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39.xml" ContentType="application/vnd.openxmlformats-officedocument.spreadsheetml.revisionLog+xml"/>
  <Override PartName="/xl/revisions/revisionLog89.xml" ContentType="application/vnd.openxmlformats-officedocument.spreadsheetml.revisionLog+xml"/>
  <Override PartName="/xl/revisions/revisionLog34.xml" ContentType="application/vnd.openxmlformats-officedocument.spreadsheetml.revisionLog+xml"/>
  <Override PartName="/xl/revisions/revisionLog42.xml" ContentType="application/vnd.openxmlformats-officedocument.spreadsheetml.revisionLog+xml"/>
  <Override PartName="/xl/revisions/revisionLog47.xml" ContentType="application/vnd.openxmlformats-officedocument.spreadsheetml.revisionLog+xml"/>
  <Override PartName="/xl/revisions/revisionLog50.xml" ContentType="application/vnd.openxmlformats-officedocument.spreadsheetml.revisionLog+xml"/>
  <Override PartName="/xl/revisions/revisionLog55.xml" ContentType="application/vnd.openxmlformats-officedocument.spreadsheetml.revisionLog+xml"/>
  <Override PartName="/xl/revisions/revisionLog63.xml" ContentType="application/vnd.openxmlformats-officedocument.spreadsheetml.revisionLog+xml"/>
  <Override PartName="/xl/revisions/revisionLog68.xml" ContentType="application/vnd.openxmlformats-officedocument.spreadsheetml.revisionLog+xml"/>
  <Override PartName="/xl/revisions/revisionLog76.xml" ContentType="application/vnd.openxmlformats-officedocument.spreadsheetml.revisionLog+xml"/>
  <Override PartName="/xl/revisions/revisionLog84.xml" ContentType="application/vnd.openxmlformats-officedocument.spreadsheetml.revisionLog+xml"/>
  <Override PartName="/xl/revisions/revisionLog92.xml" ContentType="application/vnd.openxmlformats-officedocument.spreadsheetml.revisionLog+xml"/>
  <Override PartName="/xl/revisions/revisionLog71.xml" ContentType="application/vnd.openxmlformats-officedocument.spreadsheetml.revisionLog+xml"/>
  <Override PartName="/xl/revisions/revisionLog96.xml" ContentType="application/vnd.openxmlformats-officedocument.spreadsheetml.revisionLog+xml"/>
  <Override PartName="/xl/revisions/revisionLog41.xml" ContentType="application/vnd.openxmlformats-officedocument.spreadsheetml.revisionLog+xml"/>
  <Override PartName="/xl/revisions/revisionLog54.xml" ContentType="application/vnd.openxmlformats-officedocument.spreadsheetml.revisionLog+xml"/>
  <Override PartName="/xl/revisions/revisionLog62.xml" ContentType="application/vnd.openxmlformats-officedocument.spreadsheetml.revisionLog+xml"/>
  <Override PartName="/xl/revisions/revisionLog70.xml" ContentType="application/vnd.openxmlformats-officedocument.spreadsheetml.revisionLog+xml"/>
  <Override PartName="/xl/revisions/revisionLog75.xml" ContentType="application/vnd.openxmlformats-officedocument.spreadsheetml.revisionLog+xml"/>
  <Override PartName="/xl/revisions/revisionLog83.xml" ContentType="application/vnd.openxmlformats-officedocument.spreadsheetml.revisionLog+xml"/>
  <Override PartName="/xl/revisions/revisionLog88.xml" ContentType="application/vnd.openxmlformats-officedocument.spreadsheetml.revisionLog+xml"/>
  <Override PartName="/xl/revisions/revisionLog91.xml" ContentType="application/vnd.openxmlformats-officedocument.spreadsheetml.revisionLog+xml"/>
  <Override PartName="/xl/revisions/revisionLog87.xml" ContentType="application/vnd.openxmlformats-officedocument.spreadsheetml.revisionLog+xml"/>
  <Override PartName="/xl/revisions/revisionLog79.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40.xml" ContentType="application/vnd.openxmlformats-officedocument.spreadsheetml.revisionLog+xml"/>
  <Override PartName="/xl/revisions/revisionLog45.xml" ContentType="application/vnd.openxmlformats-officedocument.spreadsheetml.revisionLog+xml"/>
  <Override PartName="/xl/revisions/revisionLog53.xml" ContentType="application/vnd.openxmlformats-officedocument.spreadsheetml.revisionLog+xml"/>
  <Override PartName="/xl/revisions/revisionLog58.xml" ContentType="application/vnd.openxmlformats-officedocument.spreadsheetml.revisionLog+xml"/>
  <Override PartName="/xl/revisions/revisionLog66.xml" ContentType="application/vnd.openxmlformats-officedocument.spreadsheetml.revisionLog+xml"/>
  <Override PartName="/xl/revisions/revisionLog74.xml" ContentType="application/vnd.openxmlformats-officedocument.spreadsheetml.revisionLog+xml"/>
  <Override PartName="/xl/revisions/revisionLog95.xml" ContentType="application/vnd.openxmlformats-officedocument.spreadsheetml.revisionLog+xml"/>
  <Override PartName="/xl/revisions/revisionLog61.xml" ContentType="application/vnd.openxmlformats-officedocument.spreadsheetml.revisionLog+xml"/>
  <Override PartName="/xl/revisions/revisionLog82.xml" ContentType="application/vnd.openxmlformats-officedocument.spreadsheetml.revisionLog+xml"/>
  <Override PartName="/xl/revisions/revisionLog90.xml" ContentType="application/vnd.openxmlformats-officedocument.spreadsheetml.revisionLog+xml"/>
  <Override PartName="/xl/revisions/revisionLog57.xml" ContentType="application/vnd.openxmlformats-officedocument.spreadsheetml.revisionLog+xml"/>
  <Override PartName="/xl/revisions/revisionLog49.xml" ContentType="application/vnd.openxmlformats-officedocument.spreadsheetml.revisionLog+xml"/>
  <Override PartName="/xl/revisions/revisionLog36.xml" ContentType="application/vnd.openxmlformats-officedocument.spreadsheetml.revisionLog+xml"/>
  <Override PartName="/xl/revisions/revisionLog86.xml" ContentType="application/vnd.openxmlformats-officedocument.spreadsheetml.revisionLog+xml"/>
  <Override PartName="/xl/revisions/revisionLog94.xml" ContentType="application/vnd.openxmlformats-officedocument.spreadsheetml.revisionLog+xml"/>
  <Override PartName="/xl/revisions/revisionLog31.xml" ContentType="application/vnd.openxmlformats-officedocument.spreadsheetml.revisionLog+xml"/>
  <Override PartName="/xl/revisions/revisionLog44.xml" ContentType="application/vnd.openxmlformats-officedocument.spreadsheetml.revisionLog+xml"/>
  <Override PartName="/xl/revisions/revisionLog52.xml" ContentType="application/vnd.openxmlformats-officedocument.spreadsheetml.revisionLog+xml"/>
  <Override PartName="/xl/revisions/revisionLog60.xml" ContentType="application/vnd.openxmlformats-officedocument.spreadsheetml.revisionLog+xml"/>
  <Override PartName="/xl/revisions/revisionLog65.xml" ContentType="application/vnd.openxmlformats-officedocument.spreadsheetml.revisionLog+xml"/>
  <Override PartName="/xl/revisions/revisionLog73.xml" ContentType="application/vnd.openxmlformats-officedocument.spreadsheetml.revisionLog+xml"/>
  <Override PartName="/xl/revisions/revisionLog78.xml" ContentType="application/vnd.openxmlformats-officedocument.spreadsheetml.revisionLog+xml"/>
  <Override PartName="/xl/revisions/revisionLog81.xml" ContentType="application/vnd.openxmlformats-officedocument.spreadsheetml.revisionLog+xml"/>
  <Override PartName="/xl/revisions/revisionLog77.xml" ContentType="application/vnd.openxmlformats-officedocument.spreadsheetml.revisionLog+xml"/>
  <Override PartName="/xl/revisions/revisionLog69.xml" ContentType="application/vnd.openxmlformats-officedocument.spreadsheetml.revisionLog+xml"/>
  <Override PartName="/xl/revisions/revisionLog64.xml" ContentType="application/vnd.openxmlformats-officedocument.spreadsheetml.revisionLog+xml"/>
  <Override PartName="/xl/revisions/revisionLog56.xml" ContentType="application/vnd.openxmlformats-officedocument.spreadsheetml.revisionLog+xml"/>
  <Override PartName="/xl/revisions/revisionLog35.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93.xml" ContentType="application/vnd.openxmlformats-officedocument.spreadsheetml.revisionLog+xml"/>
  <Override PartName="/xl/revisions/revisionLog51.xml" ContentType="application/vnd.openxmlformats-officedocument.spreadsheetml.revisionLog+xml"/>
  <Override PartName="/xl/revisions/revisionLog72.xml" ContentType="application/vnd.openxmlformats-officedocument.spreadsheetml.revisionLog+xml"/>
  <Override PartName="/xl/revisions/revisionLog80.xml" ContentType="application/vnd.openxmlformats-officedocument.spreadsheetml.revisionLog+xml"/>
  <Override PartName="/xl/revisions/revisionLog85.xml" ContentType="application/vnd.openxmlformats-officedocument.spreadsheetml.revisionLog+xml"/>
  <Override PartName="/xl/revisions/revisionLog67.xml" ContentType="application/vnd.openxmlformats-officedocument.spreadsheetml.revisionLog+xml"/>
  <Override PartName="/xl/revisions/revisionLog59.xml" ContentType="application/vnd.openxmlformats-officedocument.spreadsheetml.revisionLog+xml"/>
  <Override PartName="/xl/revisions/revisionLog46.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КФ\FinR\ПРОГРАММА НАША\ОТЧЕТЫ\2021 год\декабрь\"/>
    </mc:Choice>
  </mc:AlternateContent>
  <bookViews>
    <workbookView xWindow="0" yWindow="0" windowWidth="23040" windowHeight="10476" firstSheet="5" activeTab="13"/>
  </bookViews>
  <sheets>
    <sheet name="МП Профилактика правонарушений" sheetId="1" r:id="rId1"/>
    <sheet name="МП РО" sheetId="2" r:id="rId2"/>
    <sheet name="МП СДР" sheetId="3" r:id="rId3"/>
    <sheet name="МП Культурное пространство" sheetId="4" r:id="rId4"/>
    <sheet name="МП Развитие ФКиС" sheetId="5" r:id="rId5"/>
    <sheet name="МП СЗН" sheetId="6" r:id="rId6"/>
    <sheet name="МП АПК" sheetId="7" r:id="rId7"/>
    <sheet name="МП Развитие жилсферы" sheetId="8" r:id="rId8"/>
    <sheet name="МП  БЖД" sheetId="9" r:id="rId9"/>
    <sheet name="МП Развитие муниц.службы" sheetId="10" r:id="rId10"/>
    <sheet name="МП СЭР" sheetId="11" r:id="rId11"/>
    <sheet name="МП  РИГО" sheetId="12" r:id="rId12"/>
    <sheet name="Лист1" sheetId="13" r:id="rId13"/>
    <sheet name="МП УМФ" sheetId="14" r:id="rId14"/>
    <sheet name="МП РЖКК" sheetId="15" r:id="rId15"/>
    <sheet name="МП СОГХ" sheetId="16" r:id="rId16"/>
    <sheet name="МП Развитие транспорт.системы" sheetId="17" r:id="rId17"/>
    <sheet name="МП ФКГС" sheetId="18" r:id="rId18"/>
    <sheet name="МП Экологическая без." sheetId="19" r:id="rId19"/>
    <sheet name="МП Управление мун. имуществом" sheetId="20" r:id="rId20"/>
    <sheet name="МП Экстремизм" sheetId="21" r:id="rId21"/>
    <sheet name="Адресная переселение" sheetId="22" r:id="rId22"/>
  </sheets>
  <definedNames>
    <definedName name="_xlnm._FilterDatabase" localSheetId="10" hidden="1">'МП СЭР'!$A$1:$AJ$164</definedName>
    <definedName name="Z_14AFD6C3_FC5A_47D1_B6D3_4DD498FDE7ED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14AFD6C3_FC5A_47D1_B6D3_4DD498FDE7ED_.wvu.Cols" localSheetId="4" hidden="1">'МП Развитие ФКиС'!$AE:$AE</definedName>
    <definedName name="Z_14AFD6C3_FC5A_47D1_B6D3_4DD498FDE7ED_.wvu.Cols" localSheetId="15" hidden="1">'МП СОГХ'!$B:$B,'МП СОГХ'!$J:$J,'МП СОГХ'!$M:$M,'МП СОГХ'!$P:$P,'МП СОГХ'!$S:$S,'МП СОГХ'!$V:$V,'МП СОГХ'!$Y:$Y,'МП СОГХ'!$AB:$AB,'МП СОГХ'!$AE:$AE,'МП СОГХ'!$AH:$AH,'МП СОГХ'!$AK:$AK,'МП СОГХ'!$AN:$AN</definedName>
    <definedName name="Z_14AFD6C3_FC5A_47D1_B6D3_4DD498FDE7ED_.wvu.Cols" localSheetId="10" hidden="1">'МП СЭР'!$AG:$AL</definedName>
    <definedName name="Z_14AFD6C3_FC5A_47D1_B6D3_4DD498FDE7ED_.wvu.FilterData" localSheetId="10" hidden="1">'МП СЭР'!$A$1:$AJ$164</definedName>
    <definedName name="Z_14AFD6C3_FC5A_47D1_B6D3_4DD498FDE7ED_.wvu.PrintArea" localSheetId="6" hidden="1">'МП АПК'!$A$1:$AF$87</definedName>
    <definedName name="Z_14AFD6C3_FC5A_47D1_B6D3_4DD498FDE7ED_.wvu.PrintArea" localSheetId="3" hidden="1">'МП Культурное пространство'!$A$1:$AF$286</definedName>
    <definedName name="Z_14AFD6C3_FC5A_47D1_B6D3_4DD498FDE7ED_.wvu.PrintArea" localSheetId="7" hidden="1">'МП Развитие жилсферы'!$A$1:$AF$158</definedName>
    <definedName name="Z_14AFD6C3_FC5A_47D1_B6D3_4DD498FDE7ED_.wvu.PrintArea" localSheetId="9" hidden="1">'МП Развитие муниц.службы'!$A$1:$AF$99</definedName>
    <definedName name="Z_14AFD6C3_FC5A_47D1_B6D3_4DD498FDE7ED_.wvu.PrintArea" localSheetId="16" hidden="1">'МП Развитие транспорт.системы'!$A$1:$AR$194</definedName>
    <definedName name="Z_14AFD6C3_FC5A_47D1_B6D3_4DD498FDE7ED_.wvu.PrintArea" localSheetId="4" hidden="1">'МП Развитие ФКиС'!$A$1:$AG$110</definedName>
    <definedName name="Z_14AFD6C3_FC5A_47D1_B6D3_4DD498FDE7ED_.wvu.PrintArea" localSheetId="14" hidden="1">'МП РЖКК'!$A$1:$AF$113</definedName>
    <definedName name="Z_14AFD6C3_FC5A_47D1_B6D3_4DD498FDE7ED_.wvu.PrintArea" localSheetId="5" hidden="1">'МП СЗН'!$A$1:$AF$53</definedName>
    <definedName name="Z_14AFD6C3_FC5A_47D1_B6D3_4DD498FDE7ED_.wvu.PrintArea" localSheetId="15" hidden="1">'МП СОГХ'!$A$1:$AR$110</definedName>
    <definedName name="Z_14AFD6C3_FC5A_47D1_B6D3_4DD498FDE7ED_.wvu.PrintTitles" localSheetId="6" hidden="1">'МП АПК'!$A:$A</definedName>
    <definedName name="Z_14AFD6C3_FC5A_47D1_B6D3_4DD498FDE7ED_.wvu.PrintTitles" localSheetId="3" hidden="1">'МП Культурное пространство'!$A:$A,'МП Культурное пространство'!$7:$8</definedName>
    <definedName name="Z_14AFD6C3_FC5A_47D1_B6D3_4DD498FDE7ED_.wvu.PrintTitles" localSheetId="7" hidden="1">'МП Развитие жилсферы'!$A:$A,'МП Развитие жилсферы'!$8:$10</definedName>
    <definedName name="Z_14AFD6C3_FC5A_47D1_B6D3_4DD498FDE7ED_.wvu.PrintTitles" localSheetId="9" hidden="1">'МП Развитие муниц.службы'!$A:$A</definedName>
    <definedName name="Z_14AFD6C3_FC5A_47D1_B6D3_4DD498FDE7ED_.wvu.PrintTitles" localSheetId="16" hidden="1">'МП Развитие транспорт.системы'!$3:$4</definedName>
    <definedName name="Z_14AFD6C3_FC5A_47D1_B6D3_4DD498FDE7ED_.wvu.PrintTitles" localSheetId="4" hidden="1">'МП Развитие ФКиС'!$A:$A,'МП Развитие ФКиС'!$8:$9</definedName>
    <definedName name="Z_14AFD6C3_FC5A_47D1_B6D3_4DD498FDE7ED_.wvu.PrintTitles" localSheetId="14" hidden="1">'МП РЖКК'!$4:$5</definedName>
    <definedName name="Z_14AFD6C3_FC5A_47D1_B6D3_4DD498FDE7ED_.wvu.PrintTitles" localSheetId="5" hidden="1">'МП СЗН'!$A:$A</definedName>
    <definedName name="Z_14AFD6C3_FC5A_47D1_B6D3_4DD498FDE7ED_.wvu.PrintTitles" localSheetId="15" hidden="1">'МП СОГХ'!$3:$4</definedName>
    <definedName name="Z_14AFD6C3_FC5A_47D1_B6D3_4DD498FDE7ED_.wvu.Rows" localSheetId="3" hidden="1">'МП Культурное пространство'!$117:$144</definedName>
    <definedName name="Z_14AFD6C3_FC5A_47D1_B6D3_4DD498FDE7ED_.wvu.Rows" localSheetId="7" hidden="1">'МП Развитие жилсферы'!#REF!,'МП Развитие жилсферы'!#REF!,'МП Развитие жилсферы'!$150:$152</definedName>
    <definedName name="Z_14AFD6C3_FC5A_47D1_B6D3_4DD498FDE7ED_.wvu.Rows" localSheetId="16" hidden="1">'МП Развитие транспорт.системы'!$167:$185</definedName>
    <definedName name="Z_14AFD6C3_FC5A_47D1_B6D3_4DD498FDE7ED_.wvu.Rows" localSheetId="14" hidden="1">'МП РЖКК'!$126:$126</definedName>
    <definedName name="Z_14AFD6C3_FC5A_47D1_B6D3_4DD498FDE7ED_.wvu.Rows" localSheetId="2" hidden="1">'МП СДР'!$4:$5</definedName>
    <definedName name="Z_14AFD6C3_FC5A_47D1_B6D3_4DD498FDE7ED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2AF45B98_3FC6_43DD_9E58_AF3952E14D39_.wvu.FilterData" localSheetId="10" hidden="1">'МП СЭР'!$A$1:$AJ$164</definedName>
    <definedName name="Z_2D22DDA1_0B32_4042_8E55_53A9917D8437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2D22DDA1_0B32_4042_8E55_53A9917D8437_.wvu.Cols" localSheetId="4" hidden="1">'МП Развитие ФКиС'!$AE:$AE</definedName>
    <definedName name="Z_2D22DDA1_0B32_4042_8E55_53A9917D8437_.wvu.Cols" localSheetId="15" hidden="1">'МП СОГХ'!$B:$B,'МП СОГХ'!$J:$J,'МП СОГХ'!$M:$M,'МП СОГХ'!$P:$P,'МП СОГХ'!$S:$S,'МП СОГХ'!$V:$V,'МП СОГХ'!$Y:$Y,'МП СОГХ'!$AB:$AB,'МП СОГХ'!$AE:$AE,'МП СОГХ'!$AH:$AH,'МП СОГХ'!$AK:$AK,'МП СОГХ'!$AN:$AN</definedName>
    <definedName name="Z_2D22DDA1_0B32_4042_8E55_53A9917D8437_.wvu.Cols" localSheetId="10" hidden="1">'МП СЭР'!$AG:$AL</definedName>
    <definedName name="Z_2D22DDA1_0B32_4042_8E55_53A9917D8437_.wvu.FilterData" localSheetId="10" hidden="1">'МП СЭР'!$A$1:$AJ$164</definedName>
    <definedName name="Z_2D22DDA1_0B32_4042_8E55_53A9917D8437_.wvu.PrintArea" localSheetId="6" hidden="1">'МП АПК'!$A$1:$AF$87</definedName>
    <definedName name="Z_2D22DDA1_0B32_4042_8E55_53A9917D8437_.wvu.PrintArea" localSheetId="3" hidden="1">'МП Культурное пространство'!$A$1:$AF$286</definedName>
    <definedName name="Z_2D22DDA1_0B32_4042_8E55_53A9917D8437_.wvu.PrintArea" localSheetId="7" hidden="1">'МП Развитие жилсферы'!$A$1:$AF$158</definedName>
    <definedName name="Z_2D22DDA1_0B32_4042_8E55_53A9917D8437_.wvu.PrintArea" localSheetId="9" hidden="1">'МП Развитие муниц.службы'!$A$1:$AF$99</definedName>
    <definedName name="Z_2D22DDA1_0B32_4042_8E55_53A9917D8437_.wvu.PrintArea" localSheetId="16" hidden="1">'МП Развитие транспорт.системы'!$A$1:$AR$194</definedName>
    <definedName name="Z_2D22DDA1_0B32_4042_8E55_53A9917D8437_.wvu.PrintArea" localSheetId="4" hidden="1">'МП Развитие ФКиС'!$A$1:$AG$110</definedName>
    <definedName name="Z_2D22DDA1_0B32_4042_8E55_53A9917D8437_.wvu.PrintArea" localSheetId="14" hidden="1">'МП РЖКК'!$A$1:$AF$113</definedName>
    <definedName name="Z_2D22DDA1_0B32_4042_8E55_53A9917D8437_.wvu.PrintArea" localSheetId="1" hidden="1">'МП РО'!$A$1:$AG$337</definedName>
    <definedName name="Z_2D22DDA1_0B32_4042_8E55_53A9917D8437_.wvu.PrintArea" localSheetId="5" hidden="1">'МП СЗН'!$A$1:$AF$53</definedName>
    <definedName name="Z_2D22DDA1_0B32_4042_8E55_53A9917D8437_.wvu.PrintArea" localSheetId="15" hidden="1">'МП СОГХ'!$A$1:$AR$110</definedName>
    <definedName name="Z_2D22DDA1_0B32_4042_8E55_53A9917D8437_.wvu.PrintTitles" localSheetId="6" hidden="1">'МП АПК'!$A:$A</definedName>
    <definedName name="Z_2D22DDA1_0B32_4042_8E55_53A9917D8437_.wvu.PrintTitles" localSheetId="3" hidden="1">'МП Культурное пространство'!$A:$A,'МП Культурное пространство'!$7:$8</definedName>
    <definedName name="Z_2D22DDA1_0B32_4042_8E55_53A9917D8437_.wvu.PrintTitles" localSheetId="7" hidden="1">'МП Развитие жилсферы'!$A:$A,'МП Развитие жилсферы'!$8:$10</definedName>
    <definedName name="Z_2D22DDA1_0B32_4042_8E55_53A9917D8437_.wvu.PrintTitles" localSheetId="9" hidden="1">'МП Развитие муниц.службы'!$A:$A</definedName>
    <definedName name="Z_2D22DDA1_0B32_4042_8E55_53A9917D8437_.wvu.PrintTitles" localSheetId="16" hidden="1">'МП Развитие транспорт.системы'!$3:$4</definedName>
    <definedName name="Z_2D22DDA1_0B32_4042_8E55_53A9917D8437_.wvu.PrintTitles" localSheetId="4" hidden="1">'МП Развитие ФКиС'!$A:$A,'МП Развитие ФКиС'!$8:$9</definedName>
    <definedName name="Z_2D22DDA1_0B32_4042_8E55_53A9917D8437_.wvu.PrintTitles" localSheetId="14" hidden="1">'МП РЖКК'!$4:$5</definedName>
    <definedName name="Z_2D22DDA1_0B32_4042_8E55_53A9917D8437_.wvu.PrintTitles" localSheetId="5" hidden="1">'МП СЗН'!$A:$A</definedName>
    <definedName name="Z_2D22DDA1_0B32_4042_8E55_53A9917D8437_.wvu.PrintTitles" localSheetId="15" hidden="1">'МП СОГХ'!$3:$4</definedName>
    <definedName name="Z_2D22DDA1_0B32_4042_8E55_53A9917D8437_.wvu.Rows" localSheetId="3" hidden="1">'МП Культурное пространство'!$117:$144</definedName>
    <definedName name="Z_2D22DDA1_0B32_4042_8E55_53A9917D8437_.wvu.Rows" localSheetId="7" hidden="1">'МП Развитие жилсферы'!#REF!,'МП Развитие жилсферы'!#REF!,'МП Развитие жилсферы'!$150:$152</definedName>
    <definedName name="Z_2D22DDA1_0B32_4042_8E55_53A9917D8437_.wvu.Rows" localSheetId="16" hidden="1">'МП Развитие транспорт.системы'!$167:$185</definedName>
    <definedName name="Z_2D22DDA1_0B32_4042_8E55_53A9917D8437_.wvu.Rows" localSheetId="14" hidden="1">'МП РЖКК'!$126:$126</definedName>
    <definedName name="Z_2D22DDA1_0B32_4042_8E55_53A9917D8437_.wvu.Rows" localSheetId="2" hidden="1">'МП СДР'!$4:$5</definedName>
    <definedName name="Z_2D22DDA1_0B32_4042_8E55_53A9917D8437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356BE809_9589_4A4C_A8C3_12B5A4A1A47A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356BE809_9589_4A4C_A8C3_12B5A4A1A47A_.wvu.Cols" localSheetId="4" hidden="1">'МП Развитие ФКиС'!$AE:$AE</definedName>
    <definedName name="Z_356BE809_9589_4A4C_A8C3_12B5A4A1A47A_.wvu.Cols" localSheetId="15" hidden="1">'МП СОГХ'!$B:$B,'МП СОГХ'!$J:$J,'МП СОГХ'!$M:$M,'МП СОГХ'!$P:$P,'МП СОГХ'!$S:$S,'МП СОГХ'!$V:$V,'МП СОГХ'!$Y:$Y,'МП СОГХ'!$AB:$AB,'МП СОГХ'!$AE:$AE,'МП СОГХ'!$AH:$AH,'МП СОГХ'!$AK:$AK,'МП СОГХ'!$AN:$AN</definedName>
    <definedName name="Z_356BE809_9589_4A4C_A8C3_12B5A4A1A47A_.wvu.Cols" localSheetId="10" hidden="1">'МП СЭР'!$AG:$AL</definedName>
    <definedName name="Z_356BE809_9589_4A4C_A8C3_12B5A4A1A47A_.wvu.FilterData" localSheetId="10" hidden="1">'МП СЭР'!$A$1:$AJ$164</definedName>
    <definedName name="Z_356BE809_9589_4A4C_A8C3_12B5A4A1A47A_.wvu.PrintArea" localSheetId="6" hidden="1">'МП АПК'!$A$1:$AF$87</definedName>
    <definedName name="Z_356BE809_9589_4A4C_A8C3_12B5A4A1A47A_.wvu.PrintArea" localSheetId="3" hidden="1">'МП Культурное пространство'!$A$1:$AF$286</definedName>
    <definedName name="Z_356BE809_9589_4A4C_A8C3_12B5A4A1A47A_.wvu.PrintArea" localSheetId="7" hidden="1">'МП Развитие жилсферы'!$A$1:$AF$158</definedName>
    <definedName name="Z_356BE809_9589_4A4C_A8C3_12B5A4A1A47A_.wvu.PrintArea" localSheetId="9" hidden="1">'МП Развитие муниц.службы'!$A$1:$AF$99</definedName>
    <definedName name="Z_356BE809_9589_4A4C_A8C3_12B5A4A1A47A_.wvu.PrintArea" localSheetId="16" hidden="1">'МП Развитие транспорт.системы'!$A$1:$AR$194</definedName>
    <definedName name="Z_356BE809_9589_4A4C_A8C3_12B5A4A1A47A_.wvu.PrintArea" localSheetId="4" hidden="1">'МП Развитие ФКиС'!$A$1:$AG$110</definedName>
    <definedName name="Z_356BE809_9589_4A4C_A8C3_12B5A4A1A47A_.wvu.PrintArea" localSheetId="14" hidden="1">'МП РЖКК'!$A$1:$AF$119</definedName>
    <definedName name="Z_356BE809_9589_4A4C_A8C3_12B5A4A1A47A_.wvu.PrintArea" localSheetId="5" hidden="1">'МП СЗН'!$A$1:$AF$53</definedName>
    <definedName name="Z_356BE809_9589_4A4C_A8C3_12B5A4A1A47A_.wvu.PrintArea" localSheetId="15" hidden="1">'МП СОГХ'!$A$1:$AR$110</definedName>
    <definedName name="Z_356BE809_9589_4A4C_A8C3_12B5A4A1A47A_.wvu.PrintTitles" localSheetId="6" hidden="1">'МП АПК'!$A:$A</definedName>
    <definedName name="Z_356BE809_9589_4A4C_A8C3_12B5A4A1A47A_.wvu.PrintTitles" localSheetId="3" hidden="1">'МП Культурное пространство'!$A:$A,'МП Культурное пространство'!$7:$8</definedName>
    <definedName name="Z_356BE809_9589_4A4C_A8C3_12B5A4A1A47A_.wvu.PrintTitles" localSheetId="7" hidden="1">'МП Развитие жилсферы'!$A:$A,'МП Развитие жилсферы'!$8:$10</definedName>
    <definedName name="Z_356BE809_9589_4A4C_A8C3_12B5A4A1A47A_.wvu.PrintTitles" localSheetId="9" hidden="1">'МП Развитие муниц.службы'!$A:$A</definedName>
    <definedName name="Z_356BE809_9589_4A4C_A8C3_12B5A4A1A47A_.wvu.PrintTitles" localSheetId="16" hidden="1">'МП Развитие транспорт.системы'!$3:$4</definedName>
    <definedName name="Z_356BE809_9589_4A4C_A8C3_12B5A4A1A47A_.wvu.PrintTitles" localSheetId="4" hidden="1">'МП Развитие ФКиС'!$A:$A,'МП Развитие ФКиС'!$8:$9</definedName>
    <definedName name="Z_356BE809_9589_4A4C_A8C3_12B5A4A1A47A_.wvu.PrintTitles" localSheetId="14" hidden="1">'МП РЖКК'!$4:$5</definedName>
    <definedName name="Z_356BE809_9589_4A4C_A8C3_12B5A4A1A47A_.wvu.PrintTitles" localSheetId="5" hidden="1">'МП СЗН'!$A:$A</definedName>
    <definedName name="Z_356BE809_9589_4A4C_A8C3_12B5A4A1A47A_.wvu.PrintTitles" localSheetId="15" hidden="1">'МП СОГХ'!$3:$4</definedName>
    <definedName name="Z_356BE809_9589_4A4C_A8C3_12B5A4A1A47A_.wvu.Rows" localSheetId="3" hidden="1">'МП Культурное пространство'!$117:$144</definedName>
    <definedName name="Z_356BE809_9589_4A4C_A8C3_12B5A4A1A47A_.wvu.Rows" localSheetId="7" hidden="1">'МП Развитие жилсферы'!#REF!,'МП Развитие жилсферы'!#REF!,'МП Развитие жилсферы'!$150:$152</definedName>
    <definedName name="Z_356BE809_9589_4A4C_A8C3_12B5A4A1A47A_.wvu.Rows" localSheetId="16" hidden="1">'МП Развитие транспорт.системы'!$167:$185</definedName>
    <definedName name="Z_356BE809_9589_4A4C_A8C3_12B5A4A1A47A_.wvu.Rows" localSheetId="14" hidden="1">'МП РЖКК'!$126:$126</definedName>
    <definedName name="Z_356BE809_9589_4A4C_A8C3_12B5A4A1A47A_.wvu.Rows" localSheetId="2" hidden="1">'МП СДР'!$4:$5</definedName>
    <definedName name="Z_356BE809_9589_4A4C_A8C3_12B5A4A1A47A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3680FFF4_6D9F_486C_AA14_8F72F031308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3680FFF4_6D9F_486C_AA14_8F72F0313081_.wvu.Cols" localSheetId="4" hidden="1">'МП Развитие ФКиС'!$AE:$AE</definedName>
    <definedName name="Z_3680FFF4_6D9F_486C_AA14_8F72F0313081_.wvu.Cols" localSheetId="15" hidden="1">'МП СОГХ'!$B:$B,'МП СОГХ'!$J:$J,'МП СОГХ'!$M:$M,'МП СОГХ'!$P:$P,'МП СОГХ'!$S:$S,'МП СОГХ'!$V:$V,'МП СОГХ'!$Y:$Y,'МП СОГХ'!$AB:$AB,'МП СОГХ'!$AE:$AE,'МП СОГХ'!$AH:$AH,'МП СОГХ'!$AK:$AK,'МП СОГХ'!$AN:$AN</definedName>
    <definedName name="Z_3680FFF4_6D9F_486C_AA14_8F72F0313081_.wvu.Cols" localSheetId="10" hidden="1">'МП СЭР'!$AG:$AL</definedName>
    <definedName name="Z_3680FFF4_6D9F_486C_AA14_8F72F0313081_.wvu.FilterData" localSheetId="10" hidden="1">'МП СЭР'!$A$1:$AJ$164</definedName>
    <definedName name="Z_3680FFF4_6D9F_486C_AA14_8F72F0313081_.wvu.PrintArea" localSheetId="6" hidden="1">'МП АПК'!$A$1:$AF$87</definedName>
    <definedName name="Z_3680FFF4_6D9F_486C_AA14_8F72F0313081_.wvu.PrintArea" localSheetId="3" hidden="1">'МП Культурное пространство'!$A$1:$AF$286</definedName>
    <definedName name="Z_3680FFF4_6D9F_486C_AA14_8F72F0313081_.wvu.PrintArea" localSheetId="7" hidden="1">'МП Развитие жилсферы'!$A$1:$AF$158</definedName>
    <definedName name="Z_3680FFF4_6D9F_486C_AA14_8F72F0313081_.wvu.PrintArea" localSheetId="9" hidden="1">'МП Развитие муниц.службы'!$A$1:$AF$99</definedName>
    <definedName name="Z_3680FFF4_6D9F_486C_AA14_8F72F0313081_.wvu.PrintArea" localSheetId="16" hidden="1">'МП Развитие транспорт.системы'!$A$1:$AR$194</definedName>
    <definedName name="Z_3680FFF4_6D9F_486C_AA14_8F72F0313081_.wvu.PrintArea" localSheetId="4" hidden="1">'МП Развитие ФКиС'!$A$1:$AG$109</definedName>
    <definedName name="Z_3680FFF4_6D9F_486C_AA14_8F72F0313081_.wvu.PrintArea" localSheetId="14" hidden="1">'МП РЖКК'!$A$1:$AF$113</definedName>
    <definedName name="Z_3680FFF4_6D9F_486C_AA14_8F72F0313081_.wvu.PrintArea" localSheetId="1" hidden="1">'МП РО'!$A$1:$AG$337</definedName>
    <definedName name="Z_3680FFF4_6D9F_486C_AA14_8F72F0313081_.wvu.PrintArea" localSheetId="5" hidden="1">'МП СЗН'!$A$1:$AF$53</definedName>
    <definedName name="Z_3680FFF4_6D9F_486C_AA14_8F72F0313081_.wvu.PrintArea" localSheetId="15" hidden="1">'МП СОГХ'!$A$1:$AR$110</definedName>
    <definedName name="Z_3680FFF4_6D9F_486C_AA14_8F72F0313081_.wvu.PrintTitles" localSheetId="6" hidden="1">'МП АПК'!$A:$A</definedName>
    <definedName name="Z_3680FFF4_6D9F_486C_AA14_8F72F0313081_.wvu.PrintTitles" localSheetId="3" hidden="1">'МП Культурное пространство'!$A:$A,'МП Культурное пространство'!$7:$8</definedName>
    <definedName name="Z_3680FFF4_6D9F_486C_AA14_8F72F0313081_.wvu.PrintTitles" localSheetId="7" hidden="1">'МП Развитие жилсферы'!$A:$A,'МП Развитие жилсферы'!$8:$10</definedName>
    <definedName name="Z_3680FFF4_6D9F_486C_AA14_8F72F0313081_.wvu.PrintTitles" localSheetId="9" hidden="1">'МП Развитие муниц.службы'!$A:$A</definedName>
    <definedName name="Z_3680FFF4_6D9F_486C_AA14_8F72F0313081_.wvu.PrintTitles" localSheetId="16" hidden="1">'МП Развитие транспорт.системы'!$3:$4</definedName>
    <definedName name="Z_3680FFF4_6D9F_486C_AA14_8F72F0313081_.wvu.PrintTitles" localSheetId="4" hidden="1">'МП Развитие ФКиС'!$A:$A,'МП Развитие ФКиС'!$8:$9</definedName>
    <definedName name="Z_3680FFF4_6D9F_486C_AA14_8F72F0313081_.wvu.PrintTitles" localSheetId="14" hidden="1">'МП РЖКК'!$4:$5</definedName>
    <definedName name="Z_3680FFF4_6D9F_486C_AA14_8F72F0313081_.wvu.PrintTitles" localSheetId="5" hidden="1">'МП СЗН'!$A:$A</definedName>
    <definedName name="Z_3680FFF4_6D9F_486C_AA14_8F72F0313081_.wvu.PrintTitles" localSheetId="15" hidden="1">'МП СОГХ'!$3:$4</definedName>
    <definedName name="Z_3680FFF4_6D9F_486C_AA14_8F72F0313081_.wvu.Rows" localSheetId="3" hidden="1">'МП Культурное пространство'!$117:$144</definedName>
    <definedName name="Z_3680FFF4_6D9F_486C_AA14_8F72F0313081_.wvu.Rows" localSheetId="16" hidden="1">'МП Развитие транспорт.системы'!$167:$185</definedName>
    <definedName name="Z_3680FFF4_6D9F_486C_AA14_8F72F0313081_.wvu.Rows" localSheetId="14" hidden="1">'МП РЖКК'!$126:$126</definedName>
    <definedName name="Z_3680FFF4_6D9F_486C_AA14_8F72F0313081_.wvu.Rows" localSheetId="2" hidden="1">'МП СДР'!$4:$5</definedName>
    <definedName name="Z_3680FFF4_6D9F_486C_AA14_8F72F0313081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388A1E4B_B5AE_4D91_9FF1_5AD49EECDDED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388A1E4B_B5AE_4D91_9FF1_5AD49EECDDED_.wvu.Cols" localSheetId="4" hidden="1">'МП Развитие ФКиС'!$AE:$AE</definedName>
    <definedName name="Z_388A1E4B_B5AE_4D91_9FF1_5AD49EECDDED_.wvu.Cols" localSheetId="15" hidden="1">'МП СОГХ'!$B:$B,'МП СОГХ'!$J:$J,'МП СОГХ'!$M:$M,'МП СОГХ'!$P:$P,'МП СОГХ'!$S:$S,'МП СОГХ'!$V:$V,'МП СОГХ'!$Y:$Y,'МП СОГХ'!$AB:$AB,'МП СОГХ'!$AE:$AE,'МП СОГХ'!$AH:$AH,'МП СОГХ'!$AK:$AK,'МП СОГХ'!$AN:$AN</definedName>
    <definedName name="Z_388A1E4B_B5AE_4D91_9FF1_5AD49EECDDED_.wvu.Cols" localSheetId="10" hidden="1">'МП СЭР'!$AG:$AL</definedName>
    <definedName name="Z_388A1E4B_B5AE_4D91_9FF1_5AD49EECDDED_.wvu.Cols" localSheetId="17" hidden="1">'МП ФКГС'!$H:$M</definedName>
    <definedName name="Z_388A1E4B_B5AE_4D91_9FF1_5AD49EECDDED_.wvu.FilterData" localSheetId="10" hidden="1">'МП СЭР'!$A$1:$AJ$164</definedName>
    <definedName name="Z_388A1E4B_B5AE_4D91_9FF1_5AD49EECDDED_.wvu.PrintArea" localSheetId="6" hidden="1">'МП АПК'!$A$1:$AF$87</definedName>
    <definedName name="Z_388A1E4B_B5AE_4D91_9FF1_5AD49EECDDED_.wvu.PrintArea" localSheetId="3" hidden="1">'МП Культурное пространство'!$A$1:$AF$286</definedName>
    <definedName name="Z_388A1E4B_B5AE_4D91_9FF1_5AD49EECDDED_.wvu.PrintArea" localSheetId="7" hidden="1">'МП Развитие жилсферы'!$A$1:$AF$158</definedName>
    <definedName name="Z_388A1E4B_B5AE_4D91_9FF1_5AD49EECDDED_.wvu.PrintArea" localSheetId="9" hidden="1">'МП Развитие муниц.службы'!$A$1:$AF$99</definedName>
    <definedName name="Z_388A1E4B_B5AE_4D91_9FF1_5AD49EECDDED_.wvu.PrintArea" localSheetId="16" hidden="1">'МП Развитие транспорт.системы'!$A$1:$AR$194</definedName>
    <definedName name="Z_388A1E4B_B5AE_4D91_9FF1_5AD49EECDDED_.wvu.PrintArea" localSheetId="4" hidden="1">'МП Развитие ФКиС'!$A$1:$AG$110</definedName>
    <definedName name="Z_388A1E4B_B5AE_4D91_9FF1_5AD49EECDDED_.wvu.PrintArea" localSheetId="14" hidden="1">'МП РЖКК'!$A$1:$AF$113</definedName>
    <definedName name="Z_388A1E4B_B5AE_4D91_9FF1_5AD49EECDDED_.wvu.PrintArea" localSheetId="1" hidden="1">'МП РО'!$A$1:$AG$337</definedName>
    <definedName name="Z_388A1E4B_B5AE_4D91_9FF1_5AD49EECDDED_.wvu.PrintArea" localSheetId="5" hidden="1">'МП СЗН'!$A$1:$AF$53</definedName>
    <definedName name="Z_388A1E4B_B5AE_4D91_9FF1_5AD49EECDDED_.wvu.PrintArea" localSheetId="15" hidden="1">'МП СОГХ'!$A$1:$AR$110</definedName>
    <definedName name="Z_388A1E4B_B5AE_4D91_9FF1_5AD49EECDDED_.wvu.PrintTitles" localSheetId="6" hidden="1">'МП АПК'!$A:$A</definedName>
    <definedName name="Z_388A1E4B_B5AE_4D91_9FF1_5AD49EECDDED_.wvu.PrintTitles" localSheetId="3" hidden="1">'МП Культурное пространство'!$A:$A,'МП Культурное пространство'!$7:$8</definedName>
    <definedName name="Z_388A1E4B_B5AE_4D91_9FF1_5AD49EECDDED_.wvu.PrintTitles" localSheetId="7" hidden="1">'МП Развитие жилсферы'!$A:$A,'МП Развитие жилсферы'!$8:$10</definedName>
    <definedName name="Z_388A1E4B_B5AE_4D91_9FF1_5AD49EECDDED_.wvu.PrintTitles" localSheetId="9" hidden="1">'МП Развитие муниц.службы'!$A:$A</definedName>
    <definedName name="Z_388A1E4B_B5AE_4D91_9FF1_5AD49EECDDED_.wvu.PrintTitles" localSheetId="16" hidden="1">'МП Развитие транспорт.системы'!$3:$4</definedName>
    <definedName name="Z_388A1E4B_B5AE_4D91_9FF1_5AD49EECDDED_.wvu.PrintTitles" localSheetId="4" hidden="1">'МП Развитие ФКиС'!$A:$A,'МП Развитие ФКиС'!$8:$9</definedName>
    <definedName name="Z_388A1E4B_B5AE_4D91_9FF1_5AD49EECDDED_.wvu.PrintTitles" localSheetId="14" hidden="1">'МП РЖКК'!$4:$5</definedName>
    <definedName name="Z_388A1E4B_B5AE_4D91_9FF1_5AD49EECDDED_.wvu.PrintTitles" localSheetId="5" hidden="1">'МП СЗН'!$A:$A</definedName>
    <definedName name="Z_388A1E4B_B5AE_4D91_9FF1_5AD49EECDDED_.wvu.PrintTitles" localSheetId="15" hidden="1">'МП СОГХ'!$3:$4</definedName>
    <definedName name="Z_388A1E4B_B5AE_4D91_9FF1_5AD49EECDDED_.wvu.Rows" localSheetId="11" hidden="1">'МП  РИГО'!$141:$156,'МП  РИГО'!$163:$186</definedName>
    <definedName name="Z_388A1E4B_B5AE_4D91_9FF1_5AD49EECDDED_.wvu.Rows" localSheetId="3" hidden="1">'МП Культурное пространство'!$117:$144</definedName>
    <definedName name="Z_388A1E4B_B5AE_4D91_9FF1_5AD49EECDDED_.wvu.Rows" localSheetId="16" hidden="1">'МП Развитие транспорт.системы'!$167:$185</definedName>
    <definedName name="Z_388A1E4B_B5AE_4D91_9FF1_5AD49EECDDED_.wvu.Rows" localSheetId="14" hidden="1">'МП РЖКК'!$126:$126</definedName>
    <definedName name="Z_388A1E4B_B5AE_4D91_9FF1_5AD49EECDDED_.wvu.Rows" localSheetId="2" hidden="1">'МП СДР'!$4:$5</definedName>
    <definedName name="Z_388A1E4B_B5AE_4D91_9FF1_5AD49EECDDED_.wvu.Rows" localSheetId="10" hidden="1">'МП СЭР'!$95:$95,'МП СЭР'!$98:$102</definedName>
    <definedName name="Z_3B746F1D_385E_47E1_9DD6_DF5EE791B92F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3B746F1D_385E_47E1_9DD6_DF5EE791B92F_.wvu.Cols" localSheetId="4" hidden="1">'МП Развитие ФКиС'!$AE:$AE</definedName>
    <definedName name="Z_3B746F1D_385E_47E1_9DD6_DF5EE791B92F_.wvu.Cols" localSheetId="15" hidden="1">'МП СОГХ'!$B:$B,'МП СОГХ'!$J:$J,'МП СОГХ'!$M:$M,'МП СОГХ'!$P:$P,'МП СОГХ'!$S:$S,'МП СОГХ'!$V:$V,'МП СОГХ'!$Y:$Y,'МП СОГХ'!$AB:$AB,'МП СОГХ'!$AE:$AE,'МП СОГХ'!$AH:$AH,'МП СОГХ'!$AK:$AK,'МП СОГХ'!$AN:$AN</definedName>
    <definedName name="Z_3B746F1D_385E_47E1_9DD6_DF5EE791B92F_.wvu.Cols" localSheetId="10" hidden="1">'МП СЭР'!$AG:$AL</definedName>
    <definedName name="Z_3B746F1D_385E_47E1_9DD6_DF5EE791B92F_.wvu.FilterData" localSheetId="10" hidden="1">'МП СЭР'!$A$1:$AJ$164</definedName>
    <definedName name="Z_3B746F1D_385E_47E1_9DD6_DF5EE791B92F_.wvu.PrintArea" localSheetId="6" hidden="1">'МП АПК'!$A$1:$AF$87</definedName>
    <definedName name="Z_3B746F1D_385E_47E1_9DD6_DF5EE791B92F_.wvu.PrintArea" localSheetId="3" hidden="1">'МП Культурное пространство'!$A$1:$AF$286</definedName>
    <definedName name="Z_3B746F1D_385E_47E1_9DD6_DF5EE791B92F_.wvu.PrintArea" localSheetId="7" hidden="1">'МП Развитие жилсферы'!$A$1:$AF$158</definedName>
    <definedName name="Z_3B746F1D_385E_47E1_9DD6_DF5EE791B92F_.wvu.PrintArea" localSheetId="9" hidden="1">'МП Развитие муниц.службы'!$A$1:$AF$99</definedName>
    <definedName name="Z_3B746F1D_385E_47E1_9DD6_DF5EE791B92F_.wvu.PrintArea" localSheetId="16" hidden="1">'МП Развитие транспорт.системы'!$A$1:$AR$194</definedName>
    <definedName name="Z_3B746F1D_385E_47E1_9DD6_DF5EE791B92F_.wvu.PrintArea" localSheetId="4" hidden="1">'МП Развитие ФКиС'!$A$1:$AG$109</definedName>
    <definedName name="Z_3B746F1D_385E_47E1_9DD6_DF5EE791B92F_.wvu.PrintArea" localSheetId="14" hidden="1">'МП РЖКК'!$A$1:$AF$113</definedName>
    <definedName name="Z_3B746F1D_385E_47E1_9DD6_DF5EE791B92F_.wvu.PrintArea" localSheetId="1" hidden="1">'МП РО'!$A$1:$AG$337</definedName>
    <definedName name="Z_3B746F1D_385E_47E1_9DD6_DF5EE791B92F_.wvu.PrintArea" localSheetId="5" hidden="1">'МП СЗН'!$A$1:$AF$53</definedName>
    <definedName name="Z_3B746F1D_385E_47E1_9DD6_DF5EE791B92F_.wvu.PrintArea" localSheetId="15" hidden="1">'МП СОГХ'!$A$1:$AR$110</definedName>
    <definedName name="Z_3B746F1D_385E_47E1_9DD6_DF5EE791B92F_.wvu.PrintTitles" localSheetId="6" hidden="1">'МП АПК'!$A:$A</definedName>
    <definedName name="Z_3B746F1D_385E_47E1_9DD6_DF5EE791B92F_.wvu.PrintTitles" localSheetId="3" hidden="1">'МП Культурное пространство'!$A:$A,'МП Культурное пространство'!$7:$8</definedName>
    <definedName name="Z_3B746F1D_385E_47E1_9DD6_DF5EE791B92F_.wvu.PrintTitles" localSheetId="7" hidden="1">'МП Развитие жилсферы'!$A:$A,'МП Развитие жилсферы'!$8:$10</definedName>
    <definedName name="Z_3B746F1D_385E_47E1_9DD6_DF5EE791B92F_.wvu.PrintTitles" localSheetId="9" hidden="1">'МП Развитие муниц.службы'!$A:$A</definedName>
    <definedName name="Z_3B746F1D_385E_47E1_9DD6_DF5EE791B92F_.wvu.PrintTitles" localSheetId="16" hidden="1">'МП Развитие транспорт.системы'!$3:$4</definedName>
    <definedName name="Z_3B746F1D_385E_47E1_9DD6_DF5EE791B92F_.wvu.PrintTitles" localSheetId="4" hidden="1">'МП Развитие ФКиС'!$A:$A,'МП Развитие ФКиС'!$8:$9</definedName>
    <definedName name="Z_3B746F1D_385E_47E1_9DD6_DF5EE791B92F_.wvu.PrintTitles" localSheetId="14" hidden="1">'МП РЖКК'!$4:$5</definedName>
    <definedName name="Z_3B746F1D_385E_47E1_9DD6_DF5EE791B92F_.wvu.PrintTitles" localSheetId="5" hidden="1">'МП СЗН'!$A:$A</definedName>
    <definedName name="Z_3B746F1D_385E_47E1_9DD6_DF5EE791B92F_.wvu.PrintTitles" localSheetId="15" hidden="1">'МП СОГХ'!$3:$4</definedName>
    <definedName name="Z_3B746F1D_385E_47E1_9DD6_DF5EE791B92F_.wvu.Rows" localSheetId="11" hidden="1">'МП  РИГО'!$141:$156,'МП  РИГО'!$163:$186</definedName>
    <definedName name="Z_3B746F1D_385E_47E1_9DD6_DF5EE791B92F_.wvu.Rows" localSheetId="3" hidden="1">'МП Культурное пространство'!$117:$144</definedName>
    <definedName name="Z_3B746F1D_385E_47E1_9DD6_DF5EE791B92F_.wvu.Rows" localSheetId="16" hidden="1">'МП Развитие транспорт.системы'!$167:$185</definedName>
    <definedName name="Z_3B746F1D_385E_47E1_9DD6_DF5EE791B92F_.wvu.Rows" localSheetId="14" hidden="1">'МП РЖКК'!$126:$126</definedName>
    <definedName name="Z_3B746F1D_385E_47E1_9DD6_DF5EE791B92F_.wvu.Rows" localSheetId="2" hidden="1">'МП СДР'!$4:$5</definedName>
    <definedName name="Z_5542A21B_42E1_48F5_9CCB_DE1A82110182_.wvu.FilterData" localSheetId="10" hidden="1">'МП СЭР'!$A$1:$AJ$164</definedName>
    <definedName name="Z_60316D21_4A2C_431E_9A80_483B098C48B4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60316D21_4A2C_431E_9A80_483B098C48B4_.wvu.Cols" localSheetId="4" hidden="1">'МП Развитие ФКиС'!$AE:$AE</definedName>
    <definedName name="Z_60316D21_4A2C_431E_9A80_483B098C48B4_.wvu.Cols" localSheetId="15" hidden="1">'МП СОГХ'!$B:$B,'МП СОГХ'!$J:$J,'МП СОГХ'!$M:$M,'МП СОГХ'!$P:$P,'МП СОГХ'!$S:$S,'МП СОГХ'!$V:$V,'МП СОГХ'!$Y:$Y,'МП СОГХ'!$AB:$AB,'МП СОГХ'!$AE:$AE,'МП СОГХ'!$AH:$AH,'МП СОГХ'!$AK:$AK,'МП СОГХ'!$AN:$AN</definedName>
    <definedName name="Z_60316D21_4A2C_431E_9A80_483B098C48B4_.wvu.Cols" localSheetId="10" hidden="1">'МП СЭР'!$AG:$AL</definedName>
    <definedName name="Z_60316D21_4A2C_431E_9A80_483B098C48B4_.wvu.FilterData" localSheetId="10" hidden="1">'МП СЭР'!$A$1:$AJ$164</definedName>
    <definedName name="Z_60316D21_4A2C_431E_9A80_483B098C48B4_.wvu.PrintArea" localSheetId="6" hidden="1">'МП АПК'!$A$1:$AF$87</definedName>
    <definedName name="Z_60316D21_4A2C_431E_9A80_483B098C48B4_.wvu.PrintArea" localSheetId="3" hidden="1">'МП Культурное пространство'!$A$1:$AF$286</definedName>
    <definedName name="Z_60316D21_4A2C_431E_9A80_483B098C48B4_.wvu.PrintArea" localSheetId="7" hidden="1">'МП Развитие жилсферы'!$A$1:$AF$158</definedName>
    <definedName name="Z_60316D21_4A2C_431E_9A80_483B098C48B4_.wvu.PrintArea" localSheetId="9" hidden="1">'МП Развитие муниц.службы'!$A$1:$AF$99</definedName>
    <definedName name="Z_60316D21_4A2C_431E_9A80_483B098C48B4_.wvu.PrintArea" localSheetId="16" hidden="1">'МП Развитие транспорт.системы'!$A$1:$AR$194</definedName>
    <definedName name="Z_60316D21_4A2C_431E_9A80_483B098C48B4_.wvu.PrintArea" localSheetId="4" hidden="1">'МП Развитие ФКиС'!$A$1:$AG$109</definedName>
    <definedName name="Z_60316D21_4A2C_431E_9A80_483B098C48B4_.wvu.PrintArea" localSheetId="14" hidden="1">'МП РЖКК'!$A$1:$AF$113</definedName>
    <definedName name="Z_60316D21_4A2C_431E_9A80_483B098C48B4_.wvu.PrintArea" localSheetId="1" hidden="1">'МП РО'!$A$1:$AG$337</definedName>
    <definedName name="Z_60316D21_4A2C_431E_9A80_483B098C48B4_.wvu.PrintArea" localSheetId="5" hidden="1">'МП СЗН'!$A$1:$AF$53</definedName>
    <definedName name="Z_60316D21_4A2C_431E_9A80_483B098C48B4_.wvu.PrintArea" localSheetId="15" hidden="1">'МП СОГХ'!$A$1:$AR$110</definedName>
    <definedName name="Z_60316D21_4A2C_431E_9A80_483B098C48B4_.wvu.PrintTitles" localSheetId="6" hidden="1">'МП АПК'!$A:$A</definedName>
    <definedName name="Z_60316D21_4A2C_431E_9A80_483B098C48B4_.wvu.PrintTitles" localSheetId="3" hidden="1">'МП Культурное пространство'!$A:$A,'МП Культурное пространство'!$7:$8</definedName>
    <definedName name="Z_60316D21_4A2C_431E_9A80_483B098C48B4_.wvu.PrintTitles" localSheetId="7" hidden="1">'МП Развитие жилсферы'!$A:$A,'МП Развитие жилсферы'!$8:$10</definedName>
    <definedName name="Z_60316D21_4A2C_431E_9A80_483B098C48B4_.wvu.PrintTitles" localSheetId="9" hidden="1">'МП Развитие муниц.службы'!$A:$A</definedName>
    <definedName name="Z_60316D21_4A2C_431E_9A80_483B098C48B4_.wvu.PrintTitles" localSheetId="16" hidden="1">'МП Развитие транспорт.системы'!$3:$4</definedName>
    <definedName name="Z_60316D21_4A2C_431E_9A80_483B098C48B4_.wvu.PrintTitles" localSheetId="4" hidden="1">'МП Развитие ФКиС'!$A:$A,'МП Развитие ФКиС'!$8:$9</definedName>
    <definedName name="Z_60316D21_4A2C_431E_9A80_483B098C48B4_.wvu.PrintTitles" localSheetId="14" hidden="1">'МП РЖКК'!$4:$5</definedName>
    <definedName name="Z_60316D21_4A2C_431E_9A80_483B098C48B4_.wvu.PrintTitles" localSheetId="5" hidden="1">'МП СЗН'!$A:$A</definedName>
    <definedName name="Z_60316D21_4A2C_431E_9A80_483B098C48B4_.wvu.PrintTitles" localSheetId="15" hidden="1">'МП СОГХ'!$3:$4</definedName>
    <definedName name="Z_60316D21_4A2C_431E_9A80_483B098C48B4_.wvu.Rows" localSheetId="3" hidden="1">'МП Культурное пространство'!$117:$144</definedName>
    <definedName name="Z_60316D21_4A2C_431E_9A80_483B098C48B4_.wvu.Rows" localSheetId="16" hidden="1">'МП Развитие транспорт.системы'!$167:$185</definedName>
    <definedName name="Z_60316D21_4A2C_431E_9A80_483B098C48B4_.wvu.Rows" localSheetId="14" hidden="1">'МП РЖКК'!$126:$126</definedName>
    <definedName name="Z_60316D21_4A2C_431E_9A80_483B098C48B4_.wvu.Rows" localSheetId="2" hidden="1">'МП СДР'!$4:$5</definedName>
    <definedName name="Z_60316D21_4A2C_431E_9A80_483B098C48B4_.wvu.Rows" localSheetId="10" hidden="1">'МП СЭР'!$46:$48</definedName>
    <definedName name="Z_63473B3F_A685_4EE9_A01B_183212BE5C53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63473B3F_A685_4EE9_A01B_183212BE5C53_.wvu.Cols" localSheetId="4" hidden="1">'МП Развитие ФКиС'!$AE:$AE</definedName>
    <definedName name="Z_63473B3F_A685_4EE9_A01B_183212BE5C53_.wvu.Cols" localSheetId="15" hidden="1">'МП СОГХ'!$B:$B,'МП СОГХ'!$J:$J,'МП СОГХ'!$M:$M,'МП СОГХ'!$P:$P,'МП СОГХ'!$S:$S,'МП СОГХ'!$V:$V,'МП СОГХ'!$Y:$Y,'МП СОГХ'!$AB:$AB,'МП СОГХ'!$AE:$AE,'МП СОГХ'!$AH:$AH,'МП СОГХ'!$AK:$AK,'МП СОГХ'!$AN:$AN</definedName>
    <definedName name="Z_63473B3F_A685_4EE9_A01B_183212BE5C53_.wvu.Cols" localSheetId="10" hidden="1">'МП СЭР'!$AG:$AL</definedName>
    <definedName name="Z_63473B3F_A685_4EE9_A01B_183212BE5C53_.wvu.FilterData" localSheetId="10" hidden="1">'МП СЭР'!$A$1:$AJ$164</definedName>
    <definedName name="Z_63473B3F_A685_4EE9_A01B_183212BE5C53_.wvu.PrintArea" localSheetId="6" hidden="1">'МП АПК'!$A$1:$AF$87</definedName>
    <definedName name="Z_63473B3F_A685_4EE9_A01B_183212BE5C53_.wvu.PrintArea" localSheetId="3" hidden="1">'МП Культурное пространство'!$A$1:$AF$286</definedName>
    <definedName name="Z_63473B3F_A685_4EE9_A01B_183212BE5C53_.wvu.PrintArea" localSheetId="7" hidden="1">'МП Развитие жилсферы'!$A$1:$AF$158</definedName>
    <definedName name="Z_63473B3F_A685_4EE9_A01B_183212BE5C53_.wvu.PrintArea" localSheetId="9" hidden="1">'МП Развитие муниц.службы'!$A$1:$AF$99</definedName>
    <definedName name="Z_63473B3F_A685_4EE9_A01B_183212BE5C53_.wvu.PrintArea" localSheetId="16" hidden="1">'МП Развитие транспорт.системы'!$A$1:$AR$194</definedName>
    <definedName name="Z_63473B3F_A685_4EE9_A01B_183212BE5C53_.wvu.PrintArea" localSheetId="4" hidden="1">'МП Развитие ФКиС'!$A$1:$AG$110</definedName>
    <definedName name="Z_63473B3F_A685_4EE9_A01B_183212BE5C53_.wvu.PrintArea" localSheetId="14" hidden="1">'МП РЖКК'!$A$1:$AF$113</definedName>
    <definedName name="Z_63473B3F_A685_4EE9_A01B_183212BE5C53_.wvu.PrintArea" localSheetId="1" hidden="1">'МП РО'!$A$1:$AG$337</definedName>
    <definedName name="Z_63473B3F_A685_4EE9_A01B_183212BE5C53_.wvu.PrintArea" localSheetId="5" hidden="1">'МП СЗН'!$A$1:$AF$53</definedName>
    <definedName name="Z_63473B3F_A685_4EE9_A01B_183212BE5C53_.wvu.PrintArea" localSheetId="15" hidden="1">'МП СОГХ'!$A$1:$AR$110</definedName>
    <definedName name="Z_63473B3F_A685_4EE9_A01B_183212BE5C53_.wvu.PrintTitles" localSheetId="6" hidden="1">'МП АПК'!$A:$A</definedName>
    <definedName name="Z_63473B3F_A685_4EE9_A01B_183212BE5C53_.wvu.PrintTitles" localSheetId="3" hidden="1">'МП Культурное пространство'!$A:$A,'МП Культурное пространство'!$7:$8</definedName>
    <definedName name="Z_63473B3F_A685_4EE9_A01B_183212BE5C53_.wvu.PrintTitles" localSheetId="7" hidden="1">'МП Развитие жилсферы'!$A:$A,'МП Развитие жилсферы'!$8:$10</definedName>
    <definedName name="Z_63473B3F_A685_4EE9_A01B_183212BE5C53_.wvu.PrintTitles" localSheetId="9" hidden="1">'МП Развитие муниц.службы'!$A:$A</definedName>
    <definedName name="Z_63473B3F_A685_4EE9_A01B_183212BE5C53_.wvu.PrintTitles" localSheetId="16" hidden="1">'МП Развитие транспорт.системы'!$3:$4</definedName>
    <definedName name="Z_63473B3F_A685_4EE9_A01B_183212BE5C53_.wvu.PrintTitles" localSheetId="4" hidden="1">'МП Развитие ФКиС'!$A:$A,'МП Развитие ФКиС'!$8:$9</definedName>
    <definedName name="Z_63473B3F_A685_4EE9_A01B_183212BE5C53_.wvu.PrintTitles" localSheetId="14" hidden="1">'МП РЖКК'!$4:$5</definedName>
    <definedName name="Z_63473B3F_A685_4EE9_A01B_183212BE5C53_.wvu.PrintTitles" localSheetId="5" hidden="1">'МП СЗН'!$A:$A</definedName>
    <definedName name="Z_63473B3F_A685_4EE9_A01B_183212BE5C53_.wvu.PrintTitles" localSheetId="15" hidden="1">'МП СОГХ'!$3:$4</definedName>
    <definedName name="Z_63473B3F_A685_4EE9_A01B_183212BE5C53_.wvu.Rows" localSheetId="11" hidden="1">'МП  РИГО'!$141:$156,'МП  РИГО'!$163:$186</definedName>
    <definedName name="Z_63473B3F_A685_4EE9_A01B_183212BE5C53_.wvu.Rows" localSheetId="3" hidden="1">'МП Культурное пространство'!$117:$144</definedName>
    <definedName name="Z_63473B3F_A685_4EE9_A01B_183212BE5C53_.wvu.Rows" localSheetId="16" hidden="1">'МП Развитие транспорт.системы'!$167:$185</definedName>
    <definedName name="Z_63473B3F_A685_4EE9_A01B_183212BE5C53_.wvu.Rows" localSheetId="14" hidden="1">'МП РЖКК'!$126:$126</definedName>
    <definedName name="Z_63473B3F_A685_4EE9_A01B_183212BE5C53_.wvu.Rows" localSheetId="2" hidden="1">'МП СДР'!$4:$5</definedName>
    <definedName name="Z_63473B3F_A685_4EE9_A01B_183212BE5C53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67959110_810A_48DC_8557_7A749BB9427E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67959110_810A_48DC_8557_7A749BB9427E_.wvu.Cols" localSheetId="4" hidden="1">'МП Развитие ФКиС'!$AE:$AE</definedName>
    <definedName name="Z_67959110_810A_48DC_8557_7A749BB9427E_.wvu.Cols" localSheetId="15" hidden="1">'МП СОГХ'!$B:$B,'МП СОГХ'!$J:$J,'МП СОГХ'!$M:$M,'МП СОГХ'!$P:$P,'МП СОГХ'!$S:$S,'МП СОГХ'!$V:$V,'МП СОГХ'!$Y:$Y,'МП СОГХ'!$AB:$AB,'МП СОГХ'!$AE:$AE,'МП СОГХ'!$AH:$AH,'МП СОГХ'!$AK:$AK,'МП СОГХ'!$AN:$AN</definedName>
    <definedName name="Z_67959110_810A_48DC_8557_7A749BB9427E_.wvu.Cols" localSheetId="10" hidden="1">'МП СЭР'!$AG:$AL</definedName>
    <definedName name="Z_67959110_810A_48DC_8557_7A749BB9427E_.wvu.FilterData" localSheetId="10" hidden="1">'МП СЭР'!$A$1:$AJ$164</definedName>
    <definedName name="Z_67959110_810A_48DC_8557_7A749BB9427E_.wvu.PrintArea" localSheetId="6" hidden="1">'МП АПК'!$A$1:$AF$87</definedName>
    <definedName name="Z_67959110_810A_48DC_8557_7A749BB9427E_.wvu.PrintArea" localSheetId="3" hidden="1">'МП Культурное пространство'!$A$1:$AF$286</definedName>
    <definedName name="Z_67959110_810A_48DC_8557_7A749BB9427E_.wvu.PrintArea" localSheetId="7" hidden="1">'МП Развитие жилсферы'!$A$1:$AF$158</definedName>
    <definedName name="Z_67959110_810A_48DC_8557_7A749BB9427E_.wvu.PrintArea" localSheetId="9" hidden="1">'МП Развитие муниц.службы'!$A$1:$AF$99</definedName>
    <definedName name="Z_67959110_810A_48DC_8557_7A749BB9427E_.wvu.PrintArea" localSheetId="16" hidden="1">'МП Развитие транспорт.системы'!$A$1:$AR$194</definedName>
    <definedName name="Z_67959110_810A_48DC_8557_7A749BB9427E_.wvu.PrintArea" localSheetId="4" hidden="1">'МП Развитие ФКиС'!$A$1:$AG$110</definedName>
    <definedName name="Z_67959110_810A_48DC_8557_7A749BB9427E_.wvu.PrintArea" localSheetId="14" hidden="1">'МП РЖКК'!$A$1:$AF$119</definedName>
    <definedName name="Z_67959110_810A_48DC_8557_7A749BB9427E_.wvu.PrintArea" localSheetId="1" hidden="1">'МП РО'!$A$1:$AG$337</definedName>
    <definedName name="Z_67959110_810A_48DC_8557_7A749BB9427E_.wvu.PrintArea" localSheetId="5" hidden="1">'МП СЗН'!$A$1:$AF$53</definedName>
    <definedName name="Z_67959110_810A_48DC_8557_7A749BB9427E_.wvu.PrintArea" localSheetId="18" hidden="1">'МП Экологическая без.'!$A$1:$AF$62</definedName>
    <definedName name="Z_67959110_810A_48DC_8557_7A749BB9427E_.wvu.PrintTitles" localSheetId="6" hidden="1">'МП АПК'!$A:$A</definedName>
    <definedName name="Z_67959110_810A_48DC_8557_7A749BB9427E_.wvu.PrintTitles" localSheetId="3" hidden="1">'МП Культурное пространство'!$A:$A,'МП Культурное пространство'!$7:$8</definedName>
    <definedName name="Z_67959110_810A_48DC_8557_7A749BB9427E_.wvu.PrintTitles" localSheetId="7" hidden="1">'МП Развитие жилсферы'!$A:$A,'МП Развитие жилсферы'!$8:$10</definedName>
    <definedName name="Z_67959110_810A_48DC_8557_7A749BB9427E_.wvu.PrintTitles" localSheetId="9" hidden="1">'МП Развитие муниц.службы'!$A:$A</definedName>
    <definedName name="Z_67959110_810A_48DC_8557_7A749BB9427E_.wvu.PrintTitles" localSheetId="16" hidden="1">'МП Развитие транспорт.системы'!$3:$4</definedName>
    <definedName name="Z_67959110_810A_48DC_8557_7A749BB9427E_.wvu.PrintTitles" localSheetId="4" hidden="1">'МП Развитие ФКиС'!$A:$A,'МП Развитие ФКиС'!$8:$9</definedName>
    <definedName name="Z_67959110_810A_48DC_8557_7A749BB9427E_.wvu.PrintTitles" localSheetId="14" hidden="1">'МП РЖКК'!$4:$5</definedName>
    <definedName name="Z_67959110_810A_48DC_8557_7A749BB9427E_.wvu.PrintTitles" localSheetId="5" hidden="1">'МП СЗН'!$A:$A</definedName>
    <definedName name="Z_67959110_810A_48DC_8557_7A749BB9427E_.wvu.PrintTitles" localSheetId="15" hidden="1">'МП СОГХ'!$3:$4</definedName>
    <definedName name="Z_67959110_810A_48DC_8557_7A749BB9427E_.wvu.Rows" localSheetId="3" hidden="1">'МП Культурное пространство'!$117:$144</definedName>
    <definedName name="Z_67959110_810A_48DC_8557_7A749BB9427E_.wvu.Rows" localSheetId="16" hidden="1">'МП Развитие транспорт.системы'!$167:$185</definedName>
    <definedName name="Z_67959110_810A_48DC_8557_7A749BB9427E_.wvu.Rows" localSheetId="14" hidden="1">'МП РЖКК'!$126:$126</definedName>
    <definedName name="Z_67959110_810A_48DC_8557_7A749BB9427E_.wvu.Rows" localSheetId="2" hidden="1">'МП СДР'!$4:$5</definedName>
    <definedName name="Z_79971965_4C3E_4F6D_82D4_06E9338FB302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79971965_4C3E_4F6D_82D4_06E9338FB302_.wvu.Cols" localSheetId="4" hidden="1">'МП Развитие ФКиС'!$AE:$AE</definedName>
    <definedName name="Z_79971965_4C3E_4F6D_82D4_06E9338FB302_.wvu.Cols" localSheetId="15" hidden="1">'МП СОГХ'!$B:$B,'МП СОГХ'!$J:$J,'МП СОГХ'!$M:$M,'МП СОГХ'!$P:$P,'МП СОГХ'!$S:$S,'МП СОГХ'!$V:$V,'МП СОГХ'!$Y:$Y,'МП СОГХ'!$AB:$AB,'МП СОГХ'!$AE:$AE,'МП СОГХ'!$AH:$AH,'МП СОГХ'!$AK:$AK,'МП СОГХ'!$AN:$AN</definedName>
    <definedName name="Z_79971965_4C3E_4F6D_82D4_06E9338FB302_.wvu.Cols" localSheetId="10" hidden="1">'МП СЭР'!$AG:$AL</definedName>
    <definedName name="Z_79971965_4C3E_4F6D_82D4_06E9338FB302_.wvu.FilterData" localSheetId="10" hidden="1">'МП СЭР'!$A$1:$AJ$164</definedName>
    <definedName name="Z_79971965_4C3E_4F6D_82D4_06E9338FB302_.wvu.PrintArea" localSheetId="6" hidden="1">'МП АПК'!$A$1:$AF$87</definedName>
    <definedName name="Z_79971965_4C3E_4F6D_82D4_06E9338FB302_.wvu.PrintArea" localSheetId="3" hidden="1">'МП Культурное пространство'!$A$1:$AF$286</definedName>
    <definedName name="Z_79971965_4C3E_4F6D_82D4_06E9338FB302_.wvu.PrintArea" localSheetId="7" hidden="1">'МП Развитие жилсферы'!$A$1:$AF$158</definedName>
    <definedName name="Z_79971965_4C3E_4F6D_82D4_06E9338FB302_.wvu.PrintArea" localSheetId="9" hidden="1">'МП Развитие муниц.службы'!$A$1:$AF$99</definedName>
    <definedName name="Z_79971965_4C3E_4F6D_82D4_06E9338FB302_.wvu.PrintArea" localSheetId="16" hidden="1">'МП Развитие транспорт.системы'!$A$1:$AR$194</definedName>
    <definedName name="Z_79971965_4C3E_4F6D_82D4_06E9338FB302_.wvu.PrintArea" localSheetId="4" hidden="1">'МП Развитие ФКиС'!$A$1:$AG$110</definedName>
    <definedName name="Z_79971965_4C3E_4F6D_82D4_06E9338FB302_.wvu.PrintArea" localSheetId="14" hidden="1">'МП РЖКК'!$A$1:$AF$119</definedName>
    <definedName name="Z_79971965_4C3E_4F6D_82D4_06E9338FB302_.wvu.PrintArea" localSheetId="1" hidden="1">'МП РО'!$A$1:$AG$337</definedName>
    <definedName name="Z_79971965_4C3E_4F6D_82D4_06E9338FB302_.wvu.PrintArea" localSheetId="5" hidden="1">'МП СЗН'!$A$1:$AF$53</definedName>
    <definedName name="Z_79971965_4C3E_4F6D_82D4_06E9338FB302_.wvu.PrintArea" localSheetId="15" hidden="1">'МП СОГХ'!$A$1:$AR$110</definedName>
    <definedName name="Z_79971965_4C3E_4F6D_82D4_06E9338FB302_.wvu.PrintTitles" localSheetId="6" hidden="1">'МП АПК'!$A:$A</definedName>
    <definedName name="Z_79971965_4C3E_4F6D_82D4_06E9338FB302_.wvu.PrintTitles" localSheetId="3" hidden="1">'МП Культурное пространство'!$A:$A,'МП Культурное пространство'!$7:$8</definedName>
    <definedName name="Z_79971965_4C3E_4F6D_82D4_06E9338FB302_.wvu.PrintTitles" localSheetId="7" hidden="1">'МП Развитие жилсферы'!$A:$A,'МП Развитие жилсферы'!$8:$10</definedName>
    <definedName name="Z_79971965_4C3E_4F6D_82D4_06E9338FB302_.wvu.PrintTitles" localSheetId="9" hidden="1">'МП Развитие муниц.службы'!$A:$A</definedName>
    <definedName name="Z_79971965_4C3E_4F6D_82D4_06E9338FB302_.wvu.PrintTitles" localSheetId="16" hidden="1">'МП Развитие транспорт.системы'!$3:$4</definedName>
    <definedName name="Z_79971965_4C3E_4F6D_82D4_06E9338FB302_.wvu.PrintTitles" localSheetId="4" hidden="1">'МП Развитие ФКиС'!$A:$A,'МП Развитие ФКиС'!$8:$9</definedName>
    <definedName name="Z_79971965_4C3E_4F6D_82D4_06E9338FB302_.wvu.PrintTitles" localSheetId="14" hidden="1">'МП РЖКК'!$4:$5</definedName>
    <definedName name="Z_79971965_4C3E_4F6D_82D4_06E9338FB302_.wvu.PrintTitles" localSheetId="5" hidden="1">'МП СЗН'!$A:$A</definedName>
    <definedName name="Z_79971965_4C3E_4F6D_82D4_06E9338FB302_.wvu.PrintTitles" localSheetId="15" hidden="1">'МП СОГХ'!$3:$4</definedName>
    <definedName name="Z_79971965_4C3E_4F6D_82D4_06E9338FB302_.wvu.Rows" localSheetId="3" hidden="1">'МП Культурное пространство'!$117:$144</definedName>
    <definedName name="Z_79971965_4C3E_4F6D_82D4_06E9338FB302_.wvu.Rows" localSheetId="16" hidden="1">'МП Развитие транспорт.системы'!$167:$185</definedName>
    <definedName name="Z_79971965_4C3E_4F6D_82D4_06E9338FB302_.wvu.Rows" localSheetId="14" hidden="1">'МП РЖКК'!$126:$126</definedName>
    <definedName name="Z_79971965_4C3E_4F6D_82D4_06E9338FB302_.wvu.Rows" localSheetId="2" hidden="1">'МП СДР'!$4:$5</definedName>
    <definedName name="Z_7C652CC3_AEBA_4CE1_8785_60610E85E470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7C652CC3_AEBA_4CE1_8785_60610E85E470_.wvu.Cols" localSheetId="4" hidden="1">'МП Развитие ФКиС'!$AE:$AE</definedName>
    <definedName name="Z_7C652CC3_AEBA_4CE1_8785_60610E85E470_.wvu.Cols" localSheetId="15" hidden="1">'МП СОГХ'!$B:$B,'МП СОГХ'!$J:$J,'МП СОГХ'!$M:$M,'МП СОГХ'!$P:$P,'МП СОГХ'!$S:$S,'МП СОГХ'!$V:$V,'МП СОГХ'!$Y:$Y,'МП СОГХ'!$AB:$AB,'МП СОГХ'!$AE:$AE,'МП СОГХ'!$AH:$AH,'МП СОГХ'!$AK:$AK,'МП СОГХ'!$AN:$AN</definedName>
    <definedName name="Z_7C652CC3_AEBA_4CE1_8785_60610E85E470_.wvu.Cols" localSheetId="10" hidden="1">'МП СЭР'!$AG:$AL</definedName>
    <definedName name="Z_7C652CC3_AEBA_4CE1_8785_60610E85E470_.wvu.FilterData" localSheetId="10" hidden="1">'МП СЭР'!$A$1:$AJ$164</definedName>
    <definedName name="Z_7C652CC3_AEBA_4CE1_8785_60610E85E470_.wvu.PrintArea" localSheetId="6" hidden="1">'МП АПК'!$A$1:$AF$87</definedName>
    <definedName name="Z_7C652CC3_AEBA_4CE1_8785_60610E85E470_.wvu.PrintArea" localSheetId="3" hidden="1">'МП Культурное пространство'!$A$1:$AF$286</definedName>
    <definedName name="Z_7C652CC3_AEBA_4CE1_8785_60610E85E470_.wvu.PrintArea" localSheetId="7" hidden="1">'МП Развитие жилсферы'!$A$1:$AF$158</definedName>
    <definedName name="Z_7C652CC3_AEBA_4CE1_8785_60610E85E470_.wvu.PrintArea" localSheetId="9" hidden="1">'МП Развитие муниц.службы'!$A$1:$AF$99</definedName>
    <definedName name="Z_7C652CC3_AEBA_4CE1_8785_60610E85E470_.wvu.PrintArea" localSheetId="16" hidden="1">'МП Развитие транспорт.системы'!$A$1:$AR$194</definedName>
    <definedName name="Z_7C652CC3_AEBA_4CE1_8785_60610E85E470_.wvu.PrintArea" localSheetId="4" hidden="1">'МП Развитие ФКиС'!$A$1:$AG$109</definedName>
    <definedName name="Z_7C652CC3_AEBA_4CE1_8785_60610E85E470_.wvu.PrintArea" localSheetId="14" hidden="1">'МП РЖКК'!$A$1:$AF$113</definedName>
    <definedName name="Z_7C652CC3_AEBA_4CE1_8785_60610E85E470_.wvu.PrintArea" localSheetId="1" hidden="1">'МП РО'!$A$1:$AG$337</definedName>
    <definedName name="Z_7C652CC3_AEBA_4CE1_8785_60610E85E470_.wvu.PrintArea" localSheetId="5" hidden="1">'МП СЗН'!$A$1:$AF$53</definedName>
    <definedName name="Z_7C652CC3_AEBA_4CE1_8785_60610E85E470_.wvu.PrintArea" localSheetId="15" hidden="1">'МП СОГХ'!$A$1:$AR$110</definedName>
    <definedName name="Z_7C652CC3_AEBA_4CE1_8785_60610E85E470_.wvu.PrintTitles" localSheetId="6" hidden="1">'МП АПК'!$A:$A</definedName>
    <definedName name="Z_7C652CC3_AEBA_4CE1_8785_60610E85E470_.wvu.PrintTitles" localSheetId="3" hidden="1">'МП Культурное пространство'!$A:$A,'МП Культурное пространство'!$7:$8</definedName>
    <definedName name="Z_7C652CC3_AEBA_4CE1_8785_60610E85E470_.wvu.PrintTitles" localSheetId="7" hidden="1">'МП Развитие жилсферы'!$A:$A,'МП Развитие жилсферы'!$8:$10</definedName>
    <definedName name="Z_7C652CC3_AEBA_4CE1_8785_60610E85E470_.wvu.PrintTitles" localSheetId="9" hidden="1">'МП Развитие муниц.службы'!$A:$A</definedName>
    <definedName name="Z_7C652CC3_AEBA_4CE1_8785_60610E85E470_.wvu.PrintTitles" localSheetId="16" hidden="1">'МП Развитие транспорт.системы'!$3:$4</definedName>
    <definedName name="Z_7C652CC3_AEBA_4CE1_8785_60610E85E470_.wvu.PrintTitles" localSheetId="4" hidden="1">'МП Развитие ФКиС'!$A:$A,'МП Развитие ФКиС'!$8:$9</definedName>
    <definedName name="Z_7C652CC3_AEBA_4CE1_8785_60610E85E470_.wvu.PrintTitles" localSheetId="14" hidden="1">'МП РЖКК'!$4:$5</definedName>
    <definedName name="Z_7C652CC3_AEBA_4CE1_8785_60610E85E470_.wvu.PrintTitles" localSheetId="5" hidden="1">'МП СЗН'!$A:$A</definedName>
    <definedName name="Z_7C652CC3_AEBA_4CE1_8785_60610E85E470_.wvu.PrintTitles" localSheetId="15" hidden="1">'МП СОГХ'!$3:$4</definedName>
    <definedName name="Z_7C652CC3_AEBA_4CE1_8785_60610E85E470_.wvu.Rows" localSheetId="3" hidden="1">'МП Культурное пространство'!$117:$144</definedName>
    <definedName name="Z_7C652CC3_AEBA_4CE1_8785_60610E85E470_.wvu.Rows" localSheetId="16" hidden="1">'МП Развитие транспорт.системы'!$167:$185</definedName>
    <definedName name="Z_7C652CC3_AEBA_4CE1_8785_60610E85E470_.wvu.Rows" localSheetId="14" hidden="1">'МП РЖКК'!$126:$126</definedName>
    <definedName name="Z_7C652CC3_AEBA_4CE1_8785_60610E85E470_.wvu.Rows" localSheetId="2" hidden="1">'МП СДР'!$4:$5</definedName>
    <definedName name="Z_7C652CC3_AEBA_4CE1_8785_60610E85E470_.wvu.Rows" localSheetId="10" hidden="1">'МП СЭР'!$20:$21,'МП СЭР'!$25:$25,'МП СЭР'!$28:$28,'МП СЭР'!$30:$31,'МП СЭР'!$34:$34,'МП СЭР'!$36:$37,'МП СЭР'!$40:$40,'МП СЭР'!$44:$44,'МП СЭР'!$46:$48,'МП СЭР'!$56:$56,'МП СЭР'!$59:$59,'МП СЭР'!$62:$62,'МП СЭР'!$68:$83,'МП СЭР'!$86:$86,'МП СЭР'!$89:$89,'МП СЭР'!$95:$96,'МП СЭР'!$98:$102,'МП СЭР'!$105:$105,'МП СЭР'!$108:$108,'МП СЭР'!$114:$114,'МП СЭР'!$120:$120,'МП СЭР'!$126:$126,'МП СЭР'!$164:$164,'МП СЭР'!$178:$178</definedName>
    <definedName name="Z_7D83ADC9_554F_49F5_9F3A_8020034AA83A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7D83ADC9_554F_49F5_9F3A_8020034AA83A_.wvu.Cols" localSheetId="4" hidden="1">'МП Развитие ФКиС'!$AE:$AE</definedName>
    <definedName name="Z_7D83ADC9_554F_49F5_9F3A_8020034AA83A_.wvu.Cols" localSheetId="15" hidden="1">'МП СОГХ'!$B:$B,'МП СОГХ'!$J:$J,'МП СОГХ'!$M:$M,'МП СОГХ'!$P:$P,'МП СОГХ'!$S:$S,'МП СОГХ'!$V:$V,'МП СОГХ'!$Y:$Y,'МП СОГХ'!$AB:$AB,'МП СОГХ'!$AE:$AE,'МП СОГХ'!$AH:$AH,'МП СОГХ'!$AK:$AK,'МП СОГХ'!$AN:$AN</definedName>
    <definedName name="Z_7D83ADC9_554F_49F5_9F3A_8020034AA83A_.wvu.Cols" localSheetId="10" hidden="1">'МП СЭР'!$AG:$AL</definedName>
    <definedName name="Z_7D83ADC9_554F_49F5_9F3A_8020034AA83A_.wvu.FilterData" localSheetId="10" hidden="1">'МП СЭР'!$A$1:$AJ$164</definedName>
    <definedName name="Z_7D83ADC9_554F_49F5_9F3A_8020034AA83A_.wvu.PrintArea" localSheetId="6" hidden="1">'МП АПК'!$A$1:$AF$87</definedName>
    <definedName name="Z_7D83ADC9_554F_49F5_9F3A_8020034AA83A_.wvu.PrintArea" localSheetId="3" hidden="1">'МП Культурное пространство'!$A$1:$AF$286</definedName>
    <definedName name="Z_7D83ADC9_554F_49F5_9F3A_8020034AA83A_.wvu.PrintArea" localSheetId="7" hidden="1">'МП Развитие жилсферы'!$A$1:$AF$158</definedName>
    <definedName name="Z_7D83ADC9_554F_49F5_9F3A_8020034AA83A_.wvu.PrintArea" localSheetId="9" hidden="1">'МП Развитие муниц.службы'!$A$1:$AF$99</definedName>
    <definedName name="Z_7D83ADC9_554F_49F5_9F3A_8020034AA83A_.wvu.PrintArea" localSheetId="16" hidden="1">'МП Развитие транспорт.системы'!$A$1:$AR$194</definedName>
    <definedName name="Z_7D83ADC9_554F_49F5_9F3A_8020034AA83A_.wvu.PrintArea" localSheetId="4" hidden="1">'МП Развитие ФКиС'!$A$1:$AG$110</definedName>
    <definedName name="Z_7D83ADC9_554F_49F5_9F3A_8020034AA83A_.wvu.PrintArea" localSheetId="14" hidden="1">'МП РЖКК'!$A$1:$AF$119</definedName>
    <definedName name="Z_7D83ADC9_554F_49F5_9F3A_8020034AA83A_.wvu.PrintArea" localSheetId="1" hidden="1">'МП РО'!$A$1:$AG$337</definedName>
    <definedName name="Z_7D83ADC9_554F_49F5_9F3A_8020034AA83A_.wvu.PrintArea" localSheetId="5" hidden="1">'МП СЗН'!$A$1:$AF$53</definedName>
    <definedName name="Z_7D83ADC9_554F_49F5_9F3A_8020034AA83A_.wvu.PrintArea" localSheetId="15" hidden="1">'МП СОГХ'!$A$1:$AR$110</definedName>
    <definedName name="Z_7D83ADC9_554F_49F5_9F3A_8020034AA83A_.wvu.PrintTitles" localSheetId="6" hidden="1">'МП АПК'!$A:$A</definedName>
    <definedName name="Z_7D83ADC9_554F_49F5_9F3A_8020034AA83A_.wvu.PrintTitles" localSheetId="3" hidden="1">'МП Культурное пространство'!$A:$A,'МП Культурное пространство'!$7:$8</definedName>
    <definedName name="Z_7D83ADC9_554F_49F5_9F3A_8020034AA83A_.wvu.PrintTitles" localSheetId="7" hidden="1">'МП Развитие жилсферы'!$A:$A,'МП Развитие жилсферы'!$8:$10</definedName>
    <definedName name="Z_7D83ADC9_554F_49F5_9F3A_8020034AA83A_.wvu.PrintTitles" localSheetId="9" hidden="1">'МП Развитие муниц.службы'!$A:$A</definedName>
    <definedName name="Z_7D83ADC9_554F_49F5_9F3A_8020034AA83A_.wvu.PrintTitles" localSheetId="16" hidden="1">'МП Развитие транспорт.системы'!$3:$4</definedName>
    <definedName name="Z_7D83ADC9_554F_49F5_9F3A_8020034AA83A_.wvu.PrintTitles" localSheetId="4" hidden="1">'МП Развитие ФКиС'!$A:$A,'МП Развитие ФКиС'!$8:$9</definedName>
    <definedName name="Z_7D83ADC9_554F_49F5_9F3A_8020034AA83A_.wvu.PrintTitles" localSheetId="14" hidden="1">'МП РЖКК'!$4:$5</definedName>
    <definedName name="Z_7D83ADC9_554F_49F5_9F3A_8020034AA83A_.wvu.PrintTitles" localSheetId="5" hidden="1">'МП СЗН'!$A:$A</definedName>
    <definedName name="Z_7D83ADC9_554F_49F5_9F3A_8020034AA83A_.wvu.PrintTitles" localSheetId="15" hidden="1">'МП СОГХ'!$3:$4</definedName>
    <definedName name="Z_7D83ADC9_554F_49F5_9F3A_8020034AA83A_.wvu.Rows" localSheetId="3" hidden="1">'МП Культурное пространство'!$117:$144</definedName>
    <definedName name="Z_7D83ADC9_554F_49F5_9F3A_8020034AA83A_.wvu.Rows" localSheetId="16" hidden="1">'МП Развитие транспорт.системы'!$167:$185</definedName>
    <definedName name="Z_7D83ADC9_554F_49F5_9F3A_8020034AA83A_.wvu.Rows" localSheetId="14" hidden="1">'МП РЖКК'!$126:$126</definedName>
    <definedName name="Z_7D83ADC9_554F_49F5_9F3A_8020034AA83A_.wvu.Rows" localSheetId="2" hidden="1">'МП СДР'!$4:$5</definedName>
    <definedName name="Z_7DE9713E_1F38_437C_8FB6_9C29DB24E5B8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7DE9713E_1F38_437C_8FB6_9C29DB24E5B8_.wvu.Cols" localSheetId="4" hidden="1">'МП Развитие ФКиС'!$AE:$AE</definedName>
    <definedName name="Z_7DE9713E_1F38_437C_8FB6_9C29DB24E5B8_.wvu.Cols" localSheetId="14" hidden="1">'МП РЖКК'!#REF!,'МП РЖКК'!#REF!,'МП РЖКК'!$K:$K,'МП РЖКК'!$M:$M,'МП РЖКК'!$O:$O,'МП РЖКК'!#REF!,'МП РЖКК'!$S:$S,'МП РЖКК'!$U:$U,'МП РЖКК'!$W:$W,'МП РЖКК'!$Y:$Y,'МП РЖКК'!$AA:$AA,'МП РЖКК'!$AC:$AC</definedName>
    <definedName name="Z_7DE9713E_1F38_437C_8FB6_9C29DB24E5B8_.wvu.Cols" localSheetId="15" hidden="1">'МП СОГХ'!$B:$B,'МП СОГХ'!$J:$J,'МП СОГХ'!$M:$M,'МП СОГХ'!$P:$P,'МП СОГХ'!$S:$S,'МП СОГХ'!$V:$V,'МП СОГХ'!$Y:$Y,'МП СОГХ'!$AB:$AB,'МП СОГХ'!$AE:$AE,'МП СОГХ'!$AH:$AH,'МП СОГХ'!$AK:$AK,'МП СОГХ'!$AN:$AN</definedName>
    <definedName name="Z_7DE9713E_1F38_437C_8FB6_9C29DB24E5B8_.wvu.Cols" localSheetId="10" hidden="1">'МП СЭР'!$AG:$AL</definedName>
    <definedName name="Z_7DE9713E_1F38_437C_8FB6_9C29DB24E5B8_.wvu.FilterData" localSheetId="10" hidden="1">'МП СЭР'!$A$1:$AJ$164</definedName>
    <definedName name="Z_7DE9713E_1F38_437C_8FB6_9C29DB24E5B8_.wvu.PrintArea" localSheetId="6" hidden="1">'МП АПК'!$A$1:$AF$87</definedName>
    <definedName name="Z_7DE9713E_1F38_437C_8FB6_9C29DB24E5B8_.wvu.PrintArea" localSheetId="3" hidden="1">'МП Культурное пространство'!$A$1:$AF$286</definedName>
    <definedName name="Z_7DE9713E_1F38_437C_8FB6_9C29DB24E5B8_.wvu.PrintArea" localSheetId="7" hidden="1">'МП Развитие жилсферы'!$A$1:$AF$158</definedName>
    <definedName name="Z_7DE9713E_1F38_437C_8FB6_9C29DB24E5B8_.wvu.PrintArea" localSheetId="9" hidden="1">'МП Развитие муниц.службы'!$A$1:$AF$99</definedName>
    <definedName name="Z_7DE9713E_1F38_437C_8FB6_9C29DB24E5B8_.wvu.PrintArea" localSheetId="16" hidden="1">'МП Развитие транспорт.системы'!$A$1:$AR$194</definedName>
    <definedName name="Z_7DE9713E_1F38_437C_8FB6_9C29DB24E5B8_.wvu.PrintArea" localSheetId="4" hidden="1">'МП Развитие ФКиС'!$A$1:$AG$110</definedName>
    <definedName name="Z_7DE9713E_1F38_437C_8FB6_9C29DB24E5B8_.wvu.PrintArea" localSheetId="14" hidden="1">'МП РЖКК'!$A$1:$AF$113</definedName>
    <definedName name="Z_7DE9713E_1F38_437C_8FB6_9C29DB24E5B8_.wvu.PrintArea" localSheetId="5" hidden="1">'МП СЗН'!$A$1:$AF$53</definedName>
    <definedName name="Z_7DE9713E_1F38_437C_8FB6_9C29DB24E5B8_.wvu.PrintArea" localSheetId="15" hidden="1">'МП СОГХ'!$A$1:$AR$110</definedName>
    <definedName name="Z_7DE9713E_1F38_437C_8FB6_9C29DB24E5B8_.wvu.PrintTitles" localSheetId="6" hidden="1">'МП АПК'!$A:$A</definedName>
    <definedName name="Z_7DE9713E_1F38_437C_8FB6_9C29DB24E5B8_.wvu.PrintTitles" localSheetId="3" hidden="1">'МП Культурное пространство'!$A:$A,'МП Культурное пространство'!$7:$8</definedName>
    <definedName name="Z_7DE9713E_1F38_437C_8FB6_9C29DB24E5B8_.wvu.PrintTitles" localSheetId="7" hidden="1">'МП Развитие жилсферы'!$A:$A,'МП Развитие жилсферы'!$8:$10</definedName>
    <definedName name="Z_7DE9713E_1F38_437C_8FB6_9C29DB24E5B8_.wvu.PrintTitles" localSheetId="9" hidden="1">'МП Развитие муниц.службы'!$A:$A</definedName>
    <definedName name="Z_7DE9713E_1F38_437C_8FB6_9C29DB24E5B8_.wvu.PrintTitles" localSheetId="16" hidden="1">'МП Развитие транспорт.системы'!$3:$4</definedName>
    <definedName name="Z_7DE9713E_1F38_437C_8FB6_9C29DB24E5B8_.wvu.PrintTitles" localSheetId="4" hidden="1">'МП Развитие ФКиС'!$A:$A,'МП Развитие ФКиС'!$8:$9</definedName>
    <definedName name="Z_7DE9713E_1F38_437C_8FB6_9C29DB24E5B8_.wvu.PrintTitles" localSheetId="14" hidden="1">'МП РЖКК'!$4:$5</definedName>
    <definedName name="Z_7DE9713E_1F38_437C_8FB6_9C29DB24E5B8_.wvu.PrintTitles" localSheetId="5" hidden="1">'МП СЗН'!$A:$A</definedName>
    <definedName name="Z_7DE9713E_1F38_437C_8FB6_9C29DB24E5B8_.wvu.PrintTitles" localSheetId="15" hidden="1">'МП СОГХ'!$3:$4</definedName>
    <definedName name="Z_7DE9713E_1F38_437C_8FB6_9C29DB24E5B8_.wvu.Rows" localSheetId="3" hidden="1">'МП Культурное пространство'!$117:$144</definedName>
    <definedName name="Z_7DE9713E_1F38_437C_8FB6_9C29DB24E5B8_.wvu.Rows" localSheetId="7" hidden="1">'МП Развитие жилсферы'!#REF!,'МП Развитие жилсферы'!#REF!,'МП Развитие жилсферы'!$150:$152</definedName>
    <definedName name="Z_7DE9713E_1F38_437C_8FB6_9C29DB24E5B8_.wvu.Rows" localSheetId="16" hidden="1">'МП Развитие транспорт.системы'!$167:$185</definedName>
    <definedName name="Z_7DE9713E_1F38_437C_8FB6_9C29DB24E5B8_.wvu.Rows" localSheetId="14" hidden="1">'МП РЖКК'!$126:$126</definedName>
    <definedName name="Z_7DE9713E_1F38_437C_8FB6_9C29DB24E5B8_.wvu.Rows" localSheetId="2" hidden="1">'МП СДР'!$4:$5</definedName>
    <definedName name="Z_7DE9713E_1F38_437C_8FB6_9C29DB24E5B8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7E4D5209_3514_4B4B_9D2B_9C42A7BE704E_.wvu.FilterData" localSheetId="10" hidden="1">'МП СЭР'!$A$1:$AJ$164</definedName>
    <definedName name="Z_8991206F_96BC_4E4A_9BEF_FB119480CFE1_.wvu.Cols" localSheetId="11" hidden="1">'МП  РИГО'!$AA:$AE</definedName>
    <definedName name="Z_8991206F_96BC_4E4A_9BEF_FB119480CFE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8991206F_96BC_4E4A_9BEF_FB119480CFE1_.wvu.Cols" localSheetId="4" hidden="1">'МП Развитие ФКиС'!$AE:$AE</definedName>
    <definedName name="Z_8991206F_96BC_4E4A_9BEF_FB119480CFE1_.wvu.Cols" localSheetId="15" hidden="1">'МП СОГХ'!$B:$B,'МП СОГХ'!$J:$J,'МП СОГХ'!$M:$M,'МП СОГХ'!$P:$P,'МП СОГХ'!$S:$S,'МП СОГХ'!$V:$V,'МП СОГХ'!$Y:$Y,'МП СОГХ'!$AB:$AB,'МП СОГХ'!$AE:$AE,'МП СОГХ'!$AH:$AH,'МП СОГХ'!$AK:$AK,'МП СОГХ'!$AN:$AN</definedName>
    <definedName name="Z_8991206F_96BC_4E4A_9BEF_FB119480CFE1_.wvu.Cols" localSheetId="10" hidden="1">'МП СЭР'!$AG:$AL</definedName>
    <definedName name="Z_8991206F_96BC_4E4A_9BEF_FB119480CFE1_.wvu.FilterData" localSheetId="10" hidden="1">'МП СЭР'!$A$1:$AJ$164</definedName>
    <definedName name="Z_8991206F_96BC_4E4A_9BEF_FB119480CFE1_.wvu.PrintArea" localSheetId="11" hidden="1">'МП  РИГО'!$A$1:$AK$193</definedName>
    <definedName name="Z_8991206F_96BC_4E4A_9BEF_FB119480CFE1_.wvu.PrintArea" localSheetId="6" hidden="1">'МП АПК'!$A$1:$AF$87</definedName>
    <definedName name="Z_8991206F_96BC_4E4A_9BEF_FB119480CFE1_.wvu.PrintArea" localSheetId="3" hidden="1">'МП Культурное пространство'!$A$1:$AF$286</definedName>
    <definedName name="Z_8991206F_96BC_4E4A_9BEF_FB119480CFE1_.wvu.PrintArea" localSheetId="7" hidden="1">'МП Развитие жилсферы'!$A$1:$AF$158</definedName>
    <definedName name="Z_8991206F_96BC_4E4A_9BEF_FB119480CFE1_.wvu.PrintArea" localSheetId="9" hidden="1">'МП Развитие муниц.службы'!$A$1:$AF$99</definedName>
    <definedName name="Z_8991206F_96BC_4E4A_9BEF_FB119480CFE1_.wvu.PrintArea" localSheetId="16" hidden="1">'МП Развитие транспорт.системы'!$A$1:$AR$194</definedName>
    <definedName name="Z_8991206F_96BC_4E4A_9BEF_FB119480CFE1_.wvu.PrintArea" localSheetId="4" hidden="1">'МП Развитие ФКиС'!$A$1:$AG$110</definedName>
    <definedName name="Z_8991206F_96BC_4E4A_9BEF_FB119480CFE1_.wvu.PrintArea" localSheetId="14" hidden="1">'МП РЖКК'!$A$1:$AF$119</definedName>
    <definedName name="Z_8991206F_96BC_4E4A_9BEF_FB119480CFE1_.wvu.PrintArea" localSheetId="1" hidden="1">'МП РО'!$A$1:$AG$337</definedName>
    <definedName name="Z_8991206F_96BC_4E4A_9BEF_FB119480CFE1_.wvu.PrintArea" localSheetId="5" hidden="1">'МП СЗН'!$A$1:$AF$53</definedName>
    <definedName name="Z_8991206F_96BC_4E4A_9BEF_FB119480CFE1_.wvu.PrintArea" localSheetId="15" hidden="1">'МП СОГХ'!$A$1:$AR$110</definedName>
    <definedName name="Z_8991206F_96BC_4E4A_9BEF_FB119480CFE1_.wvu.PrintTitles" localSheetId="6" hidden="1">'МП АПК'!$A:$A</definedName>
    <definedName name="Z_8991206F_96BC_4E4A_9BEF_FB119480CFE1_.wvu.PrintTitles" localSheetId="3" hidden="1">'МП Культурное пространство'!$A:$A,'МП Культурное пространство'!$7:$8</definedName>
    <definedName name="Z_8991206F_96BC_4E4A_9BEF_FB119480CFE1_.wvu.PrintTitles" localSheetId="7" hidden="1">'МП Развитие жилсферы'!$A:$A,'МП Развитие жилсферы'!$8:$10</definedName>
    <definedName name="Z_8991206F_96BC_4E4A_9BEF_FB119480CFE1_.wvu.PrintTitles" localSheetId="9" hidden="1">'МП Развитие муниц.службы'!$A:$A</definedName>
    <definedName name="Z_8991206F_96BC_4E4A_9BEF_FB119480CFE1_.wvu.PrintTitles" localSheetId="16" hidden="1">'МП Развитие транспорт.системы'!$3:$4</definedName>
    <definedName name="Z_8991206F_96BC_4E4A_9BEF_FB119480CFE1_.wvu.PrintTitles" localSheetId="4" hidden="1">'МП Развитие ФКиС'!$A:$A,'МП Развитие ФКиС'!$8:$9</definedName>
    <definedName name="Z_8991206F_96BC_4E4A_9BEF_FB119480CFE1_.wvu.PrintTitles" localSheetId="14" hidden="1">'МП РЖКК'!$4:$5</definedName>
    <definedName name="Z_8991206F_96BC_4E4A_9BEF_FB119480CFE1_.wvu.PrintTitles" localSheetId="5" hidden="1">'МП СЗН'!$A:$A</definedName>
    <definedName name="Z_8991206F_96BC_4E4A_9BEF_FB119480CFE1_.wvu.PrintTitles" localSheetId="15" hidden="1">'МП СОГХ'!$3:$4</definedName>
    <definedName name="Z_8991206F_96BC_4E4A_9BEF_FB119480CFE1_.wvu.Rows" localSheetId="11" hidden="1">'МП  РИГО'!$141:$156,'МП  РИГО'!$163:$186</definedName>
    <definedName name="Z_8991206F_96BC_4E4A_9BEF_FB119480CFE1_.wvu.Rows" localSheetId="3" hidden="1">'МП Культурное пространство'!$117:$144</definedName>
    <definedName name="Z_8991206F_96BC_4E4A_9BEF_FB119480CFE1_.wvu.Rows" localSheetId="16" hidden="1">'МП Развитие транспорт.системы'!$167:$185</definedName>
    <definedName name="Z_8991206F_96BC_4E4A_9BEF_FB119480CFE1_.wvu.Rows" localSheetId="14" hidden="1">'МП РЖКК'!$126:$126</definedName>
    <definedName name="Z_8991206F_96BC_4E4A_9BEF_FB119480CFE1_.wvu.Rows" localSheetId="2" hidden="1">'МП СДР'!$4:$5</definedName>
    <definedName name="Z_8FFB145C_1CB2_43A3_8A3A_27A8E60A8F1E_.wvu.FilterData" localSheetId="10" hidden="1">'МП СЭР'!$A$1:$AJ$164</definedName>
    <definedName name="Z_98C023E4_2EC8_4DC1_A071_6A5E08CAF74A_.wvu.FilterData" localSheetId="10" hidden="1">'МП СЭР'!$A$1:$AJ$164</definedName>
    <definedName name="Z_9A254B3E_BF29_465E_994B_E56187330748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9A254B3E_BF29_465E_994B_E56187330748_.wvu.Cols" localSheetId="4" hidden="1">'МП Развитие ФКиС'!$AE:$AE</definedName>
    <definedName name="Z_9A254B3E_BF29_465E_994B_E56187330748_.wvu.Cols" localSheetId="15" hidden="1">'МП СОГХ'!$B:$B,'МП СОГХ'!$J:$J,'МП СОГХ'!$M:$M,'МП СОГХ'!$P:$P,'МП СОГХ'!$S:$S,'МП СОГХ'!$V:$V,'МП СОГХ'!$Y:$Y,'МП СОГХ'!$AB:$AB,'МП СОГХ'!$AE:$AE,'МП СОГХ'!$AH:$AH,'МП СОГХ'!$AK:$AK,'МП СОГХ'!$AN:$AN</definedName>
    <definedName name="Z_9A254B3E_BF29_465E_994B_E56187330748_.wvu.Cols" localSheetId="10" hidden="1">'МП СЭР'!$AG:$AL</definedName>
    <definedName name="Z_9A254B3E_BF29_465E_994B_E56187330748_.wvu.FilterData" localSheetId="10" hidden="1">'МП СЭР'!$A$1:$AJ$164</definedName>
    <definedName name="Z_9A254B3E_BF29_465E_994B_E56187330748_.wvu.PrintArea" localSheetId="6" hidden="1">'МП АПК'!$A$1:$AF$87</definedName>
    <definedName name="Z_9A254B3E_BF29_465E_994B_E56187330748_.wvu.PrintArea" localSheetId="3" hidden="1">'МП Культурное пространство'!$A$1:$AF$286</definedName>
    <definedName name="Z_9A254B3E_BF29_465E_994B_E56187330748_.wvu.PrintArea" localSheetId="7" hidden="1">'МП Развитие жилсферы'!$A$1:$AF$158</definedName>
    <definedName name="Z_9A254B3E_BF29_465E_994B_E56187330748_.wvu.PrintArea" localSheetId="9" hidden="1">'МП Развитие муниц.службы'!$A$1:$AF$99</definedName>
    <definedName name="Z_9A254B3E_BF29_465E_994B_E56187330748_.wvu.PrintArea" localSheetId="16" hidden="1">'МП Развитие транспорт.системы'!$A$1:$AR$194</definedName>
    <definedName name="Z_9A254B3E_BF29_465E_994B_E56187330748_.wvu.PrintArea" localSheetId="4" hidden="1">'МП Развитие ФКиС'!$A$1:$AG$110</definedName>
    <definedName name="Z_9A254B3E_BF29_465E_994B_E56187330748_.wvu.PrintArea" localSheetId="14" hidden="1">'МП РЖКК'!$A$1:$AF$119</definedName>
    <definedName name="Z_9A254B3E_BF29_465E_994B_E56187330748_.wvu.PrintArea" localSheetId="1" hidden="1">'МП РО'!$A$1:$AG$337</definedName>
    <definedName name="Z_9A254B3E_BF29_465E_994B_E56187330748_.wvu.PrintArea" localSheetId="5" hidden="1">'МП СЗН'!$A$1:$AF$53</definedName>
    <definedName name="Z_9A254B3E_BF29_465E_994B_E56187330748_.wvu.PrintArea" localSheetId="15" hidden="1">'МП СОГХ'!$A$1:$AR$110</definedName>
    <definedName name="Z_9A254B3E_BF29_465E_994B_E56187330748_.wvu.PrintTitles" localSheetId="6" hidden="1">'МП АПК'!$A:$A</definedName>
    <definedName name="Z_9A254B3E_BF29_465E_994B_E56187330748_.wvu.PrintTitles" localSheetId="3" hidden="1">'МП Культурное пространство'!$A:$A,'МП Культурное пространство'!$7:$8</definedName>
    <definedName name="Z_9A254B3E_BF29_465E_994B_E56187330748_.wvu.PrintTitles" localSheetId="7" hidden="1">'МП Развитие жилсферы'!$A:$A,'МП Развитие жилсферы'!$8:$10</definedName>
    <definedName name="Z_9A254B3E_BF29_465E_994B_E56187330748_.wvu.PrintTitles" localSheetId="9" hidden="1">'МП Развитие муниц.службы'!$A:$A</definedName>
    <definedName name="Z_9A254B3E_BF29_465E_994B_E56187330748_.wvu.PrintTitles" localSheetId="16" hidden="1">'МП Развитие транспорт.системы'!$3:$4</definedName>
    <definedName name="Z_9A254B3E_BF29_465E_994B_E56187330748_.wvu.PrintTitles" localSheetId="4" hidden="1">'МП Развитие ФКиС'!$A:$A,'МП Развитие ФКиС'!$8:$9</definedName>
    <definedName name="Z_9A254B3E_BF29_465E_994B_E56187330748_.wvu.PrintTitles" localSheetId="14" hidden="1">'МП РЖКК'!$4:$5</definedName>
    <definedName name="Z_9A254B3E_BF29_465E_994B_E56187330748_.wvu.PrintTitles" localSheetId="5" hidden="1">'МП СЗН'!$A:$A</definedName>
    <definedName name="Z_9A254B3E_BF29_465E_994B_E56187330748_.wvu.PrintTitles" localSheetId="15" hidden="1">'МП СОГХ'!$3:$4</definedName>
    <definedName name="Z_9A254B3E_BF29_465E_994B_E56187330748_.wvu.Rows" localSheetId="3" hidden="1">'МП Культурное пространство'!$117:$144</definedName>
    <definedName name="Z_9A254B3E_BF29_465E_994B_E56187330748_.wvu.Rows" localSheetId="16" hidden="1">'МП Развитие транспорт.системы'!$167:$185</definedName>
    <definedName name="Z_9A254B3E_BF29_465E_994B_E56187330748_.wvu.Rows" localSheetId="14" hidden="1">'МП РЖКК'!$126:$126</definedName>
    <definedName name="Z_9A254B3E_BF29_465E_994B_E56187330748_.wvu.Rows" localSheetId="2" hidden="1">'МП СДР'!$4:$5</definedName>
    <definedName name="Z_9A254B3E_BF29_465E_994B_E56187330748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A2E3A7A6_FF28_41C5_9BA8_3899D915CB9D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A2E3A7A6_FF28_41C5_9BA8_3899D915CB9D_.wvu.Cols" localSheetId="4" hidden="1">'МП Развитие ФКиС'!$AE:$AE</definedName>
    <definedName name="Z_A2E3A7A6_FF28_41C5_9BA8_3899D915CB9D_.wvu.Cols" localSheetId="15" hidden="1">'МП СОГХ'!$B:$B,'МП СОГХ'!$J:$J,'МП СОГХ'!$M:$M,'МП СОГХ'!$P:$P,'МП СОГХ'!$S:$S,'МП СОГХ'!$V:$V,'МП СОГХ'!$Y:$Y,'МП СОГХ'!$AB:$AB,'МП СОГХ'!$AE:$AE,'МП СОГХ'!$AH:$AH,'МП СОГХ'!$AK:$AK,'МП СОГХ'!$AN:$AN</definedName>
    <definedName name="Z_A2E3A7A6_FF28_41C5_9BA8_3899D915CB9D_.wvu.Cols" localSheetId="10" hidden="1">'МП СЭР'!$AG:$AL</definedName>
    <definedName name="Z_A2E3A7A6_FF28_41C5_9BA8_3899D915CB9D_.wvu.FilterData" localSheetId="10" hidden="1">'МП СЭР'!$A$1:$AJ$164</definedName>
    <definedName name="Z_A2E3A7A6_FF28_41C5_9BA8_3899D915CB9D_.wvu.PrintArea" localSheetId="6" hidden="1">'МП АПК'!$A$1:$AF$87</definedName>
    <definedName name="Z_A2E3A7A6_FF28_41C5_9BA8_3899D915CB9D_.wvu.PrintArea" localSheetId="3" hidden="1">'МП Культурное пространство'!$A$1:$AF$286</definedName>
    <definedName name="Z_A2E3A7A6_FF28_41C5_9BA8_3899D915CB9D_.wvu.PrintArea" localSheetId="7" hidden="1">'МП Развитие жилсферы'!$A$1:$AF$158</definedName>
    <definedName name="Z_A2E3A7A6_FF28_41C5_9BA8_3899D915CB9D_.wvu.PrintArea" localSheetId="9" hidden="1">'МП Развитие муниц.службы'!$A$1:$AF$99</definedName>
    <definedName name="Z_A2E3A7A6_FF28_41C5_9BA8_3899D915CB9D_.wvu.PrintArea" localSheetId="16" hidden="1">'МП Развитие транспорт.системы'!$A$1:$AR$194</definedName>
    <definedName name="Z_A2E3A7A6_FF28_41C5_9BA8_3899D915CB9D_.wvu.PrintArea" localSheetId="4" hidden="1">'МП Развитие ФКиС'!$A$1:$AG$109</definedName>
    <definedName name="Z_A2E3A7A6_FF28_41C5_9BA8_3899D915CB9D_.wvu.PrintArea" localSheetId="14" hidden="1">'МП РЖКК'!$A$1:$AF$113</definedName>
    <definedName name="Z_A2E3A7A6_FF28_41C5_9BA8_3899D915CB9D_.wvu.PrintArea" localSheetId="1" hidden="1">'МП РО'!$A$1:$AG$337</definedName>
    <definedName name="Z_A2E3A7A6_FF28_41C5_9BA8_3899D915CB9D_.wvu.PrintArea" localSheetId="5" hidden="1">'МП СЗН'!$A$1:$AF$53</definedName>
    <definedName name="Z_A2E3A7A6_FF28_41C5_9BA8_3899D915CB9D_.wvu.PrintArea" localSheetId="15" hidden="1">'МП СОГХ'!$A$1:$AR$110</definedName>
    <definedName name="Z_A2E3A7A6_FF28_41C5_9BA8_3899D915CB9D_.wvu.PrintTitles" localSheetId="6" hidden="1">'МП АПК'!$A:$A</definedName>
    <definedName name="Z_A2E3A7A6_FF28_41C5_9BA8_3899D915CB9D_.wvu.PrintTitles" localSheetId="3" hidden="1">'МП Культурное пространство'!$A:$A,'МП Культурное пространство'!$7:$8</definedName>
    <definedName name="Z_A2E3A7A6_FF28_41C5_9BA8_3899D915CB9D_.wvu.PrintTitles" localSheetId="7" hidden="1">'МП Развитие жилсферы'!$A:$A,'МП Развитие жилсферы'!$8:$10</definedName>
    <definedName name="Z_A2E3A7A6_FF28_41C5_9BA8_3899D915CB9D_.wvu.PrintTitles" localSheetId="9" hidden="1">'МП Развитие муниц.службы'!$A:$A</definedName>
    <definedName name="Z_A2E3A7A6_FF28_41C5_9BA8_3899D915CB9D_.wvu.PrintTitles" localSheetId="16" hidden="1">'МП Развитие транспорт.системы'!$3:$4</definedName>
    <definedName name="Z_A2E3A7A6_FF28_41C5_9BA8_3899D915CB9D_.wvu.PrintTitles" localSheetId="4" hidden="1">'МП Развитие ФКиС'!$A:$A,'МП Развитие ФКиС'!$8:$9</definedName>
    <definedName name="Z_A2E3A7A6_FF28_41C5_9BA8_3899D915CB9D_.wvu.PrintTitles" localSheetId="14" hidden="1">'МП РЖКК'!$4:$5</definedName>
    <definedName name="Z_A2E3A7A6_FF28_41C5_9BA8_3899D915CB9D_.wvu.PrintTitles" localSheetId="5" hidden="1">'МП СЗН'!$A:$A</definedName>
    <definedName name="Z_A2E3A7A6_FF28_41C5_9BA8_3899D915CB9D_.wvu.PrintTitles" localSheetId="15" hidden="1">'МП СОГХ'!$3:$4</definedName>
    <definedName name="Z_A2E3A7A6_FF28_41C5_9BA8_3899D915CB9D_.wvu.Rows" localSheetId="11" hidden="1">'МП  РИГО'!$141:$156,'МП  РИГО'!$163:$186</definedName>
    <definedName name="Z_A2E3A7A6_FF28_41C5_9BA8_3899D915CB9D_.wvu.Rows" localSheetId="3" hidden="1">'МП Культурное пространство'!$117:$144</definedName>
    <definedName name="Z_A2E3A7A6_FF28_41C5_9BA8_3899D915CB9D_.wvu.Rows" localSheetId="16" hidden="1">'МП Развитие транспорт.системы'!$167:$185</definedName>
    <definedName name="Z_A2E3A7A6_FF28_41C5_9BA8_3899D915CB9D_.wvu.Rows" localSheetId="14" hidden="1">'МП РЖКК'!$126:$126</definedName>
    <definedName name="Z_A2E3A7A6_FF28_41C5_9BA8_3899D915CB9D_.wvu.Rows" localSheetId="2" hidden="1">'МП СДР'!$4:$5</definedName>
    <definedName name="Z_A38F41A6_0E62_4138_8A0F_013177A00908_.wvu.FilterData" localSheetId="10" hidden="1">'МП СЭР'!$A$1:$AJ$164</definedName>
    <definedName name="Z_B20F874D_7001_429F_971F_C60F72171BB4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B20F874D_7001_429F_971F_C60F72171BB4_.wvu.Cols" localSheetId="4" hidden="1">'МП Развитие ФКиС'!$AE:$AE</definedName>
    <definedName name="Z_B20F874D_7001_429F_971F_C60F72171BB4_.wvu.Cols" localSheetId="15" hidden="1">'МП СОГХ'!$B:$B,'МП СОГХ'!$J:$J,'МП СОГХ'!$M:$M,'МП СОГХ'!$P:$P,'МП СОГХ'!$S:$S,'МП СОГХ'!$V:$V,'МП СОГХ'!$Y:$Y,'МП СОГХ'!$AB:$AB,'МП СОГХ'!$AE:$AE,'МП СОГХ'!$AH:$AH,'МП СОГХ'!$AK:$AK,'МП СОГХ'!$AN:$AN</definedName>
    <definedName name="Z_B20F874D_7001_429F_971F_C60F72171BB4_.wvu.Cols" localSheetId="10" hidden="1">'МП СЭР'!$AG:$AL</definedName>
    <definedName name="Z_B20F874D_7001_429F_971F_C60F72171BB4_.wvu.FilterData" localSheetId="10" hidden="1">'МП СЭР'!$A$1:$AJ$164</definedName>
    <definedName name="Z_B20F874D_7001_429F_971F_C60F72171BB4_.wvu.PrintArea" localSheetId="6" hidden="1">'МП АПК'!$A$1:$AF$87</definedName>
    <definedName name="Z_B20F874D_7001_429F_971F_C60F72171BB4_.wvu.PrintArea" localSheetId="3" hidden="1">'МП Культурное пространство'!$A$1:$AF$286</definedName>
    <definedName name="Z_B20F874D_7001_429F_971F_C60F72171BB4_.wvu.PrintArea" localSheetId="7" hidden="1">'МП Развитие жилсферы'!$A$1:$AF$158</definedName>
    <definedName name="Z_B20F874D_7001_429F_971F_C60F72171BB4_.wvu.PrintArea" localSheetId="9" hidden="1">'МП Развитие муниц.службы'!$A$1:$AF$99</definedName>
    <definedName name="Z_B20F874D_7001_429F_971F_C60F72171BB4_.wvu.PrintArea" localSheetId="16" hidden="1">'МП Развитие транспорт.системы'!$A$1:$AR$194</definedName>
    <definedName name="Z_B20F874D_7001_429F_971F_C60F72171BB4_.wvu.PrintArea" localSheetId="4" hidden="1">'МП Развитие ФКиС'!$A$1:$AG$110</definedName>
    <definedName name="Z_B20F874D_7001_429F_971F_C60F72171BB4_.wvu.PrintArea" localSheetId="14" hidden="1">'МП РЖКК'!$A$1:$AF$119</definedName>
    <definedName name="Z_B20F874D_7001_429F_971F_C60F72171BB4_.wvu.PrintArea" localSheetId="1" hidden="1">'МП РО'!$A$1:$AG$337</definedName>
    <definedName name="Z_B20F874D_7001_429F_971F_C60F72171BB4_.wvu.PrintArea" localSheetId="5" hidden="1">'МП СЗН'!$A$1:$AF$53</definedName>
    <definedName name="Z_B20F874D_7001_429F_971F_C60F72171BB4_.wvu.PrintArea" localSheetId="15" hidden="1">'МП СОГХ'!$A$1:$AR$110</definedName>
    <definedName name="Z_B20F874D_7001_429F_971F_C60F72171BB4_.wvu.PrintTitles" localSheetId="6" hidden="1">'МП АПК'!$A:$A</definedName>
    <definedName name="Z_B20F874D_7001_429F_971F_C60F72171BB4_.wvu.PrintTitles" localSheetId="3" hidden="1">'МП Культурное пространство'!$A:$A,'МП Культурное пространство'!$7:$8</definedName>
    <definedName name="Z_B20F874D_7001_429F_971F_C60F72171BB4_.wvu.PrintTitles" localSheetId="7" hidden="1">'МП Развитие жилсферы'!$A:$A,'МП Развитие жилсферы'!$8:$10</definedName>
    <definedName name="Z_B20F874D_7001_429F_971F_C60F72171BB4_.wvu.PrintTitles" localSheetId="9" hidden="1">'МП Развитие муниц.службы'!$A:$A</definedName>
    <definedName name="Z_B20F874D_7001_429F_971F_C60F72171BB4_.wvu.PrintTitles" localSheetId="16" hidden="1">'МП Развитие транспорт.системы'!$3:$4</definedName>
    <definedName name="Z_B20F874D_7001_429F_971F_C60F72171BB4_.wvu.PrintTitles" localSheetId="4" hidden="1">'МП Развитие ФКиС'!$A:$A,'МП Развитие ФКиС'!$8:$9</definedName>
    <definedName name="Z_B20F874D_7001_429F_971F_C60F72171BB4_.wvu.PrintTitles" localSheetId="14" hidden="1">'МП РЖКК'!$4:$5</definedName>
    <definedName name="Z_B20F874D_7001_429F_971F_C60F72171BB4_.wvu.PrintTitles" localSheetId="5" hidden="1">'МП СЗН'!$A:$A</definedName>
    <definedName name="Z_B20F874D_7001_429F_971F_C60F72171BB4_.wvu.PrintTitles" localSheetId="15" hidden="1">'МП СОГХ'!$3:$4</definedName>
    <definedName name="Z_B20F874D_7001_429F_971F_C60F72171BB4_.wvu.Rows" localSheetId="3" hidden="1">'МП Культурное пространство'!$117:$144</definedName>
    <definedName name="Z_B20F874D_7001_429F_971F_C60F72171BB4_.wvu.Rows" localSheetId="16" hidden="1">'МП Развитие транспорт.системы'!$167:$185</definedName>
    <definedName name="Z_B20F874D_7001_429F_971F_C60F72171BB4_.wvu.Rows" localSheetId="14" hidden="1">'МП РЖКК'!$126:$126</definedName>
    <definedName name="Z_B20F874D_7001_429F_971F_C60F72171BB4_.wvu.Rows" localSheetId="2" hidden="1">'МП СДР'!$4:$5</definedName>
    <definedName name="Z_B6ED5A6A_E502_40ED_B1F2_2FE231B320B9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B6ED5A6A_E502_40ED_B1F2_2FE231B320B9_.wvu.Cols" localSheetId="4" hidden="1">'МП Развитие ФКиС'!$AE:$AE</definedName>
    <definedName name="Z_B6ED5A6A_E502_40ED_B1F2_2FE231B320B9_.wvu.Cols" localSheetId="15" hidden="1">'МП СОГХ'!$B:$B,'МП СОГХ'!$J:$J,'МП СОГХ'!$M:$M,'МП СОГХ'!$P:$P,'МП СОГХ'!$S:$S,'МП СОГХ'!$V:$V,'МП СОГХ'!$Y:$Y,'МП СОГХ'!$AB:$AB,'МП СОГХ'!$AE:$AE,'МП СОГХ'!$AH:$AH,'МП СОГХ'!$AK:$AK,'МП СОГХ'!$AN:$AN</definedName>
    <definedName name="Z_B6ED5A6A_E502_40ED_B1F2_2FE231B320B9_.wvu.Cols" localSheetId="10" hidden="1">'МП СЭР'!$AG:$AL</definedName>
    <definedName name="Z_B6ED5A6A_E502_40ED_B1F2_2FE231B320B9_.wvu.FilterData" localSheetId="10" hidden="1">'МП СЭР'!$A$1:$AJ$164</definedName>
    <definedName name="Z_B6ED5A6A_E502_40ED_B1F2_2FE231B320B9_.wvu.PrintArea" localSheetId="6" hidden="1">'МП АПК'!$A$1:$AF$87</definedName>
    <definedName name="Z_B6ED5A6A_E502_40ED_B1F2_2FE231B320B9_.wvu.PrintArea" localSheetId="3" hidden="1">'МП Культурное пространство'!$A$1:$AF$286</definedName>
    <definedName name="Z_B6ED5A6A_E502_40ED_B1F2_2FE231B320B9_.wvu.PrintArea" localSheetId="7" hidden="1">'МП Развитие жилсферы'!$A$1:$AF$158</definedName>
    <definedName name="Z_B6ED5A6A_E502_40ED_B1F2_2FE231B320B9_.wvu.PrintArea" localSheetId="9" hidden="1">'МП Развитие муниц.службы'!$A$1:$AF$99</definedName>
    <definedName name="Z_B6ED5A6A_E502_40ED_B1F2_2FE231B320B9_.wvu.PrintArea" localSheetId="16" hidden="1">'МП Развитие транспорт.системы'!$A$1:$AR$194</definedName>
    <definedName name="Z_B6ED5A6A_E502_40ED_B1F2_2FE231B320B9_.wvu.PrintArea" localSheetId="4" hidden="1">'МП Развитие ФКиС'!$A$1:$AG$110</definedName>
    <definedName name="Z_B6ED5A6A_E502_40ED_B1F2_2FE231B320B9_.wvu.PrintArea" localSheetId="14" hidden="1">'МП РЖКК'!$A$1:$AF$113</definedName>
    <definedName name="Z_B6ED5A6A_E502_40ED_B1F2_2FE231B320B9_.wvu.PrintArea" localSheetId="1" hidden="1">'МП РО'!$A$1:$AG$337</definedName>
    <definedName name="Z_B6ED5A6A_E502_40ED_B1F2_2FE231B320B9_.wvu.PrintArea" localSheetId="5" hidden="1">'МП СЗН'!$A$1:$AF$53</definedName>
    <definedName name="Z_B6ED5A6A_E502_40ED_B1F2_2FE231B320B9_.wvu.PrintArea" localSheetId="15" hidden="1">'МП СОГХ'!$A$1:$AR$110</definedName>
    <definedName name="Z_B6ED5A6A_E502_40ED_B1F2_2FE231B320B9_.wvu.PrintTitles" localSheetId="6" hidden="1">'МП АПК'!$A:$A</definedName>
    <definedName name="Z_B6ED5A6A_E502_40ED_B1F2_2FE231B320B9_.wvu.PrintTitles" localSheetId="3" hidden="1">'МП Культурное пространство'!$A:$A,'МП Культурное пространство'!$7:$8</definedName>
    <definedName name="Z_B6ED5A6A_E502_40ED_B1F2_2FE231B320B9_.wvu.PrintTitles" localSheetId="7" hidden="1">'МП Развитие жилсферы'!$A:$A,'МП Развитие жилсферы'!$8:$10</definedName>
    <definedName name="Z_B6ED5A6A_E502_40ED_B1F2_2FE231B320B9_.wvu.PrintTitles" localSheetId="9" hidden="1">'МП Развитие муниц.службы'!$A:$A</definedName>
    <definedName name="Z_B6ED5A6A_E502_40ED_B1F2_2FE231B320B9_.wvu.PrintTitles" localSheetId="16" hidden="1">'МП Развитие транспорт.системы'!$3:$4</definedName>
    <definedName name="Z_B6ED5A6A_E502_40ED_B1F2_2FE231B320B9_.wvu.PrintTitles" localSheetId="4" hidden="1">'МП Развитие ФКиС'!$A:$A,'МП Развитие ФКиС'!$8:$9</definedName>
    <definedName name="Z_B6ED5A6A_E502_40ED_B1F2_2FE231B320B9_.wvu.PrintTitles" localSheetId="14" hidden="1">'МП РЖКК'!$4:$5</definedName>
    <definedName name="Z_B6ED5A6A_E502_40ED_B1F2_2FE231B320B9_.wvu.PrintTitles" localSheetId="5" hidden="1">'МП СЗН'!$A:$A</definedName>
    <definedName name="Z_B6ED5A6A_E502_40ED_B1F2_2FE231B320B9_.wvu.PrintTitles" localSheetId="15" hidden="1">'МП СОГХ'!$3:$4</definedName>
    <definedName name="Z_B6ED5A6A_E502_40ED_B1F2_2FE231B320B9_.wvu.Rows" localSheetId="3" hidden="1">'МП Культурное пространство'!$117:$144</definedName>
    <definedName name="Z_B6ED5A6A_E502_40ED_B1F2_2FE231B320B9_.wvu.Rows" localSheetId="16" hidden="1">'МП Развитие транспорт.системы'!$167:$185</definedName>
    <definedName name="Z_B6ED5A6A_E502_40ED_B1F2_2FE231B320B9_.wvu.Rows" localSheetId="14" hidden="1">'МП РЖКК'!$126:$126</definedName>
    <definedName name="Z_B6ED5A6A_E502_40ED_B1F2_2FE231B320B9_.wvu.Rows" localSheetId="2" hidden="1">'МП СДР'!$4:$5</definedName>
    <definedName name="Z_B6ED5A6A_E502_40ED_B1F2_2FE231B320B9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B9F5A68E_7A21_490B_A9C1_858A34AED228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B9F5A68E_7A21_490B_A9C1_858A34AED228_.wvu.Cols" localSheetId="4" hidden="1">'МП Развитие ФКиС'!$AE:$AE</definedName>
    <definedName name="Z_B9F5A68E_7A21_490B_A9C1_858A34AED228_.wvu.Cols" localSheetId="15" hidden="1">'МП СОГХ'!$B:$B,'МП СОГХ'!$J:$J,'МП СОГХ'!$M:$M,'МП СОГХ'!$P:$P,'МП СОГХ'!$S:$S,'МП СОГХ'!$V:$V,'МП СОГХ'!$Y:$Y,'МП СОГХ'!$AB:$AB,'МП СОГХ'!$AE:$AE,'МП СОГХ'!$AH:$AH,'МП СОГХ'!$AK:$AK,'МП СОГХ'!$AN:$AN</definedName>
    <definedName name="Z_B9F5A68E_7A21_490B_A9C1_858A34AED228_.wvu.Cols" localSheetId="10" hidden="1">'МП СЭР'!$AG:$AL</definedName>
    <definedName name="Z_B9F5A68E_7A21_490B_A9C1_858A34AED228_.wvu.FilterData" localSheetId="10" hidden="1">'МП СЭР'!$A$1:$AJ$164</definedName>
    <definedName name="Z_B9F5A68E_7A21_490B_A9C1_858A34AED228_.wvu.PrintArea" localSheetId="6" hidden="1">'МП АПК'!$A$1:$AF$87</definedName>
    <definedName name="Z_B9F5A68E_7A21_490B_A9C1_858A34AED228_.wvu.PrintArea" localSheetId="3" hidden="1">'МП Культурное пространство'!$A$1:$AF$286</definedName>
    <definedName name="Z_B9F5A68E_7A21_490B_A9C1_858A34AED228_.wvu.PrintArea" localSheetId="7" hidden="1">'МП Развитие жилсферы'!$A$1:$AF$158</definedName>
    <definedName name="Z_B9F5A68E_7A21_490B_A9C1_858A34AED228_.wvu.PrintArea" localSheetId="9" hidden="1">'МП Развитие муниц.службы'!$A$1:$AF$99</definedName>
    <definedName name="Z_B9F5A68E_7A21_490B_A9C1_858A34AED228_.wvu.PrintArea" localSheetId="16" hidden="1">'МП Развитие транспорт.системы'!$A$1:$AR$194</definedName>
    <definedName name="Z_B9F5A68E_7A21_490B_A9C1_858A34AED228_.wvu.PrintArea" localSheetId="4" hidden="1">'МП Развитие ФКиС'!$A$1:$AG$110</definedName>
    <definedName name="Z_B9F5A68E_7A21_490B_A9C1_858A34AED228_.wvu.PrintArea" localSheetId="14" hidden="1">'МП РЖКК'!$A$1:$AF$119</definedName>
    <definedName name="Z_B9F5A68E_7A21_490B_A9C1_858A34AED228_.wvu.PrintArea" localSheetId="5" hidden="1">'МП СЗН'!$A$1:$AF$53</definedName>
    <definedName name="Z_B9F5A68E_7A21_490B_A9C1_858A34AED228_.wvu.PrintArea" localSheetId="15" hidden="1">'МП СОГХ'!$A$1:$AR$110</definedName>
    <definedName name="Z_B9F5A68E_7A21_490B_A9C1_858A34AED228_.wvu.PrintTitles" localSheetId="6" hidden="1">'МП АПК'!$A:$A</definedName>
    <definedName name="Z_B9F5A68E_7A21_490B_A9C1_858A34AED228_.wvu.PrintTitles" localSheetId="3" hidden="1">'МП Культурное пространство'!$A:$A,'МП Культурное пространство'!$7:$8</definedName>
    <definedName name="Z_B9F5A68E_7A21_490B_A9C1_858A34AED228_.wvu.PrintTitles" localSheetId="7" hidden="1">'МП Развитие жилсферы'!$A:$A,'МП Развитие жилсферы'!$8:$10</definedName>
    <definedName name="Z_B9F5A68E_7A21_490B_A9C1_858A34AED228_.wvu.PrintTitles" localSheetId="9" hidden="1">'МП Развитие муниц.службы'!$A:$A</definedName>
    <definedName name="Z_B9F5A68E_7A21_490B_A9C1_858A34AED228_.wvu.PrintTitles" localSheetId="16" hidden="1">'МП Развитие транспорт.системы'!$3:$4</definedName>
    <definedName name="Z_B9F5A68E_7A21_490B_A9C1_858A34AED228_.wvu.PrintTitles" localSheetId="4" hidden="1">'МП Развитие ФКиС'!$A:$A,'МП Развитие ФКиС'!$8:$9</definedName>
    <definedName name="Z_B9F5A68E_7A21_490B_A9C1_858A34AED228_.wvu.PrintTitles" localSheetId="14" hidden="1">'МП РЖКК'!$4:$5</definedName>
    <definedName name="Z_B9F5A68E_7A21_490B_A9C1_858A34AED228_.wvu.PrintTitles" localSheetId="5" hidden="1">'МП СЗН'!$A:$A</definedName>
    <definedName name="Z_B9F5A68E_7A21_490B_A9C1_858A34AED228_.wvu.PrintTitles" localSheetId="15" hidden="1">'МП СОГХ'!$3:$4</definedName>
    <definedName name="Z_B9F5A68E_7A21_490B_A9C1_858A34AED228_.wvu.Rows" localSheetId="3" hidden="1">'МП Культурное пространство'!$117:$144</definedName>
    <definedName name="Z_B9F5A68E_7A21_490B_A9C1_858A34AED228_.wvu.Rows" localSheetId="7" hidden="1">'МП Развитие жилсферы'!#REF!,'МП Развитие жилсферы'!#REF!,'МП Развитие жилсферы'!$150:$152</definedName>
    <definedName name="Z_B9F5A68E_7A21_490B_A9C1_858A34AED228_.wvu.Rows" localSheetId="16" hidden="1">'МП Развитие транспорт.системы'!$167:$185</definedName>
    <definedName name="Z_B9F5A68E_7A21_490B_A9C1_858A34AED228_.wvu.Rows" localSheetId="14" hidden="1">'МП РЖКК'!$126:$126</definedName>
    <definedName name="Z_B9F5A68E_7A21_490B_A9C1_858A34AED228_.wvu.Rows" localSheetId="2" hidden="1">'МП СДР'!$4:$5</definedName>
    <definedName name="Z_B9F5A68E_7A21_490B_A9C1_858A34AED228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C3FD0E28_97E5_445A_A080_491543C717B0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C3FD0E28_97E5_445A_A080_491543C717B0_.wvu.Cols" localSheetId="4" hidden="1">'МП Развитие ФКиС'!$AE:$AE</definedName>
    <definedName name="Z_C3FD0E28_97E5_445A_A080_491543C717B0_.wvu.Cols" localSheetId="15" hidden="1">'МП СОГХ'!$B:$B,'МП СОГХ'!$J:$J,'МП СОГХ'!$M:$M,'МП СОГХ'!$P:$P,'МП СОГХ'!$S:$S,'МП СОГХ'!$V:$V,'МП СОГХ'!$Y:$Y,'МП СОГХ'!$AB:$AB,'МП СОГХ'!$AE:$AE,'МП СОГХ'!$AH:$AH,'МП СОГХ'!$AK:$AK,'МП СОГХ'!$AN:$AN</definedName>
    <definedName name="Z_C3FD0E28_97E5_445A_A080_491543C717B0_.wvu.Cols" localSheetId="10" hidden="1">'МП СЭР'!$AG:$AL</definedName>
    <definedName name="Z_C3FD0E28_97E5_445A_A080_491543C717B0_.wvu.FilterData" localSheetId="10" hidden="1">'МП СЭР'!$A$1:$AJ$164</definedName>
    <definedName name="Z_C3FD0E28_97E5_445A_A080_491543C717B0_.wvu.PrintArea" localSheetId="6" hidden="1">'МП АПК'!$A$1:$AF$87</definedName>
    <definedName name="Z_C3FD0E28_97E5_445A_A080_491543C717B0_.wvu.PrintArea" localSheetId="3" hidden="1">'МП Культурное пространство'!$A$1:$AF$286</definedName>
    <definedName name="Z_C3FD0E28_97E5_445A_A080_491543C717B0_.wvu.PrintArea" localSheetId="7" hidden="1">'МП Развитие жилсферы'!$A$1:$AF$158</definedName>
    <definedName name="Z_C3FD0E28_97E5_445A_A080_491543C717B0_.wvu.PrintArea" localSheetId="9" hidden="1">'МП Развитие муниц.службы'!$A$1:$AF$99</definedName>
    <definedName name="Z_C3FD0E28_97E5_445A_A080_491543C717B0_.wvu.PrintArea" localSheetId="16" hidden="1">'МП Развитие транспорт.системы'!$A$1:$AR$194</definedName>
    <definedName name="Z_C3FD0E28_97E5_445A_A080_491543C717B0_.wvu.PrintArea" localSheetId="4" hidden="1">'МП Развитие ФКиС'!$A$1:$AG$110</definedName>
    <definedName name="Z_C3FD0E28_97E5_445A_A080_491543C717B0_.wvu.PrintArea" localSheetId="14" hidden="1">'МП РЖКК'!$A$1:$AF$119</definedName>
    <definedName name="Z_C3FD0E28_97E5_445A_A080_491543C717B0_.wvu.PrintArea" localSheetId="1" hidden="1">'МП РО'!$A$1:$AG$337</definedName>
    <definedName name="Z_C3FD0E28_97E5_445A_A080_491543C717B0_.wvu.PrintArea" localSheetId="5" hidden="1">'МП СЗН'!$A$1:$AF$53</definedName>
    <definedName name="Z_C3FD0E28_97E5_445A_A080_491543C717B0_.wvu.PrintArea" localSheetId="15" hidden="1">'МП СОГХ'!$A$1:$AR$110</definedName>
    <definedName name="Z_C3FD0E28_97E5_445A_A080_491543C717B0_.wvu.PrintTitles" localSheetId="6" hidden="1">'МП АПК'!$A:$A</definedName>
    <definedName name="Z_C3FD0E28_97E5_445A_A080_491543C717B0_.wvu.PrintTitles" localSheetId="3" hidden="1">'МП Культурное пространство'!$A:$A,'МП Культурное пространство'!$7:$8</definedName>
    <definedName name="Z_C3FD0E28_97E5_445A_A080_491543C717B0_.wvu.PrintTitles" localSheetId="7" hidden="1">'МП Развитие жилсферы'!$A:$A,'МП Развитие жилсферы'!$8:$10</definedName>
    <definedName name="Z_C3FD0E28_97E5_445A_A080_491543C717B0_.wvu.PrintTitles" localSheetId="9" hidden="1">'МП Развитие муниц.службы'!$A:$A</definedName>
    <definedName name="Z_C3FD0E28_97E5_445A_A080_491543C717B0_.wvu.PrintTitles" localSheetId="16" hidden="1">'МП Развитие транспорт.системы'!$3:$4</definedName>
    <definedName name="Z_C3FD0E28_97E5_445A_A080_491543C717B0_.wvu.PrintTitles" localSheetId="4" hidden="1">'МП Развитие ФКиС'!$A:$A,'МП Развитие ФКиС'!$8:$9</definedName>
    <definedName name="Z_C3FD0E28_97E5_445A_A080_491543C717B0_.wvu.PrintTitles" localSheetId="14" hidden="1">'МП РЖКК'!$4:$5</definedName>
    <definedName name="Z_C3FD0E28_97E5_445A_A080_491543C717B0_.wvu.PrintTitles" localSheetId="5" hidden="1">'МП СЗН'!$A:$A</definedName>
    <definedName name="Z_C3FD0E28_97E5_445A_A080_491543C717B0_.wvu.PrintTitles" localSheetId="15" hidden="1">'МП СОГХ'!$3:$4</definedName>
    <definedName name="Z_C3FD0E28_97E5_445A_A080_491543C717B0_.wvu.Rows" localSheetId="3" hidden="1">'МП Культурное пространство'!$117:$144</definedName>
    <definedName name="Z_C3FD0E28_97E5_445A_A080_491543C717B0_.wvu.Rows" localSheetId="16" hidden="1">'МП Развитие транспорт.системы'!$167:$185</definedName>
    <definedName name="Z_C3FD0E28_97E5_445A_A080_491543C717B0_.wvu.Rows" localSheetId="14" hidden="1">'МП РЖКК'!$126:$126</definedName>
    <definedName name="Z_C3FD0E28_97E5_445A_A080_491543C717B0_.wvu.Rows" localSheetId="2" hidden="1">'МП СДР'!$4:$5</definedName>
    <definedName name="Z_C599058B_0D9F_45BB_A102_E92C28C8869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C599058B_0D9F_45BB_A102_E92C28C88691_.wvu.Cols" localSheetId="4" hidden="1">'МП Развитие ФКиС'!$AE:$AE</definedName>
    <definedName name="Z_C599058B_0D9F_45BB_A102_E92C28C88691_.wvu.Cols" localSheetId="15" hidden="1">'МП СОГХ'!$B:$B,'МП СОГХ'!$J:$J,'МП СОГХ'!$M:$M,'МП СОГХ'!$P:$P,'МП СОГХ'!$S:$S,'МП СОГХ'!$V:$V,'МП СОГХ'!$Y:$Y,'МП СОГХ'!$AB:$AB,'МП СОГХ'!$AE:$AE,'МП СОГХ'!$AH:$AH,'МП СОГХ'!$AK:$AK,'МП СОГХ'!$AN:$AN</definedName>
    <definedName name="Z_C599058B_0D9F_45BB_A102_E92C28C88691_.wvu.Cols" localSheetId="10" hidden="1">'МП СЭР'!$AG:$AL</definedName>
    <definedName name="Z_C599058B_0D9F_45BB_A102_E92C28C88691_.wvu.FilterData" localSheetId="10" hidden="1">'МП СЭР'!$A$1:$AJ$164</definedName>
    <definedName name="Z_C599058B_0D9F_45BB_A102_E92C28C88691_.wvu.PrintArea" localSheetId="6" hidden="1">'МП АПК'!$A$1:$AF$87</definedName>
    <definedName name="Z_C599058B_0D9F_45BB_A102_E92C28C88691_.wvu.PrintArea" localSheetId="3" hidden="1">'МП Культурное пространство'!$A$1:$AF$286</definedName>
    <definedName name="Z_C599058B_0D9F_45BB_A102_E92C28C88691_.wvu.PrintArea" localSheetId="7" hidden="1">'МП Развитие жилсферы'!$A$1:$AF$158</definedName>
    <definedName name="Z_C599058B_0D9F_45BB_A102_E92C28C88691_.wvu.PrintArea" localSheetId="9" hidden="1">'МП Развитие муниц.службы'!$A$1:$AF$99</definedName>
    <definedName name="Z_C599058B_0D9F_45BB_A102_E92C28C88691_.wvu.PrintArea" localSheetId="16" hidden="1">'МП Развитие транспорт.системы'!$A$1:$AR$194</definedName>
    <definedName name="Z_C599058B_0D9F_45BB_A102_E92C28C88691_.wvu.PrintArea" localSheetId="4" hidden="1">'МП Развитие ФКиС'!$A$1:$AG$110</definedName>
    <definedName name="Z_C599058B_0D9F_45BB_A102_E92C28C88691_.wvu.PrintArea" localSheetId="14" hidden="1">'МП РЖКК'!$A$1:$AF$113</definedName>
    <definedName name="Z_C599058B_0D9F_45BB_A102_E92C28C88691_.wvu.PrintArea" localSheetId="1" hidden="1">'МП РО'!$A$1:$AG$337</definedName>
    <definedName name="Z_C599058B_0D9F_45BB_A102_E92C28C88691_.wvu.PrintArea" localSheetId="5" hidden="1">'МП СЗН'!$A$1:$AF$53</definedName>
    <definedName name="Z_C599058B_0D9F_45BB_A102_E92C28C88691_.wvu.PrintArea" localSheetId="15" hidden="1">'МП СОГХ'!$A$1:$AR$110</definedName>
    <definedName name="Z_C599058B_0D9F_45BB_A102_E92C28C88691_.wvu.PrintTitles" localSheetId="6" hidden="1">'МП АПК'!$A:$A</definedName>
    <definedName name="Z_C599058B_0D9F_45BB_A102_E92C28C88691_.wvu.PrintTitles" localSheetId="3" hidden="1">'МП Культурное пространство'!$A:$A,'МП Культурное пространство'!$7:$8</definedName>
    <definedName name="Z_C599058B_0D9F_45BB_A102_E92C28C88691_.wvu.PrintTitles" localSheetId="7" hidden="1">'МП Развитие жилсферы'!$A:$A,'МП Развитие жилсферы'!$8:$10</definedName>
    <definedName name="Z_C599058B_0D9F_45BB_A102_E92C28C88691_.wvu.PrintTitles" localSheetId="9" hidden="1">'МП Развитие муниц.службы'!$A:$A</definedName>
    <definedName name="Z_C599058B_0D9F_45BB_A102_E92C28C88691_.wvu.PrintTitles" localSheetId="16" hidden="1">'МП Развитие транспорт.системы'!$3:$4</definedName>
    <definedName name="Z_C599058B_0D9F_45BB_A102_E92C28C88691_.wvu.PrintTitles" localSheetId="4" hidden="1">'МП Развитие ФКиС'!$A:$A,'МП Развитие ФКиС'!$8:$9</definedName>
    <definedName name="Z_C599058B_0D9F_45BB_A102_E92C28C88691_.wvu.PrintTitles" localSheetId="14" hidden="1">'МП РЖКК'!$4:$5</definedName>
    <definedName name="Z_C599058B_0D9F_45BB_A102_E92C28C88691_.wvu.PrintTitles" localSheetId="5" hidden="1">'МП СЗН'!$A:$A</definedName>
    <definedName name="Z_C599058B_0D9F_45BB_A102_E92C28C88691_.wvu.PrintTitles" localSheetId="15" hidden="1">'МП СОГХ'!$3:$4</definedName>
    <definedName name="Z_C599058B_0D9F_45BB_A102_E92C28C88691_.wvu.Rows" localSheetId="3" hidden="1">'МП Культурное пространство'!$117:$144</definedName>
    <definedName name="Z_C599058B_0D9F_45BB_A102_E92C28C88691_.wvu.Rows" localSheetId="16" hidden="1">'МП Развитие транспорт.системы'!$167:$185</definedName>
    <definedName name="Z_C599058B_0D9F_45BB_A102_E92C28C88691_.wvu.Rows" localSheetId="14" hidden="1">'МП РЖКК'!$126:$126</definedName>
    <definedName name="Z_C599058B_0D9F_45BB_A102_E92C28C88691_.wvu.Rows" localSheetId="2" hidden="1">'МП СДР'!$4:$5</definedName>
    <definedName name="Z_C7EAD3F1_26A7_4DE4_A1DE_F77FB026865E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C7EAD3F1_26A7_4DE4_A1DE_F77FB026865E_.wvu.Cols" localSheetId="4" hidden="1">'МП Развитие ФКиС'!$AE:$AE</definedName>
    <definedName name="Z_C7EAD3F1_26A7_4DE4_A1DE_F77FB026865E_.wvu.Cols" localSheetId="15" hidden="1">'МП СОГХ'!$B:$B,'МП СОГХ'!$J:$J,'МП СОГХ'!$M:$M,'МП СОГХ'!$P:$P,'МП СОГХ'!$S:$S,'МП СОГХ'!$V:$V,'МП СОГХ'!$Y:$Y,'МП СОГХ'!$AB:$AB,'МП СОГХ'!$AE:$AE,'МП СОГХ'!$AH:$AH,'МП СОГХ'!$AK:$AK,'МП СОГХ'!$AN:$AN</definedName>
    <definedName name="Z_C7EAD3F1_26A7_4DE4_A1DE_F77FB026865E_.wvu.Cols" localSheetId="10" hidden="1">'МП СЭР'!$AG:$AL</definedName>
    <definedName name="Z_C7EAD3F1_26A7_4DE4_A1DE_F77FB026865E_.wvu.Cols" localSheetId="17" hidden="1">'МП ФКГС'!$H:$I</definedName>
    <definedName name="Z_C7EAD3F1_26A7_4DE4_A1DE_F77FB026865E_.wvu.FilterData" localSheetId="10" hidden="1">'МП СЭР'!$A$1:$AJ$164</definedName>
    <definedName name="Z_C7EAD3F1_26A7_4DE4_A1DE_F77FB026865E_.wvu.PrintArea" localSheetId="6" hidden="1">'МП АПК'!$A$1:$AF$87</definedName>
    <definedName name="Z_C7EAD3F1_26A7_4DE4_A1DE_F77FB026865E_.wvu.PrintArea" localSheetId="3" hidden="1">'МП Культурное пространство'!$A$1:$AF$286</definedName>
    <definedName name="Z_C7EAD3F1_26A7_4DE4_A1DE_F77FB026865E_.wvu.PrintArea" localSheetId="7" hidden="1">'МП Развитие жилсферы'!$A$1:$AF$158</definedName>
    <definedName name="Z_C7EAD3F1_26A7_4DE4_A1DE_F77FB026865E_.wvu.PrintArea" localSheetId="9" hidden="1">'МП Развитие муниц.службы'!$A$1:$AF$99</definedName>
    <definedName name="Z_C7EAD3F1_26A7_4DE4_A1DE_F77FB026865E_.wvu.PrintArea" localSheetId="16" hidden="1">'МП Развитие транспорт.системы'!$A$1:$AR$194</definedName>
    <definedName name="Z_C7EAD3F1_26A7_4DE4_A1DE_F77FB026865E_.wvu.PrintArea" localSheetId="4" hidden="1">'МП Развитие ФКиС'!$A$1:$AG$110</definedName>
    <definedName name="Z_C7EAD3F1_26A7_4DE4_A1DE_F77FB026865E_.wvu.PrintArea" localSheetId="14" hidden="1">'МП РЖКК'!$A$1:$AF$119</definedName>
    <definedName name="Z_C7EAD3F1_26A7_4DE4_A1DE_F77FB026865E_.wvu.PrintArea" localSheetId="1" hidden="1">'МП РО'!$A$1:$AG$337</definedName>
    <definedName name="Z_C7EAD3F1_26A7_4DE4_A1DE_F77FB026865E_.wvu.PrintArea" localSheetId="5" hidden="1">'МП СЗН'!$A$1:$AF$53</definedName>
    <definedName name="Z_C7EAD3F1_26A7_4DE4_A1DE_F77FB026865E_.wvu.PrintArea" localSheetId="17" hidden="1">'МП ФКГС'!$A$1:$AF$107</definedName>
    <definedName name="Z_C7EAD3F1_26A7_4DE4_A1DE_F77FB026865E_.wvu.PrintArea" localSheetId="18" hidden="1">'МП Экологическая без.'!$A$1:$AF$62</definedName>
    <definedName name="Z_C7EAD3F1_26A7_4DE4_A1DE_F77FB026865E_.wvu.PrintTitles" localSheetId="6" hidden="1">'МП АПК'!$A:$A</definedName>
    <definedName name="Z_C7EAD3F1_26A7_4DE4_A1DE_F77FB026865E_.wvu.PrintTitles" localSheetId="3" hidden="1">'МП Культурное пространство'!$A:$A,'МП Культурное пространство'!$7:$8</definedName>
    <definedName name="Z_C7EAD3F1_26A7_4DE4_A1DE_F77FB026865E_.wvu.PrintTitles" localSheetId="7" hidden="1">'МП Развитие жилсферы'!$A:$A,'МП Развитие жилсферы'!$8:$10</definedName>
    <definedName name="Z_C7EAD3F1_26A7_4DE4_A1DE_F77FB026865E_.wvu.PrintTitles" localSheetId="9" hidden="1">'МП Развитие муниц.службы'!$A:$A</definedName>
    <definedName name="Z_C7EAD3F1_26A7_4DE4_A1DE_F77FB026865E_.wvu.PrintTitles" localSheetId="16" hidden="1">'МП Развитие транспорт.системы'!$3:$4</definedName>
    <definedName name="Z_C7EAD3F1_26A7_4DE4_A1DE_F77FB026865E_.wvu.PrintTitles" localSheetId="4" hidden="1">'МП Развитие ФКиС'!$A:$A,'МП Развитие ФКиС'!$8:$9</definedName>
    <definedName name="Z_C7EAD3F1_26A7_4DE4_A1DE_F77FB026865E_.wvu.PrintTitles" localSheetId="14" hidden="1">'МП РЖКК'!$4:$5</definedName>
    <definedName name="Z_C7EAD3F1_26A7_4DE4_A1DE_F77FB026865E_.wvu.PrintTitles" localSheetId="5" hidden="1">'МП СЗН'!$A:$A</definedName>
    <definedName name="Z_C7EAD3F1_26A7_4DE4_A1DE_F77FB026865E_.wvu.PrintTitles" localSheetId="15" hidden="1">'МП СОГХ'!$3:$4</definedName>
    <definedName name="Z_C7EAD3F1_26A7_4DE4_A1DE_F77FB026865E_.wvu.Rows" localSheetId="3" hidden="1">'МП Культурное пространство'!$117:$144</definedName>
    <definedName name="Z_C7EAD3F1_26A7_4DE4_A1DE_F77FB026865E_.wvu.Rows" localSheetId="16" hidden="1">'МП Развитие транспорт.системы'!$167:$185</definedName>
    <definedName name="Z_C7EAD3F1_26A7_4DE4_A1DE_F77FB026865E_.wvu.Rows" localSheetId="14" hidden="1">'МП РЖКК'!$126:$126</definedName>
    <definedName name="Z_C7EAD3F1_26A7_4DE4_A1DE_F77FB026865E_.wvu.Rows" localSheetId="2" hidden="1">'МП СДР'!$4:$5</definedName>
    <definedName name="Z_CC99A19B_7C06_4842_B555_F1FC30BBAE15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CC99A19B_7C06_4842_B555_F1FC30BBAE15_.wvu.Cols" localSheetId="4" hidden="1">'МП Развитие ФКиС'!$AE:$AE</definedName>
    <definedName name="Z_CC99A19B_7C06_4842_B555_F1FC30BBAE15_.wvu.Cols" localSheetId="15" hidden="1">'МП СОГХ'!$B:$B,'МП СОГХ'!$J:$J,'МП СОГХ'!$M:$M,'МП СОГХ'!$P:$P,'МП СОГХ'!$S:$S,'МП СОГХ'!$V:$V,'МП СОГХ'!$Y:$Y,'МП СОГХ'!$AB:$AB,'МП СОГХ'!$AE:$AE,'МП СОГХ'!$AH:$AH,'МП СОГХ'!$AK:$AK,'МП СОГХ'!$AN:$AN</definedName>
    <definedName name="Z_CC99A19B_7C06_4842_B555_F1FC30BBAE15_.wvu.Cols" localSheetId="10" hidden="1">'МП СЭР'!$AG:$AL</definedName>
    <definedName name="Z_CC99A19B_7C06_4842_B555_F1FC30BBAE15_.wvu.FilterData" localSheetId="10" hidden="1">'МП СЭР'!$A$1:$AJ$164</definedName>
    <definedName name="Z_CC99A19B_7C06_4842_B555_F1FC30BBAE15_.wvu.PrintArea" localSheetId="6" hidden="1">'МП АПК'!$A$1:$AF$87</definedName>
    <definedName name="Z_CC99A19B_7C06_4842_B555_F1FC30BBAE15_.wvu.PrintArea" localSheetId="3" hidden="1">'МП Культурное пространство'!$A$1:$AF$286</definedName>
    <definedName name="Z_CC99A19B_7C06_4842_B555_F1FC30BBAE15_.wvu.PrintArea" localSheetId="7" hidden="1">'МП Развитие жилсферы'!$A$1:$AF$158</definedName>
    <definedName name="Z_CC99A19B_7C06_4842_B555_F1FC30BBAE15_.wvu.PrintArea" localSheetId="9" hidden="1">'МП Развитие муниц.службы'!$A$1:$AF$99</definedName>
    <definedName name="Z_CC99A19B_7C06_4842_B555_F1FC30BBAE15_.wvu.PrintArea" localSheetId="16" hidden="1">'МП Развитие транспорт.системы'!$A$1:$AR$194</definedName>
    <definedName name="Z_CC99A19B_7C06_4842_B555_F1FC30BBAE15_.wvu.PrintArea" localSheetId="4" hidden="1">'МП Развитие ФКиС'!$A$1:$AG$110</definedName>
    <definedName name="Z_CC99A19B_7C06_4842_B555_F1FC30BBAE15_.wvu.PrintArea" localSheetId="14" hidden="1">'МП РЖКК'!$A$1:$AF$113</definedName>
    <definedName name="Z_CC99A19B_7C06_4842_B555_F1FC30BBAE15_.wvu.PrintArea" localSheetId="1" hidden="1">'МП РО'!$A$1:$AG$337</definedName>
    <definedName name="Z_CC99A19B_7C06_4842_B555_F1FC30BBAE15_.wvu.PrintArea" localSheetId="5" hidden="1">'МП СЗН'!$A$1:$AF$53</definedName>
    <definedName name="Z_CC99A19B_7C06_4842_B555_F1FC30BBAE15_.wvu.PrintArea" localSheetId="15" hidden="1">'МП СОГХ'!$A$1:$AR$110</definedName>
    <definedName name="Z_CC99A19B_7C06_4842_B555_F1FC30BBAE15_.wvu.PrintTitles" localSheetId="6" hidden="1">'МП АПК'!$A:$A</definedName>
    <definedName name="Z_CC99A19B_7C06_4842_B555_F1FC30BBAE15_.wvu.PrintTitles" localSheetId="3" hidden="1">'МП Культурное пространство'!$A:$A,'МП Культурное пространство'!$7:$8</definedName>
    <definedName name="Z_CC99A19B_7C06_4842_B555_F1FC30BBAE15_.wvu.PrintTitles" localSheetId="7" hidden="1">'МП Развитие жилсферы'!$A:$A,'МП Развитие жилсферы'!$8:$10</definedName>
    <definedName name="Z_CC99A19B_7C06_4842_B555_F1FC30BBAE15_.wvu.PrintTitles" localSheetId="9" hidden="1">'МП Развитие муниц.службы'!$A:$A</definedName>
    <definedName name="Z_CC99A19B_7C06_4842_B555_F1FC30BBAE15_.wvu.PrintTitles" localSheetId="16" hidden="1">'МП Развитие транспорт.системы'!$3:$4</definedName>
    <definedName name="Z_CC99A19B_7C06_4842_B555_F1FC30BBAE15_.wvu.PrintTitles" localSheetId="4" hidden="1">'МП Развитие ФКиС'!$A:$A,'МП Развитие ФКиС'!$8:$9</definedName>
    <definedName name="Z_CC99A19B_7C06_4842_B555_F1FC30BBAE15_.wvu.PrintTitles" localSheetId="14" hidden="1">'МП РЖКК'!$4:$5</definedName>
    <definedName name="Z_CC99A19B_7C06_4842_B555_F1FC30BBAE15_.wvu.PrintTitles" localSheetId="5" hidden="1">'МП СЗН'!$A:$A</definedName>
    <definedName name="Z_CC99A19B_7C06_4842_B555_F1FC30BBAE15_.wvu.PrintTitles" localSheetId="15" hidden="1">'МП СОГХ'!$3:$4</definedName>
    <definedName name="Z_CC99A19B_7C06_4842_B555_F1FC30BBAE15_.wvu.Rows" localSheetId="3" hidden="1">'МП Культурное пространство'!$117:$144</definedName>
    <definedName name="Z_CC99A19B_7C06_4842_B555_F1FC30BBAE15_.wvu.Rows" localSheetId="16" hidden="1">'МП Развитие транспорт.системы'!$167:$185</definedName>
    <definedName name="Z_CC99A19B_7C06_4842_B555_F1FC30BBAE15_.wvu.Rows" localSheetId="14" hidden="1">'МП РЖКК'!$126:$126</definedName>
    <definedName name="Z_CC99A19B_7C06_4842_B555_F1FC30BBAE15_.wvu.Rows" localSheetId="2" hidden="1">'МП СДР'!$4:$5</definedName>
    <definedName name="Z_CC99A19B_7C06_4842_B555_F1FC30BBAE15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E36983B1_2930_4BC3_9F81_C76866BFC5EC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36983B1_2930_4BC3_9F81_C76866BFC5EC_.wvu.Cols" localSheetId="4" hidden="1">'МП Развитие ФКиС'!$AE:$AE</definedName>
    <definedName name="Z_E36983B1_2930_4BC3_9F81_C76866BFC5EC_.wvu.Cols" localSheetId="15" hidden="1">'МП СОГХ'!$B:$B,'МП СОГХ'!$J:$J,'МП СОГХ'!$M:$M,'МП СОГХ'!$P:$P,'МП СОГХ'!$S:$S,'МП СОГХ'!$V:$V,'МП СОГХ'!$Y:$Y,'МП СОГХ'!$AB:$AB,'МП СОГХ'!$AE:$AE,'МП СОГХ'!$AH:$AH,'МП СОГХ'!$AK:$AK,'МП СОГХ'!$AN:$AN</definedName>
    <definedName name="Z_E36983B1_2930_4BC3_9F81_C76866BFC5EC_.wvu.Cols" localSheetId="10" hidden="1">'МП СЭР'!$AG:$AL</definedName>
    <definedName name="Z_E36983B1_2930_4BC3_9F81_C76866BFC5EC_.wvu.FilterData" localSheetId="10" hidden="1">'МП СЭР'!$A$1:$AJ$164</definedName>
    <definedName name="Z_E36983B1_2930_4BC3_9F81_C76866BFC5EC_.wvu.PrintArea" localSheetId="6" hidden="1">'МП АПК'!$A$1:$AF$87</definedName>
    <definedName name="Z_E36983B1_2930_4BC3_9F81_C76866BFC5EC_.wvu.PrintArea" localSheetId="3" hidden="1">'МП Культурное пространство'!$A$1:$AF$286</definedName>
    <definedName name="Z_E36983B1_2930_4BC3_9F81_C76866BFC5EC_.wvu.PrintArea" localSheetId="7" hidden="1">'МП Развитие жилсферы'!$A$1:$AF$158</definedName>
    <definedName name="Z_E36983B1_2930_4BC3_9F81_C76866BFC5EC_.wvu.PrintArea" localSheetId="9" hidden="1">'МП Развитие муниц.службы'!$A$1:$AF$99</definedName>
    <definedName name="Z_E36983B1_2930_4BC3_9F81_C76866BFC5EC_.wvu.PrintArea" localSheetId="16" hidden="1">'МП Развитие транспорт.системы'!$A$1:$AR$194</definedName>
    <definedName name="Z_E36983B1_2930_4BC3_9F81_C76866BFC5EC_.wvu.PrintArea" localSheetId="4" hidden="1">'МП Развитие ФКиС'!$A$1:$AG$110</definedName>
    <definedName name="Z_E36983B1_2930_4BC3_9F81_C76866BFC5EC_.wvu.PrintArea" localSheetId="14" hidden="1">'МП РЖКК'!$A$1:$AF$113</definedName>
    <definedName name="Z_E36983B1_2930_4BC3_9F81_C76866BFC5EC_.wvu.PrintArea" localSheetId="5" hidden="1">'МП СЗН'!$A$1:$AF$53</definedName>
    <definedName name="Z_E36983B1_2930_4BC3_9F81_C76866BFC5EC_.wvu.PrintArea" localSheetId="15" hidden="1">'МП СОГХ'!$A$1:$AR$110</definedName>
    <definedName name="Z_E36983B1_2930_4BC3_9F81_C76866BFC5EC_.wvu.PrintTitles" localSheetId="6" hidden="1">'МП АПК'!$A:$A</definedName>
    <definedName name="Z_E36983B1_2930_4BC3_9F81_C76866BFC5EC_.wvu.PrintTitles" localSheetId="3" hidden="1">'МП Культурное пространство'!$A:$A,'МП Культурное пространство'!$7:$8</definedName>
    <definedName name="Z_E36983B1_2930_4BC3_9F81_C76866BFC5EC_.wvu.PrintTitles" localSheetId="7" hidden="1">'МП Развитие жилсферы'!$A:$A,'МП Развитие жилсферы'!$8:$10</definedName>
    <definedName name="Z_E36983B1_2930_4BC3_9F81_C76866BFC5EC_.wvu.PrintTitles" localSheetId="9" hidden="1">'МП Развитие муниц.службы'!$A:$A</definedName>
    <definedName name="Z_E36983B1_2930_4BC3_9F81_C76866BFC5EC_.wvu.PrintTitles" localSheetId="16" hidden="1">'МП Развитие транспорт.системы'!$3:$4</definedName>
    <definedName name="Z_E36983B1_2930_4BC3_9F81_C76866BFC5EC_.wvu.PrintTitles" localSheetId="4" hidden="1">'МП Развитие ФКиС'!$A:$A,'МП Развитие ФКиС'!$8:$9</definedName>
    <definedName name="Z_E36983B1_2930_4BC3_9F81_C76866BFC5EC_.wvu.PrintTitles" localSheetId="14" hidden="1">'МП РЖКК'!$4:$5</definedName>
    <definedName name="Z_E36983B1_2930_4BC3_9F81_C76866BFC5EC_.wvu.PrintTitles" localSheetId="5" hidden="1">'МП СЗН'!$A:$A</definedName>
    <definedName name="Z_E36983B1_2930_4BC3_9F81_C76866BFC5EC_.wvu.PrintTitles" localSheetId="15" hidden="1">'МП СОГХ'!$3:$4</definedName>
    <definedName name="Z_E36983B1_2930_4BC3_9F81_C76866BFC5EC_.wvu.Rows" localSheetId="3" hidden="1">'МП Культурное пространство'!$117:$144</definedName>
    <definedName name="Z_E36983B1_2930_4BC3_9F81_C76866BFC5EC_.wvu.Rows" localSheetId="7" hidden="1">'МП Развитие жилсферы'!#REF!,'МП Развитие жилсферы'!#REF!,'МП Развитие жилсферы'!$150:$152</definedName>
    <definedName name="Z_E36983B1_2930_4BC3_9F81_C76866BFC5EC_.wvu.Rows" localSheetId="16" hidden="1">'МП Развитие транспорт.системы'!$167:$185</definedName>
    <definedName name="Z_E36983B1_2930_4BC3_9F81_C76866BFC5EC_.wvu.Rows" localSheetId="14" hidden="1">'МП РЖКК'!$126:$126</definedName>
    <definedName name="Z_E36983B1_2930_4BC3_9F81_C76866BFC5EC_.wvu.Rows" localSheetId="2" hidden="1">'МП СДР'!$4:$5</definedName>
    <definedName name="Z_E36983B1_2930_4BC3_9F81_C76866BFC5EC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E4404F29_03A4_4E65_B4A8_EB6C15EFBA4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4404F29_03A4_4E65_B4A8_EB6C15EFBA41_.wvu.Cols" localSheetId="4" hidden="1">'МП Развитие ФКиС'!$AE:$AE</definedName>
    <definedName name="Z_E4404F29_03A4_4E65_B4A8_EB6C15EFBA41_.wvu.Cols" localSheetId="15" hidden="1">'МП СОГХ'!$B:$B,'МП СОГХ'!$J:$J,'МП СОГХ'!$M:$M,'МП СОГХ'!$P:$P,'МП СОГХ'!$S:$S,'МП СОГХ'!$V:$V,'МП СОГХ'!$Y:$Y,'МП СОГХ'!$AB:$AB,'МП СОГХ'!$AE:$AE,'МП СОГХ'!$AH:$AH,'МП СОГХ'!$AK:$AK,'МП СОГХ'!$AN:$AN</definedName>
    <definedName name="Z_E4404F29_03A4_4E65_B4A8_EB6C15EFBA41_.wvu.Cols" localSheetId="10" hidden="1">'МП СЭР'!$AG:$AL</definedName>
    <definedName name="Z_E4404F29_03A4_4E65_B4A8_EB6C15EFBA41_.wvu.FilterData" localSheetId="10" hidden="1">'МП СЭР'!$A$1:$AJ$164</definedName>
    <definedName name="Z_E4404F29_03A4_4E65_B4A8_EB6C15EFBA41_.wvu.PrintArea" localSheetId="6" hidden="1">'МП АПК'!$A$1:$AF$87</definedName>
    <definedName name="Z_E4404F29_03A4_4E65_B4A8_EB6C15EFBA41_.wvu.PrintArea" localSheetId="3" hidden="1">'МП Культурное пространство'!$A$1:$AF$286</definedName>
    <definedName name="Z_E4404F29_03A4_4E65_B4A8_EB6C15EFBA41_.wvu.PrintArea" localSheetId="7" hidden="1">'МП Развитие жилсферы'!$A$1:$AF$158</definedName>
    <definedName name="Z_E4404F29_03A4_4E65_B4A8_EB6C15EFBA41_.wvu.PrintArea" localSheetId="9" hidden="1">'МП Развитие муниц.службы'!$A$1:$AF$99</definedName>
    <definedName name="Z_E4404F29_03A4_4E65_B4A8_EB6C15EFBA41_.wvu.PrintArea" localSheetId="16" hidden="1">'МП Развитие транспорт.системы'!$A$1:$AR$194</definedName>
    <definedName name="Z_E4404F29_03A4_4E65_B4A8_EB6C15EFBA41_.wvu.PrintArea" localSheetId="4" hidden="1">'МП Развитие ФКиС'!$A$1:$AG$109</definedName>
    <definedName name="Z_E4404F29_03A4_4E65_B4A8_EB6C15EFBA41_.wvu.PrintArea" localSheetId="14" hidden="1">'МП РЖКК'!$A$1:$AF$113</definedName>
    <definedName name="Z_E4404F29_03A4_4E65_B4A8_EB6C15EFBA41_.wvu.PrintArea" localSheetId="1" hidden="1">'МП РО'!$A$1:$AG$337</definedName>
    <definedName name="Z_E4404F29_03A4_4E65_B4A8_EB6C15EFBA41_.wvu.PrintArea" localSheetId="5" hidden="1">'МП СЗН'!$A$1:$AF$53</definedName>
    <definedName name="Z_E4404F29_03A4_4E65_B4A8_EB6C15EFBA41_.wvu.PrintArea" localSheetId="15" hidden="1">'МП СОГХ'!$A$1:$AR$110</definedName>
    <definedName name="Z_E4404F29_03A4_4E65_B4A8_EB6C15EFBA41_.wvu.PrintTitles" localSheetId="6" hidden="1">'МП АПК'!$A:$A</definedName>
    <definedName name="Z_E4404F29_03A4_4E65_B4A8_EB6C15EFBA41_.wvu.PrintTitles" localSheetId="3" hidden="1">'МП Культурное пространство'!$A:$A,'МП Культурное пространство'!$7:$8</definedName>
    <definedName name="Z_E4404F29_03A4_4E65_B4A8_EB6C15EFBA41_.wvu.PrintTitles" localSheetId="7" hidden="1">'МП Развитие жилсферы'!$A:$A,'МП Развитие жилсферы'!$8:$10</definedName>
    <definedName name="Z_E4404F29_03A4_4E65_B4A8_EB6C15EFBA41_.wvu.PrintTitles" localSheetId="9" hidden="1">'МП Развитие муниц.службы'!$A:$A</definedName>
    <definedName name="Z_E4404F29_03A4_4E65_B4A8_EB6C15EFBA41_.wvu.PrintTitles" localSheetId="16" hidden="1">'МП Развитие транспорт.системы'!$3:$4</definedName>
    <definedName name="Z_E4404F29_03A4_4E65_B4A8_EB6C15EFBA41_.wvu.PrintTitles" localSheetId="4" hidden="1">'МП Развитие ФКиС'!$A:$A,'МП Развитие ФКиС'!$8:$9</definedName>
    <definedName name="Z_E4404F29_03A4_4E65_B4A8_EB6C15EFBA41_.wvu.PrintTitles" localSheetId="14" hidden="1">'МП РЖКК'!$4:$5</definedName>
    <definedName name="Z_E4404F29_03A4_4E65_B4A8_EB6C15EFBA41_.wvu.PrintTitles" localSheetId="5" hidden="1">'МП СЗН'!$A:$A</definedName>
    <definedName name="Z_E4404F29_03A4_4E65_B4A8_EB6C15EFBA41_.wvu.PrintTitles" localSheetId="15" hidden="1">'МП СОГХ'!$3:$4</definedName>
    <definedName name="Z_E4404F29_03A4_4E65_B4A8_EB6C15EFBA41_.wvu.Rows" localSheetId="3" hidden="1">'МП Культурное пространство'!$117:$144</definedName>
    <definedName name="Z_E4404F29_03A4_4E65_B4A8_EB6C15EFBA41_.wvu.Rows" localSheetId="16" hidden="1">'МП Развитие транспорт.системы'!$167:$185</definedName>
    <definedName name="Z_E4404F29_03A4_4E65_B4A8_EB6C15EFBA41_.wvu.Rows" localSheetId="14" hidden="1">'МП РЖКК'!$126:$126</definedName>
    <definedName name="Z_E4404F29_03A4_4E65_B4A8_EB6C15EFBA41_.wvu.Rows" localSheetId="2" hidden="1">'МП СДР'!$4:$5</definedName>
    <definedName name="Z_E6058B35_16EE_4520_97FC_BC8944DC361A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6058B35_16EE_4520_97FC_BC8944DC361A_.wvu.Cols" localSheetId="4" hidden="1">'МП Развитие ФКиС'!$AE:$AE</definedName>
    <definedName name="Z_E6058B35_16EE_4520_97FC_BC8944DC361A_.wvu.Cols" localSheetId="14" hidden="1">'МП РЖКК'!#REF!,'МП РЖКК'!#REF!,'МП РЖКК'!$K:$K,'МП РЖКК'!$M:$M,'МП РЖКК'!$O:$O,'МП РЖКК'!#REF!,'МП РЖКК'!$S:$S,'МП РЖКК'!$U:$U,'МП РЖКК'!$W:$W,'МП РЖКК'!$Y:$Y,'МП РЖКК'!$AA:$AA,'МП РЖКК'!$AC:$AC</definedName>
    <definedName name="Z_E6058B35_16EE_4520_97FC_BC8944DC361A_.wvu.Cols" localSheetId="15" hidden="1">'МП СОГХ'!$B:$B,'МП СОГХ'!$J:$J,'МП СОГХ'!$M:$M,'МП СОГХ'!$P:$P,'МП СОГХ'!$S:$S,'МП СОГХ'!$V:$V,'МП СОГХ'!$Y:$Y,'МП СОГХ'!$AB:$AB,'МП СОГХ'!$AE:$AE,'МП СОГХ'!$AH:$AH,'МП СОГХ'!$AK:$AK,'МП СОГХ'!$AN:$AN</definedName>
    <definedName name="Z_E6058B35_16EE_4520_97FC_BC8944DC361A_.wvu.Cols" localSheetId="10" hidden="1">'МП СЭР'!$AG:$AL</definedName>
    <definedName name="Z_E6058B35_16EE_4520_97FC_BC8944DC361A_.wvu.FilterData" localSheetId="10" hidden="1">'МП СЭР'!$A$1:$AJ$164</definedName>
    <definedName name="Z_E6058B35_16EE_4520_97FC_BC8944DC361A_.wvu.PrintArea" localSheetId="6" hidden="1">'МП АПК'!$A$1:$AF$87</definedName>
    <definedName name="Z_E6058B35_16EE_4520_97FC_BC8944DC361A_.wvu.PrintArea" localSheetId="3" hidden="1">'МП Культурное пространство'!$A$1:$AF$286</definedName>
    <definedName name="Z_E6058B35_16EE_4520_97FC_BC8944DC361A_.wvu.PrintArea" localSheetId="7" hidden="1">'МП Развитие жилсферы'!$A$1:$AF$158</definedName>
    <definedName name="Z_E6058B35_16EE_4520_97FC_BC8944DC361A_.wvu.PrintArea" localSheetId="9" hidden="1">'МП Развитие муниц.службы'!$A$1:$AF$99</definedName>
    <definedName name="Z_E6058B35_16EE_4520_97FC_BC8944DC361A_.wvu.PrintArea" localSheetId="16" hidden="1">'МП Развитие транспорт.системы'!$A$1:$AR$194</definedName>
    <definedName name="Z_E6058B35_16EE_4520_97FC_BC8944DC361A_.wvu.PrintArea" localSheetId="4" hidden="1">'МП Развитие ФКиС'!$A$1:$AG$110</definedName>
    <definedName name="Z_E6058B35_16EE_4520_97FC_BC8944DC361A_.wvu.PrintArea" localSheetId="14" hidden="1">'МП РЖКК'!$A$1:$AF$113</definedName>
    <definedName name="Z_E6058B35_16EE_4520_97FC_BC8944DC361A_.wvu.PrintArea" localSheetId="5" hidden="1">'МП СЗН'!$A$1:$AF$53</definedName>
    <definedName name="Z_E6058B35_16EE_4520_97FC_BC8944DC361A_.wvu.PrintArea" localSheetId="15" hidden="1">'МП СОГХ'!$A$1:$AR$110</definedName>
    <definedName name="Z_E6058B35_16EE_4520_97FC_BC8944DC361A_.wvu.PrintTitles" localSheetId="6" hidden="1">'МП АПК'!$A:$A</definedName>
    <definedName name="Z_E6058B35_16EE_4520_97FC_BC8944DC361A_.wvu.PrintTitles" localSheetId="3" hidden="1">'МП Культурное пространство'!$A:$A,'МП Культурное пространство'!$7:$8</definedName>
    <definedName name="Z_E6058B35_16EE_4520_97FC_BC8944DC361A_.wvu.PrintTitles" localSheetId="7" hidden="1">'МП Развитие жилсферы'!$A:$A,'МП Развитие жилсферы'!$8:$10</definedName>
    <definedName name="Z_E6058B35_16EE_4520_97FC_BC8944DC361A_.wvu.PrintTitles" localSheetId="9" hidden="1">'МП Развитие муниц.службы'!$A:$A</definedName>
    <definedName name="Z_E6058B35_16EE_4520_97FC_BC8944DC361A_.wvu.PrintTitles" localSheetId="16" hidden="1">'МП Развитие транспорт.системы'!$3:$4</definedName>
    <definedName name="Z_E6058B35_16EE_4520_97FC_BC8944DC361A_.wvu.PrintTitles" localSheetId="4" hidden="1">'МП Развитие ФКиС'!$A:$A,'МП Развитие ФКиС'!$8:$9</definedName>
    <definedName name="Z_E6058B35_16EE_4520_97FC_BC8944DC361A_.wvu.PrintTitles" localSheetId="14" hidden="1">'МП РЖКК'!$4:$5</definedName>
    <definedName name="Z_E6058B35_16EE_4520_97FC_BC8944DC361A_.wvu.PrintTitles" localSheetId="5" hidden="1">'МП СЗН'!$A:$A</definedName>
    <definedName name="Z_E6058B35_16EE_4520_97FC_BC8944DC361A_.wvu.PrintTitles" localSheetId="15" hidden="1">'МП СОГХ'!$3:$4</definedName>
    <definedName name="Z_E6058B35_16EE_4520_97FC_BC8944DC361A_.wvu.Rows" localSheetId="3" hidden="1">'МП Культурное пространство'!$117:$144</definedName>
    <definedName name="Z_E6058B35_16EE_4520_97FC_BC8944DC361A_.wvu.Rows" localSheetId="7" hidden="1">'МП Развитие жилсферы'!#REF!,'МП Развитие жилсферы'!#REF!,'МП Развитие жилсферы'!$150:$152</definedName>
    <definedName name="Z_E6058B35_16EE_4520_97FC_BC8944DC361A_.wvu.Rows" localSheetId="16" hidden="1">'МП Развитие транспорт.системы'!$167:$185</definedName>
    <definedName name="Z_E6058B35_16EE_4520_97FC_BC8944DC361A_.wvu.Rows" localSheetId="14" hidden="1">'МП РЖКК'!$126:$126</definedName>
    <definedName name="Z_E6058B35_16EE_4520_97FC_BC8944DC361A_.wvu.Rows" localSheetId="2" hidden="1">'МП СДР'!$4:$5</definedName>
    <definedName name="Z_E6058B35_16EE_4520_97FC_BC8944DC361A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E83B3B5A_C7A8_4F47_A336_85E65C55625C_.wvu.Cols" localSheetId="0" hidden="1">'МП Профилактика правонарушений'!$H:$S</definedName>
    <definedName name="Z_E83B3B5A_C7A8_4F47_A336_85E65C55625C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83B3B5A_C7A8_4F47_A336_85E65C55625C_.wvu.Cols" localSheetId="4" hidden="1">'МП Развитие ФКиС'!$AE:$AE</definedName>
    <definedName name="Z_E83B3B5A_C7A8_4F47_A336_85E65C55625C_.wvu.Cols" localSheetId="15" hidden="1">'МП СОГХ'!$B:$B,'МП СОГХ'!$J:$J,'МП СОГХ'!$M:$M,'МП СОГХ'!$P:$P,'МП СОГХ'!$S:$S,'МП СОГХ'!$V:$V,'МП СОГХ'!$Y:$Y,'МП СОГХ'!$AB:$AB,'МП СОГХ'!$AE:$AE,'МП СОГХ'!$AH:$AH,'МП СОГХ'!$AK:$AK,'МП СОГХ'!$AN:$AN</definedName>
    <definedName name="Z_E83B3B5A_C7A8_4F47_A336_85E65C55625C_.wvu.Cols" localSheetId="10" hidden="1">'МП СЭР'!$AG:$AL</definedName>
    <definedName name="Z_E83B3B5A_C7A8_4F47_A336_85E65C55625C_.wvu.FilterData" localSheetId="10" hidden="1">'МП СЭР'!$A$1:$AJ$164</definedName>
    <definedName name="Z_E83B3B5A_C7A8_4F47_A336_85E65C55625C_.wvu.PrintArea" localSheetId="6" hidden="1">'МП АПК'!$A$1:$AF$87</definedName>
    <definedName name="Z_E83B3B5A_C7A8_4F47_A336_85E65C55625C_.wvu.PrintArea" localSheetId="3" hidden="1">'МП Культурное пространство'!$A$1:$AF$286</definedName>
    <definedName name="Z_E83B3B5A_C7A8_4F47_A336_85E65C55625C_.wvu.PrintArea" localSheetId="7" hidden="1">'МП Развитие жилсферы'!$A$1:$AF$158</definedName>
    <definedName name="Z_E83B3B5A_C7A8_4F47_A336_85E65C55625C_.wvu.PrintArea" localSheetId="9" hidden="1">'МП Развитие муниц.службы'!$A$1:$AF$99</definedName>
    <definedName name="Z_E83B3B5A_C7A8_4F47_A336_85E65C55625C_.wvu.PrintArea" localSheetId="16" hidden="1">'МП Развитие транспорт.системы'!$A$1:$AR$194</definedName>
    <definedName name="Z_E83B3B5A_C7A8_4F47_A336_85E65C55625C_.wvu.PrintArea" localSheetId="4" hidden="1">'МП Развитие ФКиС'!$A$1:$AG$110</definedName>
    <definedName name="Z_E83B3B5A_C7A8_4F47_A336_85E65C55625C_.wvu.PrintArea" localSheetId="14" hidden="1">'МП РЖКК'!$A$1:$AF$119</definedName>
    <definedName name="Z_E83B3B5A_C7A8_4F47_A336_85E65C55625C_.wvu.PrintArea" localSheetId="1" hidden="1">'МП РО'!$A$1:$AG$337</definedName>
    <definedName name="Z_E83B3B5A_C7A8_4F47_A336_85E65C55625C_.wvu.PrintArea" localSheetId="5" hidden="1">'МП СЗН'!$A$1:$AF$53</definedName>
    <definedName name="Z_E83B3B5A_C7A8_4F47_A336_85E65C55625C_.wvu.PrintArea" localSheetId="15" hidden="1">'МП СОГХ'!$A$1:$AR$110</definedName>
    <definedName name="Z_E83B3B5A_C7A8_4F47_A336_85E65C55625C_.wvu.PrintArea" localSheetId="18" hidden="1">'МП Экологическая без.'!$A$1:$AF$62</definedName>
    <definedName name="Z_E83B3B5A_C7A8_4F47_A336_85E65C55625C_.wvu.PrintTitles" localSheetId="6" hidden="1">'МП АПК'!$A:$A</definedName>
    <definedName name="Z_E83B3B5A_C7A8_4F47_A336_85E65C55625C_.wvu.PrintTitles" localSheetId="3" hidden="1">'МП Культурное пространство'!$A:$A,'МП Культурное пространство'!$7:$8</definedName>
    <definedName name="Z_E83B3B5A_C7A8_4F47_A336_85E65C55625C_.wvu.PrintTitles" localSheetId="7" hidden="1">'МП Развитие жилсферы'!$A:$A,'МП Развитие жилсферы'!$8:$10</definedName>
    <definedName name="Z_E83B3B5A_C7A8_4F47_A336_85E65C55625C_.wvu.PrintTitles" localSheetId="9" hidden="1">'МП Развитие муниц.службы'!$A:$A</definedName>
    <definedName name="Z_E83B3B5A_C7A8_4F47_A336_85E65C55625C_.wvu.PrintTitles" localSheetId="16" hidden="1">'МП Развитие транспорт.системы'!$3:$4</definedName>
    <definedName name="Z_E83B3B5A_C7A8_4F47_A336_85E65C55625C_.wvu.PrintTitles" localSheetId="4" hidden="1">'МП Развитие ФКиС'!$A:$A,'МП Развитие ФКиС'!$8:$9</definedName>
    <definedName name="Z_E83B3B5A_C7A8_4F47_A336_85E65C55625C_.wvu.PrintTitles" localSheetId="14" hidden="1">'МП РЖКК'!$4:$5</definedName>
    <definedName name="Z_E83B3B5A_C7A8_4F47_A336_85E65C55625C_.wvu.PrintTitles" localSheetId="5" hidden="1">'МП СЗН'!$A:$A</definedName>
    <definedName name="Z_E83B3B5A_C7A8_4F47_A336_85E65C55625C_.wvu.PrintTitles" localSheetId="15" hidden="1">'МП СОГХ'!$3:$4</definedName>
    <definedName name="Z_E83B3B5A_C7A8_4F47_A336_85E65C55625C_.wvu.Rows" localSheetId="3" hidden="1">'МП Культурное пространство'!$117:$144</definedName>
    <definedName name="Z_E83B3B5A_C7A8_4F47_A336_85E65C55625C_.wvu.Rows" localSheetId="16" hidden="1">'МП Развитие транспорт.системы'!$167:$185</definedName>
    <definedName name="Z_E83B3B5A_C7A8_4F47_A336_85E65C55625C_.wvu.Rows" localSheetId="14" hidden="1">'МП РЖКК'!$126:$126</definedName>
    <definedName name="Z_E83B3B5A_C7A8_4F47_A336_85E65C55625C_.wvu.Rows" localSheetId="2" hidden="1">'МП СДР'!$4:$5</definedName>
    <definedName name="Z_EBBEF937_D19E_44FA_94D9_3672C89A5F2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BBEF937_D19E_44FA_94D9_3672C89A5F21_.wvu.Cols" localSheetId="4" hidden="1">'МП Развитие ФКиС'!$AE:$AE</definedName>
    <definedName name="Z_EBBEF937_D19E_44FA_94D9_3672C89A5F21_.wvu.Cols" localSheetId="15" hidden="1">'МП СОГХ'!$B:$B,'МП СОГХ'!$J:$J,'МП СОГХ'!$M:$M,'МП СОГХ'!$P:$P,'МП СОГХ'!$S:$S,'МП СОГХ'!$V:$V,'МП СОГХ'!$Y:$Y,'МП СОГХ'!$AB:$AB,'МП СОГХ'!$AE:$AE,'МП СОГХ'!$AH:$AH,'МП СОГХ'!$AK:$AK,'МП СОГХ'!$AN:$AN</definedName>
    <definedName name="Z_EBBEF937_D19E_44FA_94D9_3672C89A5F21_.wvu.Cols" localSheetId="10" hidden="1">'МП СЭР'!$AG:$AL</definedName>
    <definedName name="Z_EBBEF937_D19E_44FA_94D9_3672C89A5F21_.wvu.FilterData" localSheetId="10" hidden="1">'МП СЭР'!$A$1:$AJ$164</definedName>
    <definedName name="Z_EBBEF937_D19E_44FA_94D9_3672C89A5F21_.wvu.PrintArea" localSheetId="6" hidden="1">'МП АПК'!$A$1:$AF$87</definedName>
    <definedName name="Z_EBBEF937_D19E_44FA_94D9_3672C89A5F21_.wvu.PrintArea" localSheetId="3" hidden="1">'МП Культурное пространство'!$A$1:$AF$286</definedName>
    <definedName name="Z_EBBEF937_D19E_44FA_94D9_3672C89A5F21_.wvu.PrintArea" localSheetId="7" hidden="1">'МП Развитие жилсферы'!$A$1:$AF$158</definedName>
    <definedName name="Z_EBBEF937_D19E_44FA_94D9_3672C89A5F21_.wvu.PrintArea" localSheetId="9" hidden="1">'МП Развитие муниц.службы'!$A$1:$AF$99</definedName>
    <definedName name="Z_EBBEF937_D19E_44FA_94D9_3672C89A5F21_.wvu.PrintArea" localSheetId="16" hidden="1">'МП Развитие транспорт.системы'!$A$1:$AR$194</definedName>
    <definedName name="Z_EBBEF937_D19E_44FA_94D9_3672C89A5F21_.wvu.PrintArea" localSheetId="4" hidden="1">'МП Развитие ФКиС'!$A$1:$AG$110</definedName>
    <definedName name="Z_EBBEF937_D19E_44FA_94D9_3672C89A5F21_.wvu.PrintArea" localSheetId="14" hidden="1">'МП РЖКК'!$A$1:$AF$119</definedName>
    <definedName name="Z_EBBEF937_D19E_44FA_94D9_3672C89A5F21_.wvu.PrintArea" localSheetId="1" hidden="1">'МП РО'!$A$1:$AG$337</definedName>
    <definedName name="Z_EBBEF937_D19E_44FA_94D9_3672C89A5F21_.wvu.PrintArea" localSheetId="5" hidden="1">'МП СЗН'!$A$1:$AF$53</definedName>
    <definedName name="Z_EBBEF937_D19E_44FA_94D9_3672C89A5F21_.wvu.PrintArea" localSheetId="15" hidden="1">'МП СОГХ'!$A$1:$AR$110</definedName>
    <definedName name="Z_EBBEF937_D19E_44FA_94D9_3672C89A5F21_.wvu.PrintTitles" localSheetId="6" hidden="1">'МП АПК'!$A:$A</definedName>
    <definedName name="Z_EBBEF937_D19E_44FA_94D9_3672C89A5F21_.wvu.PrintTitles" localSheetId="3" hidden="1">'МП Культурное пространство'!$A:$A,'МП Культурное пространство'!$7:$8</definedName>
    <definedName name="Z_EBBEF937_D19E_44FA_94D9_3672C89A5F21_.wvu.PrintTitles" localSheetId="7" hidden="1">'МП Развитие жилсферы'!$A:$A,'МП Развитие жилсферы'!$8:$10</definedName>
    <definedName name="Z_EBBEF937_D19E_44FA_94D9_3672C89A5F21_.wvu.PrintTitles" localSheetId="9" hidden="1">'МП Развитие муниц.службы'!$A:$A</definedName>
    <definedName name="Z_EBBEF937_D19E_44FA_94D9_3672C89A5F21_.wvu.PrintTitles" localSheetId="16" hidden="1">'МП Развитие транспорт.системы'!$3:$4</definedName>
    <definedName name="Z_EBBEF937_D19E_44FA_94D9_3672C89A5F21_.wvu.PrintTitles" localSheetId="4" hidden="1">'МП Развитие ФКиС'!$A:$A,'МП Развитие ФКиС'!$8:$9</definedName>
    <definedName name="Z_EBBEF937_D19E_44FA_94D9_3672C89A5F21_.wvu.PrintTitles" localSheetId="14" hidden="1">'МП РЖКК'!$4:$5</definedName>
    <definedName name="Z_EBBEF937_D19E_44FA_94D9_3672C89A5F21_.wvu.PrintTitles" localSheetId="5" hidden="1">'МП СЗН'!$A:$A</definedName>
    <definedName name="Z_EBBEF937_D19E_44FA_94D9_3672C89A5F21_.wvu.PrintTitles" localSheetId="15" hidden="1">'МП СОГХ'!$3:$4</definedName>
    <definedName name="Z_EBBEF937_D19E_44FA_94D9_3672C89A5F21_.wvu.Rows" localSheetId="11" hidden="1">'МП  РИГО'!$141:$156,'МП  РИГО'!$163:$186</definedName>
    <definedName name="Z_EBBEF937_D19E_44FA_94D9_3672C89A5F21_.wvu.Rows" localSheetId="3" hidden="1">'МП Культурное пространство'!$117:$144</definedName>
    <definedName name="Z_EBBEF937_D19E_44FA_94D9_3672C89A5F21_.wvu.Rows" localSheetId="16" hidden="1">'МП Развитие транспорт.системы'!$167:$185</definedName>
    <definedName name="Z_EBBEF937_D19E_44FA_94D9_3672C89A5F21_.wvu.Rows" localSheetId="14" hidden="1">'МП РЖКК'!$126:$126</definedName>
    <definedName name="Z_EBBEF937_D19E_44FA_94D9_3672C89A5F21_.wvu.Rows" localSheetId="2" hidden="1">'МП СДР'!$4:$5,'МП СДР'!$112:$116</definedName>
    <definedName name="Z_EBBEF937_D19E_44FA_94D9_3672C89A5F21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F10998C4_BD23_4123_9624_1436EC840983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F10998C4_BD23_4123_9624_1436EC840983_.wvu.Cols" localSheetId="4" hidden="1">'МП Развитие ФКиС'!$AE:$AE</definedName>
    <definedName name="Z_F10998C4_BD23_4123_9624_1436EC840983_.wvu.Cols" localSheetId="15" hidden="1">'МП СОГХ'!$B:$B,'МП СОГХ'!$J:$J,'МП СОГХ'!$M:$M,'МП СОГХ'!$P:$P,'МП СОГХ'!$S:$S,'МП СОГХ'!$V:$V,'МП СОГХ'!$Y:$Y,'МП СОГХ'!$AB:$AB,'МП СОГХ'!$AE:$AE,'МП СОГХ'!$AH:$AH,'МП СОГХ'!$AK:$AK,'МП СОГХ'!$AN:$AN</definedName>
    <definedName name="Z_F10998C4_BD23_4123_9624_1436EC840983_.wvu.Cols" localSheetId="10" hidden="1">'МП СЭР'!$AG:$AL</definedName>
    <definedName name="Z_F10998C4_BD23_4123_9624_1436EC840983_.wvu.FilterData" localSheetId="10" hidden="1">'МП СЭР'!$A$1:$AJ$164</definedName>
    <definedName name="Z_F10998C4_BD23_4123_9624_1436EC840983_.wvu.PrintArea" localSheetId="6" hidden="1">'МП АПК'!$A$1:$AF$87</definedName>
    <definedName name="Z_F10998C4_BD23_4123_9624_1436EC840983_.wvu.PrintArea" localSheetId="3" hidden="1">'МП Культурное пространство'!$A$1:$AF$286</definedName>
    <definedName name="Z_F10998C4_BD23_4123_9624_1436EC840983_.wvu.PrintArea" localSheetId="7" hidden="1">'МП Развитие жилсферы'!$A$1:$AF$158</definedName>
    <definedName name="Z_F10998C4_BD23_4123_9624_1436EC840983_.wvu.PrintArea" localSheetId="9" hidden="1">'МП Развитие муниц.службы'!$A$1:$AF$99</definedName>
    <definedName name="Z_F10998C4_BD23_4123_9624_1436EC840983_.wvu.PrintArea" localSheetId="16" hidden="1">'МП Развитие транспорт.системы'!$A$1:$AR$194</definedName>
    <definedName name="Z_F10998C4_BD23_4123_9624_1436EC840983_.wvu.PrintArea" localSheetId="4" hidden="1">'МП Развитие ФКиС'!$A$1:$AG$110</definedName>
    <definedName name="Z_F10998C4_BD23_4123_9624_1436EC840983_.wvu.PrintArea" localSheetId="14" hidden="1">'МП РЖКК'!$A$1:$AF$113</definedName>
    <definedName name="Z_F10998C4_BD23_4123_9624_1436EC840983_.wvu.PrintArea" localSheetId="1" hidden="1">'МП РО'!$A$1:$AG$337</definedName>
    <definedName name="Z_F10998C4_BD23_4123_9624_1436EC840983_.wvu.PrintArea" localSheetId="5" hidden="1">'МП СЗН'!$A$1:$AF$53</definedName>
    <definedName name="Z_F10998C4_BD23_4123_9624_1436EC840983_.wvu.PrintArea" localSheetId="15" hidden="1">'МП СОГХ'!$A$1:$AR$110</definedName>
    <definedName name="Z_F10998C4_BD23_4123_9624_1436EC840983_.wvu.PrintTitles" localSheetId="6" hidden="1">'МП АПК'!$A:$A</definedName>
    <definedName name="Z_F10998C4_BD23_4123_9624_1436EC840983_.wvu.PrintTitles" localSheetId="3" hidden="1">'МП Культурное пространство'!$A:$A,'МП Культурное пространство'!$7:$8</definedName>
    <definedName name="Z_F10998C4_BD23_4123_9624_1436EC840983_.wvu.PrintTitles" localSheetId="7" hidden="1">'МП Развитие жилсферы'!$A:$A,'МП Развитие жилсферы'!$8:$10</definedName>
    <definedName name="Z_F10998C4_BD23_4123_9624_1436EC840983_.wvu.PrintTitles" localSheetId="9" hidden="1">'МП Развитие муниц.службы'!$A:$A</definedName>
    <definedName name="Z_F10998C4_BD23_4123_9624_1436EC840983_.wvu.PrintTitles" localSheetId="16" hidden="1">'МП Развитие транспорт.системы'!$3:$4</definedName>
    <definedName name="Z_F10998C4_BD23_4123_9624_1436EC840983_.wvu.PrintTitles" localSheetId="4" hidden="1">'МП Развитие ФКиС'!$A:$A,'МП Развитие ФКиС'!$8:$9</definedName>
    <definedName name="Z_F10998C4_BD23_4123_9624_1436EC840983_.wvu.PrintTitles" localSheetId="14" hidden="1">'МП РЖКК'!$4:$5</definedName>
    <definedName name="Z_F10998C4_BD23_4123_9624_1436EC840983_.wvu.PrintTitles" localSheetId="5" hidden="1">'МП СЗН'!$A:$A</definedName>
    <definedName name="Z_F10998C4_BD23_4123_9624_1436EC840983_.wvu.PrintTitles" localSheetId="15" hidden="1">'МП СОГХ'!$3:$4</definedName>
    <definedName name="Z_F10998C4_BD23_4123_9624_1436EC840983_.wvu.Rows" localSheetId="3" hidden="1">'МП Культурное пространство'!$117:$144</definedName>
    <definedName name="Z_F10998C4_BD23_4123_9624_1436EC840983_.wvu.Rows" localSheetId="16" hidden="1">'МП Развитие транспорт.системы'!$167:$185</definedName>
    <definedName name="Z_F10998C4_BD23_4123_9624_1436EC840983_.wvu.Rows" localSheetId="14" hidden="1">'МП РЖКК'!$126:$126</definedName>
    <definedName name="Z_F10998C4_BD23_4123_9624_1436EC840983_.wvu.Rows" localSheetId="2" hidden="1">'МП СДР'!$4:$5</definedName>
    <definedName name="Z_F3ED6C4F_162A_421A_B77B_B013DF363C4B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F3ED6C4F_162A_421A_B77B_B013DF363C4B_.wvu.Cols" localSheetId="4" hidden="1">'МП Развитие ФКиС'!$AE:$AE</definedName>
    <definedName name="Z_F3ED6C4F_162A_421A_B77B_B013DF363C4B_.wvu.Cols" localSheetId="15" hidden="1">'МП СОГХ'!$B:$B,'МП СОГХ'!$J:$J,'МП СОГХ'!$M:$M,'МП СОГХ'!$P:$P,'МП СОГХ'!$S:$S,'МП СОГХ'!$V:$V,'МП СОГХ'!$Y:$Y,'МП СОГХ'!$AB:$AB,'МП СОГХ'!$AE:$AE,'МП СОГХ'!$AH:$AH,'МП СОГХ'!$AK:$AK,'МП СОГХ'!$AN:$AN</definedName>
    <definedName name="Z_F3ED6C4F_162A_421A_B77B_B013DF363C4B_.wvu.Cols" localSheetId="10" hidden="1">'МП СЭР'!$AG:$AL</definedName>
    <definedName name="Z_F3ED6C4F_162A_421A_B77B_B013DF363C4B_.wvu.FilterData" localSheetId="10" hidden="1">'МП СЭР'!$A$1:$AJ$164</definedName>
    <definedName name="Z_F3ED6C4F_162A_421A_B77B_B013DF363C4B_.wvu.PrintArea" localSheetId="6" hidden="1">'МП АПК'!$A$1:$AF$87</definedName>
    <definedName name="Z_F3ED6C4F_162A_421A_B77B_B013DF363C4B_.wvu.PrintArea" localSheetId="3" hidden="1">'МП Культурное пространство'!$A$1:$AF$286</definedName>
    <definedName name="Z_F3ED6C4F_162A_421A_B77B_B013DF363C4B_.wvu.PrintArea" localSheetId="7" hidden="1">'МП Развитие жилсферы'!$A$1:$AF$158</definedName>
    <definedName name="Z_F3ED6C4F_162A_421A_B77B_B013DF363C4B_.wvu.PrintArea" localSheetId="9" hidden="1">'МП Развитие муниц.службы'!$A$1:$AF$99</definedName>
    <definedName name="Z_F3ED6C4F_162A_421A_B77B_B013DF363C4B_.wvu.PrintArea" localSheetId="16" hidden="1">'МП Развитие транспорт.системы'!$A$1:$AR$194</definedName>
    <definedName name="Z_F3ED6C4F_162A_421A_B77B_B013DF363C4B_.wvu.PrintArea" localSheetId="4" hidden="1">'МП Развитие ФКиС'!$A$1:$AG$109</definedName>
    <definedName name="Z_F3ED6C4F_162A_421A_B77B_B013DF363C4B_.wvu.PrintArea" localSheetId="14" hidden="1">'МП РЖКК'!$A$1:$AF$113</definedName>
    <definedName name="Z_F3ED6C4F_162A_421A_B77B_B013DF363C4B_.wvu.PrintArea" localSheetId="1" hidden="1">'МП РО'!$A$1:$AG$337</definedName>
    <definedName name="Z_F3ED6C4F_162A_421A_B77B_B013DF363C4B_.wvu.PrintArea" localSheetId="5" hidden="1">'МП СЗН'!$A$1:$AF$53</definedName>
    <definedName name="Z_F3ED6C4F_162A_421A_B77B_B013DF363C4B_.wvu.PrintArea" localSheetId="15" hidden="1">'МП СОГХ'!$A$1:$AR$110</definedName>
    <definedName name="Z_F3ED6C4F_162A_421A_B77B_B013DF363C4B_.wvu.PrintTitles" localSheetId="6" hidden="1">'МП АПК'!$A:$A</definedName>
    <definedName name="Z_F3ED6C4F_162A_421A_B77B_B013DF363C4B_.wvu.PrintTitles" localSheetId="3" hidden="1">'МП Культурное пространство'!$A:$A,'МП Культурное пространство'!$7:$8</definedName>
    <definedName name="Z_F3ED6C4F_162A_421A_B77B_B013DF363C4B_.wvu.PrintTitles" localSheetId="7" hidden="1">'МП Развитие жилсферы'!$A:$A,'МП Развитие жилсферы'!$8:$10</definedName>
    <definedName name="Z_F3ED6C4F_162A_421A_B77B_B013DF363C4B_.wvu.PrintTitles" localSheetId="9" hidden="1">'МП Развитие муниц.службы'!$A:$A</definedName>
    <definedName name="Z_F3ED6C4F_162A_421A_B77B_B013DF363C4B_.wvu.PrintTitles" localSheetId="16" hidden="1">'МП Развитие транспорт.системы'!$3:$4</definedName>
    <definedName name="Z_F3ED6C4F_162A_421A_B77B_B013DF363C4B_.wvu.PrintTitles" localSheetId="4" hidden="1">'МП Развитие ФКиС'!$A:$A,'МП Развитие ФКиС'!$8:$9</definedName>
    <definedName name="Z_F3ED6C4F_162A_421A_B77B_B013DF363C4B_.wvu.PrintTitles" localSheetId="14" hidden="1">'МП РЖКК'!$4:$5</definedName>
    <definedName name="Z_F3ED6C4F_162A_421A_B77B_B013DF363C4B_.wvu.PrintTitles" localSheetId="5" hidden="1">'МП СЗН'!$A:$A</definedName>
    <definedName name="Z_F3ED6C4F_162A_421A_B77B_B013DF363C4B_.wvu.PrintTitles" localSheetId="15" hidden="1">'МП СОГХ'!$3:$4</definedName>
    <definedName name="Z_F3ED6C4F_162A_421A_B77B_B013DF363C4B_.wvu.Rows" localSheetId="3" hidden="1">'МП Культурное пространство'!$117:$144</definedName>
    <definedName name="Z_F3ED6C4F_162A_421A_B77B_B013DF363C4B_.wvu.Rows" localSheetId="16" hidden="1">'МП Развитие транспорт.системы'!$167:$185</definedName>
    <definedName name="Z_F3ED6C4F_162A_421A_B77B_B013DF363C4B_.wvu.Rows" localSheetId="14" hidden="1">'МП РЖКК'!$126:$126</definedName>
    <definedName name="Z_F3ED6C4F_162A_421A_B77B_B013DF363C4B_.wvu.Rows" localSheetId="2" hidden="1">'МП СДР'!$4:$5</definedName>
    <definedName name="Z_F6B45C19_5DEC_4311_9E14_1DFCA0D8A318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F6B45C19_5DEC_4311_9E14_1DFCA0D8A318_.wvu.Cols" localSheetId="4" hidden="1">'МП Развитие ФКиС'!$AE:$AE</definedName>
    <definedName name="Z_F6B45C19_5DEC_4311_9E14_1DFCA0D8A318_.wvu.Cols" localSheetId="15" hidden="1">'МП СОГХ'!$B:$B,'МП СОГХ'!$J:$J,'МП СОГХ'!$M:$M,'МП СОГХ'!$P:$P,'МП СОГХ'!$S:$S,'МП СОГХ'!$V:$V,'МП СОГХ'!$Y:$Y,'МП СОГХ'!$AB:$AB,'МП СОГХ'!$AE:$AE,'МП СОГХ'!$AH:$AH,'МП СОГХ'!$AK:$AK,'МП СОГХ'!$AN:$AN</definedName>
    <definedName name="Z_F6B45C19_5DEC_4311_9E14_1DFCA0D8A318_.wvu.Cols" localSheetId="10" hidden="1">'МП СЭР'!$AG:$AL</definedName>
    <definedName name="Z_F6B45C19_5DEC_4311_9E14_1DFCA0D8A318_.wvu.FilterData" localSheetId="10" hidden="1">'МП СЭР'!$A$1:$AJ$164</definedName>
    <definedName name="Z_F6B45C19_5DEC_4311_9E14_1DFCA0D8A318_.wvu.PrintArea" localSheetId="6" hidden="1">'МП АПК'!$A$1:$AF$87</definedName>
    <definedName name="Z_F6B45C19_5DEC_4311_9E14_1DFCA0D8A318_.wvu.PrintArea" localSheetId="3" hidden="1">'МП Культурное пространство'!$A$1:$AF$286</definedName>
    <definedName name="Z_F6B45C19_5DEC_4311_9E14_1DFCA0D8A318_.wvu.PrintArea" localSheetId="7" hidden="1">'МП Развитие жилсферы'!$A$1:$AF$158</definedName>
    <definedName name="Z_F6B45C19_5DEC_4311_9E14_1DFCA0D8A318_.wvu.PrintArea" localSheetId="9" hidden="1">'МП Развитие муниц.службы'!$A$1:$AF$99</definedName>
    <definedName name="Z_F6B45C19_5DEC_4311_9E14_1DFCA0D8A318_.wvu.PrintArea" localSheetId="16" hidden="1">'МП Развитие транспорт.системы'!$A$1:$AR$194</definedName>
    <definedName name="Z_F6B45C19_5DEC_4311_9E14_1DFCA0D8A318_.wvu.PrintArea" localSheetId="4" hidden="1">'МП Развитие ФКиС'!$A$1:$AG$110</definedName>
    <definedName name="Z_F6B45C19_5DEC_4311_9E14_1DFCA0D8A318_.wvu.PrintArea" localSheetId="14" hidden="1">'МП РЖКК'!$A$1:$AF$119</definedName>
    <definedName name="Z_F6B45C19_5DEC_4311_9E14_1DFCA0D8A318_.wvu.PrintArea" localSheetId="1" hidden="1">'МП РО'!$A$1:$AG$337</definedName>
    <definedName name="Z_F6B45C19_5DEC_4311_9E14_1DFCA0D8A318_.wvu.PrintArea" localSheetId="5" hidden="1">'МП СЗН'!$A$1:$AF$53</definedName>
    <definedName name="Z_F6B45C19_5DEC_4311_9E14_1DFCA0D8A318_.wvu.PrintArea" localSheetId="15" hidden="1">'МП СОГХ'!$A$1:$AR$110</definedName>
    <definedName name="Z_F6B45C19_5DEC_4311_9E14_1DFCA0D8A318_.wvu.PrintTitles" localSheetId="6" hidden="1">'МП АПК'!$A:$A</definedName>
    <definedName name="Z_F6B45C19_5DEC_4311_9E14_1DFCA0D8A318_.wvu.PrintTitles" localSheetId="3" hidden="1">'МП Культурное пространство'!$A:$A,'МП Культурное пространство'!$7:$8</definedName>
    <definedName name="Z_F6B45C19_5DEC_4311_9E14_1DFCA0D8A318_.wvu.PrintTitles" localSheetId="7" hidden="1">'МП Развитие жилсферы'!$A:$A,'МП Развитие жилсферы'!$8:$10</definedName>
    <definedName name="Z_F6B45C19_5DEC_4311_9E14_1DFCA0D8A318_.wvu.PrintTitles" localSheetId="9" hidden="1">'МП Развитие муниц.службы'!$A:$A</definedName>
    <definedName name="Z_F6B45C19_5DEC_4311_9E14_1DFCA0D8A318_.wvu.PrintTitles" localSheetId="16" hidden="1">'МП Развитие транспорт.системы'!$3:$4</definedName>
    <definedName name="Z_F6B45C19_5DEC_4311_9E14_1DFCA0D8A318_.wvu.PrintTitles" localSheetId="4" hidden="1">'МП Развитие ФКиС'!$A:$A,'МП Развитие ФКиС'!$8:$9</definedName>
    <definedName name="Z_F6B45C19_5DEC_4311_9E14_1DFCA0D8A318_.wvu.PrintTitles" localSheetId="14" hidden="1">'МП РЖКК'!$4:$5</definedName>
    <definedName name="Z_F6B45C19_5DEC_4311_9E14_1DFCA0D8A318_.wvu.PrintTitles" localSheetId="5" hidden="1">'МП СЗН'!$A:$A</definedName>
    <definedName name="Z_F6B45C19_5DEC_4311_9E14_1DFCA0D8A318_.wvu.PrintTitles" localSheetId="15" hidden="1">'МП СОГХ'!$3:$4</definedName>
    <definedName name="Z_F6B45C19_5DEC_4311_9E14_1DFCA0D8A318_.wvu.Rows" localSheetId="3" hidden="1">'МП Культурное пространство'!$117:$144</definedName>
    <definedName name="Z_F6B45C19_5DEC_4311_9E14_1DFCA0D8A318_.wvu.Rows" localSheetId="16" hidden="1">'МП Развитие транспорт.системы'!$167:$185</definedName>
    <definedName name="Z_F6B45C19_5DEC_4311_9E14_1DFCA0D8A318_.wvu.Rows" localSheetId="14" hidden="1">'МП РЖКК'!$126:$126</definedName>
    <definedName name="Z_F6B45C19_5DEC_4311_9E14_1DFCA0D8A318_.wvu.Rows" localSheetId="2" hidden="1">'МП СДР'!$4:$5</definedName>
    <definedName name="Z_FFEDA674_087A_4656_BF09_7E905D9B9A2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FFEDA674_087A_4656_BF09_7E905D9B9A21_.wvu.Cols" localSheetId="4" hidden="1">'МП Развитие ФКиС'!$AE:$AE</definedName>
    <definedName name="Z_FFEDA674_087A_4656_BF09_7E905D9B9A21_.wvu.Cols" localSheetId="15" hidden="1">'МП СОГХ'!$B:$B,'МП СОГХ'!$J:$J,'МП СОГХ'!$M:$M,'МП СОГХ'!$P:$P,'МП СОГХ'!$S:$S,'МП СОГХ'!$V:$V,'МП СОГХ'!$Y:$Y,'МП СОГХ'!$AB:$AB,'МП СОГХ'!$AE:$AE,'МП СОГХ'!$AH:$AH,'МП СОГХ'!$AK:$AK,'МП СОГХ'!$AN:$AN</definedName>
    <definedName name="Z_FFEDA674_087A_4656_BF09_7E905D9B9A21_.wvu.Cols" localSheetId="10" hidden="1">'МП СЭР'!$AG:$AL</definedName>
    <definedName name="Z_FFEDA674_087A_4656_BF09_7E905D9B9A21_.wvu.FilterData" localSheetId="10" hidden="1">'МП СЭР'!$A$1:$AJ$164</definedName>
    <definedName name="Z_FFEDA674_087A_4656_BF09_7E905D9B9A21_.wvu.PrintArea" localSheetId="6" hidden="1">'МП АПК'!$A$1:$AF$87</definedName>
    <definedName name="Z_FFEDA674_087A_4656_BF09_7E905D9B9A21_.wvu.PrintArea" localSheetId="3" hidden="1">'МП Культурное пространство'!$A$1:$AF$286</definedName>
    <definedName name="Z_FFEDA674_087A_4656_BF09_7E905D9B9A21_.wvu.PrintArea" localSheetId="7" hidden="1">'МП Развитие жилсферы'!$A$1:$AF$158</definedName>
    <definedName name="Z_FFEDA674_087A_4656_BF09_7E905D9B9A21_.wvu.PrintArea" localSheetId="9" hidden="1">'МП Развитие муниц.службы'!$A$1:$AF$99</definedName>
    <definedName name="Z_FFEDA674_087A_4656_BF09_7E905D9B9A21_.wvu.PrintArea" localSheetId="16" hidden="1">'МП Развитие транспорт.системы'!$A$1:$AR$194</definedName>
    <definedName name="Z_FFEDA674_087A_4656_BF09_7E905D9B9A21_.wvu.PrintArea" localSheetId="4" hidden="1">'МП Развитие ФКиС'!$A$1:$AG$110</definedName>
    <definedName name="Z_FFEDA674_087A_4656_BF09_7E905D9B9A21_.wvu.PrintArea" localSheetId="14" hidden="1">'МП РЖКК'!$A$1:$AF$113</definedName>
    <definedName name="Z_FFEDA674_087A_4656_BF09_7E905D9B9A21_.wvu.PrintArea" localSheetId="1" hidden="1">'МП РО'!$A$1:$AG$337</definedName>
    <definedName name="Z_FFEDA674_087A_4656_BF09_7E905D9B9A21_.wvu.PrintArea" localSheetId="5" hidden="1">'МП СЗН'!$A$1:$AF$53</definedName>
    <definedName name="Z_FFEDA674_087A_4656_BF09_7E905D9B9A21_.wvu.PrintArea" localSheetId="15" hidden="1">'МП СОГХ'!$A$1:$AR$110</definedName>
    <definedName name="Z_FFEDA674_087A_4656_BF09_7E905D9B9A21_.wvu.PrintTitles" localSheetId="6" hidden="1">'МП АПК'!$A:$A</definedName>
    <definedName name="Z_FFEDA674_087A_4656_BF09_7E905D9B9A21_.wvu.PrintTitles" localSheetId="3" hidden="1">'МП Культурное пространство'!$A:$A,'МП Культурное пространство'!$7:$8</definedName>
    <definedName name="Z_FFEDA674_087A_4656_BF09_7E905D9B9A21_.wvu.PrintTitles" localSheetId="7" hidden="1">'МП Развитие жилсферы'!$A:$A,'МП Развитие жилсферы'!$8:$10</definedName>
    <definedName name="Z_FFEDA674_087A_4656_BF09_7E905D9B9A21_.wvu.PrintTitles" localSheetId="9" hidden="1">'МП Развитие муниц.службы'!$A:$A</definedName>
    <definedName name="Z_FFEDA674_087A_4656_BF09_7E905D9B9A21_.wvu.PrintTitles" localSheetId="16" hidden="1">'МП Развитие транспорт.системы'!$3:$4</definedName>
    <definedName name="Z_FFEDA674_087A_4656_BF09_7E905D9B9A21_.wvu.PrintTitles" localSheetId="4" hidden="1">'МП Развитие ФКиС'!$A:$A,'МП Развитие ФКиС'!$8:$9</definedName>
    <definedName name="Z_FFEDA674_087A_4656_BF09_7E905D9B9A21_.wvu.PrintTitles" localSheetId="14" hidden="1">'МП РЖКК'!$4:$5</definedName>
    <definedName name="Z_FFEDA674_087A_4656_BF09_7E905D9B9A21_.wvu.PrintTitles" localSheetId="5" hidden="1">'МП СЗН'!$A:$A</definedName>
    <definedName name="Z_FFEDA674_087A_4656_BF09_7E905D9B9A21_.wvu.PrintTitles" localSheetId="15" hidden="1">'МП СОГХ'!$3:$4</definedName>
    <definedName name="Z_FFEDA674_087A_4656_BF09_7E905D9B9A21_.wvu.Rows" localSheetId="3" hidden="1">'МП Культурное пространство'!$117:$144</definedName>
    <definedName name="Z_FFEDA674_087A_4656_BF09_7E905D9B9A21_.wvu.Rows" localSheetId="16" hidden="1">'МП Развитие транспорт.системы'!$167:$185</definedName>
    <definedName name="Z_FFEDA674_087A_4656_BF09_7E905D9B9A21_.wvu.Rows" localSheetId="14" hidden="1">'МП РЖКК'!$126:$126</definedName>
    <definedName name="Z_FFEDA674_087A_4656_BF09_7E905D9B9A21_.wvu.Rows" localSheetId="2" hidden="1">'МП СДР'!$4:$5</definedName>
    <definedName name="_xlnm.Print_Titles" localSheetId="6">'МП АПК'!$A:$A</definedName>
    <definedName name="_xlnm.Print_Titles" localSheetId="3">'МП Культурное пространство'!$A:$A,'МП Культурное пространство'!$7:$8</definedName>
    <definedName name="_xlnm.Print_Titles" localSheetId="7">'МП Развитие жилсферы'!$A:$A,'МП Развитие жилсферы'!$8:$10</definedName>
    <definedName name="_xlnm.Print_Titles" localSheetId="9">'МП Развитие муниц.службы'!$A:$A</definedName>
    <definedName name="_xlnm.Print_Titles" localSheetId="16">'МП Развитие транспорт.системы'!$3:$4</definedName>
    <definedName name="_xlnm.Print_Titles" localSheetId="4">'МП Развитие ФКиС'!$A:$A,'МП Развитие ФКиС'!$8:$9</definedName>
    <definedName name="_xlnm.Print_Titles" localSheetId="14">'МП РЖКК'!$4:$5</definedName>
    <definedName name="_xlnm.Print_Titles" localSheetId="5">'МП СЗН'!$A:$A</definedName>
    <definedName name="_xlnm.Print_Titles" localSheetId="15">'МП СОГХ'!$3:$4</definedName>
    <definedName name="_xlnm.Print_Area" localSheetId="6">'МП АПК'!$A$1:$AF$87</definedName>
    <definedName name="_xlnm.Print_Area" localSheetId="3">'МП Культурное пространство'!$A$1:$AF$286</definedName>
    <definedName name="_xlnm.Print_Area" localSheetId="7">'МП Развитие жилсферы'!$A$1:$AF$158</definedName>
    <definedName name="_xlnm.Print_Area" localSheetId="9">'МП Развитие муниц.службы'!$A$1:$AF$99</definedName>
    <definedName name="_xlnm.Print_Area" localSheetId="16">'МП Развитие транспорт.системы'!$A$1:$AR$194</definedName>
    <definedName name="_xlnm.Print_Area" localSheetId="4">'МП Развитие ФКиС'!$A$1:$AG$110</definedName>
    <definedName name="_xlnm.Print_Area" localSheetId="14">'МП РЖКК'!$A$1:$AF$113</definedName>
    <definedName name="_xlnm.Print_Area" localSheetId="1">'МП РО'!$A$1:$AG$337</definedName>
    <definedName name="_xlnm.Print_Area" localSheetId="5">'МП СЗН'!$A$1:$AF$53</definedName>
    <definedName name="_xlnm.Print_Area" localSheetId="15">'МП СОГХ'!$A$1:$AR$110</definedName>
  </definedNames>
  <calcPr calcId="162913"/>
  <customWorkbookViews>
    <customWorkbookView name="SenivMV - Личное представление" guid="{F10998C4-BD23-4123-9624-1436EC840983}" mergeInterval="0" personalView="1" maximized="1" xWindow="-9" yWindow="-9" windowWidth="1938" windowHeight="1050" activeSheetId="14"/>
    <customWorkbookView name="Митина Екатерина Сергеевна - Личное представление" guid="{388A1E4B-B5AE-4D91-9FF1-5AD49EECDDED}" mergeInterval="0" personalView="1" minimized="1" windowWidth="0" windowHeight="0" activeSheetId="7"/>
    <customWorkbookView name="Шилкина Татьяна Михайловна - Личное представление" guid="{E4404F29-03A4-4E65-B4A8-EB6C15EFBA41}" mergeInterval="0" personalView="1" maximized="1" xWindow="-8" yWindow="-8" windowWidth="1936" windowHeight="1056" activeSheetId="1"/>
    <customWorkbookView name="Цыганкова Ирина Анатольевн - Личное представление" guid="{C7EAD3F1-26A7-4DE4-A1DE-F77FB026865E}" mergeInterval="0" personalView="1" maximized="1" windowWidth="1916" windowHeight="855" tabRatio="866" activeSheetId="17" showComments="commIndAndComment"/>
    <customWorkbookView name="Гончарова Анжела Васильевна - Личное представление" guid="{79971965-4C3E-4F6D-82D4-06E9338FB302}" mergeInterval="0" personalView="1" maximized="1" windowWidth="1916" windowHeight="855" activeSheetId="15"/>
    <customWorkbookView name="Пфафинрот Феня Викторовна - Личное представление" guid="{67959110-810A-48DC-8557-7A749BB9427E}" mergeInterval="0" personalView="1" maximized="1" xWindow="-8" yWindow="-8" windowWidth="1376" windowHeight="744" tabRatio="866" activeSheetId="21"/>
    <customWorkbookView name="Смекалин Дмитрий Александрович - Личное представление" guid="{7D83ADC9-554F-49F5-9F3A-8020034AA83A}" mergeInterval="0" personalView="1" xWindow="62" windowWidth="1858" windowHeight="1080" activeSheetId="9"/>
    <customWorkbookView name="Подворчан Оксана - Личное представление" guid="{8991206F-96BC-4E4A-9BEF-FB119480CFE1}" mergeInterval="0" personalView="1" maximized="1" windowWidth="1910" windowHeight="771" activeSheetId="12"/>
    <customWorkbookView name="Орехова Олеся Ришатовна - Личное представление" guid="{C599058B-0D9F-45BB-A102-E92C28C88691}" mergeInterval="0" personalView="1" maximized="1" xWindow="-8" yWindow="-8" windowWidth="1296" windowHeight="1000" activeSheetId="3"/>
    <customWorkbookView name="Логинова Ленара Юлдашевна - Личное представление" guid="{FFEDA674-087A-4656-BF09-7E905D9B9A21}" mergeInterval="0" personalView="1" maximized="1" windowWidth="1916" windowHeight="854" activeSheetId="6"/>
    <customWorkbookView name="Розумная Полина Анатольевна - Личное представление" guid="{CC99A19B-7C06-4842-B555-F1FC30BBAE15}" mergeInterval="0" personalView="1" maximized="1" xWindow="-8" yWindow="-8" windowWidth="1296" windowHeight="1000" activeSheetId="4"/>
    <customWorkbookView name="Лутова Ольга Викторовна - Личное представление" guid="{63473B3F-A685-4EE9-A01B-183212BE5C53}" mergeInterval="0" personalView="1" maximized="1" xWindow="-8" yWindow="-8" windowWidth="1936" windowHeight="1056" activeSheetId="5"/>
    <customWorkbookView name="Пантелеев Олег Васильевич - Личное представление" guid="{B9F5A68E-7A21-490B-A9C1-858A34AED228}" mergeInterval="0" personalView="1" maximized="1" xWindow="-8" yWindow="-8" windowWidth="1936" windowHeight="1066" activeSheetId="4"/>
    <customWorkbookView name="Малофеева Ольга Александровна - Личное представление" guid="{E36983B1-2930-4BC3-9F81-C76866BFC5EC}" mergeInterval="0" personalView="1" maximized="1" xWindow="-8" yWindow="-8" windowWidth="1936" windowHeight="1056" activeSheetId="1"/>
    <customWorkbookView name="Живоглядов Константин Иванович - Личное представление" guid="{14AFD6C3-FC5A-47D1-B6D3-4DD498FDE7ED}" mergeInterval="0" personalView="1" maximized="1" xWindow="-8" yWindow="-8" windowWidth="1296" windowHeight="1010" activeSheetId="8"/>
    <customWorkbookView name="Краева Ольга Витальевна - Личное представление" guid="{E6058B35-16EE-4520-97FC-BC8944DC361A}" mergeInterval="0" personalView="1" maximized="1" xWindow="-8" yWindow="-8" windowWidth="1936" windowHeight="1056" activeSheetId="8"/>
    <customWorkbookView name="Наталья Меньщикова - Личное представление" guid="{7DE9713E-1F38-437C-8FB6-9C29DB24E5B8}" mergeInterval="0" personalView="1" maximized="1" windowWidth="1916" windowHeight="845" activeSheetId="3"/>
    <customWorkbookView name="Михалева Светлана Евгеньевна - Личное представление" guid="{356BE809-9589-4A4C-A8C3-12B5A4A1A47A}" mergeInterval="0" personalView="1" maximized="1" xWindow="-8" yWindow="-8" windowWidth="1616" windowHeight="876" activeSheetId="20"/>
    <customWorkbookView name="Иванова Марина Валерьевна - Личное представление" guid="{2D22DDA1-0B32-4042-8E55-53A9917D8437}" mergeInterval="0" personalView="1" maximized="1" xWindow="-8" yWindow="-8" windowWidth="1696" windowHeight="1026" activeSheetId="11" showComments="commIndAndComment"/>
    <customWorkbookView name="user - Личное представление" guid="{B6ED5A6A-E502-40ED-B1F2-2FE231B320B9}" mergeInterval="0" personalView="1" maximized="1" windowWidth="1662" windowHeight="661" activeSheetId="7"/>
    <customWorkbookView name="Мягкова Оксана Викторовна - Личное представление" guid="{9A254B3E-BF29-465E-994B-E56187330748}" mergeInterval="0" personalView="1" maximized="1" xWindow="-8" yWindow="-8" windowWidth="1936" windowHeight="1056" activeSheetId="5"/>
    <customWorkbookView name="Трифонов Игорь Геннадьевич - Личное представление" guid="{3680FFF4-6D9F-486C-AA14-8F72F0313081}" mergeInterval="0" personalView="1" maximized="1" xWindow="-8" yWindow="-8" windowWidth="1936" windowHeight="1056" activeSheetId="21"/>
    <customWorkbookView name="Сорока Юлия Игоревна - Личное представление" guid="{EBBEF937-D19E-44FA-94D9-3672C89A5F21}" mergeInterval="0" personalView="1" maximized="1" xWindow="-8" yWindow="-8" windowWidth="1296" windowHeight="1000" activeSheetId="3"/>
    <customWorkbookView name="Алексеев Станислав Сергеевич - Личное представление" guid="{E83B3B5A-C7A8-4F47-A336-85E65C55625C}" mergeInterval="0" personalView="1" maximized="1" xWindow="-11" yWindow="-11" windowWidth="1942" windowHeight="1046" tabRatio="866" activeSheetId="1"/>
    <customWorkbookView name="Шамсутдинова Дарина Тагировна - Личное представление" guid="{A2E3A7A6-FF28-41C5-9BA8-3899D915CB9D}" mergeInterval="0" personalView="1" maximized="1" xWindow="-8" yWindow="-8" windowWidth="1936" windowHeight="1056" activeSheetId="8"/>
    <customWorkbookView name="Колесник Елена Николаевна - Личное представление" guid="{C3FD0E28-97E5-445A-A080-491543C717B0}" mergeInterval="0" personalView="1" maximized="1" xWindow="-4" yWindow="-4" windowWidth="1928" windowHeight="1044" activeSheetId="1"/>
    <customWorkbookView name="Галкина Елена Александровна - Личное представление" guid="{7C652CC3-AEBA-4CE1-8785-60610E85E470}" mergeInterval="0" personalView="1" maximized="1" xWindow="-8" yWindow="-8" windowWidth="1936" windowHeight="1056" tabRatio="602" activeSheetId="11"/>
    <customWorkbookView name="Дульцева Елена Владимировна - Личное представление" guid="{3B746F1D-385E-47E1-9DD6-DF5EE791B92F}" mergeInterval="0" personalView="1" maximized="1" xWindow="-8" yWindow="-8" windowWidth="1936" windowHeight="1056" activeSheetId="5"/>
    <customWorkbookView name="Гариева Лилия Владимировна - Личное представление" guid="{F3ED6C4F-162A-421A-B77B-B013DF363C4B}" mergeInterval="0" personalView="1" maximized="1" xWindow="-8" yWindow="-8" windowWidth="1936" windowHeight="1056" activeSheetId="7"/>
    <customWorkbookView name="KraevaOV - Личное представление" guid="{F6B45C19-5DEC-4311-9E14-1DFCA0D8A318}" mergeInterval="0" personalView="1" maximized="1" xWindow="-8" yWindow="-8" windowWidth="1936" windowHeight="1056" activeSheetId="8"/>
    <customWorkbookView name="Саратова Ольга Сергеевна - Личное представление" guid="{60316D21-4A2C-431E-9A80-483B098C48B4}" mergeInterval="0" personalView="1" maximized="1" xWindow="-8" yWindow="-8" windowWidth="1936" windowHeight="1056" activeSheetId="11"/>
    <customWorkbookView name="Кошелева Танзиля Фиркатовна - Личное представление" guid="{B20F874D-7001-429F-971F-C60F72171BB4}" mergeInterval="0" personalView="1" maximized="1" xWindow="-8" yWindow="-8" windowWidth="1296" windowHeight="1000" activeSheetId="4"/>
    <customWorkbookView name="Мартынова Снежана Владимировна - Личное представление" guid="{7E4D5209-3514-4B4B-9D2B-9C42A7BE704E}" mergeInterval="0" personalView="1" maximized="1" windowWidth="1916" windowHeight="855" activeSheetId="6"/>
  </customWorkbookViews>
  <fileRecoveryPr autoRecover="0"/>
</workbook>
</file>

<file path=xl/calcChain.xml><?xml version="1.0" encoding="utf-8"?>
<calcChain xmlns="http://schemas.openxmlformats.org/spreadsheetml/2006/main">
  <c r="Y62" i="11" l="1"/>
  <c r="Z62" i="11"/>
  <c r="AA62" i="11"/>
  <c r="AB62" i="11"/>
  <c r="AC62" i="11"/>
  <c r="Y108" i="11"/>
  <c r="Z108" i="11"/>
  <c r="AA108" i="11"/>
  <c r="AB108" i="11"/>
  <c r="AC108" i="11"/>
  <c r="AD108" i="11"/>
  <c r="AE108" i="11"/>
  <c r="X62" i="11"/>
  <c r="X108" i="11"/>
  <c r="F109" i="11"/>
  <c r="G109" i="11"/>
  <c r="AG109" i="11"/>
  <c r="AH109" i="11"/>
  <c r="AI109" i="11"/>
  <c r="AJ109" i="11"/>
  <c r="X123" i="11"/>
  <c r="Y123" i="11"/>
  <c r="Z123" i="11"/>
  <c r="AA123" i="11"/>
  <c r="AB123" i="11"/>
  <c r="AC123" i="11"/>
  <c r="E126" i="11"/>
  <c r="D126" i="11" s="1"/>
  <c r="C120" i="11"/>
  <c r="E114" i="11"/>
  <c r="D114" i="11" s="1"/>
  <c r="C114" i="11"/>
  <c r="E68" i="11"/>
  <c r="D68" i="11" s="1"/>
  <c r="C68" i="11"/>
  <c r="B68" i="11"/>
  <c r="F68" i="11" l="1"/>
  <c r="G68" i="11"/>
  <c r="C24" i="11" l="1"/>
  <c r="C41" i="11"/>
  <c r="C45" i="11"/>
  <c r="C35" i="11"/>
  <c r="AD35" i="6" l="1"/>
  <c r="AE35" i="6"/>
  <c r="AE203" i="4" l="1"/>
  <c r="AE191" i="4"/>
  <c r="AE273" i="4"/>
  <c r="AE167" i="4"/>
  <c r="AC75" i="4"/>
  <c r="AE69" i="4"/>
  <c r="AE57" i="4"/>
  <c r="AE38" i="4"/>
  <c r="AE32" i="4"/>
  <c r="E158" i="11"/>
  <c r="I19" i="11"/>
  <c r="J19" i="11"/>
  <c r="L19" i="11"/>
  <c r="M19" i="11"/>
  <c r="O19" i="11"/>
  <c r="Q19" i="11"/>
  <c r="S19" i="11"/>
  <c r="U19" i="11"/>
  <c r="W19" i="11"/>
  <c r="X19" i="11"/>
  <c r="X12" i="11" s="1"/>
  <c r="Y19" i="11"/>
  <c r="Y12" i="11" s="1"/>
  <c r="AA19" i="11"/>
  <c r="AB19" i="11"/>
  <c r="AC19" i="11"/>
  <c r="AC17" i="11"/>
  <c r="AE19" i="11"/>
  <c r="AC60" i="11"/>
  <c r="AC61" i="11"/>
  <c r="X60" i="11"/>
  <c r="AE19" i="4"/>
  <c r="E66" i="11"/>
  <c r="D66" i="11" s="1"/>
  <c r="D60" i="11" s="1"/>
  <c r="E67" i="11"/>
  <c r="E65" i="11" l="1"/>
  <c r="D67" i="11"/>
  <c r="D65" i="11" s="1"/>
  <c r="E45" i="11"/>
  <c r="E43" i="11" s="1"/>
  <c r="AC106" i="11"/>
  <c r="AC107" i="11"/>
  <c r="E141" i="11"/>
  <c r="D141" i="11" s="1"/>
  <c r="C141" i="11"/>
  <c r="Z136" i="11"/>
  <c r="AC136" i="11"/>
  <c r="X107" i="11"/>
  <c r="AB132" i="11"/>
  <c r="AC132" i="11"/>
  <c r="AB128" i="11"/>
  <c r="AC128" i="11"/>
  <c r="E125" i="11"/>
  <c r="E124" i="11"/>
  <c r="D124" i="11" s="1"/>
  <c r="H51" i="11"/>
  <c r="AD51" i="11"/>
  <c r="AE51" i="11"/>
  <c r="AE50" i="11" s="1"/>
  <c r="I51" i="11"/>
  <c r="J51" i="11"/>
  <c r="K51" i="11"/>
  <c r="L51" i="11"/>
  <c r="M51" i="11"/>
  <c r="N51" i="11"/>
  <c r="O51" i="11"/>
  <c r="P51" i="11"/>
  <c r="Q51" i="11"/>
  <c r="R51" i="11"/>
  <c r="S51" i="11"/>
  <c r="T51" i="11"/>
  <c r="U51" i="11"/>
  <c r="W51" i="11"/>
  <c r="X51" i="11"/>
  <c r="Y51" i="11"/>
  <c r="Z51" i="11"/>
  <c r="E35" i="11"/>
  <c r="E24" i="11"/>
  <c r="E123" i="11" l="1"/>
  <c r="D125" i="11"/>
  <c r="D123" i="11" s="1"/>
  <c r="E277" i="4"/>
  <c r="E276" i="4"/>
  <c r="E275" i="4"/>
  <c r="E274" i="4"/>
  <c r="E263" i="4"/>
  <c r="E262" i="4"/>
  <c r="E261" i="4"/>
  <c r="E260" i="4"/>
  <c r="E257" i="4"/>
  <c r="E256" i="4"/>
  <c r="E255" i="4"/>
  <c r="E254" i="4"/>
  <c r="E245" i="4"/>
  <c r="E244" i="4"/>
  <c r="E243" i="4"/>
  <c r="E242" i="4"/>
  <c r="E239" i="4"/>
  <c r="E238" i="4"/>
  <c r="E237" i="4"/>
  <c r="E236" i="4"/>
  <c r="E233" i="4"/>
  <c r="E232" i="4"/>
  <c r="E231" i="4"/>
  <c r="E230" i="4"/>
  <c r="E219" i="4"/>
  <c r="E218" i="4"/>
  <c r="E217" i="4"/>
  <c r="E216" i="4"/>
  <c r="E213" i="4"/>
  <c r="E212" i="4"/>
  <c r="E211" i="4"/>
  <c r="E210" i="4"/>
  <c r="E207" i="4"/>
  <c r="E206" i="4"/>
  <c r="E205" i="4"/>
  <c r="E204" i="4"/>
  <c r="E201" i="4"/>
  <c r="E200" i="4"/>
  <c r="E199" i="4"/>
  <c r="E198" i="4"/>
  <c r="E195" i="4"/>
  <c r="E194" i="4"/>
  <c r="E193" i="4"/>
  <c r="E192" i="4"/>
  <c r="E183" i="4"/>
  <c r="E182" i="4"/>
  <c r="E181" i="4"/>
  <c r="E180" i="4"/>
  <c r="E177" i="4"/>
  <c r="E176" i="4"/>
  <c r="E175" i="4"/>
  <c r="E174" i="4"/>
  <c r="E171" i="4"/>
  <c r="E170" i="4"/>
  <c r="E169" i="4"/>
  <c r="E168" i="4"/>
  <c r="E165" i="4"/>
  <c r="E164" i="4"/>
  <c r="E163" i="4"/>
  <c r="E162" i="4"/>
  <c r="E116" i="4"/>
  <c r="E115" i="4"/>
  <c r="E114" i="4"/>
  <c r="E113" i="4"/>
  <c r="E110" i="4"/>
  <c r="E109" i="4"/>
  <c r="E108" i="4"/>
  <c r="E107" i="4"/>
  <c r="E104" i="4"/>
  <c r="E103" i="4"/>
  <c r="E102" i="4"/>
  <c r="E101" i="4"/>
  <c r="E85" i="4"/>
  <c r="E84" i="4"/>
  <c r="E83" i="4"/>
  <c r="E82" i="4"/>
  <c r="E79" i="4"/>
  <c r="E78" i="4"/>
  <c r="E77" i="4"/>
  <c r="E76" i="4"/>
  <c r="E73" i="4"/>
  <c r="E72" i="4"/>
  <c r="E71" i="4"/>
  <c r="E70" i="4"/>
  <c r="E67" i="4"/>
  <c r="E66" i="4"/>
  <c r="E65" i="4"/>
  <c r="E64" i="4"/>
  <c r="E61" i="4"/>
  <c r="E60" i="4"/>
  <c r="E59" i="4"/>
  <c r="E58" i="4"/>
  <c r="E49" i="4"/>
  <c r="E48" i="4"/>
  <c r="E47" i="4"/>
  <c r="E46" i="4"/>
  <c r="E42" i="4"/>
  <c r="E41" i="4"/>
  <c r="E40" i="4"/>
  <c r="E39" i="4"/>
  <c r="E36" i="4"/>
  <c r="E35" i="4"/>
  <c r="E34" i="4"/>
  <c r="E33" i="4"/>
  <c r="E30" i="4"/>
  <c r="E29" i="4"/>
  <c r="E28" i="4"/>
  <c r="E27" i="4"/>
  <c r="E24" i="4"/>
  <c r="E23" i="4"/>
  <c r="E22" i="4"/>
  <c r="E21" i="4"/>
  <c r="E20" i="4"/>
  <c r="D20" i="4" s="1"/>
  <c r="C277" i="4"/>
  <c r="C275" i="4"/>
  <c r="C274" i="4"/>
  <c r="C263" i="4"/>
  <c r="C262" i="4"/>
  <c r="C261" i="4"/>
  <c r="C260" i="4"/>
  <c r="C257" i="4"/>
  <c r="C256" i="4"/>
  <c r="C255" i="4"/>
  <c r="C254" i="4"/>
  <c r="C245" i="4"/>
  <c r="C244" i="4"/>
  <c r="C243" i="4"/>
  <c r="C242" i="4"/>
  <c r="C239" i="4"/>
  <c r="C238" i="4"/>
  <c r="C237" i="4"/>
  <c r="C236" i="4"/>
  <c r="C233" i="4"/>
  <c r="C232" i="4"/>
  <c r="C231" i="4"/>
  <c r="C230" i="4"/>
  <c r="C219" i="4"/>
  <c r="C218" i="4"/>
  <c r="C217" i="4"/>
  <c r="C216" i="4"/>
  <c r="C213" i="4"/>
  <c r="C212" i="4"/>
  <c r="C211" i="4"/>
  <c r="C210" i="4"/>
  <c r="C207" i="4"/>
  <c r="C206" i="4"/>
  <c r="C205" i="4"/>
  <c r="C204" i="4"/>
  <c r="C201" i="4"/>
  <c r="C200" i="4"/>
  <c r="C199" i="4"/>
  <c r="C198" i="4"/>
  <c r="C195" i="4"/>
  <c r="C194" i="4"/>
  <c r="C193" i="4"/>
  <c r="C192" i="4"/>
  <c r="C183" i="4"/>
  <c r="C182" i="4"/>
  <c r="C181" i="4"/>
  <c r="C180" i="4"/>
  <c r="C177" i="4"/>
  <c r="C176" i="4"/>
  <c r="C175" i="4"/>
  <c r="C174" i="4"/>
  <c r="C171" i="4"/>
  <c r="C170" i="4"/>
  <c r="C169" i="4"/>
  <c r="C168" i="4"/>
  <c r="C165" i="4"/>
  <c r="C164" i="4"/>
  <c r="C163" i="4"/>
  <c r="C162" i="4"/>
  <c r="C116" i="4"/>
  <c r="C115" i="4"/>
  <c r="C114" i="4"/>
  <c r="C113" i="4"/>
  <c r="C110" i="4"/>
  <c r="C109" i="4"/>
  <c r="C108" i="4"/>
  <c r="C107" i="4"/>
  <c r="C104" i="4"/>
  <c r="C103" i="4"/>
  <c r="C102" i="4"/>
  <c r="C101" i="4"/>
  <c r="C85" i="4"/>
  <c r="C84" i="4"/>
  <c r="C83" i="4"/>
  <c r="C82" i="4"/>
  <c r="C79" i="4"/>
  <c r="C78" i="4"/>
  <c r="C77" i="4"/>
  <c r="C76" i="4"/>
  <c r="C73" i="4"/>
  <c r="C72" i="4"/>
  <c r="C71" i="4"/>
  <c r="C70" i="4"/>
  <c r="C67" i="4"/>
  <c r="C66" i="4"/>
  <c r="C65" i="4"/>
  <c r="C64" i="4"/>
  <c r="C61" i="4"/>
  <c r="C60" i="4"/>
  <c r="C59" i="4"/>
  <c r="C58" i="4"/>
  <c r="C49" i="4"/>
  <c r="C48" i="4"/>
  <c r="C47" i="4"/>
  <c r="C46" i="4"/>
  <c r="C41" i="4"/>
  <c r="C40" i="4"/>
  <c r="C39" i="4"/>
  <c r="C36" i="4"/>
  <c r="C35" i="4"/>
  <c r="C34" i="4"/>
  <c r="C33" i="4"/>
  <c r="C30" i="4"/>
  <c r="C29" i="4"/>
  <c r="C28" i="4"/>
  <c r="C27" i="4"/>
  <c r="C24" i="4"/>
  <c r="C23" i="4"/>
  <c r="C21" i="4"/>
  <c r="C20" i="4"/>
  <c r="Q156" i="1" l="1"/>
  <c r="E46" i="1"/>
  <c r="D46" i="1" s="1"/>
  <c r="D13" i="1"/>
  <c r="E13" i="1"/>
  <c r="B240" i="1" l="1"/>
  <c r="E240" i="1"/>
  <c r="D240" i="1" s="1"/>
  <c r="C201" i="1"/>
  <c r="E194" i="1"/>
  <c r="D194" i="1"/>
  <c r="D159" i="1"/>
  <c r="D156" i="1"/>
  <c r="E97" i="1"/>
  <c r="D97" i="1" s="1"/>
  <c r="D83" i="1"/>
  <c r="C83" i="1"/>
  <c r="E40" i="1"/>
  <c r="D40" i="1"/>
  <c r="C40" i="1"/>
  <c r="C33" i="1"/>
  <c r="C26" i="1" s="1"/>
  <c r="C20" i="1"/>
  <c r="C13" i="1"/>
  <c r="C124" i="1"/>
  <c r="C97" i="1"/>
  <c r="D80" i="1"/>
  <c r="D14" i="1"/>
  <c r="C14" i="1" s="1"/>
  <c r="D12" i="1"/>
  <c r="C12" i="1"/>
  <c r="D20" i="1"/>
  <c r="B20" i="1"/>
  <c r="B201" i="1"/>
  <c r="AE198" i="1"/>
  <c r="B97" i="1"/>
  <c r="E191" i="1"/>
  <c r="C69" i="1" l="1"/>
  <c r="C46" i="1"/>
  <c r="D69" i="1"/>
  <c r="E62" i="1"/>
  <c r="D62" i="1" s="1"/>
  <c r="C62" i="1" s="1"/>
  <c r="E180" i="1"/>
  <c r="D180" i="1" s="1"/>
  <c r="B83" i="1"/>
  <c r="B14" i="1"/>
  <c r="E12" i="1"/>
  <c r="AE28" i="6" l="1"/>
  <c r="AE27" i="6"/>
  <c r="AB35" i="6" l="1"/>
  <c r="Z35" i="6"/>
  <c r="X35" i="6"/>
  <c r="V35" i="6"/>
  <c r="T35" i="6"/>
  <c r="R35" i="6"/>
  <c r="P35" i="6"/>
  <c r="N35" i="6"/>
  <c r="L35" i="6"/>
  <c r="J35" i="6"/>
  <c r="H35" i="6"/>
  <c r="C43" i="6"/>
  <c r="C36" i="6"/>
  <c r="C24" i="6"/>
  <c r="C21" i="6"/>
  <c r="C20" i="6"/>
  <c r="C17" i="6"/>
  <c r="C16" i="6"/>
  <c r="C35" i="6" l="1"/>
  <c r="AE74" i="7" l="1"/>
  <c r="AE79" i="7"/>
  <c r="E20" i="7"/>
  <c r="D20" i="7"/>
  <c r="C20" i="7"/>
  <c r="D12" i="7"/>
  <c r="C12" i="7"/>
  <c r="C10" i="7" s="1"/>
  <c r="AE33" i="7"/>
  <c r="AE81" i="7" s="1"/>
  <c r="AE32" i="7"/>
  <c r="AE10" i="7"/>
  <c r="AD10" i="7"/>
  <c r="C69" i="7"/>
  <c r="E33" i="7" l="1"/>
  <c r="C43" i="19"/>
  <c r="C42" i="19"/>
  <c r="C41" i="19"/>
  <c r="C40" i="19"/>
  <c r="C39" i="19"/>
  <c r="C57" i="15" l="1"/>
  <c r="C56" i="15"/>
  <c r="C55" i="15"/>
  <c r="D55" i="15" s="1"/>
  <c r="C54" i="15"/>
  <c r="C53" i="15"/>
  <c r="C49" i="15"/>
  <c r="D49" i="15" s="1"/>
  <c r="C48" i="15"/>
  <c r="D48" i="15" s="1"/>
  <c r="C47" i="15"/>
  <c r="D47" i="15" s="1"/>
  <c r="C46" i="15"/>
  <c r="D46" i="15" s="1"/>
  <c r="C50" i="15"/>
  <c r="D50" i="15" s="1"/>
  <c r="AQ27" i="16"/>
  <c r="AJ30" i="17" l="1"/>
  <c r="D154" i="17"/>
  <c r="D139" i="17"/>
  <c r="D133" i="17"/>
  <c r="D114" i="17"/>
  <c r="D110" i="17"/>
  <c r="D108" i="17"/>
  <c r="D102" i="17"/>
  <c r="D96" i="17"/>
  <c r="D90" i="17"/>
  <c r="D84" i="17"/>
  <c r="D66" i="17"/>
  <c r="D60" i="17"/>
  <c r="D54" i="17"/>
  <c r="D48" i="17"/>
  <c r="D36" i="17"/>
  <c r="D30" i="17"/>
  <c r="D11" i="17"/>
  <c r="C93" i="15" l="1"/>
  <c r="B93" i="15"/>
  <c r="E93" i="15"/>
  <c r="D87" i="15"/>
  <c r="C91" i="15"/>
  <c r="E99" i="15"/>
  <c r="D99" i="15" s="1"/>
  <c r="C99" i="15"/>
  <c r="E98" i="15"/>
  <c r="D98" i="15" s="1"/>
  <c r="C98" i="15"/>
  <c r="E97" i="15"/>
  <c r="D97" i="15" s="1"/>
  <c r="C97" i="15"/>
  <c r="E96" i="15"/>
  <c r="D96" i="15" s="1"/>
  <c r="C96" i="15"/>
  <c r="B96" i="15"/>
  <c r="B97" i="15"/>
  <c r="B98" i="15"/>
  <c r="B99" i="15"/>
  <c r="AE72" i="15"/>
  <c r="AE107" i="15" s="1"/>
  <c r="AD72" i="15"/>
  <c r="AD107" i="15" s="1"/>
  <c r="I68" i="15"/>
  <c r="I103" i="15" s="1"/>
  <c r="J68" i="15"/>
  <c r="J103" i="15" s="1"/>
  <c r="K68" i="15"/>
  <c r="K103" i="15" s="1"/>
  <c r="L68" i="15"/>
  <c r="L103" i="15" s="1"/>
  <c r="M68" i="15"/>
  <c r="M103" i="15" s="1"/>
  <c r="N68" i="15"/>
  <c r="N103" i="15" s="1"/>
  <c r="O68" i="15"/>
  <c r="O103" i="15" s="1"/>
  <c r="P68" i="15"/>
  <c r="P103" i="15" s="1"/>
  <c r="Q68" i="15"/>
  <c r="Q103" i="15" s="1"/>
  <c r="R68" i="15"/>
  <c r="R103" i="15" s="1"/>
  <c r="S68" i="15"/>
  <c r="S103" i="15" s="1"/>
  <c r="T68" i="15"/>
  <c r="T103" i="15" s="1"/>
  <c r="U68" i="15"/>
  <c r="U103" i="15" s="1"/>
  <c r="V68" i="15"/>
  <c r="V103" i="15" s="1"/>
  <c r="W68" i="15"/>
  <c r="W103" i="15" s="1"/>
  <c r="X68" i="15"/>
  <c r="X103" i="15" s="1"/>
  <c r="Y68" i="15"/>
  <c r="Y103" i="15" s="1"/>
  <c r="Z68" i="15"/>
  <c r="Z103" i="15" s="1"/>
  <c r="AA68" i="15"/>
  <c r="AA103" i="15" s="1"/>
  <c r="AB68" i="15"/>
  <c r="AB103" i="15" s="1"/>
  <c r="AC68" i="15"/>
  <c r="AC103" i="15" s="1"/>
  <c r="AD68" i="15"/>
  <c r="AD103" i="15" s="1"/>
  <c r="AE68" i="15"/>
  <c r="AE103" i="15" s="1"/>
  <c r="I69" i="15"/>
  <c r="I104" i="15" s="1"/>
  <c r="J69" i="15"/>
  <c r="J104" i="15" s="1"/>
  <c r="K69" i="15"/>
  <c r="K104" i="15" s="1"/>
  <c r="L69" i="15"/>
  <c r="L104" i="15" s="1"/>
  <c r="M69" i="15"/>
  <c r="M104" i="15" s="1"/>
  <c r="N69" i="15"/>
  <c r="N104" i="15" s="1"/>
  <c r="O69" i="15"/>
  <c r="O104" i="15" s="1"/>
  <c r="P69" i="15"/>
  <c r="P104" i="15" s="1"/>
  <c r="Q69" i="15"/>
  <c r="Q104" i="15" s="1"/>
  <c r="R69" i="15"/>
  <c r="R104" i="15" s="1"/>
  <c r="S69" i="15"/>
  <c r="S104" i="15" s="1"/>
  <c r="T69" i="15"/>
  <c r="T104" i="15" s="1"/>
  <c r="U69" i="15"/>
  <c r="U104" i="15" s="1"/>
  <c r="V69" i="15"/>
  <c r="V104" i="15" s="1"/>
  <c r="W69" i="15"/>
  <c r="W104" i="15" s="1"/>
  <c r="X69" i="15"/>
  <c r="X104" i="15" s="1"/>
  <c r="Y69" i="15"/>
  <c r="Y104" i="15" s="1"/>
  <c r="Z69" i="15"/>
  <c r="Z104" i="15" s="1"/>
  <c r="AA69" i="15"/>
  <c r="AA104" i="15" s="1"/>
  <c r="AB69" i="15"/>
  <c r="AB104" i="15" s="1"/>
  <c r="AC69" i="15"/>
  <c r="AC104" i="15" s="1"/>
  <c r="AD69" i="15"/>
  <c r="AD104" i="15" s="1"/>
  <c r="AE69" i="15"/>
  <c r="AE104" i="15" s="1"/>
  <c r="I70" i="15"/>
  <c r="I105" i="15" s="1"/>
  <c r="J70" i="15"/>
  <c r="J105" i="15" s="1"/>
  <c r="K70" i="15"/>
  <c r="K105" i="15" s="1"/>
  <c r="L70" i="15"/>
  <c r="L105" i="15" s="1"/>
  <c r="M70" i="15"/>
  <c r="M105" i="15" s="1"/>
  <c r="N70" i="15"/>
  <c r="N105" i="15" s="1"/>
  <c r="O70" i="15"/>
  <c r="O105" i="15" s="1"/>
  <c r="P70" i="15"/>
  <c r="P105" i="15" s="1"/>
  <c r="Q70" i="15"/>
  <c r="Q105" i="15" s="1"/>
  <c r="R70" i="15"/>
  <c r="R105" i="15" s="1"/>
  <c r="S70" i="15"/>
  <c r="S105" i="15" s="1"/>
  <c r="T70" i="15"/>
  <c r="T105" i="15" s="1"/>
  <c r="U70" i="15"/>
  <c r="U105" i="15" s="1"/>
  <c r="V70" i="15"/>
  <c r="V105" i="15" s="1"/>
  <c r="W70" i="15"/>
  <c r="W105" i="15" s="1"/>
  <c r="X70" i="15"/>
  <c r="X105" i="15" s="1"/>
  <c r="Y70" i="15"/>
  <c r="Y105" i="15" s="1"/>
  <c r="Z70" i="15"/>
  <c r="Z105" i="15" s="1"/>
  <c r="AA70" i="15"/>
  <c r="AA105" i="15" s="1"/>
  <c r="AB70" i="15"/>
  <c r="AB105" i="15" s="1"/>
  <c r="AC70" i="15"/>
  <c r="AC105" i="15" s="1"/>
  <c r="AD70" i="15"/>
  <c r="AD105" i="15" s="1"/>
  <c r="AE70" i="15"/>
  <c r="AE105" i="15" s="1"/>
  <c r="I71" i="15"/>
  <c r="I106" i="15" s="1"/>
  <c r="J71" i="15"/>
  <c r="J106" i="15" s="1"/>
  <c r="K71" i="15"/>
  <c r="K106" i="15" s="1"/>
  <c r="L71" i="15"/>
  <c r="L106" i="15" s="1"/>
  <c r="M71" i="15"/>
  <c r="M106" i="15" s="1"/>
  <c r="N71" i="15"/>
  <c r="N106" i="15" s="1"/>
  <c r="O71" i="15"/>
  <c r="O106" i="15" s="1"/>
  <c r="P71" i="15"/>
  <c r="P106" i="15" s="1"/>
  <c r="Q71" i="15"/>
  <c r="Q106" i="15" s="1"/>
  <c r="R71" i="15"/>
  <c r="R106" i="15" s="1"/>
  <c r="S71" i="15"/>
  <c r="S106" i="15" s="1"/>
  <c r="T71" i="15"/>
  <c r="T106" i="15" s="1"/>
  <c r="U71" i="15"/>
  <c r="U106" i="15" s="1"/>
  <c r="V71" i="15"/>
  <c r="V106" i="15" s="1"/>
  <c r="W71" i="15"/>
  <c r="W106" i="15" s="1"/>
  <c r="X71" i="15"/>
  <c r="X106" i="15" s="1"/>
  <c r="Y71" i="15"/>
  <c r="Y106" i="15" s="1"/>
  <c r="Z71" i="15"/>
  <c r="Z106" i="15" s="1"/>
  <c r="AA71" i="15"/>
  <c r="AA106" i="15" s="1"/>
  <c r="AB71" i="15"/>
  <c r="AB106" i="15" s="1"/>
  <c r="AC71" i="15"/>
  <c r="AC106" i="15" s="1"/>
  <c r="AD71" i="15"/>
  <c r="AD106" i="15" s="1"/>
  <c r="AE71" i="15"/>
  <c r="AE106" i="15" s="1"/>
  <c r="H68" i="15"/>
  <c r="H103" i="15" s="1"/>
  <c r="H69" i="15"/>
  <c r="H104" i="15" s="1"/>
  <c r="H70" i="15"/>
  <c r="H105" i="15" s="1"/>
  <c r="H71" i="15"/>
  <c r="H106" i="15" s="1"/>
  <c r="H72" i="15"/>
  <c r="C28" i="15"/>
  <c r="B28" i="15"/>
  <c r="C19" i="15"/>
  <c r="F99" i="15" l="1"/>
  <c r="G98" i="15"/>
  <c r="F98" i="15"/>
  <c r="F97" i="15"/>
  <c r="F96" i="15"/>
  <c r="G99" i="15"/>
  <c r="C69" i="15"/>
  <c r="C104" i="15" s="1"/>
  <c r="C71" i="15"/>
  <c r="C106" i="15" s="1"/>
  <c r="G96" i="15"/>
  <c r="C70" i="15"/>
  <c r="C105" i="15" s="1"/>
  <c r="C68" i="15"/>
  <c r="C103" i="15" s="1"/>
  <c r="G97" i="15"/>
  <c r="D93" i="16"/>
  <c r="D87" i="16"/>
  <c r="D81" i="16"/>
  <c r="D75" i="16"/>
  <c r="D63" i="16"/>
  <c r="D57" i="16"/>
  <c r="D51" i="16"/>
  <c r="D45" i="16"/>
  <c r="D39" i="16"/>
  <c r="D33" i="16"/>
  <c r="D21" i="16"/>
  <c r="D15" i="16"/>
  <c r="C99" i="5" l="1"/>
  <c r="C83" i="5"/>
  <c r="C82" i="5"/>
  <c r="C77" i="5"/>
  <c r="C47" i="5"/>
  <c r="C36" i="5"/>
  <c r="C24" i="5"/>
  <c r="C91" i="5" l="1"/>
  <c r="AF59" i="5"/>
  <c r="E62" i="5"/>
  <c r="C56" i="5"/>
  <c r="C69" i="5"/>
  <c r="E69" i="5"/>
  <c r="E73" i="18" l="1"/>
  <c r="C73" i="18"/>
  <c r="B73" i="18"/>
  <c r="I81" i="18"/>
  <c r="J81" i="18"/>
  <c r="K81" i="18"/>
  <c r="L81" i="18"/>
  <c r="M81" i="18"/>
  <c r="N81" i="18"/>
  <c r="O81" i="18"/>
  <c r="P81" i="18"/>
  <c r="Q81" i="18"/>
  <c r="R81" i="18"/>
  <c r="S81" i="18"/>
  <c r="T81" i="18"/>
  <c r="U81" i="18"/>
  <c r="V81" i="18"/>
  <c r="W81" i="18"/>
  <c r="X81" i="18"/>
  <c r="Y81" i="18"/>
  <c r="Z81" i="18"/>
  <c r="AA81" i="18"/>
  <c r="AB81" i="18"/>
  <c r="AC81" i="18"/>
  <c r="AD81" i="18"/>
  <c r="AE81" i="18"/>
  <c r="I80" i="18"/>
  <c r="J80" i="18"/>
  <c r="K80" i="18"/>
  <c r="L80" i="18"/>
  <c r="M80" i="18"/>
  <c r="N80" i="18"/>
  <c r="O80" i="18"/>
  <c r="P80" i="18"/>
  <c r="Q80" i="18"/>
  <c r="R80" i="18"/>
  <c r="S80" i="18"/>
  <c r="T80" i="18"/>
  <c r="U80" i="18"/>
  <c r="V80" i="18"/>
  <c r="W80" i="18"/>
  <c r="X80" i="18"/>
  <c r="Y80" i="18"/>
  <c r="Z80" i="18"/>
  <c r="AA80" i="18"/>
  <c r="AB80" i="18"/>
  <c r="AC80" i="18"/>
  <c r="AD80" i="18"/>
  <c r="AE80" i="18"/>
  <c r="I79" i="18"/>
  <c r="J79" i="18"/>
  <c r="K79" i="18"/>
  <c r="L79" i="18"/>
  <c r="M79" i="18"/>
  <c r="N79" i="18"/>
  <c r="O79" i="18"/>
  <c r="P79" i="18"/>
  <c r="Q79" i="18"/>
  <c r="R79" i="18"/>
  <c r="S79" i="18"/>
  <c r="T79" i="18"/>
  <c r="U79" i="18"/>
  <c r="V79" i="18"/>
  <c r="W79" i="18"/>
  <c r="X79" i="18"/>
  <c r="Y79" i="18"/>
  <c r="Z79" i="18"/>
  <c r="AA79" i="18"/>
  <c r="AB79" i="18"/>
  <c r="AC79" i="18"/>
  <c r="AD79" i="18"/>
  <c r="AE79" i="18"/>
  <c r="H80" i="18"/>
  <c r="H81" i="18"/>
  <c r="H79" i="18"/>
  <c r="E95" i="18"/>
  <c r="C95" i="18"/>
  <c r="B95" i="18"/>
  <c r="E94" i="18"/>
  <c r="C94" i="18"/>
  <c r="B94" i="18"/>
  <c r="E93" i="18"/>
  <c r="C93" i="18"/>
  <c r="B93" i="18"/>
  <c r="B91" i="18" s="1"/>
  <c r="G73" i="18" l="1"/>
  <c r="D73" i="18"/>
  <c r="F73" i="18"/>
  <c r="C91" i="18"/>
  <c r="G95" i="18"/>
  <c r="G93" i="18"/>
  <c r="E91" i="18"/>
  <c r="F91" i="18" s="1"/>
  <c r="G94" i="18"/>
  <c r="D93" i="18"/>
  <c r="F93" i="18"/>
  <c r="D94" i="18"/>
  <c r="F94" i="18"/>
  <c r="D95" i="18"/>
  <c r="F95" i="18"/>
  <c r="E86" i="18"/>
  <c r="E87" i="18"/>
  <c r="D87" i="18" s="1"/>
  <c r="E88" i="18"/>
  <c r="D88" i="18" s="1"/>
  <c r="C86" i="18"/>
  <c r="C87" i="18"/>
  <c r="C88" i="18"/>
  <c r="B86" i="18"/>
  <c r="B87" i="18"/>
  <c r="B88" i="18"/>
  <c r="B80" i="18"/>
  <c r="C75" i="18"/>
  <c r="C68" i="18"/>
  <c r="C59" i="18"/>
  <c r="C52" i="18"/>
  <c r="C45" i="18"/>
  <c r="C30" i="18"/>
  <c r="C31" i="18"/>
  <c r="C32" i="18"/>
  <c r="C33" i="18"/>
  <c r="C29" i="18"/>
  <c r="G91" i="18" l="1"/>
  <c r="G87" i="18"/>
  <c r="E84" i="18"/>
  <c r="D91" i="18"/>
  <c r="G88" i="18"/>
  <c r="C84" i="18"/>
  <c r="B84" i="18"/>
  <c r="E79" i="18"/>
  <c r="F87" i="18"/>
  <c r="E80" i="18"/>
  <c r="D80" i="18" s="1"/>
  <c r="C79" i="18"/>
  <c r="B79" i="18"/>
  <c r="F86" i="18"/>
  <c r="G86" i="18"/>
  <c r="C80" i="18"/>
  <c r="E81" i="18"/>
  <c r="D81" i="18" s="1"/>
  <c r="D86" i="18"/>
  <c r="D84" i="18" s="1"/>
  <c r="F88" i="18"/>
  <c r="B81" i="18"/>
  <c r="C81" i="18"/>
  <c r="AC28" i="6"/>
  <c r="AC27" i="6"/>
  <c r="AC77" i="9"/>
  <c r="C58" i="9"/>
  <c r="AC50" i="9"/>
  <c r="AA14" i="14"/>
  <c r="C77" i="18" l="1"/>
  <c r="F79" i="18"/>
  <c r="B77" i="18"/>
  <c r="D79" i="18"/>
  <c r="D77" i="18" s="1"/>
  <c r="E77" i="18"/>
  <c r="G79" i="18"/>
  <c r="F81" i="18"/>
  <c r="F84" i="18"/>
  <c r="G80" i="18"/>
  <c r="G84" i="18"/>
  <c r="F80" i="18"/>
  <c r="G81" i="18"/>
  <c r="AC173" i="1"/>
  <c r="AC17" i="1"/>
  <c r="AC273" i="4"/>
  <c r="E75" i="7"/>
  <c r="AB66" i="7"/>
  <c r="C17" i="7"/>
  <c r="E81" i="7" l="1"/>
  <c r="G77" i="18"/>
  <c r="F77" i="18"/>
  <c r="AC203" i="4"/>
  <c r="AC197" i="4"/>
  <c r="AD197" i="4"/>
  <c r="AC191" i="4"/>
  <c r="AC152" i="1" l="1"/>
  <c r="AC80" i="1"/>
  <c r="AA167" i="4"/>
  <c r="AC38" i="4"/>
  <c r="AC32" i="4"/>
  <c r="AC19" i="4"/>
  <c r="E43" i="4"/>
  <c r="C43" i="4"/>
  <c r="G60" i="21" l="1"/>
  <c r="AC17" i="5" l="1"/>
  <c r="D106" i="5"/>
  <c r="E106" i="5"/>
  <c r="F106" i="5" s="1"/>
  <c r="E99" i="5"/>
  <c r="E91" i="5"/>
  <c r="E83" i="5"/>
  <c r="D83" i="5" s="1"/>
  <c r="E82" i="5"/>
  <c r="D82" i="5" s="1"/>
  <c r="E77" i="5"/>
  <c r="E56" i="5"/>
  <c r="E49" i="5"/>
  <c r="E105" i="5" s="1"/>
  <c r="E48" i="5"/>
  <c r="E36" i="5"/>
  <c r="E30" i="5"/>
  <c r="AC104" i="5"/>
  <c r="AC96" i="5"/>
  <c r="AC88" i="5"/>
  <c r="AC80" i="5"/>
  <c r="AC74" i="5"/>
  <c r="AC66" i="5"/>
  <c r="AC59" i="5"/>
  <c r="AA59" i="5"/>
  <c r="AC45" i="5"/>
  <c r="AC39" i="5"/>
  <c r="AC33" i="5"/>
  <c r="AC27" i="5"/>
  <c r="AC21" i="5"/>
  <c r="G82" i="5" l="1"/>
  <c r="G91" i="5"/>
  <c r="G83" i="5"/>
  <c r="D30" i="5"/>
  <c r="D27" i="5" s="1"/>
  <c r="E27" i="5"/>
  <c r="D49" i="5"/>
  <c r="D105" i="5" s="1"/>
  <c r="G56" i="5"/>
  <c r="G77" i="5"/>
  <c r="E33" i="5"/>
  <c r="G36" i="5"/>
  <c r="D36" i="5"/>
  <c r="D33" i="5" s="1"/>
  <c r="D48" i="5"/>
  <c r="G69" i="5"/>
  <c r="E96" i="5"/>
  <c r="G99" i="5"/>
  <c r="D77" i="5"/>
  <c r="D74" i="5" s="1"/>
  <c r="E74" i="5"/>
  <c r="D99" i="5"/>
  <c r="D96" i="5" s="1"/>
  <c r="C100" i="15"/>
  <c r="C21" i="15"/>
  <c r="C17" i="15"/>
  <c r="C18" i="15"/>
  <c r="C20" i="15"/>
  <c r="C24" i="15"/>
  <c r="C25" i="15"/>
  <c r="C26" i="15"/>
  <c r="C27" i="15"/>
  <c r="E31" i="15"/>
  <c r="E32" i="15"/>
  <c r="E34" i="15"/>
  <c r="C31" i="15"/>
  <c r="C32" i="15"/>
  <c r="C34" i="15"/>
  <c r="B31" i="15"/>
  <c r="B32" i="15"/>
  <c r="B34" i="15"/>
  <c r="E24" i="15"/>
  <c r="E25" i="15"/>
  <c r="E26" i="15"/>
  <c r="E27" i="15"/>
  <c r="B24" i="15"/>
  <c r="B25" i="15"/>
  <c r="B26" i="15"/>
  <c r="B27" i="15"/>
  <c r="F27" i="15" s="1"/>
  <c r="E17" i="15"/>
  <c r="E18" i="15"/>
  <c r="E11" i="15" s="1"/>
  <c r="E20" i="15"/>
  <c r="E21" i="15"/>
  <c r="B17" i="15"/>
  <c r="B18" i="15"/>
  <c r="F18" i="15" s="1"/>
  <c r="B20" i="15"/>
  <c r="F20" i="15" s="1"/>
  <c r="B21" i="15"/>
  <c r="AE10" i="15"/>
  <c r="AE11" i="15"/>
  <c r="AE12" i="15"/>
  <c r="AE13" i="15"/>
  <c r="AD10" i="15"/>
  <c r="AD11" i="15"/>
  <c r="AD12" i="15"/>
  <c r="AD13" i="15"/>
  <c r="AC10" i="15"/>
  <c r="AC11" i="15"/>
  <c r="AC12" i="15"/>
  <c r="AC13" i="15"/>
  <c r="AB10" i="15"/>
  <c r="AB11" i="15"/>
  <c r="AB12" i="15"/>
  <c r="AB13" i="15"/>
  <c r="AA10" i="15"/>
  <c r="AA11" i="15"/>
  <c r="AA12" i="15"/>
  <c r="AA13" i="15"/>
  <c r="Z10" i="15"/>
  <c r="Z11" i="15"/>
  <c r="Z12" i="15"/>
  <c r="Z13" i="15"/>
  <c r="Y10" i="15"/>
  <c r="Y11" i="15"/>
  <c r="Y12" i="15"/>
  <c r="Y13" i="15"/>
  <c r="X10" i="15"/>
  <c r="X11" i="15"/>
  <c r="X12" i="15"/>
  <c r="X13" i="15"/>
  <c r="W10" i="15"/>
  <c r="W11" i="15"/>
  <c r="W12" i="15"/>
  <c r="W13" i="15"/>
  <c r="V10" i="15"/>
  <c r="V11" i="15"/>
  <c r="V12" i="15"/>
  <c r="V13" i="15"/>
  <c r="U10" i="15"/>
  <c r="U11" i="15"/>
  <c r="U12" i="15"/>
  <c r="U13" i="15"/>
  <c r="T10" i="15"/>
  <c r="T11" i="15"/>
  <c r="T12" i="15"/>
  <c r="T13" i="15"/>
  <c r="S10" i="15"/>
  <c r="S11" i="15"/>
  <c r="S12" i="15"/>
  <c r="S13" i="15"/>
  <c r="R10" i="15"/>
  <c r="R11" i="15"/>
  <c r="R12" i="15"/>
  <c r="R13" i="15"/>
  <c r="Q10" i="15"/>
  <c r="Q11" i="15"/>
  <c r="Q12" i="15"/>
  <c r="Q13" i="15"/>
  <c r="P10" i="15"/>
  <c r="P11" i="15"/>
  <c r="P12" i="15"/>
  <c r="P13" i="15"/>
  <c r="O10" i="15"/>
  <c r="O11" i="15"/>
  <c r="O12" i="15"/>
  <c r="O13" i="15"/>
  <c r="N10" i="15"/>
  <c r="N11" i="15"/>
  <c r="N12" i="15"/>
  <c r="N13" i="15"/>
  <c r="M10" i="15"/>
  <c r="M11" i="15"/>
  <c r="M12" i="15"/>
  <c r="M13" i="15"/>
  <c r="L10" i="15"/>
  <c r="L11" i="15"/>
  <c r="L12" i="15"/>
  <c r="L13" i="15"/>
  <c r="K10" i="15"/>
  <c r="K11" i="15"/>
  <c r="K12" i="15"/>
  <c r="K13" i="15"/>
  <c r="J10" i="15"/>
  <c r="J11" i="15"/>
  <c r="J12" i="15"/>
  <c r="J13" i="15"/>
  <c r="I10" i="15"/>
  <c r="I11" i="15"/>
  <c r="I12" i="15"/>
  <c r="I13" i="15"/>
  <c r="H10" i="15"/>
  <c r="B10" i="15" s="1"/>
  <c r="H11" i="15"/>
  <c r="H12" i="15"/>
  <c r="B12" i="15" s="1"/>
  <c r="H13" i="15"/>
  <c r="B13" i="15" s="1"/>
  <c r="D13" i="15"/>
  <c r="D34" i="15" s="1"/>
  <c r="D10" i="15"/>
  <c r="D31" i="15" s="1"/>
  <c r="D11" i="15"/>
  <c r="D32" i="15" s="1"/>
  <c r="AB94" i="15"/>
  <c r="B11" i="15" l="1"/>
  <c r="C10" i="15"/>
  <c r="C39" i="15"/>
  <c r="C60" i="15" s="1"/>
  <c r="F31" i="15"/>
  <c r="G24" i="15"/>
  <c r="G26" i="15"/>
  <c r="G32" i="15"/>
  <c r="E10" i="15"/>
  <c r="F10" i="15" s="1"/>
  <c r="F24" i="15"/>
  <c r="E13" i="15"/>
  <c r="F13" i="15" s="1"/>
  <c r="C11" i="15"/>
  <c r="C14" i="15"/>
  <c r="G31" i="15"/>
  <c r="G27" i="15"/>
  <c r="C51" i="15"/>
  <c r="F17" i="15"/>
  <c r="F26" i="15"/>
  <c r="G34" i="15"/>
  <c r="G21" i="15"/>
  <c r="C13" i="15"/>
  <c r="F21" i="15"/>
  <c r="G17" i="15"/>
  <c r="F25" i="15"/>
  <c r="F34" i="15"/>
  <c r="G25" i="15"/>
  <c r="G18" i="15"/>
  <c r="G11" i="15"/>
  <c r="G20" i="15"/>
  <c r="D18" i="5"/>
  <c r="F11" i="15"/>
  <c r="F32" i="15"/>
  <c r="AF88" i="5"/>
  <c r="AD88" i="5"/>
  <c r="G10" i="15" l="1"/>
  <c r="G13" i="15"/>
  <c r="AE63" i="17"/>
  <c r="AF63" i="17"/>
  <c r="AG63" i="17"/>
  <c r="AH63" i="17"/>
  <c r="AI63" i="17"/>
  <c r="AJ63" i="17"/>
  <c r="AK63" i="17"/>
  <c r="AL63" i="17"/>
  <c r="AD63" i="17"/>
  <c r="AQ57" i="17"/>
  <c r="AQ51" i="17"/>
  <c r="AQ45" i="17"/>
  <c r="AJ45" i="17"/>
  <c r="AK45" i="17"/>
  <c r="AL45" i="17"/>
  <c r="AM45" i="17"/>
  <c r="AN45" i="17"/>
  <c r="AO45" i="17"/>
  <c r="AG45" i="17"/>
  <c r="AH45" i="17"/>
  <c r="AI45" i="17"/>
  <c r="AE57" i="17"/>
  <c r="AF57" i="17"/>
  <c r="AG57" i="17"/>
  <c r="AH57" i="17"/>
  <c r="AI57" i="17"/>
  <c r="AJ57" i="17"/>
  <c r="AK57" i="17"/>
  <c r="AP57" i="17"/>
  <c r="AD57" i="17"/>
  <c r="AM78" i="17"/>
  <c r="AO78" i="17"/>
  <c r="AP78" i="17"/>
  <c r="C21" i="5" l="1"/>
  <c r="C62" i="5" l="1"/>
  <c r="AC38" i="19" l="1"/>
  <c r="C46" i="19"/>
  <c r="C158" i="11" l="1"/>
  <c r="C154" i="11"/>
  <c r="C153" i="11"/>
  <c r="C150" i="11"/>
  <c r="C149" i="11"/>
  <c r="C146" i="11"/>
  <c r="C145" i="11"/>
  <c r="C138" i="11"/>
  <c r="C137" i="11"/>
  <c r="C134" i="11"/>
  <c r="C133" i="11"/>
  <c r="C130" i="11"/>
  <c r="C129" i="11"/>
  <c r="C125" i="11"/>
  <c r="C124" i="11"/>
  <c r="C119" i="11"/>
  <c r="C118" i="11"/>
  <c r="C113" i="11"/>
  <c r="C112" i="11"/>
  <c r="C94" i="11"/>
  <c r="C93" i="11"/>
  <c r="C67" i="11"/>
  <c r="C66" i="11"/>
  <c r="C29" i="11"/>
  <c r="C38" i="18" l="1"/>
  <c r="C40" i="18"/>
  <c r="C128" i="12" l="1"/>
  <c r="B12" i="7" l="1"/>
  <c r="AA78" i="7"/>
  <c r="AA66" i="7"/>
  <c r="C124" i="8" l="1"/>
  <c r="E124" i="8"/>
  <c r="D124" i="8"/>
  <c r="I90" i="8"/>
  <c r="K90" i="8"/>
  <c r="M90" i="8"/>
  <c r="O90" i="8"/>
  <c r="Q90" i="8"/>
  <c r="C106" i="8"/>
  <c r="Z77" i="8"/>
  <c r="AA77" i="8"/>
  <c r="AD77" i="8"/>
  <c r="G46" i="8"/>
  <c r="E56" i="8"/>
  <c r="C54" i="8"/>
  <c r="I49" i="8"/>
  <c r="J49" i="8"/>
  <c r="K49" i="8"/>
  <c r="L49" i="8"/>
  <c r="M49" i="8"/>
  <c r="N49" i="8"/>
  <c r="O49" i="8"/>
  <c r="P49" i="8"/>
  <c r="Q49" i="8"/>
  <c r="R49" i="8"/>
  <c r="S49" i="8"/>
  <c r="T49" i="8"/>
  <c r="U49" i="8"/>
  <c r="W49" i="8"/>
  <c r="Y49" i="8"/>
  <c r="AA49" i="8"/>
  <c r="AD49" i="8"/>
  <c r="AE49" i="8"/>
  <c r="I47" i="8"/>
  <c r="J47" i="8"/>
  <c r="K47" i="8"/>
  <c r="L47" i="8"/>
  <c r="M47" i="8"/>
  <c r="N47" i="8"/>
  <c r="O47" i="8"/>
  <c r="P47" i="8"/>
  <c r="Q47" i="8"/>
  <c r="R47" i="8"/>
  <c r="S47" i="8"/>
  <c r="T47" i="8"/>
  <c r="U47" i="8"/>
  <c r="V47" i="8"/>
  <c r="W47" i="8"/>
  <c r="X47" i="8"/>
  <c r="Y47" i="8"/>
  <c r="Z47" i="8"/>
  <c r="AA47" i="8"/>
  <c r="AB47" i="8"/>
  <c r="AC47" i="8"/>
  <c r="AD47" i="8"/>
  <c r="AE47" i="8"/>
  <c r="H49" i="8"/>
  <c r="H47" i="8"/>
  <c r="O78" i="8"/>
  <c r="K65" i="8"/>
  <c r="N65" i="8"/>
  <c r="O67" i="8"/>
  <c r="N67" i="8"/>
  <c r="H67" i="8"/>
  <c r="I67" i="8"/>
  <c r="J67" i="8"/>
  <c r="L67" i="8"/>
  <c r="M67" i="8"/>
  <c r="S67" i="8"/>
  <c r="R67" i="8"/>
  <c r="Q67" i="8"/>
  <c r="P67" i="8"/>
  <c r="AE67" i="8"/>
  <c r="AC67" i="8"/>
  <c r="AB67" i="8"/>
  <c r="X67" i="8"/>
  <c r="Y67" i="8"/>
  <c r="Z67" i="8"/>
  <c r="Z65" i="8" s="1"/>
  <c r="W67" i="8"/>
  <c r="V67" i="8"/>
  <c r="AD68" i="8"/>
  <c r="AD65" i="8" s="1"/>
  <c r="V68" i="8"/>
  <c r="N15" i="8"/>
  <c r="N16" i="8"/>
  <c r="N17" i="8"/>
  <c r="O20" i="8"/>
  <c r="O14" i="8" s="1"/>
  <c r="P20" i="8"/>
  <c r="P14" i="8" s="1"/>
  <c r="Q20" i="8"/>
  <c r="Q14" i="8" s="1"/>
  <c r="R20" i="8"/>
  <c r="R14" i="8" s="1"/>
  <c r="S20" i="8"/>
  <c r="S14" i="8" s="1"/>
  <c r="T20" i="8"/>
  <c r="T14" i="8" s="1"/>
  <c r="U20" i="8"/>
  <c r="U14" i="8" s="1"/>
  <c r="V20" i="8"/>
  <c r="V14" i="8" s="1"/>
  <c r="W20" i="8"/>
  <c r="W14" i="8" s="1"/>
  <c r="X20" i="8"/>
  <c r="X14" i="8" s="1"/>
  <c r="Y20" i="8"/>
  <c r="Y14" i="8" s="1"/>
  <c r="Z20" i="8"/>
  <c r="Z14" i="8" s="1"/>
  <c r="AA20" i="8"/>
  <c r="AA14" i="8" s="1"/>
  <c r="AB20" i="8"/>
  <c r="AB14" i="8" s="1"/>
  <c r="AC20" i="8"/>
  <c r="AC14" i="8" s="1"/>
  <c r="AD20" i="8"/>
  <c r="AD14" i="8" s="1"/>
  <c r="AE20" i="8"/>
  <c r="AE14" i="8" s="1"/>
  <c r="N20" i="8"/>
  <c r="N14" i="8" s="1"/>
  <c r="P18" i="8"/>
  <c r="Q18" i="8"/>
  <c r="R18" i="8"/>
  <c r="S18" i="8"/>
  <c r="T18" i="8"/>
  <c r="U18" i="8"/>
  <c r="V18" i="8"/>
  <c r="W18" i="8"/>
  <c r="X18" i="8"/>
  <c r="Y18" i="8"/>
  <c r="Z18" i="8"/>
  <c r="AA18" i="8"/>
  <c r="AB18" i="8"/>
  <c r="AC18" i="8"/>
  <c r="AD18" i="8"/>
  <c r="AE18" i="8"/>
  <c r="O18" i="8"/>
  <c r="N18" i="8"/>
  <c r="U44" i="8" l="1"/>
  <c r="T44" i="8"/>
  <c r="E67" i="8"/>
  <c r="C67" i="8"/>
  <c r="D67" i="8"/>
  <c r="J72" i="15"/>
  <c r="U72" i="15"/>
  <c r="C89" i="15"/>
  <c r="C90" i="15"/>
  <c r="C92" i="15"/>
  <c r="C41" i="15"/>
  <c r="C62" i="15" s="1"/>
  <c r="B47" i="15"/>
  <c r="AA28" i="6" l="1"/>
  <c r="AA27" i="6" l="1"/>
  <c r="E23" i="9" l="1"/>
  <c r="AE82" i="8"/>
  <c r="AD82" i="8"/>
  <c r="AC82" i="8"/>
  <c r="AB82" i="8"/>
  <c r="AA82" i="8"/>
  <c r="Z82" i="8"/>
  <c r="Y82" i="8"/>
  <c r="X82" i="8"/>
  <c r="W82" i="8"/>
  <c r="V82" i="8"/>
  <c r="U82" i="8"/>
  <c r="T82" i="8"/>
  <c r="S82" i="8"/>
  <c r="R82" i="8"/>
  <c r="Q82" i="8"/>
  <c r="P82" i="8"/>
  <c r="O82" i="8"/>
  <c r="N82" i="8"/>
  <c r="M82" i="8"/>
  <c r="L82" i="8"/>
  <c r="K82" i="8"/>
  <c r="J82" i="8"/>
  <c r="I82" i="8"/>
  <c r="D130" i="8"/>
  <c r="C130" i="8"/>
  <c r="E36" i="8"/>
  <c r="E30" i="8" s="1"/>
  <c r="Z36" i="8"/>
  <c r="Z30" i="8" s="1"/>
  <c r="L36" i="8"/>
  <c r="L30" i="8" s="1"/>
  <c r="Y32" i="8"/>
  <c r="X32" i="8"/>
  <c r="W32" i="8"/>
  <c r="V32" i="8"/>
  <c r="U32" i="8"/>
  <c r="T32" i="8"/>
  <c r="S32" i="8"/>
  <c r="R32" i="8"/>
  <c r="Q32" i="8"/>
  <c r="P32" i="8"/>
  <c r="O32" i="8"/>
  <c r="N32" i="8"/>
  <c r="M32" i="8"/>
  <c r="L32" i="8"/>
  <c r="AE32" i="8"/>
  <c r="AD32" i="8"/>
  <c r="AC32" i="8"/>
  <c r="AB32" i="8"/>
  <c r="AA32" i="8"/>
  <c r="AE27" i="8"/>
  <c r="AD27" i="8"/>
  <c r="AC27" i="8"/>
  <c r="AB27" i="8"/>
  <c r="AA27" i="8"/>
  <c r="Y27" i="8"/>
  <c r="X27" i="8"/>
  <c r="W27" i="8"/>
  <c r="V27" i="8"/>
  <c r="U27" i="8"/>
  <c r="T27" i="8"/>
  <c r="S27" i="8"/>
  <c r="R27" i="8"/>
  <c r="Q27" i="8"/>
  <c r="P27" i="8"/>
  <c r="O27" i="8"/>
  <c r="N27" i="8"/>
  <c r="M27" i="8"/>
  <c r="L27" i="8"/>
  <c r="K27" i="8"/>
  <c r="J27" i="8"/>
  <c r="I27" i="8"/>
  <c r="AE28" i="8"/>
  <c r="AD28" i="8"/>
  <c r="AC28" i="8"/>
  <c r="AB28" i="8"/>
  <c r="AA28" i="8"/>
  <c r="Y28" i="8"/>
  <c r="X28" i="8"/>
  <c r="W28" i="8"/>
  <c r="V28" i="8"/>
  <c r="U28" i="8"/>
  <c r="T28" i="8"/>
  <c r="S28" i="8"/>
  <c r="R28" i="8"/>
  <c r="Q28" i="8"/>
  <c r="P28" i="8"/>
  <c r="O28" i="8"/>
  <c r="N28" i="8"/>
  <c r="M28" i="8"/>
  <c r="L28" i="8"/>
  <c r="K28" i="8"/>
  <c r="J28" i="8"/>
  <c r="I28" i="8"/>
  <c r="AE30" i="8"/>
  <c r="AD30" i="8"/>
  <c r="AC30" i="8"/>
  <c r="AB30" i="8"/>
  <c r="AA30" i="8"/>
  <c r="Y30" i="8"/>
  <c r="X30" i="8"/>
  <c r="W30" i="8"/>
  <c r="V30" i="8"/>
  <c r="U30" i="8"/>
  <c r="T30" i="8"/>
  <c r="S30" i="8"/>
  <c r="R30" i="8"/>
  <c r="Q30" i="8"/>
  <c r="P30" i="8"/>
  <c r="O30" i="8"/>
  <c r="N30" i="8"/>
  <c r="M30" i="8"/>
  <c r="K30" i="8"/>
  <c r="J30" i="8"/>
  <c r="I30" i="8"/>
  <c r="AE29" i="8"/>
  <c r="AD29" i="8"/>
  <c r="AC29" i="8"/>
  <c r="AB29" i="8"/>
  <c r="AA29" i="8"/>
  <c r="Y29" i="8"/>
  <c r="X29" i="8"/>
  <c r="W29" i="8"/>
  <c r="V29" i="8"/>
  <c r="U29" i="8"/>
  <c r="T29" i="8"/>
  <c r="S29" i="8"/>
  <c r="R29" i="8"/>
  <c r="Q29" i="8"/>
  <c r="P29" i="8"/>
  <c r="O29" i="8"/>
  <c r="N29" i="8"/>
  <c r="M29" i="8"/>
  <c r="L29" i="8"/>
  <c r="K29" i="8"/>
  <c r="J29" i="8"/>
  <c r="I29" i="8"/>
  <c r="H30" i="8"/>
  <c r="H28" i="8"/>
  <c r="H27" i="8"/>
  <c r="AB56" i="8"/>
  <c r="Z56" i="8"/>
  <c r="X56" i="8"/>
  <c r="X49" i="8" s="1"/>
  <c r="V56" i="8"/>
  <c r="AE51" i="8"/>
  <c r="AD51" i="8"/>
  <c r="AA51" i="8"/>
  <c r="Y51" i="8"/>
  <c r="W51" i="8"/>
  <c r="U51" i="8"/>
  <c r="T51" i="8"/>
  <c r="S51" i="8"/>
  <c r="R51" i="8"/>
  <c r="Q51" i="8"/>
  <c r="P51" i="8"/>
  <c r="O51" i="8"/>
  <c r="N51" i="8"/>
  <c r="M51" i="8"/>
  <c r="L51" i="8"/>
  <c r="K51" i="8"/>
  <c r="J51" i="8"/>
  <c r="I51" i="8"/>
  <c r="H51" i="8"/>
  <c r="D56" i="8"/>
  <c r="E54" i="8"/>
  <c r="D54" i="8" s="1"/>
  <c r="D53" i="8"/>
  <c r="D52" i="8"/>
  <c r="C53" i="8"/>
  <c r="C52" i="8"/>
  <c r="AA203" i="4"/>
  <c r="U203" i="4"/>
  <c r="AA191" i="4"/>
  <c r="Y191" i="4"/>
  <c r="K117" i="1"/>
  <c r="AA273" i="4"/>
  <c r="AA38" i="4"/>
  <c r="AA32" i="4"/>
  <c r="AA19" i="4"/>
  <c r="AA235" i="4"/>
  <c r="AA229" i="4"/>
  <c r="AA209" i="4"/>
  <c r="D170" i="4"/>
  <c r="AA50" i="9"/>
  <c r="AA51" i="9"/>
  <c r="AA72" i="9"/>
  <c r="Y77" i="9"/>
  <c r="AA77" i="9"/>
  <c r="AA94" i="9"/>
  <c r="D23" i="9"/>
  <c r="D87" i="9"/>
  <c r="AA45" i="1"/>
  <c r="AA38" i="1"/>
  <c r="AA156" i="1"/>
  <c r="AA26" i="1"/>
  <c r="AA31" i="1"/>
  <c r="Z26" i="1"/>
  <c r="Z14" i="14"/>
  <c r="C14" i="14" s="1"/>
  <c r="V77" i="8"/>
  <c r="AL87" i="16"/>
  <c r="AL30" i="17"/>
  <c r="C142" i="11"/>
  <c r="C30" i="9"/>
  <c r="C23" i="9"/>
  <c r="AA48" i="9" l="1"/>
  <c r="X51" i="8"/>
  <c r="V51" i="8"/>
  <c r="C56" i="8"/>
  <c r="V49" i="8"/>
  <c r="Z51" i="8"/>
  <c r="Z49" i="8"/>
  <c r="AB51" i="8"/>
  <c r="AB49" i="8"/>
  <c r="C36" i="8"/>
  <c r="C30" i="8" s="1"/>
  <c r="AA100" i="9"/>
  <c r="Z35" i="8"/>
  <c r="D36" i="8"/>
  <c r="D30" i="8" s="1"/>
  <c r="Z34" i="8" l="1"/>
  <c r="Z29" i="8"/>
  <c r="Z33" i="8" l="1"/>
  <c r="Z27" i="8" s="1"/>
  <c r="Z28" i="8"/>
  <c r="C107" i="11" l="1"/>
  <c r="C60" i="11"/>
  <c r="C61" i="11"/>
  <c r="E29" i="11"/>
  <c r="D35" i="11"/>
  <c r="C106" i="11" l="1"/>
  <c r="AD80" i="1"/>
  <c r="AB80" i="1"/>
  <c r="E134" i="12" l="1"/>
  <c r="E121" i="12"/>
  <c r="E100" i="12"/>
  <c r="E93" i="12"/>
  <c r="C134" i="12"/>
  <c r="C121" i="12"/>
  <c r="C100" i="12"/>
  <c r="C93" i="12"/>
  <c r="C35" i="12"/>
  <c r="Y131" i="12"/>
  <c r="Y130" i="12" s="1"/>
  <c r="W131" i="12"/>
  <c r="W130" i="12" s="1"/>
  <c r="Y124" i="12"/>
  <c r="Y123" i="12" s="1"/>
  <c r="W124" i="12"/>
  <c r="Y118" i="12"/>
  <c r="Y117" i="12" s="1"/>
  <c r="Y115" i="12"/>
  <c r="Y111" i="12" s="1"/>
  <c r="Y109" i="12" s="1"/>
  <c r="W115" i="12"/>
  <c r="W139" i="12" s="1"/>
  <c r="W136" i="12" s="1"/>
  <c r="Y86" i="12"/>
  <c r="Y106" i="12" s="1"/>
  <c r="Y103" i="12" s="1"/>
  <c r="S86" i="12"/>
  <c r="S83" i="12" s="1"/>
  <c r="Y89" i="12"/>
  <c r="U86" i="12"/>
  <c r="U83" i="12" s="1"/>
  <c r="W86" i="12"/>
  <c r="W83" i="12" s="1"/>
  <c r="W82" i="12" s="1"/>
  <c r="W89" i="12"/>
  <c r="Y83" i="12" l="1"/>
  <c r="Y82" i="12" s="1"/>
  <c r="Y139" i="12"/>
  <c r="Y136" i="12" s="1"/>
  <c r="Y80" i="12"/>
  <c r="Y31" i="12"/>
  <c r="Y20" i="12"/>
  <c r="D22" i="15" l="1"/>
  <c r="D15" i="15"/>
  <c r="E89" i="15"/>
  <c r="E68" i="15" s="1"/>
  <c r="E103" i="15" s="1"/>
  <c r="E90" i="15"/>
  <c r="E69" i="15" s="1"/>
  <c r="E104" i="15" s="1"/>
  <c r="E91" i="15"/>
  <c r="E70" i="15" s="1"/>
  <c r="E105" i="15" s="1"/>
  <c r="E92" i="15"/>
  <c r="E71" i="15" s="1"/>
  <c r="E106" i="15" s="1"/>
  <c r="G89" i="15"/>
  <c r="B89" i="15"/>
  <c r="B90" i="15"/>
  <c r="B91" i="15"/>
  <c r="B92" i="15"/>
  <c r="B73" i="15"/>
  <c r="D68" i="15"/>
  <c r="D103" i="15" s="1"/>
  <c r="D69" i="15"/>
  <c r="D104" i="15" s="1"/>
  <c r="D70" i="15"/>
  <c r="D105" i="15" s="1"/>
  <c r="D71" i="15"/>
  <c r="D106" i="15" s="1"/>
  <c r="B68" i="15"/>
  <c r="B103" i="15" s="1"/>
  <c r="B69" i="15"/>
  <c r="B104" i="15" s="1"/>
  <c r="B70" i="15"/>
  <c r="B105" i="15" s="1"/>
  <c r="B71" i="15"/>
  <c r="B106" i="15" s="1"/>
  <c r="V72" i="15"/>
  <c r="E57" i="15"/>
  <c r="D57" i="15" s="1"/>
  <c r="B57" i="15"/>
  <c r="E49" i="15"/>
  <c r="E50" i="15"/>
  <c r="E46" i="15"/>
  <c r="E47" i="15"/>
  <c r="E48" i="15"/>
  <c r="G106" i="15" l="1"/>
  <c r="F106" i="15"/>
  <c r="G104" i="15"/>
  <c r="F104" i="15"/>
  <c r="G105" i="15"/>
  <c r="F105" i="15"/>
  <c r="G103" i="15"/>
  <c r="F103" i="15"/>
  <c r="F89" i="15"/>
  <c r="F92" i="15"/>
  <c r="F91" i="15"/>
  <c r="F90" i="15"/>
  <c r="G91" i="15"/>
  <c r="G92" i="15"/>
  <c r="G90" i="15"/>
  <c r="F71" i="15"/>
  <c r="F69" i="15"/>
  <c r="G71" i="15"/>
  <c r="G69" i="15"/>
  <c r="F70" i="15"/>
  <c r="F68" i="15"/>
  <c r="G70" i="15"/>
  <c r="G68" i="15"/>
  <c r="E40" i="19"/>
  <c r="Y32" i="7" l="1"/>
  <c r="D32" i="7" s="1"/>
  <c r="X32" i="7"/>
  <c r="Y28" i="6"/>
  <c r="Y27" i="6" l="1"/>
  <c r="Y203" i="4" l="1"/>
  <c r="Y96" i="4"/>
  <c r="Y273" i="4" l="1"/>
  <c r="Y235" i="4"/>
  <c r="Y229" i="4"/>
  <c r="Y69" i="4" l="1"/>
  <c r="Y38" i="4"/>
  <c r="Y32" i="4"/>
  <c r="Y19" i="4"/>
  <c r="Y51" i="9"/>
  <c r="Y100" i="9" s="1"/>
  <c r="C87" i="9"/>
  <c r="E80" i="9"/>
  <c r="C44" i="9"/>
  <c r="E30" i="9"/>
  <c r="C16" i="9"/>
  <c r="C42" i="5" l="1"/>
  <c r="Y26" i="1" l="1"/>
  <c r="C46" i="3" l="1"/>
  <c r="E18" i="3" l="1"/>
  <c r="C18" i="3"/>
  <c r="S51" i="9" l="1"/>
  <c r="S50" i="9"/>
  <c r="W72" i="9"/>
  <c r="U72" i="9"/>
  <c r="W94" i="9"/>
  <c r="E87" i="9"/>
  <c r="E94" i="9" s="1"/>
  <c r="C65" i="9"/>
  <c r="C72" i="9" s="1"/>
  <c r="W50" i="9"/>
  <c r="AF37" i="6" l="1"/>
  <c r="J34" i="6" l="1"/>
  <c r="L34" i="6"/>
  <c r="M34" i="6"/>
  <c r="N34" i="6"/>
  <c r="O34" i="6"/>
  <c r="P34" i="6"/>
  <c r="Q34" i="6"/>
  <c r="R34" i="6"/>
  <c r="S34" i="6"/>
  <c r="T34" i="6"/>
  <c r="U34" i="6"/>
  <c r="V34" i="6"/>
  <c r="W34" i="6"/>
  <c r="X34" i="6"/>
  <c r="Y34" i="6"/>
  <c r="Z34" i="6"/>
  <c r="AA34" i="6"/>
  <c r="AB34" i="6"/>
  <c r="AC34" i="6"/>
  <c r="AD34" i="6"/>
  <c r="AE34" i="6"/>
  <c r="H34" i="6"/>
  <c r="I39" i="6"/>
  <c r="J39" i="6"/>
  <c r="K39" i="6"/>
  <c r="L39" i="6"/>
  <c r="M39" i="6"/>
  <c r="N39" i="6"/>
  <c r="O39" i="6"/>
  <c r="P39" i="6"/>
  <c r="Q39" i="6"/>
  <c r="R39" i="6"/>
  <c r="S39" i="6"/>
  <c r="T39" i="6"/>
  <c r="U39" i="6"/>
  <c r="V39" i="6"/>
  <c r="W39" i="6"/>
  <c r="X39" i="6"/>
  <c r="Y39" i="6"/>
  <c r="Z39" i="6"/>
  <c r="AA39" i="6"/>
  <c r="AB39" i="6"/>
  <c r="AC39" i="6"/>
  <c r="AD39" i="6"/>
  <c r="AE39" i="6"/>
  <c r="H39" i="6"/>
  <c r="D39" i="6"/>
  <c r="E36" i="6" l="1"/>
  <c r="E39" i="6" s="1"/>
  <c r="C39" i="6"/>
  <c r="B36" i="6"/>
  <c r="B39" i="6" s="1"/>
  <c r="G36" i="6" l="1"/>
  <c r="G39" i="6"/>
  <c r="F39" i="6"/>
  <c r="F36" i="6"/>
  <c r="D160" i="17"/>
  <c r="D166" i="17" s="1"/>
  <c r="F154" i="17"/>
  <c r="E154" i="17" s="1"/>
  <c r="E160" i="17" s="1"/>
  <c r="E166" i="17" s="1"/>
  <c r="C154" i="17"/>
  <c r="C160" i="17" s="1"/>
  <c r="C166" i="17" s="1"/>
  <c r="C34" i="6"/>
  <c r="H154" i="17" l="1"/>
  <c r="H160" i="17" s="1"/>
  <c r="F160" i="17"/>
  <c r="F166" i="17" s="1"/>
  <c r="G154" i="17"/>
  <c r="G160" i="17" s="1"/>
  <c r="H166" i="17" l="1"/>
  <c r="G166" i="17"/>
  <c r="AE107" i="11"/>
  <c r="AE106" i="11"/>
  <c r="AD107" i="11"/>
  <c r="AD106" i="11"/>
  <c r="AB107" i="11"/>
  <c r="AB106" i="11"/>
  <c r="AA107" i="11"/>
  <c r="AA106" i="11"/>
  <c r="Z107" i="11"/>
  <c r="Z106" i="11"/>
  <c r="Y107" i="11"/>
  <c r="Y106" i="11"/>
  <c r="X106" i="11"/>
  <c r="W107" i="11"/>
  <c r="W106" i="11"/>
  <c r="V107" i="11"/>
  <c r="V106" i="11"/>
  <c r="U107" i="11"/>
  <c r="U106" i="11"/>
  <c r="T107" i="11"/>
  <c r="T106" i="11"/>
  <c r="S107" i="11"/>
  <c r="S106" i="11"/>
  <c r="R107" i="11"/>
  <c r="R106" i="11"/>
  <c r="Q107" i="11"/>
  <c r="Q106" i="11"/>
  <c r="P107" i="11"/>
  <c r="P106" i="11"/>
  <c r="O107" i="11"/>
  <c r="O106" i="11"/>
  <c r="N107" i="11"/>
  <c r="N106" i="11"/>
  <c r="M107" i="11"/>
  <c r="M106" i="11"/>
  <c r="L107" i="11"/>
  <c r="L106" i="11"/>
  <c r="K107" i="11"/>
  <c r="K106" i="11"/>
  <c r="J107" i="11"/>
  <c r="J106" i="11"/>
  <c r="I107" i="11"/>
  <c r="I106" i="11"/>
  <c r="H107" i="11"/>
  <c r="H106" i="11"/>
  <c r="Q89" i="11"/>
  <c r="P89" i="11"/>
  <c r="O89" i="11"/>
  <c r="N89" i="11"/>
  <c r="M89" i="11"/>
  <c r="L89" i="11"/>
  <c r="K89" i="11"/>
  <c r="J89" i="11"/>
  <c r="I89" i="11"/>
  <c r="I88" i="11"/>
  <c r="J88" i="11"/>
  <c r="K88" i="11"/>
  <c r="L88" i="11"/>
  <c r="M88" i="11"/>
  <c r="N88" i="11"/>
  <c r="O88" i="11"/>
  <c r="P88" i="11"/>
  <c r="Q88" i="11"/>
  <c r="R88" i="11"/>
  <c r="R89" i="11"/>
  <c r="S89" i="11"/>
  <c r="T89" i="11"/>
  <c r="U89" i="11"/>
  <c r="V89" i="11"/>
  <c r="W89" i="11"/>
  <c r="X89" i="11"/>
  <c r="X56" i="11" s="1"/>
  <c r="Y89" i="11"/>
  <c r="Y56" i="11" s="1"/>
  <c r="Z89" i="11"/>
  <c r="Z56" i="11" s="1"/>
  <c r="AA89" i="11"/>
  <c r="AA56" i="11" s="1"/>
  <c r="AB89" i="11"/>
  <c r="AB56" i="11" s="1"/>
  <c r="AC89" i="11"/>
  <c r="AC56" i="11" s="1"/>
  <c r="AD89" i="11"/>
  <c r="AE89" i="11"/>
  <c r="S88" i="11"/>
  <c r="T88" i="11"/>
  <c r="V88" i="11"/>
  <c r="X88" i="11"/>
  <c r="U88" i="11"/>
  <c r="W88" i="11"/>
  <c r="Y88" i="11"/>
  <c r="Z88" i="11"/>
  <c r="AA88" i="11"/>
  <c r="AB88" i="11"/>
  <c r="AC88" i="11"/>
  <c r="AC55" i="11" s="1"/>
  <c r="AD88" i="11"/>
  <c r="AE88" i="11"/>
  <c r="AE87" i="11"/>
  <c r="AD87" i="11"/>
  <c r="AC87" i="11"/>
  <c r="AB87" i="11"/>
  <c r="AA87" i="11"/>
  <c r="Z87" i="11"/>
  <c r="Y87" i="11"/>
  <c r="X87" i="11"/>
  <c r="W87" i="11"/>
  <c r="V87" i="11"/>
  <c r="U87" i="11"/>
  <c r="T87" i="11"/>
  <c r="S87" i="11"/>
  <c r="R87" i="11"/>
  <c r="Q87" i="11"/>
  <c r="P87" i="11"/>
  <c r="O87" i="11"/>
  <c r="N87" i="11"/>
  <c r="M87" i="11"/>
  <c r="L87" i="11"/>
  <c r="K87" i="11"/>
  <c r="J87" i="11"/>
  <c r="I87" i="11"/>
  <c r="H89" i="11"/>
  <c r="H88" i="11"/>
  <c r="H87" i="11"/>
  <c r="AE61" i="11"/>
  <c r="AE60" i="11"/>
  <c r="AD61" i="11"/>
  <c r="AD60" i="11"/>
  <c r="AB61" i="11"/>
  <c r="AB60" i="11"/>
  <c r="AA61" i="11"/>
  <c r="AA60" i="11"/>
  <c r="Z61" i="11"/>
  <c r="Z60" i="11"/>
  <c r="Y61" i="11"/>
  <c r="Y60" i="11"/>
  <c r="X61" i="11"/>
  <c r="W61" i="11"/>
  <c r="W60" i="11"/>
  <c r="V61" i="11"/>
  <c r="V60" i="11"/>
  <c r="V54" i="11" s="1"/>
  <c r="U61" i="11"/>
  <c r="U60" i="11"/>
  <c r="T61" i="11"/>
  <c r="T55" i="11" s="1"/>
  <c r="T60" i="11"/>
  <c r="S61" i="11"/>
  <c r="S60" i="11"/>
  <c r="R61" i="11"/>
  <c r="R55" i="11" s="1"/>
  <c r="R60" i="11"/>
  <c r="R54" i="11" s="1"/>
  <c r="Q61" i="11"/>
  <c r="Q60" i="11"/>
  <c r="P62" i="11"/>
  <c r="P61" i="11"/>
  <c r="P60" i="11"/>
  <c r="O61" i="11"/>
  <c r="O60" i="11"/>
  <c r="N61" i="11"/>
  <c r="N60" i="11"/>
  <c r="M61" i="11"/>
  <c r="M60" i="11"/>
  <c r="L61" i="11"/>
  <c r="L60" i="11"/>
  <c r="K61" i="11"/>
  <c r="K60" i="11"/>
  <c r="J61" i="11"/>
  <c r="J60" i="11"/>
  <c r="I61" i="11"/>
  <c r="I60" i="11"/>
  <c r="H61" i="11"/>
  <c r="H60" i="11"/>
  <c r="AI154" i="11"/>
  <c r="AH154" i="11"/>
  <c r="AG154" i="11"/>
  <c r="E154" i="11"/>
  <c r="B154" i="11"/>
  <c r="AI153" i="11"/>
  <c r="AH153" i="11"/>
  <c r="AG153" i="11"/>
  <c r="E153" i="11"/>
  <c r="B153"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AJ151" i="11"/>
  <c r="AI151" i="11"/>
  <c r="AH151" i="11"/>
  <c r="AG151" i="11"/>
  <c r="AI150" i="11"/>
  <c r="AH150" i="11"/>
  <c r="AG150" i="11"/>
  <c r="E150" i="11"/>
  <c r="B150" i="11"/>
  <c r="AI149" i="11"/>
  <c r="AH149" i="11"/>
  <c r="AG149" i="11"/>
  <c r="E149" i="11"/>
  <c r="B149"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AJ147" i="11"/>
  <c r="AI147" i="11"/>
  <c r="AH147" i="11"/>
  <c r="AG147" i="11"/>
  <c r="AI146" i="11"/>
  <c r="AH146" i="11"/>
  <c r="AG146" i="11"/>
  <c r="E146" i="11"/>
  <c r="B146" i="11"/>
  <c r="AI145" i="11"/>
  <c r="AH145" i="11"/>
  <c r="AG145" i="11"/>
  <c r="E145" i="11"/>
  <c r="D145" i="11" s="1"/>
  <c r="B145"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AJ143" i="11"/>
  <c r="AI143" i="11"/>
  <c r="AH143" i="11"/>
  <c r="AG143" i="11"/>
  <c r="AI142" i="11"/>
  <c r="AH142" i="11"/>
  <c r="AG142" i="11"/>
  <c r="E142" i="11"/>
  <c r="E140" i="11" s="1"/>
  <c r="B142" i="11"/>
  <c r="AI141" i="11"/>
  <c r="AH141" i="11"/>
  <c r="AG141" i="11"/>
  <c r="B141"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AJ139" i="11"/>
  <c r="AI139" i="11"/>
  <c r="AH139" i="11"/>
  <c r="AG139" i="11"/>
  <c r="AI138" i="11"/>
  <c r="AH138" i="11"/>
  <c r="AG138" i="11"/>
  <c r="E138" i="11"/>
  <c r="B138" i="11"/>
  <c r="AI137" i="11"/>
  <c r="AH137" i="11"/>
  <c r="AG137" i="11"/>
  <c r="E137" i="11"/>
  <c r="B137" i="11"/>
  <c r="AE136" i="11"/>
  <c r="AD136" i="11"/>
  <c r="AB136" i="11"/>
  <c r="AA136" i="11"/>
  <c r="Y136" i="11"/>
  <c r="X136" i="11"/>
  <c r="W136" i="11"/>
  <c r="V136" i="11"/>
  <c r="U136" i="11"/>
  <c r="T136" i="11"/>
  <c r="S136" i="11"/>
  <c r="R136" i="11"/>
  <c r="Q136" i="11"/>
  <c r="P136" i="11"/>
  <c r="O136" i="11"/>
  <c r="N136" i="11"/>
  <c r="M136" i="11"/>
  <c r="L136" i="11"/>
  <c r="K136" i="11"/>
  <c r="J136" i="11"/>
  <c r="I136" i="11"/>
  <c r="H136" i="11"/>
  <c r="AJ135" i="11"/>
  <c r="AI135" i="11"/>
  <c r="AH135" i="11"/>
  <c r="AG135" i="11"/>
  <c r="AI134" i="11"/>
  <c r="AH134" i="11"/>
  <c r="AG134" i="11"/>
  <c r="E134" i="11"/>
  <c r="B134" i="11"/>
  <c r="AI133" i="11"/>
  <c r="AH133" i="11"/>
  <c r="AG133" i="11"/>
  <c r="E133" i="11"/>
  <c r="B133" i="11"/>
  <c r="AE132" i="11"/>
  <c r="AD132" i="11"/>
  <c r="AA132" i="11"/>
  <c r="Z132" i="11"/>
  <c r="Y132" i="11"/>
  <c r="X132" i="11"/>
  <c r="W132" i="11"/>
  <c r="V132" i="11"/>
  <c r="U132" i="11"/>
  <c r="T132" i="11"/>
  <c r="S132" i="11"/>
  <c r="R132" i="11"/>
  <c r="Q132" i="11"/>
  <c r="P132" i="11"/>
  <c r="O132" i="11"/>
  <c r="N132" i="11"/>
  <c r="M132" i="11"/>
  <c r="L132" i="11"/>
  <c r="K132" i="11"/>
  <c r="J132" i="11"/>
  <c r="I132" i="11"/>
  <c r="H132" i="11"/>
  <c r="AJ131" i="11"/>
  <c r="AI131" i="11"/>
  <c r="AH131" i="11"/>
  <c r="AG131" i="11"/>
  <c r="AD128" i="11"/>
  <c r="C88" i="11"/>
  <c r="C55" i="11" s="1"/>
  <c r="AI130" i="11"/>
  <c r="AH130" i="11"/>
  <c r="AG130" i="11"/>
  <c r="E130" i="11"/>
  <c r="B130" i="11"/>
  <c r="AI129" i="11"/>
  <c r="AH129" i="11"/>
  <c r="AG129" i="11"/>
  <c r="E129" i="11"/>
  <c r="D129" i="11" s="1"/>
  <c r="B129" i="11"/>
  <c r="AE128" i="11"/>
  <c r="AA128" i="11"/>
  <c r="Z128" i="11"/>
  <c r="Y128" i="11"/>
  <c r="X128" i="11"/>
  <c r="W128" i="11"/>
  <c r="V128" i="11"/>
  <c r="U128" i="11"/>
  <c r="T128" i="11"/>
  <c r="S128" i="11"/>
  <c r="R128" i="11"/>
  <c r="Q128" i="11"/>
  <c r="P128" i="11"/>
  <c r="O128" i="11"/>
  <c r="N128" i="11"/>
  <c r="M128" i="11"/>
  <c r="L128" i="11"/>
  <c r="K128" i="11"/>
  <c r="J128" i="11"/>
  <c r="I128" i="11"/>
  <c r="H128" i="11"/>
  <c r="AJ127" i="11"/>
  <c r="AI127" i="11"/>
  <c r="AH127" i="11"/>
  <c r="AG127" i="11"/>
  <c r="AI126" i="11"/>
  <c r="AH126" i="11"/>
  <c r="AG126" i="11"/>
  <c r="C126" i="11"/>
  <c r="B126" i="11"/>
  <c r="F126" i="11" s="1"/>
  <c r="AI125" i="11"/>
  <c r="AH125" i="11"/>
  <c r="AG125" i="11"/>
  <c r="B125" i="11"/>
  <c r="AI124" i="11"/>
  <c r="AH124" i="11"/>
  <c r="AG124" i="11"/>
  <c r="B124" i="11"/>
  <c r="AE123" i="11"/>
  <c r="AD123" i="11"/>
  <c r="W123" i="11"/>
  <c r="V123" i="11"/>
  <c r="U123" i="11"/>
  <c r="T123" i="11"/>
  <c r="S123" i="11"/>
  <c r="R123" i="11"/>
  <c r="Q123" i="11"/>
  <c r="P123" i="11"/>
  <c r="O123" i="11"/>
  <c r="N123" i="11"/>
  <c r="M123" i="11"/>
  <c r="L123" i="11"/>
  <c r="K123" i="11"/>
  <c r="J123" i="11"/>
  <c r="I123" i="11"/>
  <c r="H123" i="11"/>
  <c r="AJ122" i="11"/>
  <c r="AI122" i="11"/>
  <c r="AH122" i="11"/>
  <c r="AG122" i="11"/>
  <c r="AI121" i="11"/>
  <c r="AH121" i="11"/>
  <c r="AG121" i="11"/>
  <c r="E121" i="11"/>
  <c r="C121" i="11"/>
  <c r="B121" i="11"/>
  <c r="AI120" i="11"/>
  <c r="AH120" i="11"/>
  <c r="AG120" i="11"/>
  <c r="E120" i="11"/>
  <c r="B120" i="11"/>
  <c r="AI119" i="11"/>
  <c r="AH119" i="11"/>
  <c r="AG119" i="11"/>
  <c r="E119" i="11"/>
  <c r="D119" i="11" s="1"/>
  <c r="B119" i="11"/>
  <c r="AI118" i="11"/>
  <c r="AH118" i="11"/>
  <c r="AG118" i="11"/>
  <c r="E118" i="11"/>
  <c r="D118" i="11" s="1"/>
  <c r="B118"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D117" i="11"/>
  <c r="AJ116" i="11"/>
  <c r="AI116" i="11"/>
  <c r="AH116" i="11"/>
  <c r="AG116" i="11"/>
  <c r="AI115" i="11"/>
  <c r="AH115" i="11"/>
  <c r="AG115" i="11"/>
  <c r="E115" i="11"/>
  <c r="C115" i="11"/>
  <c r="B115" i="11"/>
  <c r="AI114" i="11"/>
  <c r="AH114" i="11"/>
  <c r="AG114" i="11"/>
  <c r="B114" i="11"/>
  <c r="B108" i="11" s="1"/>
  <c r="AI113" i="11"/>
  <c r="AH113" i="11"/>
  <c r="AG113" i="11"/>
  <c r="E113" i="11"/>
  <c r="B113" i="11"/>
  <c r="AI112" i="11"/>
  <c r="AH112" i="11"/>
  <c r="AG112" i="11"/>
  <c r="E112" i="11"/>
  <c r="B112"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AJ110" i="11"/>
  <c r="AI110" i="11"/>
  <c r="AH110" i="11"/>
  <c r="AG110" i="11"/>
  <c r="W108" i="11"/>
  <c r="V108" i="11"/>
  <c r="U108" i="11"/>
  <c r="T108" i="11"/>
  <c r="S108" i="11"/>
  <c r="R108" i="11"/>
  <c r="Q108" i="11"/>
  <c r="P108" i="11"/>
  <c r="O108" i="11"/>
  <c r="N108" i="11"/>
  <c r="M108" i="11"/>
  <c r="L108" i="11"/>
  <c r="K108" i="11"/>
  <c r="J108" i="11"/>
  <c r="I108" i="11"/>
  <c r="H108" i="11"/>
  <c r="AJ105" i="11"/>
  <c r="AI105" i="11"/>
  <c r="AH105" i="11"/>
  <c r="AG105" i="11"/>
  <c r="G105" i="11"/>
  <c r="F105" i="11"/>
  <c r="AJ103" i="11"/>
  <c r="AI103" i="11"/>
  <c r="AH103" i="11"/>
  <c r="AG103" i="11"/>
  <c r="X65" i="11"/>
  <c r="B66" i="11"/>
  <c r="P56" i="11" l="1"/>
  <c r="G120" i="11"/>
  <c r="E108" i="11"/>
  <c r="G126" i="11"/>
  <c r="C108" i="11"/>
  <c r="E106" i="11"/>
  <c r="E107" i="11"/>
  <c r="F133" i="11"/>
  <c r="D112" i="11"/>
  <c r="AD54" i="11"/>
  <c r="Z54" i="11"/>
  <c r="AI106" i="11"/>
  <c r="AB55" i="11"/>
  <c r="AI107" i="11"/>
  <c r="AH107" i="11"/>
  <c r="AI117" i="11"/>
  <c r="AJ119" i="11"/>
  <c r="J55" i="11"/>
  <c r="Z104" i="11"/>
  <c r="AH108" i="11"/>
  <c r="T54" i="11"/>
  <c r="X54" i="11"/>
  <c r="AB54" i="11"/>
  <c r="AJ138" i="11"/>
  <c r="C152" i="11"/>
  <c r="Q55" i="11"/>
  <c r="S55" i="11"/>
  <c r="U55" i="11"/>
  <c r="AA55" i="11"/>
  <c r="AE55" i="11"/>
  <c r="B140" i="11"/>
  <c r="B148" i="11"/>
  <c r="AI108" i="11"/>
  <c r="AJ133" i="11"/>
  <c r="AI136" i="11"/>
  <c r="I55" i="11"/>
  <c r="M55" i="11"/>
  <c r="Q54" i="11"/>
  <c r="U54" i="11"/>
  <c r="Y54" i="11"/>
  <c r="AC54" i="11"/>
  <c r="AE104" i="11"/>
  <c r="L55" i="11"/>
  <c r="P55" i="11"/>
  <c r="AH136" i="11"/>
  <c r="AH144" i="11"/>
  <c r="AJ150" i="11"/>
  <c r="X55" i="11"/>
  <c r="Z55" i="11"/>
  <c r="AD55" i="11"/>
  <c r="F145" i="11"/>
  <c r="H55" i="11"/>
  <c r="N55" i="11"/>
  <c r="J54" i="11"/>
  <c r="N54" i="11"/>
  <c r="J104" i="11"/>
  <c r="L104" i="11"/>
  <c r="N104" i="11"/>
  <c r="P104" i="11"/>
  <c r="R104" i="11"/>
  <c r="T104" i="11"/>
  <c r="V104" i="11"/>
  <c r="AB104" i="11"/>
  <c r="AH117" i="11"/>
  <c r="AH123" i="11"/>
  <c r="B123" i="11"/>
  <c r="S54" i="11"/>
  <c r="W54" i="11"/>
  <c r="AA54" i="11"/>
  <c r="AE54" i="11"/>
  <c r="AI140" i="11"/>
  <c r="AI148" i="11"/>
  <c r="C104" i="11"/>
  <c r="W55" i="11"/>
  <c r="H54" i="11"/>
  <c r="AH111" i="11"/>
  <c r="F112" i="11"/>
  <c r="F114" i="11"/>
  <c r="AI123" i="11"/>
  <c r="F125" i="11"/>
  <c r="AH132" i="11"/>
  <c r="AI144" i="11"/>
  <c r="B144" i="11"/>
  <c r="AH152" i="11"/>
  <c r="V55" i="11"/>
  <c r="AI111" i="11"/>
  <c r="B107" i="11"/>
  <c r="AI132" i="11"/>
  <c r="AH140" i="11"/>
  <c r="AH148" i="11"/>
  <c r="AI152" i="11"/>
  <c r="K55" i="11"/>
  <c r="O55" i="11"/>
  <c r="L54" i="11"/>
  <c r="P54" i="11"/>
  <c r="I54" i="11"/>
  <c r="K54" i="11"/>
  <c r="M54" i="11"/>
  <c r="O54" i="11"/>
  <c r="AJ113" i="11"/>
  <c r="AJ134" i="11"/>
  <c r="B136" i="11"/>
  <c r="Y55" i="11"/>
  <c r="B106" i="11"/>
  <c r="AJ142" i="11"/>
  <c r="AJ146" i="11"/>
  <c r="F153" i="11"/>
  <c r="AJ154" i="11"/>
  <c r="C117" i="11"/>
  <c r="C123" i="11"/>
  <c r="C128" i="11"/>
  <c r="C132" i="11"/>
  <c r="C136" i="11"/>
  <c r="C140" i="11"/>
  <c r="C144" i="11"/>
  <c r="C148" i="11"/>
  <c r="C111" i="11"/>
  <c r="AH106" i="11"/>
  <c r="B132" i="11"/>
  <c r="F149" i="11"/>
  <c r="F113" i="11"/>
  <c r="B117" i="11"/>
  <c r="B128" i="11"/>
  <c r="AH128" i="11"/>
  <c r="C65" i="11"/>
  <c r="H104" i="11"/>
  <c r="E111" i="11"/>
  <c r="D113" i="11"/>
  <c r="AJ141" i="11"/>
  <c r="E148" i="11"/>
  <c r="AJ149" i="11"/>
  <c r="E152" i="11"/>
  <c r="AJ153" i="11"/>
  <c r="F154" i="11"/>
  <c r="K104" i="11"/>
  <c r="M104" i="11"/>
  <c r="O104" i="11"/>
  <c r="Q104" i="11"/>
  <c r="S104" i="11"/>
  <c r="U104" i="11"/>
  <c r="W104" i="11"/>
  <c r="Y104" i="11"/>
  <c r="AA104" i="11"/>
  <c r="AC104" i="11"/>
  <c r="AJ115" i="11"/>
  <c r="AJ121" i="11"/>
  <c r="AD104" i="11"/>
  <c r="AJ112" i="11"/>
  <c r="D115" i="11"/>
  <c r="E117" i="11"/>
  <c r="F119" i="11"/>
  <c r="D121" i="11"/>
  <c r="AJ126" i="11"/>
  <c r="AJ137" i="11"/>
  <c r="E144" i="11"/>
  <c r="AJ145" i="11"/>
  <c r="D149" i="11"/>
  <c r="B152" i="11"/>
  <c r="D153" i="11"/>
  <c r="D154" i="11"/>
  <c r="AJ107" i="11"/>
  <c r="AJ125" i="11"/>
  <c r="X104" i="11"/>
  <c r="B111" i="11"/>
  <c r="AG152" i="11"/>
  <c r="F141" i="11"/>
  <c r="F150" i="11"/>
  <c r="D150" i="11"/>
  <c r="G153" i="11"/>
  <c r="G154" i="11"/>
  <c r="AG148" i="11"/>
  <c r="E136" i="11"/>
  <c r="F137" i="11"/>
  <c r="D137" i="11"/>
  <c r="F146" i="11"/>
  <c r="D146" i="11"/>
  <c r="D144" i="11" s="1"/>
  <c r="G149" i="11"/>
  <c r="G150" i="11"/>
  <c r="AG144" i="11"/>
  <c r="E132" i="11"/>
  <c r="D133" i="11"/>
  <c r="F142" i="11"/>
  <c r="D142" i="11"/>
  <c r="G145" i="11"/>
  <c r="G146" i="11"/>
  <c r="AG140" i="11"/>
  <c r="AJ120" i="11"/>
  <c r="F138" i="11"/>
  <c r="D138" i="11"/>
  <c r="G141" i="11"/>
  <c r="G142" i="11"/>
  <c r="AG136" i="11"/>
  <c r="F134" i="11"/>
  <c r="D134" i="11"/>
  <c r="G137" i="11"/>
  <c r="G138" i="11"/>
  <c r="AJ114" i="11"/>
  <c r="AG132" i="11"/>
  <c r="F129" i="11"/>
  <c r="G133" i="11"/>
  <c r="G134" i="11"/>
  <c r="AI128" i="11"/>
  <c r="AJ130" i="11"/>
  <c r="I104" i="11"/>
  <c r="E128" i="11"/>
  <c r="AJ129" i="11"/>
  <c r="F130" i="11"/>
  <c r="D130" i="11"/>
  <c r="AJ124" i="11"/>
  <c r="F118" i="11"/>
  <c r="AG106" i="11"/>
  <c r="AG107" i="11"/>
  <c r="AG108" i="11"/>
  <c r="AG111" i="11"/>
  <c r="F115" i="11"/>
  <c r="AG117" i="11"/>
  <c r="G118" i="11"/>
  <c r="AJ118" i="11"/>
  <c r="D120" i="11"/>
  <c r="D108" i="11" s="1"/>
  <c r="F120" i="11"/>
  <c r="F121" i="11"/>
  <c r="AG123" i="11"/>
  <c r="F124" i="11"/>
  <c r="AG128" i="11"/>
  <c r="G112" i="11"/>
  <c r="G113" i="11"/>
  <c r="G114" i="11"/>
  <c r="G115" i="11"/>
  <c r="G119" i="11"/>
  <c r="G121" i="11"/>
  <c r="G124" i="11"/>
  <c r="G125" i="11"/>
  <c r="G129" i="11"/>
  <c r="G130" i="11"/>
  <c r="D106" i="11" l="1"/>
  <c r="E104" i="11"/>
  <c r="AJ152" i="11"/>
  <c r="D111" i="11"/>
  <c r="AJ108" i="11"/>
  <c r="F111" i="11"/>
  <c r="AJ117" i="11"/>
  <c r="G144" i="11"/>
  <c r="D107" i="11"/>
  <c r="F108" i="11"/>
  <c r="G108" i="11"/>
  <c r="AJ106" i="11"/>
  <c r="D148" i="11"/>
  <c r="AJ140" i="11"/>
  <c r="AJ123" i="11"/>
  <c r="F144" i="11"/>
  <c r="B104" i="11"/>
  <c r="AJ111" i="11"/>
  <c r="AJ132" i="11"/>
  <c r="G106" i="11"/>
  <c r="AJ144" i="11"/>
  <c r="AJ148" i="11"/>
  <c r="G111" i="11"/>
  <c r="G117" i="11"/>
  <c r="AJ128" i="11"/>
  <c r="G148" i="11"/>
  <c r="AJ136" i="11"/>
  <c r="G152" i="11"/>
  <c r="D152" i="11"/>
  <c r="F152" i="11"/>
  <c r="F117" i="11"/>
  <c r="AI104" i="11"/>
  <c r="G123" i="11"/>
  <c r="F106" i="11"/>
  <c r="F148" i="11"/>
  <c r="AH104" i="11"/>
  <c r="G107" i="11"/>
  <c r="F123" i="11"/>
  <c r="F107" i="11"/>
  <c r="G104" i="11"/>
  <c r="AG104" i="11"/>
  <c r="D132" i="11"/>
  <c r="F132" i="11"/>
  <c r="G140" i="11"/>
  <c r="D140" i="11"/>
  <c r="F140" i="11"/>
  <c r="G136" i="11"/>
  <c r="D136" i="11"/>
  <c r="F136" i="11"/>
  <c r="G132" i="11"/>
  <c r="F128" i="11"/>
  <c r="G128" i="11"/>
  <c r="D128" i="11"/>
  <c r="D104" i="11" l="1"/>
  <c r="F104" i="11"/>
  <c r="AJ104" i="11"/>
  <c r="D78" i="17" l="1"/>
  <c r="D72" i="17" s="1"/>
  <c r="W123" i="12" l="1"/>
  <c r="W118" i="12"/>
  <c r="W117" i="12" s="1"/>
  <c r="W112" i="12"/>
  <c r="W111" i="12" s="1"/>
  <c r="W109" i="12" s="1"/>
  <c r="W106" i="12"/>
  <c r="W103" i="12" s="1"/>
  <c r="W97" i="12"/>
  <c r="W96" i="12" s="1"/>
  <c r="W80" i="12"/>
  <c r="W23" i="12"/>
  <c r="W19" i="12"/>
  <c r="W273" i="4" l="1"/>
  <c r="W203" i="4"/>
  <c r="W191" i="4"/>
  <c r="W167" i="4"/>
  <c r="W157" i="4" s="1"/>
  <c r="W69" i="4"/>
  <c r="W57" i="4"/>
  <c r="W38" i="4"/>
  <c r="W32" i="4"/>
  <c r="W19" i="4"/>
  <c r="AE16" i="4"/>
  <c r="AD16" i="4"/>
  <c r="AC16" i="4"/>
  <c r="AB16" i="4"/>
  <c r="AA16" i="4"/>
  <c r="Z16" i="4"/>
  <c r="Y16" i="4"/>
  <c r="X16" i="4"/>
  <c r="W16" i="4"/>
  <c r="V16" i="4"/>
  <c r="U16" i="4"/>
  <c r="T16" i="4"/>
  <c r="S16" i="4"/>
  <c r="R16" i="4"/>
  <c r="Q16" i="4"/>
  <c r="O16" i="4"/>
  <c r="N16" i="4"/>
  <c r="M16" i="4"/>
  <c r="L16" i="4"/>
  <c r="K16" i="4"/>
  <c r="J16" i="4"/>
  <c r="I16" i="4"/>
  <c r="AE15" i="4"/>
  <c r="AD15" i="4"/>
  <c r="AC15" i="4"/>
  <c r="AB15" i="4"/>
  <c r="AA15" i="4"/>
  <c r="Z15" i="4"/>
  <c r="Y15" i="4"/>
  <c r="X15" i="4"/>
  <c r="W15" i="4"/>
  <c r="V15" i="4"/>
  <c r="U15" i="4"/>
  <c r="T15" i="4"/>
  <c r="S15" i="4"/>
  <c r="R15" i="4"/>
  <c r="Q15" i="4"/>
  <c r="P15" i="4"/>
  <c r="O15" i="4"/>
  <c r="N15" i="4"/>
  <c r="M15" i="4"/>
  <c r="L15" i="4"/>
  <c r="K15" i="4"/>
  <c r="J15" i="4"/>
  <c r="I15" i="4"/>
  <c r="AE14" i="4"/>
  <c r="AD14" i="4"/>
  <c r="AC14" i="4"/>
  <c r="AB14" i="4"/>
  <c r="AA14" i="4"/>
  <c r="Z14" i="4"/>
  <c r="Y14" i="4"/>
  <c r="X14" i="4"/>
  <c r="W14" i="4"/>
  <c r="V14" i="4"/>
  <c r="U14" i="4"/>
  <c r="T14" i="4"/>
  <c r="S14" i="4"/>
  <c r="R14" i="4"/>
  <c r="Q14" i="4"/>
  <c r="P14" i="4"/>
  <c r="O14" i="4"/>
  <c r="N14" i="4"/>
  <c r="M14" i="4"/>
  <c r="L14" i="4"/>
  <c r="K14" i="4"/>
  <c r="J14" i="4"/>
  <c r="I14" i="4"/>
  <c r="H15" i="4"/>
  <c r="H14" i="4"/>
  <c r="W28" i="6"/>
  <c r="W27" i="6"/>
  <c r="W154" i="4" l="1"/>
  <c r="W151" i="4"/>
  <c r="W148" i="4" s="1"/>
  <c r="E24" i="6" l="1"/>
  <c r="E55" i="15" l="1"/>
  <c r="C19" i="18" l="1"/>
  <c r="C18" i="18"/>
  <c r="C17" i="18"/>
  <c r="C16" i="18"/>
  <c r="C22" i="15"/>
  <c r="E83" i="3" l="1"/>
  <c r="C83" i="3"/>
  <c r="E74" i="3"/>
  <c r="C74" i="3"/>
  <c r="AE87" i="3" l="1"/>
  <c r="AE86" i="3" s="1"/>
  <c r="AC87" i="3"/>
  <c r="AC86" i="3" s="1"/>
  <c r="AA87" i="3"/>
  <c r="AA86" i="3" s="1"/>
  <c r="Y87" i="3"/>
  <c r="Y86" i="3" s="1"/>
  <c r="W87" i="3"/>
  <c r="W86" i="3" s="1"/>
  <c r="U87" i="3"/>
  <c r="U86" i="3" s="1"/>
  <c r="S86" i="3"/>
  <c r="Q86" i="3"/>
  <c r="O87" i="3"/>
  <c r="O86" i="3" s="1"/>
  <c r="E130" i="8" l="1"/>
  <c r="C118" i="8"/>
  <c r="D118" i="8"/>
  <c r="U90" i="8" l="1"/>
  <c r="W235" i="4"/>
  <c r="W229" i="4"/>
  <c r="D212" i="4"/>
  <c r="E96" i="4"/>
  <c r="W209" i="4"/>
  <c r="E34" i="8"/>
  <c r="E28" i="8" s="1"/>
  <c r="D34" i="8"/>
  <c r="D28" i="8" s="1"/>
  <c r="E35" i="8"/>
  <c r="D35" i="8"/>
  <c r="D29" i="8" s="1"/>
  <c r="C35" i="8"/>
  <c r="C34" i="8"/>
  <c r="C28" i="8" s="1"/>
  <c r="Z32" i="8"/>
  <c r="E14" i="4" l="1"/>
  <c r="E29" i="8"/>
  <c r="W81" i="7"/>
  <c r="W80" i="7"/>
  <c r="W79" i="7"/>
  <c r="E32" i="3" l="1"/>
  <c r="C32" i="3"/>
  <c r="W17" i="1"/>
  <c r="W69" i="8"/>
  <c r="W65" i="8" s="1"/>
  <c r="V69" i="8"/>
  <c r="V65" i="8" s="1"/>
  <c r="U69" i="8"/>
  <c r="U65" i="8" s="1"/>
  <c r="T69" i="8"/>
  <c r="T65" i="8" s="1"/>
  <c r="E53" i="3" l="1"/>
  <c r="C53" i="3"/>
  <c r="G53" i="3" l="1"/>
  <c r="AD115" i="12" l="1"/>
  <c r="AB115" i="12"/>
  <c r="Z115" i="12"/>
  <c r="X115" i="12"/>
  <c r="V115" i="12"/>
  <c r="U115" i="12"/>
  <c r="S115" i="12"/>
  <c r="B28" i="12"/>
  <c r="U112" i="12" l="1"/>
  <c r="U111" i="12" s="1"/>
  <c r="U109" i="12" s="1"/>
  <c r="U139" i="12"/>
  <c r="U136" i="12" s="1"/>
  <c r="U123" i="12"/>
  <c r="U131" i="12"/>
  <c r="U130" i="12" s="1"/>
  <c r="U118" i="12"/>
  <c r="U117" i="12" s="1"/>
  <c r="U82" i="12"/>
  <c r="U80" i="12" s="1"/>
  <c r="U89" i="12"/>
  <c r="U77" i="12"/>
  <c r="U68" i="12"/>
  <c r="U62" i="12"/>
  <c r="U46" i="12"/>
  <c r="U45" i="12" s="1"/>
  <c r="U23" i="12"/>
  <c r="U19" i="12"/>
  <c r="U106" i="12" l="1"/>
  <c r="U103" i="12" s="1"/>
  <c r="C115" i="12"/>
  <c r="G102" i="9"/>
  <c r="F102" i="9"/>
  <c r="G101" i="9"/>
  <c r="F101" i="9"/>
  <c r="R99" i="9"/>
  <c r="G98" i="9"/>
  <c r="F98" i="9"/>
  <c r="D97" i="9"/>
  <c r="G96" i="9"/>
  <c r="F96" i="9"/>
  <c r="G95" i="9"/>
  <c r="F95" i="9"/>
  <c r="AD94" i="9"/>
  <c r="AD91" i="9" s="1"/>
  <c r="AD90" i="9" s="1"/>
  <c r="AB94" i="9"/>
  <c r="AB91" i="9" s="1"/>
  <c r="AB90" i="9" s="1"/>
  <c r="Z94" i="9"/>
  <c r="Z91" i="9" s="1"/>
  <c r="Z90" i="9" s="1"/>
  <c r="X94" i="9"/>
  <c r="X91" i="9" s="1"/>
  <c r="X90" i="9" s="1"/>
  <c r="V94" i="9"/>
  <c r="U94" i="9"/>
  <c r="S94" i="9"/>
  <c r="R94" i="9"/>
  <c r="Q94" i="9"/>
  <c r="P94" i="9"/>
  <c r="P91" i="9" s="1"/>
  <c r="P90" i="9" s="1"/>
  <c r="O94" i="9"/>
  <c r="N94" i="9"/>
  <c r="M94" i="9"/>
  <c r="L94" i="9"/>
  <c r="L91" i="9" s="1"/>
  <c r="L90" i="9" s="1"/>
  <c r="K94" i="9"/>
  <c r="J94" i="9"/>
  <c r="I94" i="9"/>
  <c r="H94" i="9"/>
  <c r="C94" i="9" s="1"/>
  <c r="C91" i="9" s="1"/>
  <c r="C90" i="9" s="1"/>
  <c r="G93" i="9"/>
  <c r="F93" i="9"/>
  <c r="G92" i="9"/>
  <c r="F92" i="9"/>
  <c r="D91" i="9"/>
  <c r="D90" i="9" s="1"/>
  <c r="G89" i="9"/>
  <c r="F89" i="9"/>
  <c r="G88" i="9"/>
  <c r="F88" i="9"/>
  <c r="E84" i="9"/>
  <c r="D84" i="9"/>
  <c r="D83" i="9" s="1"/>
  <c r="C84" i="9"/>
  <c r="C83" i="9" s="1"/>
  <c r="B87" i="9"/>
  <c r="B84" i="9" s="1"/>
  <c r="B83" i="9" s="1"/>
  <c r="G86" i="9"/>
  <c r="F86" i="9"/>
  <c r="G85" i="9"/>
  <c r="F85" i="9"/>
  <c r="AE84" i="9"/>
  <c r="AE83" i="9" s="1"/>
  <c r="AE75" i="9" s="1"/>
  <c r="AD84" i="9"/>
  <c r="AD83" i="9" s="1"/>
  <c r="AD75" i="9" s="1"/>
  <c r="AC84" i="9"/>
  <c r="AC83" i="9" s="1"/>
  <c r="AC75" i="9" s="1"/>
  <c r="AB84" i="9"/>
  <c r="AB83" i="9" s="1"/>
  <c r="AB75" i="9" s="1"/>
  <c r="AA84" i="9"/>
  <c r="Z84" i="9"/>
  <c r="Z83" i="9" s="1"/>
  <c r="Z75" i="9" s="1"/>
  <c r="Y84" i="9"/>
  <c r="Y83" i="9" s="1"/>
  <c r="Y75" i="9" s="1"/>
  <c r="X84" i="9"/>
  <c r="X83" i="9" s="1"/>
  <c r="X75" i="9" s="1"/>
  <c r="W84" i="9"/>
  <c r="W83" i="9" s="1"/>
  <c r="V84" i="9"/>
  <c r="V83" i="9" s="1"/>
  <c r="U84" i="9"/>
  <c r="T84" i="9"/>
  <c r="T83" i="9" s="1"/>
  <c r="S84" i="9"/>
  <c r="S83" i="9" s="1"/>
  <c r="R84" i="9"/>
  <c r="R83" i="9" s="1"/>
  <c r="Q84" i="9"/>
  <c r="P84" i="9"/>
  <c r="O84" i="9"/>
  <c r="M84" i="9"/>
  <c r="M83" i="9" s="1"/>
  <c r="L84" i="9"/>
  <c r="K84" i="9"/>
  <c r="K83" i="9" s="1"/>
  <c r="J84" i="9"/>
  <c r="J83" i="9" s="1"/>
  <c r="J75" i="9" s="1"/>
  <c r="I84" i="9"/>
  <c r="H84" i="9"/>
  <c r="H83" i="9" s="1"/>
  <c r="H75" i="9" s="1"/>
  <c r="N83" i="9"/>
  <c r="N75" i="9" s="1"/>
  <c r="G82" i="9"/>
  <c r="F82" i="9"/>
  <c r="G81" i="9"/>
  <c r="F81" i="9"/>
  <c r="T80" i="9"/>
  <c r="E77" i="9"/>
  <c r="G79" i="9"/>
  <c r="F79" i="9"/>
  <c r="G78" i="9"/>
  <c r="F78" i="9"/>
  <c r="AD77" i="9"/>
  <c r="AB77" i="9"/>
  <c r="Z77" i="9"/>
  <c r="X77" i="9"/>
  <c r="W77" i="9"/>
  <c r="W76" i="9" s="1"/>
  <c r="V77" i="9"/>
  <c r="V76" i="9" s="1"/>
  <c r="U77" i="9"/>
  <c r="U76" i="9" s="1"/>
  <c r="S77" i="9"/>
  <c r="S76" i="9" s="1"/>
  <c r="R77" i="9"/>
  <c r="R76" i="9" s="1"/>
  <c r="Q77" i="9"/>
  <c r="Q76" i="9" s="1"/>
  <c r="P77" i="9"/>
  <c r="P76" i="9" s="1"/>
  <c r="P75" i="9" s="1"/>
  <c r="O77" i="9"/>
  <c r="O76" i="9" s="1"/>
  <c r="O75" i="9" s="1"/>
  <c r="N77" i="9"/>
  <c r="M77" i="9"/>
  <c r="M76" i="9" s="1"/>
  <c r="L77" i="9"/>
  <c r="K77" i="9"/>
  <c r="K76" i="9" s="1"/>
  <c r="J77" i="9"/>
  <c r="I77" i="9"/>
  <c r="I76" i="9" s="1"/>
  <c r="H77" i="9"/>
  <c r="L75" i="9"/>
  <c r="G74" i="9"/>
  <c r="F74" i="9"/>
  <c r="G73" i="9"/>
  <c r="F73" i="9"/>
  <c r="AD72" i="9"/>
  <c r="AD69" i="9" s="1"/>
  <c r="AD68" i="9" s="1"/>
  <c r="AB72" i="9"/>
  <c r="Z72" i="9"/>
  <c r="Z69" i="9" s="1"/>
  <c r="Z68" i="9" s="1"/>
  <c r="X72" i="9"/>
  <c r="X69" i="9" s="1"/>
  <c r="X68" i="9" s="1"/>
  <c r="V72" i="9"/>
  <c r="V69" i="9" s="1"/>
  <c r="V68" i="9" s="1"/>
  <c r="T72" i="9"/>
  <c r="T69" i="9" s="1"/>
  <c r="T68" i="9" s="1"/>
  <c r="R72" i="9"/>
  <c r="R69" i="9" s="1"/>
  <c r="R68" i="9" s="1"/>
  <c r="P72" i="9"/>
  <c r="P69" i="9" s="1"/>
  <c r="P68" i="9" s="1"/>
  <c r="N72" i="9"/>
  <c r="N69" i="9" s="1"/>
  <c r="N68" i="9" s="1"/>
  <c r="L72" i="9"/>
  <c r="L69" i="9" s="1"/>
  <c r="L68" i="9" s="1"/>
  <c r="J72" i="9"/>
  <c r="J69" i="9" s="1"/>
  <c r="J68" i="9" s="1"/>
  <c r="H72" i="9"/>
  <c r="C69" i="9" s="1"/>
  <c r="C68" i="9" s="1"/>
  <c r="G71" i="9"/>
  <c r="F71" i="9"/>
  <c r="G70" i="9"/>
  <c r="F70" i="9"/>
  <c r="AE69" i="9"/>
  <c r="AE68" i="9" s="1"/>
  <c r="AC69" i="9"/>
  <c r="AC68" i="9" s="1"/>
  <c r="AA69" i="9"/>
  <c r="AA68" i="9" s="1"/>
  <c r="Y69" i="9"/>
  <c r="Y68" i="9" s="1"/>
  <c r="W69" i="9"/>
  <c r="W68" i="9" s="1"/>
  <c r="U69" i="9"/>
  <c r="U68" i="9" s="1"/>
  <c r="S69" i="9"/>
  <c r="S68" i="9" s="1"/>
  <c r="Q69" i="9"/>
  <c r="Q68" i="9" s="1"/>
  <c r="O69" i="9"/>
  <c r="O68" i="9" s="1"/>
  <c r="M69" i="9"/>
  <c r="M68" i="9" s="1"/>
  <c r="K69" i="9"/>
  <c r="K68" i="9" s="1"/>
  <c r="I69" i="9"/>
  <c r="I68" i="9" s="1"/>
  <c r="D69" i="9"/>
  <c r="D68" i="9" s="1"/>
  <c r="G67" i="9"/>
  <c r="F67" i="9"/>
  <c r="G66" i="9"/>
  <c r="F66" i="9"/>
  <c r="E65" i="9"/>
  <c r="E62" i="9" s="1"/>
  <c r="C62" i="9"/>
  <c r="C61" i="9" s="1"/>
  <c r="B65" i="9"/>
  <c r="B62" i="9" s="1"/>
  <c r="B61" i="9" s="1"/>
  <c r="G64" i="9"/>
  <c r="F64" i="9"/>
  <c r="G63" i="9"/>
  <c r="F63" i="9"/>
  <c r="AB62" i="9"/>
  <c r="AB61" i="9" s="1"/>
  <c r="D62" i="9"/>
  <c r="D61" i="9" s="1"/>
  <c r="G60" i="9"/>
  <c r="F60" i="9"/>
  <c r="G59" i="9"/>
  <c r="F59" i="9"/>
  <c r="E58" i="9"/>
  <c r="C55" i="9"/>
  <c r="C54" i="9" s="1"/>
  <c r="B58" i="9"/>
  <c r="B55" i="9" s="1"/>
  <c r="G57" i="9"/>
  <c r="F57" i="9"/>
  <c r="G56" i="9"/>
  <c r="F56" i="9"/>
  <c r="AE55" i="9"/>
  <c r="AE54" i="9" s="1"/>
  <c r="AD55" i="9"/>
  <c r="AC55" i="9"/>
  <c r="AC54" i="9" s="1"/>
  <c r="AB55" i="9"/>
  <c r="AB54" i="9" s="1"/>
  <c r="AA55" i="9"/>
  <c r="AA54" i="9" s="1"/>
  <c r="Z55" i="9"/>
  <c r="Z54" i="9" s="1"/>
  <c r="Y55" i="9"/>
  <c r="Y54" i="9" s="1"/>
  <c r="X55" i="9"/>
  <c r="X54" i="9" s="1"/>
  <c r="W55" i="9"/>
  <c r="W54" i="9" s="1"/>
  <c r="V55" i="9"/>
  <c r="V54" i="9" s="1"/>
  <c r="U55" i="9"/>
  <c r="U54" i="9" s="1"/>
  <c r="T55" i="9"/>
  <c r="T54" i="9" s="1"/>
  <c r="S55" i="9"/>
  <c r="S54" i="9" s="1"/>
  <c r="R55" i="9"/>
  <c r="R54" i="9" s="1"/>
  <c r="Q55" i="9"/>
  <c r="Q54" i="9" s="1"/>
  <c r="P55" i="9"/>
  <c r="P54" i="9" s="1"/>
  <c r="O55" i="9"/>
  <c r="O54" i="9" s="1"/>
  <c r="N55" i="9"/>
  <c r="N54" i="9" s="1"/>
  <c r="M55" i="9"/>
  <c r="M54" i="9" s="1"/>
  <c r="L55" i="9"/>
  <c r="L54" i="9" s="1"/>
  <c r="K55" i="9"/>
  <c r="K54" i="9" s="1"/>
  <c r="J55" i="9"/>
  <c r="J54" i="9" s="1"/>
  <c r="I55" i="9"/>
  <c r="I54" i="9" s="1"/>
  <c r="H55" i="9"/>
  <c r="H54" i="9" s="1"/>
  <c r="D55" i="9"/>
  <c r="D54" i="9" s="1"/>
  <c r="AD54" i="9"/>
  <c r="G53" i="9"/>
  <c r="F53" i="9"/>
  <c r="G52" i="9"/>
  <c r="F52" i="9"/>
  <c r="AE51" i="9"/>
  <c r="AE100" i="9" s="1"/>
  <c r="AE97" i="9" s="1"/>
  <c r="AD51" i="9"/>
  <c r="AD48" i="9" s="1"/>
  <c r="AD47" i="9" s="1"/>
  <c r="AC51" i="9"/>
  <c r="AC100" i="9" s="1"/>
  <c r="AC97" i="9" s="1"/>
  <c r="AB51" i="9"/>
  <c r="AB48" i="9" s="1"/>
  <c r="AB47" i="9" s="1"/>
  <c r="AA97" i="9"/>
  <c r="Z51" i="9"/>
  <c r="Z48" i="9" s="1"/>
  <c r="Z47" i="9" s="1"/>
  <c r="Y97" i="9"/>
  <c r="X51" i="9"/>
  <c r="X48" i="9" s="1"/>
  <c r="X47" i="9" s="1"/>
  <c r="W51" i="9"/>
  <c r="W100" i="9" s="1"/>
  <c r="W97" i="9" s="1"/>
  <c r="V51" i="9"/>
  <c r="V48" i="9" s="1"/>
  <c r="V47" i="9" s="1"/>
  <c r="U51" i="9"/>
  <c r="U48" i="9" s="1"/>
  <c r="U47" i="9" s="1"/>
  <c r="S48" i="9"/>
  <c r="S47" i="9" s="1"/>
  <c r="R51" i="9"/>
  <c r="R48" i="9" s="1"/>
  <c r="R47" i="9" s="1"/>
  <c r="Q51" i="9"/>
  <c r="P51" i="9"/>
  <c r="P48" i="9" s="1"/>
  <c r="P47" i="9" s="1"/>
  <c r="O51" i="9"/>
  <c r="O48" i="9" s="1"/>
  <c r="O47" i="9" s="1"/>
  <c r="N51" i="9"/>
  <c r="L51" i="9"/>
  <c r="K51" i="9"/>
  <c r="K48" i="9" s="1"/>
  <c r="K47" i="9" s="1"/>
  <c r="J51" i="9"/>
  <c r="J48" i="9" s="1"/>
  <c r="J47" i="9" s="1"/>
  <c r="I51" i="9"/>
  <c r="H51" i="9"/>
  <c r="U50" i="9"/>
  <c r="R50" i="9"/>
  <c r="Q50" i="9"/>
  <c r="P50" i="9"/>
  <c r="P99" i="9" s="1"/>
  <c r="O50" i="9"/>
  <c r="N50" i="9"/>
  <c r="N99" i="9" s="1"/>
  <c r="L50" i="9"/>
  <c r="L99" i="9" s="1"/>
  <c r="K50" i="9"/>
  <c r="J50" i="9"/>
  <c r="J99" i="9" s="1"/>
  <c r="I50" i="9"/>
  <c r="H50" i="9"/>
  <c r="H99" i="9" s="1"/>
  <c r="G49" i="9"/>
  <c r="F49" i="9"/>
  <c r="Q48" i="9"/>
  <c r="Q47" i="9" s="1"/>
  <c r="D48" i="9"/>
  <c r="D47" i="9" s="1"/>
  <c r="M44" i="9"/>
  <c r="M51" i="9" s="1"/>
  <c r="B44" i="9"/>
  <c r="M43" i="9"/>
  <c r="E43" i="9" s="1"/>
  <c r="C43" i="9"/>
  <c r="C41" i="9" s="1"/>
  <c r="C40" i="9" s="1"/>
  <c r="B43" i="9"/>
  <c r="B50" i="9" s="1"/>
  <c r="B99" i="9" s="1"/>
  <c r="AD41" i="9"/>
  <c r="AD40" i="9" s="1"/>
  <c r="AB41" i="9"/>
  <c r="AB40" i="9" s="1"/>
  <c r="Z41" i="9"/>
  <c r="Z40" i="9" s="1"/>
  <c r="X41" i="9"/>
  <c r="X40" i="9" s="1"/>
  <c r="U41" i="9"/>
  <c r="U40" i="9" s="1"/>
  <c r="T41" i="9"/>
  <c r="T38" i="9" s="1"/>
  <c r="T35" i="9" s="1"/>
  <c r="S41" i="9"/>
  <c r="S40" i="9" s="1"/>
  <c r="R41" i="9"/>
  <c r="R40" i="9" s="1"/>
  <c r="Q41" i="9"/>
  <c r="Q40" i="9" s="1"/>
  <c r="P41" i="9"/>
  <c r="P40" i="9" s="1"/>
  <c r="O41" i="9"/>
  <c r="O40" i="9" s="1"/>
  <c r="N41" i="9"/>
  <c r="N40" i="9" s="1"/>
  <c r="L41" i="9"/>
  <c r="L40" i="9" s="1"/>
  <c r="K41" i="9"/>
  <c r="K40" i="9" s="1"/>
  <c r="J41" i="9"/>
  <c r="J40" i="9" s="1"/>
  <c r="I41" i="9"/>
  <c r="I40" i="9" s="1"/>
  <c r="H41" i="9"/>
  <c r="H40" i="9" s="1"/>
  <c r="D41" i="9"/>
  <c r="D40" i="9" s="1"/>
  <c r="AE40" i="9"/>
  <c r="AC40" i="9"/>
  <c r="AA40" i="9"/>
  <c r="Y40" i="9"/>
  <c r="W40" i="9"/>
  <c r="V40" i="9"/>
  <c r="T39" i="9"/>
  <c r="T36" i="9" s="1"/>
  <c r="G39" i="9"/>
  <c r="B39" i="9"/>
  <c r="F39" i="9" s="1"/>
  <c r="G38" i="9"/>
  <c r="F38" i="9"/>
  <c r="E37" i="9"/>
  <c r="G37" i="9" s="1"/>
  <c r="G36" i="9"/>
  <c r="G35" i="9"/>
  <c r="B35" i="9"/>
  <c r="F35" i="9" s="1"/>
  <c r="AE34" i="9"/>
  <c r="AE33" i="9" s="1"/>
  <c r="AD34" i="9"/>
  <c r="AD33" i="9" s="1"/>
  <c r="AC34" i="9"/>
  <c r="AC33" i="9" s="1"/>
  <c r="AB34" i="9"/>
  <c r="AB33" i="9" s="1"/>
  <c r="AA34" i="9"/>
  <c r="AA33" i="9" s="1"/>
  <c r="Z34" i="9"/>
  <c r="Z33" i="9" s="1"/>
  <c r="Y34" i="9"/>
  <c r="Y33" i="9" s="1"/>
  <c r="X34" i="9"/>
  <c r="X33" i="9" s="1"/>
  <c r="W34" i="9"/>
  <c r="W33" i="9" s="1"/>
  <c r="V34" i="9"/>
  <c r="V33" i="9" s="1"/>
  <c r="U34" i="9"/>
  <c r="U33" i="9" s="1"/>
  <c r="S34" i="9"/>
  <c r="S33" i="9" s="1"/>
  <c r="R34" i="9"/>
  <c r="R33" i="9" s="1"/>
  <c r="Q34" i="9"/>
  <c r="Q33" i="9" s="1"/>
  <c r="P34" i="9"/>
  <c r="P33" i="9" s="1"/>
  <c r="O34" i="9"/>
  <c r="O33" i="9" s="1"/>
  <c r="N34" i="9"/>
  <c r="N33" i="9" s="1"/>
  <c r="M34" i="9"/>
  <c r="M33" i="9" s="1"/>
  <c r="L34" i="9"/>
  <c r="L33" i="9" s="1"/>
  <c r="K34" i="9"/>
  <c r="K33" i="9" s="1"/>
  <c r="J34" i="9"/>
  <c r="J33" i="9" s="1"/>
  <c r="I34" i="9"/>
  <c r="I33" i="9" s="1"/>
  <c r="H34" i="9"/>
  <c r="H33" i="9" s="1"/>
  <c r="D34" i="9"/>
  <c r="C34" i="9"/>
  <c r="D33" i="9"/>
  <c r="C33" i="9"/>
  <c r="G32" i="9"/>
  <c r="F32" i="9"/>
  <c r="G31" i="9"/>
  <c r="F31" i="9"/>
  <c r="E27" i="9"/>
  <c r="C27" i="9"/>
  <c r="B30" i="9"/>
  <c r="B27" i="9" s="1"/>
  <c r="B26" i="9" s="1"/>
  <c r="G29" i="9"/>
  <c r="F29" i="9"/>
  <c r="G28" i="9"/>
  <c r="F28" i="9"/>
  <c r="AE27" i="9"/>
  <c r="AD27" i="9"/>
  <c r="AC27" i="9"/>
  <c r="AB27" i="9"/>
  <c r="AA27" i="9"/>
  <c r="Z27" i="9"/>
  <c r="Y27" i="9"/>
  <c r="X27" i="9"/>
  <c r="W27" i="9"/>
  <c r="V27" i="9"/>
  <c r="U27" i="9"/>
  <c r="T27" i="9"/>
  <c r="T26" i="9" s="1"/>
  <c r="S27" i="9"/>
  <c r="R27" i="9"/>
  <c r="Q27" i="9"/>
  <c r="P27" i="9"/>
  <c r="P26" i="9" s="1"/>
  <c r="O27" i="9"/>
  <c r="N27" i="9"/>
  <c r="M27" i="9"/>
  <c r="L27" i="9"/>
  <c r="K27" i="9"/>
  <c r="J27" i="9"/>
  <c r="I27" i="9"/>
  <c r="H27" i="9"/>
  <c r="D27" i="9"/>
  <c r="D26" i="9" s="1"/>
  <c r="E20" i="9"/>
  <c r="D20" i="9"/>
  <c r="D19" i="9" s="1"/>
  <c r="C20" i="9"/>
  <c r="C19" i="9" s="1"/>
  <c r="B23" i="9"/>
  <c r="B20" i="9" s="1"/>
  <c r="B19" i="9" s="1"/>
  <c r="AE20" i="9"/>
  <c r="AE19" i="9" s="1"/>
  <c r="AC20" i="9"/>
  <c r="AC19" i="9" s="1"/>
  <c r="AB20" i="9"/>
  <c r="AB19" i="9" s="1"/>
  <c r="AA20" i="9"/>
  <c r="AA19" i="9" s="1"/>
  <c r="Z20" i="9"/>
  <c r="Z19" i="9" s="1"/>
  <c r="Y20" i="9"/>
  <c r="Y19" i="9" s="1"/>
  <c r="X20" i="9"/>
  <c r="X19" i="9" s="1"/>
  <c r="W20" i="9"/>
  <c r="W19" i="9" s="1"/>
  <c r="V20" i="9"/>
  <c r="V19" i="9" s="1"/>
  <c r="U20" i="9"/>
  <c r="T20" i="9"/>
  <c r="T19" i="9" s="1"/>
  <c r="S20" i="9"/>
  <c r="S19" i="9" s="1"/>
  <c r="R20" i="9"/>
  <c r="R19" i="9" s="1"/>
  <c r="Q20" i="9"/>
  <c r="Q19" i="9" s="1"/>
  <c r="P20" i="9"/>
  <c r="P19" i="9" s="1"/>
  <c r="O20" i="9"/>
  <c r="O19" i="9" s="1"/>
  <c r="N20" i="9"/>
  <c r="N19" i="9" s="1"/>
  <c r="M20" i="9"/>
  <c r="M19" i="9" s="1"/>
  <c r="L20" i="9"/>
  <c r="L19" i="9" s="1"/>
  <c r="K20" i="9"/>
  <c r="J20" i="9"/>
  <c r="J19" i="9" s="1"/>
  <c r="I20" i="9"/>
  <c r="H20" i="9"/>
  <c r="H19" i="9" s="1"/>
  <c r="AD19" i="9"/>
  <c r="E16" i="9"/>
  <c r="E13" i="9" s="1"/>
  <c r="C13" i="9"/>
  <c r="B16" i="9"/>
  <c r="B13" i="9" s="1"/>
  <c r="B12" i="9" s="1"/>
  <c r="AE13" i="9"/>
  <c r="AE12" i="9" s="1"/>
  <c r="AD13" i="9"/>
  <c r="AD12" i="9" s="1"/>
  <c r="AC13" i="9"/>
  <c r="AC12" i="9" s="1"/>
  <c r="AB13" i="9"/>
  <c r="AB12" i="9" s="1"/>
  <c r="AA13" i="9"/>
  <c r="AA12" i="9" s="1"/>
  <c r="Z13" i="9"/>
  <c r="Z12" i="9" s="1"/>
  <c r="Y13" i="9"/>
  <c r="X13" i="9"/>
  <c r="X12" i="9" s="1"/>
  <c r="W13" i="9"/>
  <c r="V13" i="9"/>
  <c r="V12" i="9" s="1"/>
  <c r="U13" i="9"/>
  <c r="U12" i="9" s="1"/>
  <c r="T13" i="9"/>
  <c r="T12" i="9" s="1"/>
  <c r="S13" i="9"/>
  <c r="S12" i="9" s="1"/>
  <c r="R13" i="9"/>
  <c r="R12" i="9" s="1"/>
  <c r="Q13" i="9"/>
  <c r="Q12" i="9" s="1"/>
  <c r="P13" i="9"/>
  <c r="P12" i="9" s="1"/>
  <c r="O13" i="9"/>
  <c r="O12" i="9" s="1"/>
  <c r="N13" i="9"/>
  <c r="N12" i="9" s="1"/>
  <c r="M13" i="9"/>
  <c r="M12" i="9" s="1"/>
  <c r="L13" i="9"/>
  <c r="L12" i="9" s="1"/>
  <c r="K13" i="9"/>
  <c r="K12" i="9" s="1"/>
  <c r="J13" i="9"/>
  <c r="J12" i="9" s="1"/>
  <c r="I13" i="9"/>
  <c r="I12" i="9" s="1"/>
  <c r="H13" i="9"/>
  <c r="H12" i="9" s="1"/>
  <c r="D13" i="9"/>
  <c r="C80" i="9" l="1"/>
  <c r="D80" i="9"/>
  <c r="D77" i="9" s="1"/>
  <c r="D76" i="9" s="1"/>
  <c r="D75" i="9" s="1"/>
  <c r="L48" i="9"/>
  <c r="L47" i="9" s="1"/>
  <c r="E72" i="9"/>
  <c r="E69" i="9" s="1"/>
  <c r="E68" i="9" s="1"/>
  <c r="H69" i="9"/>
  <c r="H68" i="9" s="1"/>
  <c r="C12" i="9"/>
  <c r="I100" i="9"/>
  <c r="I97" i="9" s="1"/>
  <c r="C99" i="9"/>
  <c r="AA83" i="9"/>
  <c r="AA75" i="9"/>
  <c r="C77" i="9"/>
  <c r="C76" i="9" s="1"/>
  <c r="C75" i="9" s="1"/>
  <c r="U100" i="9"/>
  <c r="T94" i="9"/>
  <c r="T91" i="9" s="1"/>
  <c r="T90" i="9" s="1"/>
  <c r="T40" i="9"/>
  <c r="T37" i="9" s="1"/>
  <c r="T34" i="9" s="1"/>
  <c r="T33" i="9" s="1"/>
  <c r="T11" i="9" s="1"/>
  <c r="N48" i="9"/>
  <c r="N47" i="9" s="1"/>
  <c r="G84" i="9"/>
  <c r="I48" i="9"/>
  <c r="I47" i="9" s="1"/>
  <c r="AC48" i="9"/>
  <c r="AC47" i="9" s="1"/>
  <c r="Q100" i="9"/>
  <c r="Q97" i="9" s="1"/>
  <c r="B36" i="9"/>
  <c r="F36" i="9" s="1"/>
  <c r="H11" i="9"/>
  <c r="P11" i="9"/>
  <c r="G62" i="9"/>
  <c r="G65" i="9"/>
  <c r="M75" i="9"/>
  <c r="H48" i="9"/>
  <c r="H47" i="9" s="1"/>
  <c r="W75" i="9"/>
  <c r="H91" i="9"/>
  <c r="H90" i="9" s="1"/>
  <c r="D11" i="9"/>
  <c r="W11" i="9"/>
  <c r="M41" i="9"/>
  <c r="M40" i="9" s="1"/>
  <c r="M11" i="9" s="1"/>
  <c r="B41" i="9"/>
  <c r="B40" i="9" s="1"/>
  <c r="E61" i="9"/>
  <c r="F61" i="9" s="1"/>
  <c r="K91" i="9"/>
  <c r="K90" i="9" s="1"/>
  <c r="E34" i="9"/>
  <c r="G34" i="9" s="1"/>
  <c r="C50" i="9"/>
  <c r="V75" i="9"/>
  <c r="T77" i="9"/>
  <c r="T76" i="9" s="1"/>
  <c r="T75" i="9" s="1"/>
  <c r="B80" i="9"/>
  <c r="B77" i="9" s="1"/>
  <c r="B76" i="9" s="1"/>
  <c r="B75" i="9" s="1"/>
  <c r="V11" i="9"/>
  <c r="Z11" i="9"/>
  <c r="H100" i="9"/>
  <c r="G58" i="9"/>
  <c r="G72" i="9"/>
  <c r="X11" i="9"/>
  <c r="L11" i="9"/>
  <c r="AB11" i="9"/>
  <c r="S11" i="9"/>
  <c r="AA11" i="9"/>
  <c r="AE11" i="9"/>
  <c r="Y48" i="9"/>
  <c r="Y47" i="9" s="1"/>
  <c r="E55" i="9"/>
  <c r="E54" i="9" s="1"/>
  <c r="G54" i="9" s="1"/>
  <c r="P100" i="9"/>
  <c r="P97" i="9" s="1"/>
  <c r="O11" i="9"/>
  <c r="S75" i="9"/>
  <c r="O91" i="9"/>
  <c r="O90" i="9" s="1"/>
  <c r="S91" i="9"/>
  <c r="S90" i="9" s="1"/>
  <c r="W91" i="9"/>
  <c r="W90" i="9" s="1"/>
  <c r="Y11" i="9"/>
  <c r="AC11" i="9"/>
  <c r="F23" i="9"/>
  <c r="G33" i="9"/>
  <c r="M50" i="9"/>
  <c r="L100" i="9"/>
  <c r="L97" i="9" s="1"/>
  <c r="AB100" i="9"/>
  <c r="AB97" i="9" s="1"/>
  <c r="K75" i="9"/>
  <c r="I91" i="9"/>
  <c r="I90" i="9" s="1"/>
  <c r="M91" i="9"/>
  <c r="M90" i="9" s="1"/>
  <c r="F87" i="9"/>
  <c r="G87" i="9"/>
  <c r="Z100" i="9"/>
  <c r="Z97" i="9" s="1"/>
  <c r="E26" i="9"/>
  <c r="G27" i="9"/>
  <c r="G26" i="9" s="1"/>
  <c r="F27" i="9"/>
  <c r="F26" i="9" s="1"/>
  <c r="J11" i="9"/>
  <c r="N11" i="9"/>
  <c r="R11" i="9"/>
  <c r="AD11" i="9"/>
  <c r="G13" i="9"/>
  <c r="F13" i="9"/>
  <c r="G20" i="9"/>
  <c r="G19" i="9" s="1"/>
  <c r="U11" i="9"/>
  <c r="K11" i="9"/>
  <c r="E12" i="9"/>
  <c r="G12" i="9" s="1"/>
  <c r="I11" i="9"/>
  <c r="Q11" i="9"/>
  <c r="G43" i="9"/>
  <c r="F43" i="9"/>
  <c r="G23" i="9"/>
  <c r="M48" i="9"/>
  <c r="M47" i="9" s="1"/>
  <c r="M100" i="9"/>
  <c r="M97" i="9" s="1"/>
  <c r="J91" i="9"/>
  <c r="J90" i="9" s="1"/>
  <c r="J100" i="9"/>
  <c r="J97" i="9" s="1"/>
  <c r="B94" i="9"/>
  <c r="N91" i="9"/>
  <c r="N90" i="9" s="1"/>
  <c r="N100" i="9"/>
  <c r="N97" i="9" s="1"/>
  <c r="R91" i="9"/>
  <c r="R90" i="9" s="1"/>
  <c r="R100" i="9"/>
  <c r="R97" i="9" s="1"/>
  <c r="F16" i="9"/>
  <c r="F30" i="9"/>
  <c r="E44" i="9"/>
  <c r="B54" i="9"/>
  <c r="B72" i="9"/>
  <c r="K100" i="9"/>
  <c r="K97" i="9" s="1"/>
  <c r="O100" i="9"/>
  <c r="O97" i="9" s="1"/>
  <c r="S100" i="9"/>
  <c r="S97" i="9" s="1"/>
  <c r="G16" i="9"/>
  <c r="E19" i="9"/>
  <c r="F20" i="9"/>
  <c r="F19" i="9" s="1"/>
  <c r="G30" i="9"/>
  <c r="E33" i="9"/>
  <c r="W48" i="9"/>
  <c r="W47" i="9" s="1"/>
  <c r="AA47" i="9"/>
  <c r="AE48" i="9"/>
  <c r="AE47" i="9" s="1"/>
  <c r="AB69" i="9"/>
  <c r="AB68" i="9" s="1"/>
  <c r="R75" i="9"/>
  <c r="X100" i="9"/>
  <c r="X97" i="9" s="1"/>
  <c r="F58" i="9"/>
  <c r="F62" i="9"/>
  <c r="F65" i="9"/>
  <c r="G69" i="9"/>
  <c r="G68" i="9" s="1"/>
  <c r="Q83" i="9"/>
  <c r="Q75" i="9" s="1"/>
  <c r="Q91" i="9"/>
  <c r="Q90" i="9" s="1"/>
  <c r="U83" i="9"/>
  <c r="U75" i="9" s="1"/>
  <c r="U91" i="9"/>
  <c r="U90" i="9" s="1"/>
  <c r="V91" i="9"/>
  <c r="V90" i="9" s="1"/>
  <c r="V100" i="9"/>
  <c r="V97" i="9" s="1"/>
  <c r="AD100" i="9"/>
  <c r="AD97" i="9" s="1"/>
  <c r="E83" i="9"/>
  <c r="I83" i="9"/>
  <c r="I75" i="9" s="1"/>
  <c r="F84" i="9"/>
  <c r="E76" i="9"/>
  <c r="E50" i="9" l="1"/>
  <c r="E99" i="9" s="1"/>
  <c r="T51" i="9"/>
  <c r="T48" i="9" s="1"/>
  <c r="T47" i="9" s="1"/>
  <c r="E75" i="9"/>
  <c r="E51" i="9"/>
  <c r="E41" i="9"/>
  <c r="E40" i="9" s="1"/>
  <c r="E11" i="9" s="1"/>
  <c r="C51" i="9"/>
  <c r="U97" i="9"/>
  <c r="G61" i="9"/>
  <c r="G55" i="9"/>
  <c r="H97" i="9"/>
  <c r="C11" i="9"/>
  <c r="F77" i="9"/>
  <c r="G80" i="9"/>
  <c r="G77" i="9"/>
  <c r="F80" i="9"/>
  <c r="F54" i="9"/>
  <c r="F55" i="9"/>
  <c r="G50" i="9"/>
  <c r="B33" i="9"/>
  <c r="B11" i="9" s="1"/>
  <c r="B34" i="9"/>
  <c r="F34" i="9" s="1"/>
  <c r="B51" i="9"/>
  <c r="B48" i="9" s="1"/>
  <c r="B47" i="9" s="1"/>
  <c r="F37" i="9"/>
  <c r="F33" i="9" s="1"/>
  <c r="B91" i="9"/>
  <c r="B90" i="9" s="1"/>
  <c r="F12" i="9"/>
  <c r="G76" i="9"/>
  <c r="F76" i="9"/>
  <c r="G44" i="9"/>
  <c r="F44" i="9"/>
  <c r="E91" i="9"/>
  <c r="G94" i="9"/>
  <c r="F94" i="9"/>
  <c r="F83" i="9"/>
  <c r="G83" i="9"/>
  <c r="B69" i="9"/>
  <c r="F72" i="9"/>
  <c r="O251" i="4"/>
  <c r="AI251" i="4" s="1"/>
  <c r="O250" i="4"/>
  <c r="AI250" i="4" s="1"/>
  <c r="O249" i="4"/>
  <c r="AI249" i="4" s="1"/>
  <c r="O248" i="4"/>
  <c r="V273" i="4"/>
  <c r="U273" i="4"/>
  <c r="S54" i="4"/>
  <c r="U54" i="4"/>
  <c r="U75" i="4"/>
  <c r="AE271" i="4"/>
  <c r="AD271" i="4"/>
  <c r="AC271" i="4"/>
  <c r="AB271" i="4"/>
  <c r="AA271" i="4"/>
  <c r="Z271" i="4"/>
  <c r="Y271" i="4"/>
  <c r="AE270" i="4"/>
  <c r="AD270" i="4"/>
  <c r="AC270" i="4"/>
  <c r="AB270" i="4"/>
  <c r="AA270" i="4"/>
  <c r="Z270" i="4"/>
  <c r="Y270" i="4"/>
  <c r="AE269" i="4"/>
  <c r="AD269" i="4"/>
  <c r="AC269" i="4"/>
  <c r="AB269" i="4"/>
  <c r="AA269" i="4"/>
  <c r="Z269" i="4"/>
  <c r="Y269" i="4"/>
  <c r="AE268" i="4"/>
  <c r="AD268" i="4"/>
  <c r="AC268" i="4"/>
  <c r="AB268" i="4"/>
  <c r="AA268" i="4"/>
  <c r="Z268" i="4"/>
  <c r="Y268" i="4"/>
  <c r="X271" i="4"/>
  <c r="W271" i="4"/>
  <c r="V271" i="4"/>
  <c r="U271" i="4"/>
  <c r="T271" i="4"/>
  <c r="X270" i="4"/>
  <c r="W270" i="4"/>
  <c r="V270" i="4"/>
  <c r="U270" i="4"/>
  <c r="T270" i="4"/>
  <c r="X269" i="4"/>
  <c r="W269" i="4"/>
  <c r="V269" i="4"/>
  <c r="U269" i="4"/>
  <c r="T269" i="4"/>
  <c r="X268" i="4"/>
  <c r="W268" i="4"/>
  <c r="V268" i="4"/>
  <c r="U268" i="4"/>
  <c r="T268" i="4"/>
  <c r="S271" i="4"/>
  <c r="R271" i="4"/>
  <c r="S270" i="4"/>
  <c r="R270" i="4"/>
  <c r="S269" i="4"/>
  <c r="R269" i="4"/>
  <c r="S268" i="4"/>
  <c r="R268" i="4"/>
  <c r="Q271" i="4"/>
  <c r="Q270" i="4"/>
  <c r="Q269" i="4"/>
  <c r="Q268" i="4"/>
  <c r="S273" i="4"/>
  <c r="AI277" i="4"/>
  <c r="AH277" i="4"/>
  <c r="AI276" i="4"/>
  <c r="AI275" i="4"/>
  <c r="AH275" i="4"/>
  <c r="AI274" i="4"/>
  <c r="AH274" i="4"/>
  <c r="AI272" i="4"/>
  <c r="AH272" i="4"/>
  <c r="AI266" i="4"/>
  <c r="AH266" i="4"/>
  <c r="AI265" i="4"/>
  <c r="AH265" i="4"/>
  <c r="AI264" i="4"/>
  <c r="AH264" i="4"/>
  <c r="AI263" i="4"/>
  <c r="AH263" i="4"/>
  <c r="AI262" i="4"/>
  <c r="AH262" i="4"/>
  <c r="AI261" i="4"/>
  <c r="AH261" i="4"/>
  <c r="AI260" i="4"/>
  <c r="AH260" i="4"/>
  <c r="AI258" i="4"/>
  <c r="AH258" i="4"/>
  <c r="AI257" i="4"/>
  <c r="AH257" i="4"/>
  <c r="AI256" i="4"/>
  <c r="AH256" i="4"/>
  <c r="AI255" i="4"/>
  <c r="AH255" i="4"/>
  <c r="AI254" i="4"/>
  <c r="AH254" i="4"/>
  <c r="AI252" i="4"/>
  <c r="AH252" i="4"/>
  <c r="AI246" i="4"/>
  <c r="AH246" i="4"/>
  <c r="AI245" i="4"/>
  <c r="AH245" i="4"/>
  <c r="AI244" i="4"/>
  <c r="AH244" i="4"/>
  <c r="AI243" i="4"/>
  <c r="AH243" i="4"/>
  <c r="AI242" i="4"/>
  <c r="AH242" i="4"/>
  <c r="AI241" i="4"/>
  <c r="AI240" i="4"/>
  <c r="AH240" i="4"/>
  <c r="AI239" i="4"/>
  <c r="AH239" i="4"/>
  <c r="AI238" i="4"/>
  <c r="AH238" i="4"/>
  <c r="AI237" i="4"/>
  <c r="AH237" i="4"/>
  <c r="AI236" i="4"/>
  <c r="AH236" i="4"/>
  <c r="AI234" i="4"/>
  <c r="AH234" i="4"/>
  <c r="AI233" i="4"/>
  <c r="AH233" i="4"/>
  <c r="AI232" i="4"/>
  <c r="AH232" i="4"/>
  <c r="AI231" i="4"/>
  <c r="AH231" i="4"/>
  <c r="AI230" i="4"/>
  <c r="AH230" i="4"/>
  <c r="AI228" i="4"/>
  <c r="AH228" i="4"/>
  <c r="AI222" i="4"/>
  <c r="AH222" i="4"/>
  <c r="AI221" i="4"/>
  <c r="AH221" i="4"/>
  <c r="AI220" i="4"/>
  <c r="AH220" i="4"/>
  <c r="AI219" i="4"/>
  <c r="AH219" i="4"/>
  <c r="AI218" i="4"/>
  <c r="AH218" i="4"/>
  <c r="AI217" i="4"/>
  <c r="AH217" i="4"/>
  <c r="AI216" i="4"/>
  <c r="AH216" i="4"/>
  <c r="AI215" i="4"/>
  <c r="AI214" i="4"/>
  <c r="AH214" i="4"/>
  <c r="AI213" i="4"/>
  <c r="AH213" i="4"/>
  <c r="AI212" i="4"/>
  <c r="AH212" i="4"/>
  <c r="AI211" i="4"/>
  <c r="AH211" i="4"/>
  <c r="AI210" i="4"/>
  <c r="AH210" i="4"/>
  <c r="AI209" i="4"/>
  <c r="AI208" i="4"/>
  <c r="AH208" i="4"/>
  <c r="AI207" i="4"/>
  <c r="AH207" i="4"/>
  <c r="AI206" i="4"/>
  <c r="AH206" i="4"/>
  <c r="AI205" i="4"/>
  <c r="AH205" i="4"/>
  <c r="AI204" i="4"/>
  <c r="AH204" i="4"/>
  <c r="AI202" i="4"/>
  <c r="AH202" i="4"/>
  <c r="AI201" i="4"/>
  <c r="AH201" i="4"/>
  <c r="AI200" i="4"/>
  <c r="AH200" i="4"/>
  <c r="AI199" i="4"/>
  <c r="AH199" i="4"/>
  <c r="AI198" i="4"/>
  <c r="AH198" i="4"/>
  <c r="AI197" i="4"/>
  <c r="AI196" i="4"/>
  <c r="AH196" i="4"/>
  <c r="AI195" i="4"/>
  <c r="AH195" i="4"/>
  <c r="AI194" i="4"/>
  <c r="AH194" i="4"/>
  <c r="AI193" i="4"/>
  <c r="AH193" i="4"/>
  <c r="AI192" i="4"/>
  <c r="AH192" i="4"/>
  <c r="AI190" i="4"/>
  <c r="AH190" i="4"/>
  <c r="AI184" i="4"/>
  <c r="AH184" i="4"/>
  <c r="AI183" i="4"/>
  <c r="AH183" i="4"/>
  <c r="AI182" i="4"/>
  <c r="AH182" i="4"/>
  <c r="AI181" i="4"/>
  <c r="AH181" i="4"/>
  <c r="AI180" i="4"/>
  <c r="AH180" i="4"/>
  <c r="AI179" i="4"/>
  <c r="AH179" i="4"/>
  <c r="AI178" i="4"/>
  <c r="AH178" i="4"/>
  <c r="AI177" i="4"/>
  <c r="AH177" i="4"/>
  <c r="AI176" i="4"/>
  <c r="AH176" i="4"/>
  <c r="AI175" i="4"/>
  <c r="AH175" i="4"/>
  <c r="AI174" i="4"/>
  <c r="AH174" i="4"/>
  <c r="AI173" i="4"/>
  <c r="AI172" i="4"/>
  <c r="AH172" i="4"/>
  <c r="AI171" i="4"/>
  <c r="AH171" i="4"/>
  <c r="AI170" i="4"/>
  <c r="AH170" i="4"/>
  <c r="AI169" i="4"/>
  <c r="AH169" i="4"/>
  <c r="AI168" i="4"/>
  <c r="AH168" i="4"/>
  <c r="AI167" i="4"/>
  <c r="AI166" i="4"/>
  <c r="AH166" i="4"/>
  <c r="AI165" i="4"/>
  <c r="AH165" i="4"/>
  <c r="AI164" i="4"/>
  <c r="AH164" i="4"/>
  <c r="AI163" i="4"/>
  <c r="AH163" i="4"/>
  <c r="AI162" i="4"/>
  <c r="AH162" i="4"/>
  <c r="AI160" i="4"/>
  <c r="AH160" i="4"/>
  <c r="AI159" i="4"/>
  <c r="AH159" i="4"/>
  <c r="AI153" i="4"/>
  <c r="AH153" i="4"/>
  <c r="AI147" i="4"/>
  <c r="AH147" i="4"/>
  <c r="AI146" i="4"/>
  <c r="AH146" i="4"/>
  <c r="AI145" i="4"/>
  <c r="AH145" i="4"/>
  <c r="AI144" i="4"/>
  <c r="AH144" i="4"/>
  <c r="AI143" i="4"/>
  <c r="AH143" i="4"/>
  <c r="AI142" i="4"/>
  <c r="AH142" i="4"/>
  <c r="AI141" i="4"/>
  <c r="AH141" i="4"/>
  <c r="AI140" i="4"/>
  <c r="AH140" i="4"/>
  <c r="AI139" i="4"/>
  <c r="AI138" i="4"/>
  <c r="AH138" i="4"/>
  <c r="AI137" i="4"/>
  <c r="AH137" i="4"/>
  <c r="AI136" i="4"/>
  <c r="AH136" i="4"/>
  <c r="AI135" i="4"/>
  <c r="AH135" i="4"/>
  <c r="AI134" i="4"/>
  <c r="AH134" i="4"/>
  <c r="AI133" i="4"/>
  <c r="AH133" i="4"/>
  <c r="AI132" i="4"/>
  <c r="AI131" i="4"/>
  <c r="AH131" i="4"/>
  <c r="AI130" i="4"/>
  <c r="AH130" i="4"/>
  <c r="AI129" i="4"/>
  <c r="AH129" i="4"/>
  <c r="AI128" i="4"/>
  <c r="AH128" i="4"/>
  <c r="AI127" i="4"/>
  <c r="AI126" i="4"/>
  <c r="AI125" i="4"/>
  <c r="AI124" i="4"/>
  <c r="AH124" i="4"/>
  <c r="AI123" i="4"/>
  <c r="AH123" i="4"/>
  <c r="AI122" i="4"/>
  <c r="AH122" i="4"/>
  <c r="AI121" i="4"/>
  <c r="AH121" i="4"/>
  <c r="AI120" i="4"/>
  <c r="AH120" i="4"/>
  <c r="AI119" i="4"/>
  <c r="AH119" i="4"/>
  <c r="AI118" i="4"/>
  <c r="AI117" i="4"/>
  <c r="AH117" i="4"/>
  <c r="AI116" i="4"/>
  <c r="AH116" i="4"/>
  <c r="AI115" i="4"/>
  <c r="AH115" i="4"/>
  <c r="AI114" i="4"/>
  <c r="AH114" i="4"/>
  <c r="AI113" i="4"/>
  <c r="AH113" i="4"/>
  <c r="AI112" i="4"/>
  <c r="AI111" i="4"/>
  <c r="AH111" i="4"/>
  <c r="AI110" i="4"/>
  <c r="AH110" i="4"/>
  <c r="AI109" i="4"/>
  <c r="AH109" i="4"/>
  <c r="AI108" i="4"/>
  <c r="AH108" i="4"/>
  <c r="AI107" i="4"/>
  <c r="AH107" i="4"/>
  <c r="AI106" i="4"/>
  <c r="AI105" i="4"/>
  <c r="AH105" i="4"/>
  <c r="AI104" i="4"/>
  <c r="AH104" i="4"/>
  <c r="AI103" i="4"/>
  <c r="AH103" i="4"/>
  <c r="AI102" i="4"/>
  <c r="AH102" i="4"/>
  <c r="AI101" i="4"/>
  <c r="AH101" i="4"/>
  <c r="AI99" i="4"/>
  <c r="AH99" i="4"/>
  <c r="AI98" i="4"/>
  <c r="AH98" i="4"/>
  <c r="AI92" i="4"/>
  <c r="AH92" i="4"/>
  <c r="AI86" i="4"/>
  <c r="AH86" i="4"/>
  <c r="AI85" i="4"/>
  <c r="AH85" i="4"/>
  <c r="AI84" i="4"/>
  <c r="AH84" i="4"/>
  <c r="AI83" i="4"/>
  <c r="AH83" i="4"/>
  <c r="AI82" i="4"/>
  <c r="AH82" i="4"/>
  <c r="AI80" i="4"/>
  <c r="AH80" i="4"/>
  <c r="AI79" i="4"/>
  <c r="AH79" i="4"/>
  <c r="AI78" i="4"/>
  <c r="AH78" i="4"/>
  <c r="AI77" i="4"/>
  <c r="AH77" i="4"/>
  <c r="AI76" i="4"/>
  <c r="AH76" i="4"/>
  <c r="AI74" i="4"/>
  <c r="AH74" i="4"/>
  <c r="AI73" i="4"/>
  <c r="AH73" i="4"/>
  <c r="AI72" i="4"/>
  <c r="AH72" i="4"/>
  <c r="AI71" i="4"/>
  <c r="AH71" i="4"/>
  <c r="AI70" i="4"/>
  <c r="AH70" i="4"/>
  <c r="AI68" i="4"/>
  <c r="AH68" i="4"/>
  <c r="AI67" i="4"/>
  <c r="AH67" i="4"/>
  <c r="AI66" i="4"/>
  <c r="AH66" i="4"/>
  <c r="AI65" i="4"/>
  <c r="AH65" i="4"/>
  <c r="AI64" i="4"/>
  <c r="AH64" i="4"/>
  <c r="AI62" i="4"/>
  <c r="AH62" i="4"/>
  <c r="AI61" i="4"/>
  <c r="AH61" i="4"/>
  <c r="AI60" i="4"/>
  <c r="AH60" i="4"/>
  <c r="AI59" i="4"/>
  <c r="AH59" i="4"/>
  <c r="AI58" i="4"/>
  <c r="AH58" i="4"/>
  <c r="AI57" i="4"/>
  <c r="AI56" i="4"/>
  <c r="AH56" i="4"/>
  <c r="AI50" i="4"/>
  <c r="AH50" i="4"/>
  <c r="AI49" i="4"/>
  <c r="AH49" i="4"/>
  <c r="AI48" i="4"/>
  <c r="AH48" i="4"/>
  <c r="AI47" i="4"/>
  <c r="AH47" i="4"/>
  <c r="AI46" i="4"/>
  <c r="AH46" i="4"/>
  <c r="AI44" i="4"/>
  <c r="AH44" i="4"/>
  <c r="AI43" i="4"/>
  <c r="AH43" i="4"/>
  <c r="AI42" i="4"/>
  <c r="AH42" i="4"/>
  <c r="AI41" i="4"/>
  <c r="AH41" i="4"/>
  <c r="AI40" i="4"/>
  <c r="AH40" i="4"/>
  <c r="AI39" i="4"/>
  <c r="AH39" i="4"/>
  <c r="AI37" i="4"/>
  <c r="AH37" i="4"/>
  <c r="AI36" i="4"/>
  <c r="AH36" i="4"/>
  <c r="AI35" i="4"/>
  <c r="AH35" i="4"/>
  <c r="AI34" i="4"/>
  <c r="AH34" i="4"/>
  <c r="AI33" i="4"/>
  <c r="AH33" i="4"/>
  <c r="AI31" i="4"/>
  <c r="AH31" i="4"/>
  <c r="AI30" i="4"/>
  <c r="AH30" i="4"/>
  <c r="AI29" i="4"/>
  <c r="AH29" i="4"/>
  <c r="AI28" i="4"/>
  <c r="AH28" i="4"/>
  <c r="AI27" i="4"/>
  <c r="AH27" i="4"/>
  <c r="AI25" i="4"/>
  <c r="AH25" i="4"/>
  <c r="AI24" i="4"/>
  <c r="AH24" i="4"/>
  <c r="AI23" i="4"/>
  <c r="AH23" i="4"/>
  <c r="AI22" i="4"/>
  <c r="AI21" i="4"/>
  <c r="AH21" i="4"/>
  <c r="AI20" i="4"/>
  <c r="AH20" i="4"/>
  <c r="AI18" i="4"/>
  <c r="AH18" i="4"/>
  <c r="T100" i="9" l="1"/>
  <c r="T97" i="9" s="1"/>
  <c r="F50" i="9"/>
  <c r="E48" i="9"/>
  <c r="E47" i="9" s="1"/>
  <c r="C48" i="9"/>
  <c r="C47" i="9" s="1"/>
  <c r="E101" i="9"/>
  <c r="E97" i="9" s="1"/>
  <c r="C100" i="9"/>
  <c r="C97" i="9" s="1"/>
  <c r="B100" i="9"/>
  <c r="B97" i="9" s="1"/>
  <c r="G99" i="9"/>
  <c r="S267" i="4"/>
  <c r="Y267" i="4"/>
  <c r="AC267" i="4"/>
  <c r="AA267" i="4"/>
  <c r="AE267" i="4"/>
  <c r="O247" i="4"/>
  <c r="AI247" i="4" s="1"/>
  <c r="AI248" i="4"/>
  <c r="F99" i="9"/>
  <c r="AB267" i="4"/>
  <c r="V267" i="4"/>
  <c r="W267" i="4"/>
  <c r="Z267" i="4"/>
  <c r="Q267" i="4"/>
  <c r="G97" i="9"/>
  <c r="F91" i="9"/>
  <c r="E90" i="9"/>
  <c r="G91" i="9"/>
  <c r="F51" i="9"/>
  <c r="G51" i="9"/>
  <c r="G75" i="9"/>
  <c r="F75" i="9"/>
  <c r="F69" i="9"/>
  <c r="F68" i="9" s="1"/>
  <c r="B68" i="9"/>
  <c r="G41" i="9"/>
  <c r="G40" i="9" s="1"/>
  <c r="G11" i="9" s="1"/>
  <c r="F41" i="9"/>
  <c r="F40" i="9" s="1"/>
  <c r="F11" i="9" s="1"/>
  <c r="U267" i="4"/>
  <c r="X267" i="4"/>
  <c r="AD267" i="4"/>
  <c r="R267" i="4"/>
  <c r="T267" i="4"/>
  <c r="G100" i="9" l="1"/>
  <c r="F97" i="9"/>
  <c r="F100" i="9"/>
  <c r="F48" i="9"/>
  <c r="G48" i="9"/>
  <c r="G90" i="9"/>
  <c r="F90" i="9"/>
  <c r="E97" i="3"/>
  <c r="C97" i="3"/>
  <c r="B97" i="3"/>
  <c r="B94" i="3" s="1"/>
  <c r="N94" i="3"/>
  <c r="N93" i="3" s="1"/>
  <c r="M94" i="3"/>
  <c r="M93" i="3" s="1"/>
  <c r="L94" i="3"/>
  <c r="L93" i="3" s="1"/>
  <c r="K94" i="3"/>
  <c r="K93" i="3" s="1"/>
  <c r="J94" i="3"/>
  <c r="J93" i="3" s="1"/>
  <c r="I94" i="3"/>
  <c r="I93" i="3" s="1"/>
  <c r="G94" i="3"/>
  <c r="G93" i="3"/>
  <c r="G92" i="3"/>
  <c r="F92" i="3"/>
  <c r="G91" i="3"/>
  <c r="F91" i="3"/>
  <c r="N90" i="3"/>
  <c r="E90" i="3"/>
  <c r="E87" i="3" s="1"/>
  <c r="E86" i="3" s="1"/>
  <c r="M87" i="3"/>
  <c r="M86" i="3" s="1"/>
  <c r="L87" i="3"/>
  <c r="L86" i="3" s="1"/>
  <c r="K87" i="3"/>
  <c r="K86" i="3" s="1"/>
  <c r="J87" i="3"/>
  <c r="J86" i="3" s="1"/>
  <c r="I87" i="3"/>
  <c r="I86" i="3" s="1"/>
  <c r="D87" i="3"/>
  <c r="D86" i="3" s="1"/>
  <c r="E80" i="3"/>
  <c r="E79" i="3" s="1"/>
  <c r="C80" i="3"/>
  <c r="C79" i="3" s="1"/>
  <c r="B83" i="3"/>
  <c r="B80" i="3" s="1"/>
  <c r="B79" i="3" s="1"/>
  <c r="AE80" i="3"/>
  <c r="AE79" i="3" s="1"/>
  <c r="AD80" i="3"/>
  <c r="AD79" i="3" s="1"/>
  <c r="AC80" i="3"/>
  <c r="AC79" i="3" s="1"/>
  <c r="AB80" i="3"/>
  <c r="AB79" i="3" s="1"/>
  <c r="AA80" i="3"/>
  <c r="AA79" i="3" s="1"/>
  <c r="Z80" i="3"/>
  <c r="Z79" i="3" s="1"/>
  <c r="Y80" i="3"/>
  <c r="Y79" i="3" s="1"/>
  <c r="X80" i="3"/>
  <c r="X79" i="3" s="1"/>
  <c r="W80" i="3"/>
  <c r="W79" i="3" s="1"/>
  <c r="V80" i="3"/>
  <c r="V79" i="3" s="1"/>
  <c r="U80" i="3"/>
  <c r="U79" i="3" s="1"/>
  <c r="T80" i="3"/>
  <c r="T79" i="3" s="1"/>
  <c r="S80" i="3"/>
  <c r="S79" i="3" s="1"/>
  <c r="R80" i="3"/>
  <c r="R79" i="3" s="1"/>
  <c r="Q80" i="3"/>
  <c r="Q79" i="3" s="1"/>
  <c r="P80" i="3"/>
  <c r="P79" i="3" s="1"/>
  <c r="O80" i="3"/>
  <c r="O79" i="3" s="1"/>
  <c r="N80" i="3"/>
  <c r="N79" i="3" s="1"/>
  <c r="M80" i="3"/>
  <c r="M79" i="3" s="1"/>
  <c r="L80" i="3"/>
  <c r="L79" i="3" s="1"/>
  <c r="K80" i="3"/>
  <c r="K79" i="3" s="1"/>
  <c r="J80" i="3"/>
  <c r="J79" i="3" s="1"/>
  <c r="I80" i="3"/>
  <c r="I79" i="3" s="1"/>
  <c r="H80" i="3"/>
  <c r="H79" i="3" s="1"/>
  <c r="D80" i="3"/>
  <c r="D79" i="3" s="1"/>
  <c r="E72" i="3"/>
  <c r="E71" i="3" s="1"/>
  <c r="C72" i="3"/>
  <c r="C71" i="3" s="1"/>
  <c r="B74" i="3"/>
  <c r="B72" i="3" s="1"/>
  <c r="B71" i="3" s="1"/>
  <c r="AE72" i="3"/>
  <c r="AE71" i="3" s="1"/>
  <c r="AD72" i="3"/>
  <c r="AD71" i="3" s="1"/>
  <c r="AC72" i="3"/>
  <c r="AC71" i="3" s="1"/>
  <c r="AB72" i="3"/>
  <c r="AB71" i="3" s="1"/>
  <c r="AA72" i="3"/>
  <c r="AA71" i="3" s="1"/>
  <c r="Z72" i="3"/>
  <c r="Z71" i="3" s="1"/>
  <c r="Y72" i="3"/>
  <c r="Y71" i="3" s="1"/>
  <c r="X72" i="3"/>
  <c r="X71" i="3" s="1"/>
  <c r="W72" i="3"/>
  <c r="W71" i="3" s="1"/>
  <c r="V72" i="3"/>
  <c r="V71" i="3" s="1"/>
  <c r="U72" i="3"/>
  <c r="U71" i="3" s="1"/>
  <c r="T72" i="3"/>
  <c r="T71" i="3" s="1"/>
  <c r="S72" i="3"/>
  <c r="S71" i="3" s="1"/>
  <c r="R72" i="3"/>
  <c r="R71" i="3" s="1"/>
  <c r="Q72" i="3"/>
  <c r="Q71" i="3" s="1"/>
  <c r="P72" i="3"/>
  <c r="P71" i="3" s="1"/>
  <c r="O72" i="3"/>
  <c r="O71" i="3" s="1"/>
  <c r="N72" i="3"/>
  <c r="N71" i="3" s="1"/>
  <c r="M72" i="3"/>
  <c r="M71" i="3" s="1"/>
  <c r="L72" i="3"/>
  <c r="L71" i="3" s="1"/>
  <c r="K72" i="3"/>
  <c r="K71" i="3" s="1"/>
  <c r="J72" i="3"/>
  <c r="J71" i="3" s="1"/>
  <c r="I72" i="3"/>
  <c r="I71" i="3" s="1"/>
  <c r="H72" i="3"/>
  <c r="H71" i="3" s="1"/>
  <c r="D72" i="3"/>
  <c r="D71" i="3" s="1"/>
  <c r="E68" i="3"/>
  <c r="E61" i="3" s="1"/>
  <c r="C68" i="3"/>
  <c r="C61" i="3" s="1"/>
  <c r="B68" i="3"/>
  <c r="B61" i="3" s="1"/>
  <c r="E67" i="3"/>
  <c r="C67" i="3"/>
  <c r="B67" i="3"/>
  <c r="AE65" i="3"/>
  <c r="AE64" i="3" s="1"/>
  <c r="AD65" i="3"/>
  <c r="AD64" i="3" s="1"/>
  <c r="AC65" i="3"/>
  <c r="AC64" i="3" s="1"/>
  <c r="AB65" i="3"/>
  <c r="AB64" i="3" s="1"/>
  <c r="AA65" i="3"/>
  <c r="AA64" i="3" s="1"/>
  <c r="Z65" i="3"/>
  <c r="Z64" i="3" s="1"/>
  <c r="Y65" i="3"/>
  <c r="Y64" i="3" s="1"/>
  <c r="X65" i="3"/>
  <c r="X64" i="3" s="1"/>
  <c r="W65" i="3"/>
  <c r="W64" i="3" s="1"/>
  <c r="V65" i="3"/>
  <c r="V64" i="3" s="1"/>
  <c r="U65" i="3"/>
  <c r="U64" i="3" s="1"/>
  <c r="T65" i="3"/>
  <c r="T64" i="3" s="1"/>
  <c r="S65" i="3"/>
  <c r="S64" i="3" s="1"/>
  <c r="R65" i="3"/>
  <c r="R64" i="3" s="1"/>
  <c r="Q65" i="3"/>
  <c r="Q64" i="3" s="1"/>
  <c r="P65" i="3"/>
  <c r="P64" i="3" s="1"/>
  <c r="O65" i="3"/>
  <c r="O64" i="3" s="1"/>
  <c r="N65" i="3"/>
  <c r="N64" i="3" s="1"/>
  <c r="M65" i="3"/>
  <c r="M64" i="3" s="1"/>
  <c r="L65" i="3"/>
  <c r="L64" i="3" s="1"/>
  <c r="K65" i="3"/>
  <c r="K64" i="3" s="1"/>
  <c r="J65" i="3"/>
  <c r="J64" i="3" s="1"/>
  <c r="I65" i="3"/>
  <c r="I64" i="3" s="1"/>
  <c r="H65" i="3"/>
  <c r="H64" i="3" s="1"/>
  <c r="D65" i="3"/>
  <c r="D64" i="3" s="1"/>
  <c r="AE61" i="3"/>
  <c r="AE103" i="3" s="1"/>
  <c r="AD61" i="3"/>
  <c r="AD103" i="3" s="1"/>
  <c r="AC61" i="3"/>
  <c r="AC103" i="3" s="1"/>
  <c r="AB61" i="3"/>
  <c r="AB103" i="3" s="1"/>
  <c r="AA61" i="3"/>
  <c r="AA103" i="3" s="1"/>
  <c r="Z61" i="3"/>
  <c r="Z103" i="3" s="1"/>
  <c r="Y61" i="3"/>
  <c r="Y103" i="3" s="1"/>
  <c r="X61" i="3"/>
  <c r="X103" i="3" s="1"/>
  <c r="W61" i="3"/>
  <c r="W103" i="3" s="1"/>
  <c r="V61" i="3"/>
  <c r="V103" i="3" s="1"/>
  <c r="U61" i="3"/>
  <c r="U103" i="3" s="1"/>
  <c r="T61" i="3"/>
  <c r="T103" i="3" s="1"/>
  <c r="S61" i="3"/>
  <c r="S103" i="3" s="1"/>
  <c r="R61" i="3"/>
  <c r="R103" i="3" s="1"/>
  <c r="Q61" i="3"/>
  <c r="Q103" i="3" s="1"/>
  <c r="P61" i="3"/>
  <c r="P103" i="3" s="1"/>
  <c r="O61" i="3"/>
  <c r="O103" i="3" s="1"/>
  <c r="N61" i="3"/>
  <c r="M61" i="3"/>
  <c r="M103" i="3" s="1"/>
  <c r="L61" i="3"/>
  <c r="L103" i="3" s="1"/>
  <c r="K61" i="3"/>
  <c r="K103" i="3" s="1"/>
  <c r="J61" i="3"/>
  <c r="J103" i="3" s="1"/>
  <c r="I61" i="3"/>
  <c r="I103" i="3" s="1"/>
  <c r="H61" i="3"/>
  <c r="H103" i="3" s="1"/>
  <c r="D61" i="3"/>
  <c r="D103" i="3" s="1"/>
  <c r="AE60" i="3"/>
  <c r="AE102" i="3" s="1"/>
  <c r="AD60" i="3"/>
  <c r="AD102" i="3" s="1"/>
  <c r="AC60" i="3"/>
  <c r="AC102" i="3" s="1"/>
  <c r="AB60" i="3"/>
  <c r="AB102" i="3" s="1"/>
  <c r="AA60" i="3"/>
  <c r="AA102" i="3" s="1"/>
  <c r="Z60" i="3"/>
  <c r="Z102" i="3" s="1"/>
  <c r="Y60" i="3"/>
  <c r="Y102" i="3" s="1"/>
  <c r="X60" i="3"/>
  <c r="X102" i="3" s="1"/>
  <c r="W60" i="3"/>
  <c r="W102" i="3" s="1"/>
  <c r="V60" i="3"/>
  <c r="V102" i="3" s="1"/>
  <c r="U60" i="3"/>
  <c r="U102" i="3" s="1"/>
  <c r="T60" i="3"/>
  <c r="T102" i="3" s="1"/>
  <c r="S60" i="3"/>
  <c r="S102" i="3" s="1"/>
  <c r="R60" i="3"/>
  <c r="R102" i="3" s="1"/>
  <c r="Q60" i="3"/>
  <c r="Q102" i="3" s="1"/>
  <c r="P60" i="3"/>
  <c r="P102" i="3" s="1"/>
  <c r="O60" i="3"/>
  <c r="O102" i="3" s="1"/>
  <c r="N60" i="3"/>
  <c r="N102" i="3" s="1"/>
  <c r="M60" i="3"/>
  <c r="L60" i="3"/>
  <c r="L102" i="3" s="1"/>
  <c r="K60" i="3"/>
  <c r="K102" i="3" s="1"/>
  <c r="J60" i="3"/>
  <c r="J102" i="3" s="1"/>
  <c r="I60" i="3"/>
  <c r="I102" i="3" s="1"/>
  <c r="H60" i="3"/>
  <c r="D60" i="3"/>
  <c r="E51" i="3"/>
  <c r="E50" i="3" s="1"/>
  <c r="C51" i="3"/>
  <c r="C50" i="3" s="1"/>
  <c r="B53" i="3"/>
  <c r="AE51" i="3"/>
  <c r="AE50" i="3" s="1"/>
  <c r="AD51" i="3"/>
  <c r="AD50" i="3" s="1"/>
  <c r="AC51" i="3"/>
  <c r="AC50" i="3" s="1"/>
  <c r="AB51" i="3"/>
  <c r="AB50" i="3" s="1"/>
  <c r="AA51" i="3"/>
  <c r="AA50" i="3" s="1"/>
  <c r="Z51" i="3"/>
  <c r="Z50" i="3" s="1"/>
  <c r="Y51" i="3"/>
  <c r="Y50" i="3" s="1"/>
  <c r="X51" i="3"/>
  <c r="X50" i="3" s="1"/>
  <c r="W51" i="3"/>
  <c r="W50" i="3" s="1"/>
  <c r="V51" i="3"/>
  <c r="V50" i="3" s="1"/>
  <c r="U51" i="3"/>
  <c r="U50" i="3" s="1"/>
  <c r="T51" i="3"/>
  <c r="T50" i="3" s="1"/>
  <c r="S51" i="3"/>
  <c r="S50" i="3" s="1"/>
  <c r="R51" i="3"/>
  <c r="R50" i="3" s="1"/>
  <c r="Q51" i="3"/>
  <c r="Q50" i="3" s="1"/>
  <c r="P51" i="3"/>
  <c r="P50" i="3" s="1"/>
  <c r="O51" i="3"/>
  <c r="O50" i="3" s="1"/>
  <c r="N51" i="3"/>
  <c r="N50" i="3" s="1"/>
  <c r="M51" i="3"/>
  <c r="M50" i="3" s="1"/>
  <c r="L51" i="3"/>
  <c r="L50" i="3" s="1"/>
  <c r="K51" i="3"/>
  <c r="K50" i="3" s="1"/>
  <c r="J51" i="3"/>
  <c r="J50" i="3" s="1"/>
  <c r="I51" i="3"/>
  <c r="I50" i="3" s="1"/>
  <c r="H51" i="3"/>
  <c r="H50" i="3" s="1"/>
  <c r="D51" i="3"/>
  <c r="D50" i="3" s="1"/>
  <c r="E46" i="3"/>
  <c r="E44" i="3" s="1"/>
  <c r="E43" i="3" s="1"/>
  <c r="C44" i="3"/>
  <c r="C43" i="3" s="1"/>
  <c r="B46" i="3"/>
  <c r="B44" i="3" s="1"/>
  <c r="B43" i="3" s="1"/>
  <c r="AE44" i="3"/>
  <c r="AE43" i="3" s="1"/>
  <c r="AD44" i="3"/>
  <c r="AC44" i="3"/>
  <c r="AC43" i="3" s="1"/>
  <c r="AB44" i="3"/>
  <c r="AB43" i="3" s="1"/>
  <c r="AA44" i="3"/>
  <c r="AA43" i="3" s="1"/>
  <c r="Z44" i="3"/>
  <c r="Z43" i="3" s="1"/>
  <c r="Y44" i="3"/>
  <c r="Y43" i="3" s="1"/>
  <c r="X44" i="3"/>
  <c r="X43" i="3" s="1"/>
  <c r="W44" i="3"/>
  <c r="W43" i="3" s="1"/>
  <c r="V44" i="3"/>
  <c r="V43" i="3" s="1"/>
  <c r="U44" i="3"/>
  <c r="U43" i="3" s="1"/>
  <c r="T44" i="3"/>
  <c r="T43" i="3" s="1"/>
  <c r="S44" i="3"/>
  <c r="S43" i="3" s="1"/>
  <c r="R44" i="3"/>
  <c r="R43" i="3" s="1"/>
  <c r="Q44" i="3"/>
  <c r="Q43" i="3" s="1"/>
  <c r="P44" i="3"/>
  <c r="P43" i="3" s="1"/>
  <c r="O44" i="3"/>
  <c r="O43" i="3" s="1"/>
  <c r="N44" i="3"/>
  <c r="N43" i="3" s="1"/>
  <c r="M44" i="3"/>
  <c r="M43" i="3" s="1"/>
  <c r="L44" i="3"/>
  <c r="L43" i="3" s="1"/>
  <c r="K44" i="3"/>
  <c r="K43" i="3" s="1"/>
  <c r="J44" i="3"/>
  <c r="J43" i="3" s="1"/>
  <c r="I44" i="3"/>
  <c r="I43" i="3" s="1"/>
  <c r="H44" i="3"/>
  <c r="H43" i="3" s="1"/>
  <c r="D44" i="3"/>
  <c r="D43" i="3" s="1"/>
  <c r="AD43" i="3"/>
  <c r="E39" i="3"/>
  <c r="E37" i="3" s="1"/>
  <c r="E36" i="3" s="1"/>
  <c r="C39" i="3"/>
  <c r="C37" i="3" s="1"/>
  <c r="C36" i="3" s="1"/>
  <c r="B39" i="3"/>
  <c r="B37" i="3" s="1"/>
  <c r="B36" i="3" s="1"/>
  <c r="AE37" i="3"/>
  <c r="AE36" i="3" s="1"/>
  <c r="AD37" i="3"/>
  <c r="AD36" i="3" s="1"/>
  <c r="AC37" i="3"/>
  <c r="AC36" i="3" s="1"/>
  <c r="AB37" i="3"/>
  <c r="AB36" i="3" s="1"/>
  <c r="AA37" i="3"/>
  <c r="AA36" i="3" s="1"/>
  <c r="Z37" i="3"/>
  <c r="Z36" i="3" s="1"/>
  <c r="Y37" i="3"/>
  <c r="Y36" i="3" s="1"/>
  <c r="X37" i="3"/>
  <c r="X36" i="3" s="1"/>
  <c r="W37" i="3"/>
  <c r="W36" i="3" s="1"/>
  <c r="V37" i="3"/>
  <c r="V36" i="3" s="1"/>
  <c r="U37" i="3"/>
  <c r="U36" i="3" s="1"/>
  <c r="T37" i="3"/>
  <c r="T36" i="3" s="1"/>
  <c r="S37" i="3"/>
  <c r="S36" i="3" s="1"/>
  <c r="R37" i="3"/>
  <c r="R36" i="3" s="1"/>
  <c r="Q37" i="3"/>
  <c r="Q36" i="3" s="1"/>
  <c r="P37" i="3"/>
  <c r="P36" i="3" s="1"/>
  <c r="O37" i="3"/>
  <c r="O36" i="3" s="1"/>
  <c r="N37" i="3"/>
  <c r="N36" i="3" s="1"/>
  <c r="M37" i="3"/>
  <c r="M36" i="3" s="1"/>
  <c r="L37" i="3"/>
  <c r="L36" i="3" s="1"/>
  <c r="K37" i="3"/>
  <c r="K36" i="3" s="1"/>
  <c r="J37" i="3"/>
  <c r="J36" i="3" s="1"/>
  <c r="I37" i="3"/>
  <c r="I36" i="3" s="1"/>
  <c r="H37" i="3"/>
  <c r="H36" i="3" s="1"/>
  <c r="D37" i="3"/>
  <c r="D36" i="3" s="1"/>
  <c r="B32" i="3"/>
  <c r="AE30" i="3"/>
  <c r="AE29" i="3" s="1"/>
  <c r="AD30" i="3"/>
  <c r="AD29" i="3" s="1"/>
  <c r="AC30" i="3"/>
  <c r="AC29" i="3" s="1"/>
  <c r="AB30" i="3"/>
  <c r="AB29" i="3" s="1"/>
  <c r="AA30" i="3"/>
  <c r="AA29" i="3" s="1"/>
  <c r="Z30" i="3"/>
  <c r="Z29" i="3" s="1"/>
  <c r="Y30" i="3"/>
  <c r="Y29" i="3" s="1"/>
  <c r="X30" i="3"/>
  <c r="X29" i="3" s="1"/>
  <c r="W30" i="3"/>
  <c r="W29" i="3" s="1"/>
  <c r="V30" i="3"/>
  <c r="V29" i="3" s="1"/>
  <c r="U30" i="3"/>
  <c r="U29" i="3" s="1"/>
  <c r="T30" i="3"/>
  <c r="T29" i="3" s="1"/>
  <c r="S30" i="3"/>
  <c r="S29" i="3" s="1"/>
  <c r="R30" i="3"/>
  <c r="R29" i="3" s="1"/>
  <c r="Q30" i="3"/>
  <c r="Q29" i="3" s="1"/>
  <c r="P30" i="3"/>
  <c r="P29" i="3" s="1"/>
  <c r="O30" i="3"/>
  <c r="O29" i="3" s="1"/>
  <c r="N30" i="3"/>
  <c r="N29" i="3" s="1"/>
  <c r="M30" i="3"/>
  <c r="M29" i="3" s="1"/>
  <c r="L30" i="3"/>
  <c r="L29" i="3" s="1"/>
  <c r="K30" i="3"/>
  <c r="K29" i="3" s="1"/>
  <c r="J30" i="3"/>
  <c r="J29" i="3" s="1"/>
  <c r="I30" i="3"/>
  <c r="I29" i="3" s="1"/>
  <c r="H30" i="3"/>
  <c r="H29" i="3" s="1"/>
  <c r="D30" i="3"/>
  <c r="D29" i="3" s="1"/>
  <c r="M25" i="3"/>
  <c r="M23" i="3" s="1"/>
  <c r="M22" i="3" s="1"/>
  <c r="H25" i="3"/>
  <c r="H23" i="3" s="1"/>
  <c r="H22" i="3" s="1"/>
  <c r="D25" i="3"/>
  <c r="D23" i="3" s="1"/>
  <c r="D22" i="3" s="1"/>
  <c r="AE23" i="3"/>
  <c r="AE22" i="3" s="1"/>
  <c r="AD23" i="3"/>
  <c r="AD22" i="3" s="1"/>
  <c r="AC23" i="3"/>
  <c r="AC22" i="3" s="1"/>
  <c r="AB23" i="3"/>
  <c r="AB22" i="3" s="1"/>
  <c r="AA23" i="3"/>
  <c r="AA22" i="3" s="1"/>
  <c r="Z23" i="3"/>
  <c r="Z22" i="3" s="1"/>
  <c r="Y23" i="3"/>
  <c r="Y22" i="3" s="1"/>
  <c r="X23" i="3"/>
  <c r="X22" i="3" s="1"/>
  <c r="W23" i="3"/>
  <c r="W22" i="3" s="1"/>
  <c r="V23" i="3"/>
  <c r="V22" i="3" s="1"/>
  <c r="U23" i="3"/>
  <c r="U22" i="3" s="1"/>
  <c r="T23" i="3"/>
  <c r="T22" i="3" s="1"/>
  <c r="S23" i="3"/>
  <c r="S22" i="3" s="1"/>
  <c r="R23" i="3"/>
  <c r="R22" i="3" s="1"/>
  <c r="Q23" i="3"/>
  <c r="Q22" i="3" s="1"/>
  <c r="P23" i="3"/>
  <c r="P22" i="3" s="1"/>
  <c r="O23" i="3"/>
  <c r="O22" i="3" s="1"/>
  <c r="N23" i="3"/>
  <c r="N22" i="3" s="1"/>
  <c r="L23" i="3"/>
  <c r="L22" i="3" s="1"/>
  <c r="K23" i="3"/>
  <c r="K22" i="3" s="1"/>
  <c r="J23" i="3"/>
  <c r="J22" i="3" s="1"/>
  <c r="I23" i="3"/>
  <c r="I22" i="3" s="1"/>
  <c r="C16" i="3"/>
  <c r="C15" i="3" s="1"/>
  <c r="B18" i="3"/>
  <c r="AD16" i="3"/>
  <c r="AD15" i="3" s="1"/>
  <c r="AC16" i="3"/>
  <c r="AC15" i="3" s="1"/>
  <c r="AB16" i="3"/>
  <c r="AB15" i="3" s="1"/>
  <c r="AA16" i="3"/>
  <c r="AA15" i="3" s="1"/>
  <c r="Z16" i="3"/>
  <c r="Z15" i="3" s="1"/>
  <c r="Y16" i="3"/>
  <c r="Y15" i="3" s="1"/>
  <c r="X16" i="3"/>
  <c r="X15" i="3" s="1"/>
  <c r="W16" i="3"/>
  <c r="W15" i="3" s="1"/>
  <c r="V16" i="3"/>
  <c r="V15" i="3" s="1"/>
  <c r="U16" i="3"/>
  <c r="U15" i="3" s="1"/>
  <c r="T16" i="3"/>
  <c r="T15" i="3" s="1"/>
  <c r="S16" i="3"/>
  <c r="S15" i="3" s="1"/>
  <c r="R16" i="3"/>
  <c r="R15" i="3" s="1"/>
  <c r="Q16" i="3"/>
  <c r="Q15" i="3" s="1"/>
  <c r="P16" i="3"/>
  <c r="P15" i="3" s="1"/>
  <c r="O16" i="3"/>
  <c r="O15" i="3" s="1"/>
  <c r="N16" i="3"/>
  <c r="N15" i="3" s="1"/>
  <c r="M16" i="3"/>
  <c r="M15" i="3" s="1"/>
  <c r="L16" i="3"/>
  <c r="L15" i="3" s="1"/>
  <c r="K16" i="3"/>
  <c r="K15" i="3" s="1"/>
  <c r="J16" i="3"/>
  <c r="J15" i="3" s="1"/>
  <c r="E16" i="3"/>
  <c r="E15" i="3" s="1"/>
  <c r="D16" i="3"/>
  <c r="D15" i="3" s="1"/>
  <c r="B16" i="3"/>
  <c r="B15" i="3" s="1"/>
  <c r="AE15" i="3"/>
  <c r="C90" i="3" l="1"/>
  <c r="C87" i="3" s="1"/>
  <c r="C86" i="3" s="1"/>
  <c r="N87" i="3"/>
  <c r="N86" i="3" s="1"/>
  <c r="B51" i="3"/>
  <c r="B50" i="3" s="1"/>
  <c r="F53" i="3"/>
  <c r="C60" i="3"/>
  <c r="C58" i="3" s="1"/>
  <c r="C57" i="3" s="1"/>
  <c r="G47" i="9"/>
  <c r="F47" i="9"/>
  <c r="C65" i="3"/>
  <c r="C64" i="3" s="1"/>
  <c r="H58" i="3"/>
  <c r="H57" i="3" s="1"/>
  <c r="B25" i="3"/>
  <c r="B23" i="3" s="1"/>
  <c r="B22" i="3" s="1"/>
  <c r="D102" i="3"/>
  <c r="D100" i="3" s="1"/>
  <c r="P58" i="3"/>
  <c r="P57" i="3" s="1"/>
  <c r="X58" i="3"/>
  <c r="X57" i="3" s="1"/>
  <c r="L58" i="3"/>
  <c r="L57" i="3" s="1"/>
  <c r="AB58" i="3"/>
  <c r="AB57" i="3" s="1"/>
  <c r="E60" i="3"/>
  <c r="E58" i="3" s="1"/>
  <c r="E57" i="3" s="1"/>
  <c r="AE58" i="3"/>
  <c r="AE57" i="3" s="1"/>
  <c r="B90" i="3"/>
  <c r="B87" i="3" s="1"/>
  <c r="B86" i="3" s="1"/>
  <c r="T58" i="3"/>
  <c r="T57" i="3" s="1"/>
  <c r="M102" i="3"/>
  <c r="M100" i="3" s="1"/>
  <c r="Q100" i="3"/>
  <c r="U100" i="3"/>
  <c r="Y100" i="3"/>
  <c r="AC100" i="3"/>
  <c r="B65" i="3"/>
  <c r="B64" i="3" s="1"/>
  <c r="I58" i="3"/>
  <c r="I57" i="3" s="1"/>
  <c r="M58" i="3"/>
  <c r="M57" i="3" s="1"/>
  <c r="Q58" i="3"/>
  <c r="Q57" i="3" s="1"/>
  <c r="U58" i="3"/>
  <c r="U57" i="3" s="1"/>
  <c r="Y58" i="3"/>
  <c r="Y57" i="3" s="1"/>
  <c r="AC58" i="3"/>
  <c r="AC57" i="3" s="1"/>
  <c r="K100" i="3"/>
  <c r="O100" i="3"/>
  <c r="S100" i="3"/>
  <c r="W100" i="3"/>
  <c r="AA100" i="3"/>
  <c r="AE100" i="3"/>
  <c r="G97" i="3"/>
  <c r="B30" i="3"/>
  <c r="B29" i="3" s="1"/>
  <c r="C25" i="3"/>
  <c r="C23" i="3" s="1"/>
  <c r="C22" i="3" s="1"/>
  <c r="C30" i="3"/>
  <c r="C29" i="3" s="1"/>
  <c r="E25" i="3"/>
  <c r="E23" i="3" s="1"/>
  <c r="E22" i="3" s="1"/>
  <c r="J58" i="3"/>
  <c r="J57" i="3" s="1"/>
  <c r="N58" i="3"/>
  <c r="N57" i="3" s="1"/>
  <c r="R58" i="3"/>
  <c r="R57" i="3" s="1"/>
  <c r="V58" i="3"/>
  <c r="V57" i="3" s="1"/>
  <c r="Z58" i="3"/>
  <c r="Z57" i="3" s="1"/>
  <c r="AD58" i="3"/>
  <c r="AD57" i="3" s="1"/>
  <c r="E65" i="3"/>
  <c r="E64" i="3" s="1"/>
  <c r="D58" i="3"/>
  <c r="D57" i="3" s="1"/>
  <c r="K58" i="3"/>
  <c r="K57" i="3" s="1"/>
  <c r="O58" i="3"/>
  <c r="O57" i="3" s="1"/>
  <c r="S58" i="3"/>
  <c r="S57" i="3" s="1"/>
  <c r="W58" i="3"/>
  <c r="W57" i="3" s="1"/>
  <c r="AA58" i="3"/>
  <c r="AA57" i="3" s="1"/>
  <c r="H102" i="3"/>
  <c r="H100" i="3" s="1"/>
  <c r="L100" i="3"/>
  <c r="P100" i="3"/>
  <c r="T100" i="3"/>
  <c r="X100" i="3"/>
  <c r="AB100" i="3"/>
  <c r="N103" i="3"/>
  <c r="B103" i="3" s="1"/>
  <c r="I100" i="3"/>
  <c r="R100" i="3"/>
  <c r="V100" i="3"/>
  <c r="AD100" i="3"/>
  <c r="Z100" i="3"/>
  <c r="C103" i="3"/>
  <c r="J100" i="3"/>
  <c r="B93" i="3"/>
  <c r="F93" i="3" s="1"/>
  <c r="F94" i="3"/>
  <c r="E30" i="3"/>
  <c r="E29" i="3" s="1"/>
  <c r="F97" i="3"/>
  <c r="B60" i="3"/>
  <c r="B58" i="3" s="1"/>
  <c r="B57" i="3" s="1"/>
  <c r="U229" i="4"/>
  <c r="U235" i="4"/>
  <c r="G90" i="3" l="1"/>
  <c r="F90" i="3"/>
  <c r="N100" i="3"/>
  <c r="G232" i="4"/>
  <c r="E102" i="3"/>
  <c r="B102" i="3"/>
  <c r="B100" i="3" s="1"/>
  <c r="C102" i="3"/>
  <c r="C100" i="3" s="1"/>
  <c r="E100" i="3" l="1"/>
  <c r="G102" i="3"/>
  <c r="G100" i="3" s="1"/>
  <c r="F102" i="3"/>
  <c r="F100" i="3" s="1"/>
  <c r="U38" i="4"/>
  <c r="U32" i="4"/>
  <c r="U19" i="4"/>
  <c r="AB26" i="1" l="1"/>
  <c r="O26" i="1"/>
  <c r="N26" i="1"/>
  <c r="L26" i="1"/>
  <c r="K26" i="1"/>
  <c r="J26" i="1"/>
  <c r="I26" i="1"/>
  <c r="H26" i="1"/>
  <c r="U28" i="6"/>
  <c r="U27" i="6"/>
  <c r="M26" i="1" l="1"/>
  <c r="M24" i="1" s="1"/>
  <c r="AD38" i="1"/>
  <c r="AB38" i="1"/>
  <c r="Z38" i="1"/>
  <c r="X38" i="1"/>
  <c r="V38" i="1"/>
  <c r="U38" i="1"/>
  <c r="T38" i="1"/>
  <c r="S38" i="1"/>
  <c r="R38" i="1"/>
  <c r="Q38" i="1"/>
  <c r="P38" i="1"/>
  <c r="O38" i="1"/>
  <c r="N38" i="1"/>
  <c r="M38" i="1"/>
  <c r="L38" i="1"/>
  <c r="K38" i="1"/>
  <c r="J38" i="1"/>
  <c r="I38" i="1"/>
  <c r="H38" i="1"/>
  <c r="G38" i="1"/>
  <c r="F38" i="1"/>
  <c r="E38" i="1"/>
  <c r="D38" i="1"/>
  <c r="C38" i="1"/>
  <c r="B38" i="1"/>
  <c r="AL22" i="6" l="1"/>
  <c r="D45" i="6" l="1"/>
  <c r="AK23" i="6" l="1"/>
  <c r="AK22" i="6"/>
  <c r="E155" i="17"/>
  <c r="D155" i="17"/>
  <c r="C155" i="17"/>
  <c r="F155" i="17" l="1"/>
  <c r="H155" i="17"/>
  <c r="G155" i="17"/>
  <c r="F114" i="17"/>
  <c r="C149" i="17"/>
  <c r="B155" i="17"/>
  <c r="AQ149" i="17"/>
  <c r="AP149" i="17"/>
  <c r="AO149" i="17"/>
  <c r="AN149" i="17"/>
  <c r="AM149" i="17"/>
  <c r="AL149" i="17"/>
  <c r="AK149" i="17"/>
  <c r="AJ149" i="17"/>
  <c r="AI149" i="17"/>
  <c r="AH149" i="17"/>
  <c r="AG149" i="17"/>
  <c r="AF149" i="17"/>
  <c r="AE149" i="17"/>
  <c r="AD149" i="17"/>
  <c r="AC149" i="17"/>
  <c r="AB149" i="17"/>
  <c r="AA149" i="17"/>
  <c r="Z149" i="17"/>
  <c r="Y149" i="17"/>
  <c r="X149" i="17"/>
  <c r="W149" i="17"/>
  <c r="V149" i="17"/>
  <c r="U149" i="17"/>
  <c r="T149" i="17"/>
  <c r="S149" i="17"/>
  <c r="R149" i="17"/>
  <c r="Q149" i="17"/>
  <c r="P149" i="17"/>
  <c r="O149" i="17"/>
  <c r="N149" i="17"/>
  <c r="M149" i="17"/>
  <c r="L149" i="17"/>
  <c r="K149" i="17"/>
  <c r="J149" i="17"/>
  <c r="I149" i="17"/>
  <c r="F149" i="17"/>
  <c r="D149" i="17"/>
  <c r="B149" i="17"/>
  <c r="H149" i="17" l="1"/>
  <c r="G149" i="17"/>
  <c r="E149" i="17" l="1"/>
  <c r="F15" i="16"/>
  <c r="C15" i="16"/>
  <c r="D24" i="6" l="1"/>
  <c r="D21" i="6"/>
  <c r="R115" i="12" l="1"/>
  <c r="Q118" i="12"/>
  <c r="N131" i="12"/>
  <c r="O131" i="12"/>
  <c r="P131" i="12"/>
  <c r="Q131" i="12"/>
  <c r="R131" i="12"/>
  <c r="AG134" i="12"/>
  <c r="B100" i="12"/>
  <c r="B93" i="12"/>
  <c r="B35" i="12"/>
  <c r="P115" i="12"/>
  <c r="O115" i="12"/>
  <c r="N115" i="12"/>
  <c r="Q115" i="12"/>
  <c r="T131" i="12"/>
  <c r="T115" i="12"/>
  <c r="S139" i="12"/>
  <c r="S136" i="12" s="1"/>
  <c r="M115" i="12"/>
  <c r="S106" i="12"/>
  <c r="Q97" i="12"/>
  <c r="S131" i="12"/>
  <c r="S130" i="12" s="1"/>
  <c r="S124" i="12"/>
  <c r="S123" i="12" s="1"/>
  <c r="S118" i="12"/>
  <c r="S117" i="12" s="1"/>
  <c r="S90" i="12"/>
  <c r="S89" i="12" s="1"/>
  <c r="S77" i="12"/>
  <c r="S68" i="12"/>
  <c r="S65" i="12"/>
  <c r="B86" i="12" l="1"/>
  <c r="S82" i="12"/>
  <c r="S80" i="12" s="1"/>
  <c r="S103" i="12"/>
  <c r="S112" i="12"/>
  <c r="S111" i="12" s="1"/>
  <c r="S109" i="12" s="1"/>
  <c r="AD130" i="12"/>
  <c r="AB130" i="12"/>
  <c r="Z130" i="12"/>
  <c r="X130" i="12"/>
  <c r="V130" i="12"/>
  <c r="T130" i="12"/>
  <c r="R130" i="12"/>
  <c r="AD124" i="12" l="1"/>
  <c r="O47" i="5" l="1"/>
  <c r="E47" i="5" s="1"/>
  <c r="G47" i="5" l="1"/>
  <c r="E45" i="5"/>
  <c r="D47" i="5"/>
  <c r="W127" i="8"/>
  <c r="U127" i="8"/>
  <c r="X156" i="1"/>
  <c r="E208" i="1"/>
  <c r="D208" i="1" s="1"/>
  <c r="C208" i="1"/>
  <c r="B208" i="1"/>
  <c r="E201" i="1"/>
  <c r="D201" i="1" s="1"/>
  <c r="C194" i="1"/>
  <c r="C191" i="1" s="1"/>
  <c r="B194" i="1"/>
  <c r="B191" i="1" s="1"/>
  <c r="AE191" i="1"/>
  <c r="AD191" i="1"/>
  <c r="AC191" i="1"/>
  <c r="AB191" i="1"/>
  <c r="AA191" i="1"/>
  <c r="Z191" i="1"/>
  <c r="Y191" i="1"/>
  <c r="X191" i="1"/>
  <c r="W191" i="1"/>
  <c r="V191" i="1"/>
  <c r="U191" i="1"/>
  <c r="T191" i="1"/>
  <c r="S191" i="1"/>
  <c r="R191" i="1"/>
  <c r="Q191" i="1"/>
  <c r="P191" i="1"/>
  <c r="O191" i="1"/>
  <c r="N191" i="1"/>
  <c r="M191" i="1"/>
  <c r="L191" i="1"/>
  <c r="K191" i="1"/>
  <c r="J191" i="1"/>
  <c r="I191" i="1"/>
  <c r="H191" i="1"/>
  <c r="E124" i="1"/>
  <c r="E121" i="1" s="1"/>
  <c r="C121" i="1"/>
  <c r="B124" i="1"/>
  <c r="B121" i="1" s="1"/>
  <c r="AE121" i="1"/>
  <c r="AD121" i="1"/>
  <c r="AC121" i="1"/>
  <c r="AB121" i="1"/>
  <c r="AA121" i="1"/>
  <c r="Z121" i="1"/>
  <c r="Y121" i="1"/>
  <c r="X121" i="1"/>
  <c r="W121" i="1"/>
  <c r="V121" i="1"/>
  <c r="U121" i="1"/>
  <c r="T121" i="1"/>
  <c r="S121" i="1"/>
  <c r="R121" i="1"/>
  <c r="Q121" i="1"/>
  <c r="P121" i="1"/>
  <c r="O121" i="1"/>
  <c r="N121" i="1"/>
  <c r="M121" i="1"/>
  <c r="L121" i="1"/>
  <c r="K121" i="1"/>
  <c r="J121" i="1"/>
  <c r="I121" i="1"/>
  <c r="H121" i="1"/>
  <c r="E94" i="1"/>
  <c r="D94" i="1"/>
  <c r="C94" i="1"/>
  <c r="B94" i="1"/>
  <c r="AE94" i="1"/>
  <c r="AD94" i="1"/>
  <c r="AC94" i="1"/>
  <c r="AB94" i="1"/>
  <c r="AA94" i="1"/>
  <c r="Z94" i="1"/>
  <c r="Y94" i="1"/>
  <c r="X94" i="1"/>
  <c r="W94" i="1"/>
  <c r="V94" i="1"/>
  <c r="U94" i="1"/>
  <c r="T94" i="1"/>
  <c r="S94" i="1"/>
  <c r="R94" i="1"/>
  <c r="Q94" i="1"/>
  <c r="P94" i="1"/>
  <c r="O94" i="1"/>
  <c r="N94" i="1"/>
  <c r="M94" i="1"/>
  <c r="L94" i="1"/>
  <c r="K94" i="1"/>
  <c r="J94" i="1"/>
  <c r="I94" i="1"/>
  <c r="H94" i="1"/>
  <c r="E83" i="1"/>
  <c r="C80" i="1"/>
  <c r="B80" i="1"/>
  <c r="AE80" i="1"/>
  <c r="AA80" i="1"/>
  <c r="Z80" i="1"/>
  <c r="Y80" i="1"/>
  <c r="X80" i="1"/>
  <c r="W80" i="1"/>
  <c r="V80" i="1"/>
  <c r="U80" i="1"/>
  <c r="T80" i="1"/>
  <c r="S80" i="1"/>
  <c r="R80" i="1"/>
  <c r="Q80" i="1"/>
  <c r="P80" i="1"/>
  <c r="O80" i="1"/>
  <c r="N80" i="1"/>
  <c r="M80" i="1"/>
  <c r="L80" i="1"/>
  <c r="K80" i="1"/>
  <c r="J80" i="1"/>
  <c r="I80" i="1"/>
  <c r="H80" i="1"/>
  <c r="E33" i="1"/>
  <c r="E31" i="1" s="1"/>
  <c r="C31" i="1"/>
  <c r="B33" i="1"/>
  <c r="B31" i="1" s="1"/>
  <c r="AE31" i="1"/>
  <c r="AD31" i="1"/>
  <c r="AC31" i="1"/>
  <c r="AB31" i="1"/>
  <c r="Z31" i="1"/>
  <c r="Y31" i="1"/>
  <c r="X31" i="1"/>
  <c r="W31" i="1"/>
  <c r="V31" i="1"/>
  <c r="U31" i="1"/>
  <c r="T31" i="1"/>
  <c r="S31" i="1"/>
  <c r="R31" i="1"/>
  <c r="Q31" i="1"/>
  <c r="P31" i="1"/>
  <c r="O31" i="1"/>
  <c r="N31" i="1"/>
  <c r="L31" i="1"/>
  <c r="K31" i="1"/>
  <c r="J31" i="1"/>
  <c r="I31" i="1"/>
  <c r="H31" i="1"/>
  <c r="E22" i="1"/>
  <c r="D22" i="1"/>
  <c r="C22" i="1"/>
  <c r="B22" i="1"/>
  <c r="E21" i="1"/>
  <c r="D21" i="1"/>
  <c r="C21" i="1"/>
  <c r="B21" i="1"/>
  <c r="E20" i="1"/>
  <c r="E19" i="1"/>
  <c r="D19" i="1"/>
  <c r="C19" i="1"/>
  <c r="B19" i="1"/>
  <c r="E18" i="1"/>
  <c r="D18" i="1" s="1"/>
  <c r="C18" i="1"/>
  <c r="B18" i="1"/>
  <c r="B17" i="1" s="1"/>
  <c r="AE17" i="1"/>
  <c r="AD17" i="1"/>
  <c r="AB17" i="1"/>
  <c r="AA17" i="1"/>
  <c r="Z17" i="1"/>
  <c r="Y17" i="1"/>
  <c r="X17" i="1"/>
  <c r="V17" i="1"/>
  <c r="U17" i="1"/>
  <c r="S17" i="1"/>
  <c r="R17" i="1"/>
  <c r="Q17" i="1"/>
  <c r="P17" i="1"/>
  <c r="O17" i="1"/>
  <c r="N17" i="1"/>
  <c r="M17" i="1"/>
  <c r="L17" i="1"/>
  <c r="K17" i="1"/>
  <c r="J17" i="1"/>
  <c r="I17" i="1"/>
  <c r="H17" i="1"/>
  <c r="E15" i="1"/>
  <c r="D15" i="1"/>
  <c r="D10" i="1" s="1"/>
  <c r="C15" i="1"/>
  <c r="B15" i="1"/>
  <c r="E14" i="1"/>
  <c r="B13" i="1"/>
  <c r="B12" i="1"/>
  <c r="E11" i="1"/>
  <c r="E10" i="1" s="1"/>
  <c r="C11" i="1"/>
  <c r="C10" i="1" s="1"/>
  <c r="B11" i="1"/>
  <c r="AE10" i="1"/>
  <c r="AD10" i="1"/>
  <c r="AC10" i="1"/>
  <c r="AB10" i="1"/>
  <c r="AA10" i="1"/>
  <c r="Z10" i="1"/>
  <c r="Y10" i="1"/>
  <c r="X10" i="1"/>
  <c r="W10" i="1"/>
  <c r="V10" i="1"/>
  <c r="U10" i="1"/>
  <c r="T10" i="1"/>
  <c r="S10" i="1"/>
  <c r="R10" i="1"/>
  <c r="Q10" i="1"/>
  <c r="P10" i="1"/>
  <c r="O10" i="1"/>
  <c r="N10" i="1"/>
  <c r="M10" i="1"/>
  <c r="L10" i="1"/>
  <c r="K10" i="1"/>
  <c r="J10" i="1"/>
  <c r="I10" i="1"/>
  <c r="H10" i="1"/>
  <c r="V192" i="21"/>
  <c r="T192" i="21"/>
  <c r="S192" i="21"/>
  <c r="R192" i="21"/>
  <c r="Q192" i="21"/>
  <c r="P192" i="21"/>
  <c r="O192" i="21"/>
  <c r="M192" i="21"/>
  <c r="L192" i="21"/>
  <c r="E178" i="21"/>
  <c r="D178" i="21" s="1"/>
  <c r="C178" i="21"/>
  <c r="B178" i="21"/>
  <c r="E131" i="21"/>
  <c r="C131" i="21"/>
  <c r="B131" i="21"/>
  <c r="AE39" i="21"/>
  <c r="AD39" i="21"/>
  <c r="AC39" i="21"/>
  <c r="AB39" i="21"/>
  <c r="AA39" i="21"/>
  <c r="Z39" i="21"/>
  <c r="X39" i="21"/>
  <c r="W39" i="21"/>
  <c r="V39" i="21"/>
  <c r="U39" i="21"/>
  <c r="T39" i="21"/>
  <c r="S39" i="21"/>
  <c r="R39" i="21"/>
  <c r="P39" i="21"/>
  <c r="N39" i="21"/>
  <c r="L39" i="21"/>
  <c r="J39" i="21"/>
  <c r="H39" i="21"/>
  <c r="S28" i="6"/>
  <c r="S27" i="6"/>
  <c r="E80" i="1" l="1"/>
  <c r="F83" i="1"/>
  <c r="D45" i="5"/>
  <c r="D16" i="5"/>
  <c r="C17" i="1"/>
  <c r="G10" i="1"/>
  <c r="D17" i="1"/>
  <c r="F14" i="1"/>
  <c r="G14" i="1"/>
  <c r="F12" i="1"/>
  <c r="B192" i="21"/>
  <c r="E17" i="1"/>
  <c r="G17" i="1" s="1"/>
  <c r="F80" i="1"/>
  <c r="F31" i="1"/>
  <c r="E192" i="21"/>
  <c r="G80" i="1"/>
  <c r="C192" i="21"/>
  <c r="G19" i="1"/>
  <c r="G21" i="1"/>
  <c r="B10" i="1"/>
  <c r="F10" i="1" s="1"/>
  <c r="F19" i="1"/>
  <c r="F21" i="1"/>
  <c r="F131" i="21"/>
  <c r="G12" i="1"/>
  <c r="G13" i="1"/>
  <c r="F18" i="1"/>
  <c r="F20" i="1"/>
  <c r="F22" i="1"/>
  <c r="G31" i="1"/>
  <c r="G33" i="1"/>
  <c r="G83" i="1"/>
  <c r="G94" i="1"/>
  <c r="G97" i="1"/>
  <c r="G121" i="1"/>
  <c r="G124" i="1"/>
  <c r="G191" i="1"/>
  <c r="G194" i="1"/>
  <c r="G208" i="1"/>
  <c r="G131" i="21"/>
  <c r="G18" i="1"/>
  <c r="G20" i="1"/>
  <c r="G22" i="1"/>
  <c r="D33" i="1"/>
  <c r="D31" i="1" s="1"/>
  <c r="F94" i="1"/>
  <c r="F121" i="1"/>
  <c r="D124" i="1"/>
  <c r="F191" i="1"/>
  <c r="D191" i="1"/>
  <c r="F201" i="1"/>
  <c r="F178" i="21"/>
  <c r="F13" i="1"/>
  <c r="G201" i="1"/>
  <c r="G178" i="21"/>
  <c r="F33" i="1"/>
  <c r="F97" i="1"/>
  <c r="F124" i="1"/>
  <c r="F194" i="1"/>
  <c r="F208" i="1"/>
  <c r="D103" i="5" l="1"/>
  <c r="D121" i="1"/>
  <c r="D117" i="1"/>
  <c r="F192" i="21"/>
  <c r="G192" i="21"/>
  <c r="D192" i="21"/>
  <c r="F17" i="1"/>
  <c r="C48" i="8" l="1"/>
  <c r="E45" i="8"/>
  <c r="V86" i="8"/>
  <c r="X86" i="8"/>
  <c r="Z86" i="8"/>
  <c r="AB86" i="8"/>
  <c r="C47" i="8"/>
  <c r="C49" i="8"/>
  <c r="E53" i="8"/>
  <c r="D47" i="8"/>
  <c r="E47" i="8" s="1"/>
  <c r="E52" i="8"/>
  <c r="I86" i="8"/>
  <c r="J86" i="8"/>
  <c r="K86" i="8"/>
  <c r="L86" i="8"/>
  <c r="M86" i="8"/>
  <c r="N86" i="8"/>
  <c r="O86" i="8"/>
  <c r="P86" i="8"/>
  <c r="Q86" i="8"/>
  <c r="R86" i="8"/>
  <c r="S86" i="8"/>
  <c r="T86" i="8"/>
  <c r="AD86" i="8"/>
  <c r="AE86" i="8"/>
  <c r="H86" i="8"/>
  <c r="H48" i="8"/>
  <c r="B48" i="8" s="1"/>
  <c r="F48" i="8" s="1"/>
  <c r="H46" i="8"/>
  <c r="I46" i="8"/>
  <c r="J46" i="8"/>
  <c r="K46" i="8"/>
  <c r="L46" i="8"/>
  <c r="M46" i="8"/>
  <c r="N46" i="8"/>
  <c r="O46" i="8"/>
  <c r="P46" i="8"/>
  <c r="Q46" i="8"/>
  <c r="R46" i="8"/>
  <c r="S46" i="8"/>
  <c r="T46" i="8"/>
  <c r="U46" i="8"/>
  <c r="V46" i="8"/>
  <c r="W46" i="8"/>
  <c r="X46" i="8"/>
  <c r="Y46" i="8"/>
  <c r="AA46" i="8"/>
  <c r="AB46" i="8"/>
  <c r="AC46" i="8"/>
  <c r="AD46" i="8"/>
  <c r="AE46" i="8"/>
  <c r="H45" i="8"/>
  <c r="S69" i="8"/>
  <c r="G47" i="8" l="1"/>
  <c r="F45" i="8"/>
  <c r="G45" i="8"/>
  <c r="D48" i="8"/>
  <c r="G48" i="8"/>
  <c r="Q127" i="8"/>
  <c r="S127" i="8"/>
  <c r="Z75" i="8"/>
  <c r="Z72" i="8" s="1"/>
  <c r="Z73" i="8"/>
  <c r="K72" i="8"/>
  <c r="O71" i="8"/>
  <c r="AD71" i="8"/>
  <c r="N71" i="8"/>
  <c r="O65" i="8"/>
  <c r="S81" i="7" l="1"/>
  <c r="Q81" i="7"/>
  <c r="Q80" i="7"/>
  <c r="Q10" i="7"/>
  <c r="E68" i="7"/>
  <c r="D68" i="7"/>
  <c r="D66" i="7" s="1"/>
  <c r="S75" i="4" l="1"/>
  <c r="S235" i="4"/>
  <c r="S229" i="4"/>
  <c r="Q203" i="4" l="1"/>
  <c r="S203" i="4"/>
  <c r="S191" i="4"/>
  <c r="B40" i="4" l="1"/>
  <c r="S38" i="4"/>
  <c r="S32" i="4"/>
  <c r="D22" i="4" l="1"/>
  <c r="D23" i="4"/>
  <c r="S19" i="4"/>
  <c r="D21" i="4" l="1"/>
  <c r="F110" i="17"/>
  <c r="C110" i="17"/>
  <c r="F66" i="17"/>
  <c r="D63" i="17"/>
  <c r="C66" i="17"/>
  <c r="C63" i="17" s="1"/>
  <c r="D111" i="17"/>
  <c r="G66" i="17" l="1"/>
  <c r="G63" i="17" s="1"/>
  <c r="H110" i="17"/>
  <c r="F63" i="17"/>
  <c r="G110" i="17"/>
  <c r="E110" i="17"/>
  <c r="H66" i="17"/>
  <c r="H63" i="17" s="1"/>
  <c r="E66" i="17"/>
  <c r="E63" i="17" s="1"/>
  <c r="V48" i="5"/>
  <c r="V45" i="5" s="1"/>
  <c r="P48" i="5"/>
  <c r="AD30" i="5"/>
  <c r="C30" i="5" s="1"/>
  <c r="G30" i="5" s="1"/>
  <c r="H21" i="5"/>
  <c r="J21" i="5"/>
  <c r="L21" i="5"/>
  <c r="N21" i="5"/>
  <c r="P21" i="5"/>
  <c r="R21" i="5"/>
  <c r="T21" i="5"/>
  <c r="V21" i="5"/>
  <c r="X21" i="5"/>
  <c r="Z21" i="5"/>
  <c r="AB21" i="5"/>
  <c r="AD21" i="5"/>
  <c r="C48" i="5" l="1"/>
  <c r="G48" i="5" s="1"/>
  <c r="S26" i="1"/>
  <c r="S24" i="1" s="1"/>
  <c r="C15" i="15" l="1"/>
  <c r="F93" i="16"/>
  <c r="F90" i="16" s="1"/>
  <c r="D90" i="16"/>
  <c r="C93" i="16"/>
  <c r="C90" i="16" s="1"/>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3" i="16" l="1"/>
  <c r="H90" i="16" s="1"/>
  <c r="E93" i="16"/>
  <c r="E90" i="16" s="1"/>
  <c r="G93" i="16"/>
  <c r="G90" i="16" s="1"/>
  <c r="C26" i="19" l="1"/>
  <c r="C27" i="19"/>
  <c r="C28" i="19"/>
  <c r="C29" i="19"/>
  <c r="C25" i="19"/>
  <c r="C19" i="19"/>
  <c r="C20" i="19"/>
  <c r="C21" i="19"/>
  <c r="C22" i="19"/>
  <c r="C18" i="19"/>
  <c r="B29" i="18" l="1"/>
  <c r="I104" i="5" l="1"/>
  <c r="J104" i="5"/>
  <c r="K104" i="5"/>
  <c r="L104" i="5"/>
  <c r="M104" i="5"/>
  <c r="N104" i="5"/>
  <c r="O104" i="5"/>
  <c r="P104" i="5"/>
  <c r="Q104" i="5"/>
  <c r="R104" i="5"/>
  <c r="S104" i="5"/>
  <c r="T104" i="5"/>
  <c r="U104" i="5"/>
  <c r="V104" i="5"/>
  <c r="W104" i="5"/>
  <c r="X104" i="5"/>
  <c r="Y104" i="5"/>
  <c r="Z104" i="5"/>
  <c r="AA104" i="5"/>
  <c r="AB104" i="5"/>
  <c r="AF104" i="5"/>
  <c r="P103" i="5"/>
  <c r="Q103" i="5"/>
  <c r="R103" i="5"/>
  <c r="S103" i="5"/>
  <c r="T103" i="5"/>
  <c r="U103" i="5"/>
  <c r="V103" i="5"/>
  <c r="W103" i="5"/>
  <c r="X103" i="5"/>
  <c r="Y103" i="5"/>
  <c r="Z103" i="5"/>
  <c r="AA103" i="5"/>
  <c r="AB103" i="5"/>
  <c r="AC103" i="5"/>
  <c r="AD103" i="5"/>
  <c r="AF103" i="5"/>
  <c r="I103" i="5"/>
  <c r="J103" i="5"/>
  <c r="K103" i="5"/>
  <c r="L103" i="5"/>
  <c r="M103" i="5"/>
  <c r="N103" i="5"/>
  <c r="O103" i="5"/>
  <c r="I102" i="5"/>
  <c r="J102" i="5"/>
  <c r="K102" i="5"/>
  <c r="L102" i="5"/>
  <c r="M102" i="5"/>
  <c r="N102" i="5"/>
  <c r="O102" i="5"/>
  <c r="P102" i="5"/>
  <c r="Q102" i="5"/>
  <c r="R102" i="5"/>
  <c r="S102" i="5"/>
  <c r="T102" i="5"/>
  <c r="U102" i="5"/>
  <c r="V102" i="5"/>
  <c r="W102" i="5"/>
  <c r="X102" i="5"/>
  <c r="Y102" i="5"/>
  <c r="Z102" i="5"/>
  <c r="AA102" i="5"/>
  <c r="AB102" i="5"/>
  <c r="AC102" i="5"/>
  <c r="AC101" i="5" s="1"/>
  <c r="AD102" i="5"/>
  <c r="AF102" i="5"/>
  <c r="I105" i="5"/>
  <c r="J105" i="5"/>
  <c r="K105" i="5"/>
  <c r="L105" i="5"/>
  <c r="M105" i="5"/>
  <c r="N105" i="5"/>
  <c r="O105" i="5"/>
  <c r="P105" i="5"/>
  <c r="Q105" i="5"/>
  <c r="R105" i="5"/>
  <c r="S105" i="5"/>
  <c r="T105" i="5"/>
  <c r="U105" i="5"/>
  <c r="V105" i="5"/>
  <c r="W105" i="5"/>
  <c r="Y105" i="5"/>
  <c r="Z105" i="5"/>
  <c r="AA105" i="5"/>
  <c r="AB105" i="5"/>
  <c r="AC105" i="5"/>
  <c r="AD105" i="5"/>
  <c r="AE105" i="5"/>
  <c r="AF105" i="5"/>
  <c r="H103" i="5"/>
  <c r="H104" i="5"/>
  <c r="C106" i="5"/>
  <c r="G106" i="5" s="1"/>
  <c r="B100" i="5"/>
  <c r="B99" i="5"/>
  <c r="F99" i="5" s="1"/>
  <c r="AE98" i="5"/>
  <c r="AE96" i="5" s="1"/>
  <c r="B97" i="5"/>
  <c r="AF96" i="5"/>
  <c r="AD96" i="5"/>
  <c r="AB96" i="5"/>
  <c r="AA96" i="5"/>
  <c r="Z96" i="5"/>
  <c r="Y96" i="5"/>
  <c r="X96" i="5"/>
  <c r="W96" i="5"/>
  <c r="V96" i="5"/>
  <c r="U96" i="5"/>
  <c r="T96" i="5"/>
  <c r="S96" i="5"/>
  <c r="R96" i="5"/>
  <c r="Q96" i="5"/>
  <c r="P96" i="5"/>
  <c r="O96" i="5"/>
  <c r="N96" i="5"/>
  <c r="M96" i="5"/>
  <c r="L96" i="5"/>
  <c r="K96" i="5"/>
  <c r="J96" i="5"/>
  <c r="I96" i="5"/>
  <c r="H96" i="5"/>
  <c r="AE95" i="5"/>
  <c r="AA101" i="5" l="1"/>
  <c r="Y101" i="5"/>
  <c r="W101" i="5"/>
  <c r="U101" i="5"/>
  <c r="O101" i="5"/>
  <c r="M101" i="5"/>
  <c r="K101" i="5"/>
  <c r="I101" i="5"/>
  <c r="S101" i="5"/>
  <c r="Q101" i="5"/>
  <c r="AF101" i="5"/>
  <c r="AB101" i="5"/>
  <c r="Z101" i="5"/>
  <c r="X101" i="5"/>
  <c r="V101" i="5"/>
  <c r="T101" i="5"/>
  <c r="R101" i="5"/>
  <c r="P101" i="5"/>
  <c r="N101" i="5"/>
  <c r="L101" i="5"/>
  <c r="J101" i="5"/>
  <c r="B96" i="5"/>
  <c r="F96" i="5" s="1"/>
  <c r="AE205" i="21" l="1"/>
  <c r="AD205" i="21"/>
  <c r="AC205" i="21"/>
  <c r="AB205" i="21"/>
  <c r="AA205" i="21"/>
  <c r="Z205" i="21"/>
  <c r="Y205" i="21"/>
  <c r="X205" i="21"/>
  <c r="W205" i="21"/>
  <c r="V205" i="21"/>
  <c r="U205" i="21"/>
  <c r="T205" i="21"/>
  <c r="S205" i="21"/>
  <c r="R205" i="21"/>
  <c r="Q205" i="21"/>
  <c r="P205" i="21"/>
  <c r="O205" i="21"/>
  <c r="N205" i="21"/>
  <c r="M205" i="21"/>
  <c r="L205" i="21"/>
  <c r="K205" i="21"/>
  <c r="J205" i="21"/>
  <c r="I205" i="21"/>
  <c r="H205" i="21"/>
  <c r="G203" i="21"/>
  <c r="F203" i="21"/>
  <c r="B198" i="21"/>
  <c r="B195" i="21" s="1"/>
  <c r="AE189" i="21"/>
  <c r="AE198" i="21" s="1"/>
  <c r="AE195" i="21" s="1"/>
  <c r="AD189" i="21"/>
  <c r="AD198" i="21" s="1"/>
  <c r="AD195" i="21" s="1"/>
  <c r="AC189" i="21"/>
  <c r="AC198" i="21" s="1"/>
  <c r="AC195" i="21" s="1"/>
  <c r="AB189" i="21"/>
  <c r="AB198" i="21" s="1"/>
  <c r="AB195" i="21" s="1"/>
  <c r="AA198" i="21"/>
  <c r="AA195" i="21" s="1"/>
  <c r="Z189" i="21"/>
  <c r="Z198" i="21" s="1"/>
  <c r="Z195" i="21" s="1"/>
  <c r="Y198" i="21"/>
  <c r="Y195" i="21" s="1"/>
  <c r="X189" i="21"/>
  <c r="X198" i="21" s="1"/>
  <c r="X195" i="21" s="1"/>
  <c r="W198" i="21"/>
  <c r="W195" i="21" s="1"/>
  <c r="V189" i="21"/>
  <c r="V198" i="21" s="1"/>
  <c r="V195" i="21" s="1"/>
  <c r="U198" i="21"/>
  <c r="U195" i="21" s="1"/>
  <c r="T189" i="21"/>
  <c r="T198" i="21" s="1"/>
  <c r="T195" i="21" s="1"/>
  <c r="S189" i="21"/>
  <c r="S198" i="21" s="1"/>
  <c r="S195" i="21" s="1"/>
  <c r="R189" i="21"/>
  <c r="R198" i="21" s="1"/>
  <c r="R195" i="21" s="1"/>
  <c r="P189" i="21"/>
  <c r="P198" i="21" s="1"/>
  <c r="P195" i="21" s="1"/>
  <c r="O189" i="21"/>
  <c r="O198" i="21" s="1"/>
  <c r="O195" i="21" s="1"/>
  <c r="N189" i="21"/>
  <c r="N198" i="21" s="1"/>
  <c r="N195" i="21" s="1"/>
  <c r="M189" i="21"/>
  <c r="M198" i="21" s="1"/>
  <c r="M195" i="21" s="1"/>
  <c r="L189" i="21"/>
  <c r="L198" i="21" s="1"/>
  <c r="L195" i="21" s="1"/>
  <c r="K189" i="21"/>
  <c r="K198" i="21" s="1"/>
  <c r="K195" i="21" s="1"/>
  <c r="J189" i="21"/>
  <c r="J198" i="21" s="1"/>
  <c r="J195" i="21" s="1"/>
  <c r="I189" i="21"/>
  <c r="I198" i="21" s="1"/>
  <c r="H189" i="21"/>
  <c r="H198" i="21" s="1"/>
  <c r="E189" i="21"/>
  <c r="C189" i="21"/>
  <c r="B180" i="21"/>
  <c r="B179" i="21"/>
  <c r="B177" i="21"/>
  <c r="B176" i="21"/>
  <c r="AD175" i="21"/>
  <c r="AB175" i="21"/>
  <c r="Z175" i="21"/>
  <c r="X175" i="21"/>
  <c r="V175" i="21"/>
  <c r="T175" i="21"/>
  <c r="R175" i="21"/>
  <c r="P175" i="21"/>
  <c r="N175" i="21"/>
  <c r="L175" i="21"/>
  <c r="J175" i="21"/>
  <c r="H175" i="21"/>
  <c r="G175" i="21"/>
  <c r="B173" i="21"/>
  <c r="B172" i="21"/>
  <c r="E171" i="21"/>
  <c r="D171" i="21" s="1"/>
  <c r="C171" i="21"/>
  <c r="C168" i="21" s="1"/>
  <c r="B171" i="21"/>
  <c r="B170" i="21"/>
  <c r="B169" i="21"/>
  <c r="AD168" i="21"/>
  <c r="AB168" i="21"/>
  <c r="Z168" i="21"/>
  <c r="X168" i="21"/>
  <c r="V168" i="21"/>
  <c r="T168" i="21"/>
  <c r="R168" i="21"/>
  <c r="P168" i="21"/>
  <c r="N168" i="21"/>
  <c r="L168" i="21"/>
  <c r="J168" i="21"/>
  <c r="H168" i="21"/>
  <c r="AE164" i="21"/>
  <c r="AD164" i="21"/>
  <c r="AC164" i="21"/>
  <c r="AB164" i="21"/>
  <c r="AB161" i="21" s="1"/>
  <c r="AA164" i="21"/>
  <c r="Z164" i="21"/>
  <c r="Z161" i="21" s="1"/>
  <c r="Y164" i="21"/>
  <c r="X164" i="21"/>
  <c r="X161" i="21" s="1"/>
  <c r="W164" i="21"/>
  <c r="V164" i="21"/>
  <c r="V161" i="21" s="1"/>
  <c r="U164" i="21"/>
  <c r="T164" i="21"/>
  <c r="T161" i="21" s="1"/>
  <c r="S164" i="21"/>
  <c r="R164" i="21"/>
  <c r="R161" i="21" s="1"/>
  <c r="Q164" i="21"/>
  <c r="P164" i="21"/>
  <c r="P161" i="21" s="1"/>
  <c r="O164" i="21"/>
  <c r="O161" i="21" s="1"/>
  <c r="N164" i="21"/>
  <c r="N161" i="21" s="1"/>
  <c r="M164" i="21"/>
  <c r="L164" i="21"/>
  <c r="L161" i="21" s="1"/>
  <c r="K164" i="21"/>
  <c r="J164" i="21"/>
  <c r="J161" i="21" s="1"/>
  <c r="I164" i="21"/>
  <c r="H164" i="21"/>
  <c r="H161" i="21" s="1"/>
  <c r="C164" i="21"/>
  <c r="C161" i="21" s="1"/>
  <c r="AD161" i="21"/>
  <c r="B159" i="21"/>
  <c r="B158" i="21"/>
  <c r="B157" i="21"/>
  <c r="B156" i="21"/>
  <c r="B155" i="21"/>
  <c r="AD154" i="21"/>
  <c r="AB154" i="21"/>
  <c r="Z154" i="21"/>
  <c r="X154" i="21"/>
  <c r="V154" i="21"/>
  <c r="T154" i="21"/>
  <c r="R154" i="21"/>
  <c r="P154" i="21"/>
  <c r="N154" i="21"/>
  <c r="L154" i="21"/>
  <c r="J154" i="21"/>
  <c r="H154" i="21"/>
  <c r="G154" i="21"/>
  <c r="B150" i="21"/>
  <c r="B149" i="21"/>
  <c r="E148" i="21"/>
  <c r="E145" i="21" s="1"/>
  <c r="C148" i="21"/>
  <c r="C141" i="21" s="1"/>
  <c r="C138" i="21" s="1"/>
  <c r="B148" i="21"/>
  <c r="B141" i="21" s="1"/>
  <c r="B138" i="21" s="1"/>
  <c r="B147" i="21"/>
  <c r="B146"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AE141" i="21"/>
  <c r="AE138" i="21" s="1"/>
  <c r="AD141" i="21"/>
  <c r="AD138" i="21" s="1"/>
  <c r="AC141" i="21"/>
  <c r="AC138" i="21" s="1"/>
  <c r="AB141" i="21"/>
  <c r="AB138" i="21" s="1"/>
  <c r="AA141" i="21"/>
  <c r="Z141" i="21"/>
  <c r="Z138" i="21" s="1"/>
  <c r="Y141" i="21"/>
  <c r="Y138" i="21" s="1"/>
  <c r="X141" i="21"/>
  <c r="X138" i="21" s="1"/>
  <c r="W141" i="21"/>
  <c r="W138" i="21" s="1"/>
  <c r="V141" i="21"/>
  <c r="V138" i="21" s="1"/>
  <c r="U141" i="21"/>
  <c r="U138" i="21" s="1"/>
  <c r="T141" i="21"/>
  <c r="T138" i="21" s="1"/>
  <c r="S141" i="21"/>
  <c r="S138" i="21" s="1"/>
  <c r="R141" i="21"/>
  <c r="R138" i="21" s="1"/>
  <c r="Q141" i="21"/>
  <c r="Q138" i="21" s="1"/>
  <c r="P141" i="21"/>
  <c r="P138" i="21" s="1"/>
  <c r="O141" i="21"/>
  <c r="O138" i="21" s="1"/>
  <c r="N141" i="21"/>
  <c r="N138" i="21" s="1"/>
  <c r="M141" i="21"/>
  <c r="M138" i="21" s="1"/>
  <c r="L141" i="21"/>
  <c r="L138" i="21" s="1"/>
  <c r="K141" i="21"/>
  <c r="K138" i="21" s="1"/>
  <c r="J141" i="21"/>
  <c r="J138" i="21" s="1"/>
  <c r="I141" i="21"/>
  <c r="I138" i="21" s="1"/>
  <c r="H141" i="21"/>
  <c r="H138" i="21" s="1"/>
  <c r="AA138" i="21"/>
  <c r="G137" i="21"/>
  <c r="F137" i="21"/>
  <c r="B136" i="21"/>
  <c r="B135" i="21"/>
  <c r="C134" i="21"/>
  <c r="B134" i="21"/>
  <c r="B133" i="21"/>
  <c r="B132" i="21"/>
  <c r="B129" i="21"/>
  <c r="B128" i="21"/>
  <c r="B127" i="21"/>
  <c r="B126" i="21"/>
  <c r="B125" i="21"/>
  <c r="AD124" i="21"/>
  <c r="AB124" i="21"/>
  <c r="Z124" i="21"/>
  <c r="X124" i="21"/>
  <c r="V124" i="21"/>
  <c r="T124" i="21"/>
  <c r="R124" i="21"/>
  <c r="P124" i="21"/>
  <c r="N124" i="21"/>
  <c r="L124" i="21"/>
  <c r="J124" i="21"/>
  <c r="H124" i="21"/>
  <c r="E124" i="21"/>
  <c r="D124" i="21"/>
  <c r="C124" i="21"/>
  <c r="B122" i="21"/>
  <c r="B121" i="21"/>
  <c r="E120" i="21"/>
  <c r="D120" i="21"/>
  <c r="D117" i="21" s="1"/>
  <c r="C120" i="21"/>
  <c r="C117" i="21" s="1"/>
  <c r="B120" i="21"/>
  <c r="B119" i="21"/>
  <c r="B118" i="21"/>
  <c r="AD117" i="21"/>
  <c r="AB117" i="21"/>
  <c r="Z117" i="21"/>
  <c r="Y117" i="21"/>
  <c r="X117" i="21"/>
  <c r="V117" i="21"/>
  <c r="T117" i="21"/>
  <c r="R117" i="21"/>
  <c r="P117" i="21"/>
  <c r="N117" i="21"/>
  <c r="L117" i="21"/>
  <c r="J117" i="21"/>
  <c r="H117" i="21"/>
  <c r="B115" i="21"/>
  <c r="B114" i="21"/>
  <c r="B113" i="21"/>
  <c r="B112" i="21"/>
  <c r="B111" i="21"/>
  <c r="AD110" i="21"/>
  <c r="AB110" i="21"/>
  <c r="Z110" i="21"/>
  <c r="X110" i="21"/>
  <c r="V110" i="21"/>
  <c r="T110" i="21"/>
  <c r="R110" i="21"/>
  <c r="P110" i="21"/>
  <c r="N110" i="21"/>
  <c r="L110" i="21"/>
  <c r="J110" i="21"/>
  <c r="H110" i="21"/>
  <c r="E110" i="21"/>
  <c r="D110" i="21"/>
  <c r="C110" i="21"/>
  <c r="B108" i="21"/>
  <c r="B107" i="21"/>
  <c r="E106" i="21"/>
  <c r="C106" i="21"/>
  <c r="C103" i="21" s="1"/>
  <c r="B106" i="21"/>
  <c r="B105" i="21"/>
  <c r="B104" i="21"/>
  <c r="AD103" i="21"/>
  <c r="AB103" i="21"/>
  <c r="Z103" i="21"/>
  <c r="X103" i="21"/>
  <c r="V103" i="21"/>
  <c r="T103" i="21"/>
  <c r="R103" i="21"/>
  <c r="P103" i="21"/>
  <c r="N103" i="21"/>
  <c r="L103" i="21"/>
  <c r="J103" i="21"/>
  <c r="H103" i="21"/>
  <c r="B101" i="21"/>
  <c r="B100" i="21"/>
  <c r="B99" i="21"/>
  <c r="B98" i="21"/>
  <c r="B97" i="21"/>
  <c r="AD96" i="21"/>
  <c r="AB96" i="21"/>
  <c r="Z96" i="21"/>
  <c r="X96" i="21"/>
  <c r="V96" i="21"/>
  <c r="T96" i="21"/>
  <c r="R96" i="21"/>
  <c r="P96" i="21"/>
  <c r="N96" i="21"/>
  <c r="L96" i="21"/>
  <c r="J96" i="21"/>
  <c r="H96" i="21"/>
  <c r="E96" i="21"/>
  <c r="D96" i="21"/>
  <c r="C96" i="21"/>
  <c r="AE92" i="21"/>
  <c r="AD92" i="21"/>
  <c r="AC92" i="21"/>
  <c r="AB92" i="21"/>
  <c r="AA92" i="21"/>
  <c r="Z92" i="21"/>
  <c r="X92" i="21"/>
  <c r="W92" i="21"/>
  <c r="V92" i="21"/>
  <c r="U92" i="21"/>
  <c r="T92" i="21"/>
  <c r="S92" i="21"/>
  <c r="R92" i="21"/>
  <c r="Q92" i="21"/>
  <c r="P92" i="21"/>
  <c r="O92" i="21"/>
  <c r="N92" i="21"/>
  <c r="M92" i="21"/>
  <c r="L92" i="21"/>
  <c r="K92" i="21"/>
  <c r="J92" i="21"/>
  <c r="I92" i="21"/>
  <c r="H92" i="21"/>
  <c r="AE91" i="21"/>
  <c r="AC91" i="21" s="1"/>
  <c r="AA91" i="21" s="1"/>
  <c r="Y91" i="21" s="1"/>
  <c r="AD91" i="21"/>
  <c r="AB91" i="21" s="1"/>
  <c r="Z91" i="21" s="1"/>
  <c r="X91" i="21" s="1"/>
  <c r="V91" i="21" s="1"/>
  <c r="T91" i="21" s="1"/>
  <c r="R91" i="21" s="1"/>
  <c r="P91" i="21" s="1"/>
  <c r="G91"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E68" i="21"/>
  <c r="C68" i="21"/>
  <c r="C67" i="21" s="1"/>
  <c r="B68" i="21"/>
  <c r="B63" i="21" s="1"/>
  <c r="AE67" i="21"/>
  <c r="AD67" i="21"/>
  <c r="AB67" i="21"/>
  <c r="AA67" i="21"/>
  <c r="Z67" i="21"/>
  <c r="Y67" i="21"/>
  <c r="X67" i="21"/>
  <c r="W67" i="21"/>
  <c r="V67" i="21"/>
  <c r="U67" i="21"/>
  <c r="T67" i="21"/>
  <c r="S67" i="21"/>
  <c r="R67" i="21"/>
  <c r="Q67" i="21"/>
  <c r="P67" i="21"/>
  <c r="O67" i="21"/>
  <c r="N67" i="21"/>
  <c r="M67" i="21"/>
  <c r="L67" i="21"/>
  <c r="K67" i="21"/>
  <c r="J67" i="21"/>
  <c r="I67" i="21"/>
  <c r="H67" i="21"/>
  <c r="B65" i="21"/>
  <c r="B64" i="21"/>
  <c r="AE63" i="21"/>
  <c r="AD63" i="21"/>
  <c r="AD60" i="21" s="1"/>
  <c r="AB63" i="21"/>
  <c r="AB60" i="21" s="1"/>
  <c r="AA63" i="21"/>
  <c r="Z63" i="21"/>
  <c r="Z60" i="21" s="1"/>
  <c r="Y63" i="21"/>
  <c r="X63" i="21"/>
  <c r="X60" i="21" s="1"/>
  <c r="W63" i="21"/>
  <c r="V63" i="21"/>
  <c r="V60" i="21" s="1"/>
  <c r="U63" i="21"/>
  <c r="T63" i="21"/>
  <c r="T60" i="21" s="1"/>
  <c r="S63" i="21"/>
  <c r="R63" i="21"/>
  <c r="R60" i="21" s="1"/>
  <c r="Q63" i="21"/>
  <c r="P63" i="21"/>
  <c r="P60" i="21" s="1"/>
  <c r="O63" i="21"/>
  <c r="N63" i="21"/>
  <c r="N60" i="21" s="1"/>
  <c r="M63" i="21"/>
  <c r="L63" i="21"/>
  <c r="L60" i="21" s="1"/>
  <c r="K63" i="21"/>
  <c r="J63" i="21"/>
  <c r="J60" i="21" s="1"/>
  <c r="I63" i="21"/>
  <c r="H63" i="21"/>
  <c r="H60" i="21" s="1"/>
  <c r="B62" i="21"/>
  <c r="B61" i="21"/>
  <c r="B58" i="21"/>
  <c r="B57" i="21"/>
  <c r="B56" i="21"/>
  <c r="B55" i="21"/>
  <c r="B54" i="21"/>
  <c r="AD53" i="21"/>
  <c r="AB53" i="21"/>
  <c r="Z53" i="21"/>
  <c r="X53" i="21"/>
  <c r="V53" i="21"/>
  <c r="T53" i="21"/>
  <c r="R53" i="21"/>
  <c r="P53" i="21"/>
  <c r="N53" i="21"/>
  <c r="L53" i="21"/>
  <c r="J53" i="21"/>
  <c r="H53" i="21"/>
  <c r="G53" i="21"/>
  <c r="B51" i="21"/>
  <c r="E50" i="21"/>
  <c r="E205" i="21" s="1"/>
  <c r="C50" i="21"/>
  <c r="C205" i="21" s="1"/>
  <c r="B50" i="21"/>
  <c r="B205" i="21" s="1"/>
  <c r="E49" i="21"/>
  <c r="C49" i="21"/>
  <c r="B49" i="21"/>
  <c r="E48" i="21"/>
  <c r="D48" i="21" s="1"/>
  <c r="D34" i="21" s="1"/>
  <c r="C48" i="21"/>
  <c r="C34" i="21" s="1"/>
  <c r="C83" i="21" s="1"/>
  <c r="B48" i="21"/>
  <c r="B47"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B44" i="21"/>
  <c r="B43" i="21"/>
  <c r="E42" i="21"/>
  <c r="E39" i="21" s="1"/>
  <c r="D42" i="21"/>
  <c r="D39" i="21" s="1"/>
  <c r="C42" i="21"/>
  <c r="C39" i="21" s="1"/>
  <c r="B42" i="21"/>
  <c r="B41" i="21"/>
  <c r="B40" i="21"/>
  <c r="AE35" i="21"/>
  <c r="AD35" i="21"/>
  <c r="AC35" i="21"/>
  <c r="AB35" i="21"/>
  <c r="AA35" i="21"/>
  <c r="Z35" i="21"/>
  <c r="X35" i="21"/>
  <c r="W35" i="21"/>
  <c r="V35" i="21"/>
  <c r="U35" i="21"/>
  <c r="T35" i="21"/>
  <c r="S35" i="21"/>
  <c r="R35" i="21"/>
  <c r="Q35" i="21"/>
  <c r="P35" i="21"/>
  <c r="O35" i="21"/>
  <c r="N35" i="21"/>
  <c r="M35" i="21"/>
  <c r="L35" i="21"/>
  <c r="K35" i="21"/>
  <c r="J35" i="21"/>
  <c r="I35" i="21"/>
  <c r="H35" i="21"/>
  <c r="AE34" i="21"/>
  <c r="AD34" i="21"/>
  <c r="AC34" i="21"/>
  <c r="AC83" i="21" s="1"/>
  <c r="AB34" i="21"/>
  <c r="AB83" i="21" s="1"/>
  <c r="AB203" i="21" s="1"/>
  <c r="AA34" i="21"/>
  <c r="AA83" i="21" s="1"/>
  <c r="Z34" i="21"/>
  <c r="Z83" i="21" s="1"/>
  <c r="Z203" i="21" s="1"/>
  <c r="Y34" i="21"/>
  <c r="Y83" i="21" s="1"/>
  <c r="X34" i="21"/>
  <c r="X83" i="21" s="1"/>
  <c r="X203" i="21" s="1"/>
  <c r="W34" i="21"/>
  <c r="V34" i="21"/>
  <c r="U34" i="21"/>
  <c r="U83" i="21" s="1"/>
  <c r="U203" i="21" s="1"/>
  <c r="T34" i="21"/>
  <c r="T83" i="21" s="1"/>
  <c r="T203" i="21" s="1"/>
  <c r="S34" i="21"/>
  <c r="R34" i="21"/>
  <c r="R83" i="21" s="1"/>
  <c r="R203" i="21" s="1"/>
  <c r="Q34" i="21"/>
  <c r="Q83" i="21" s="1"/>
  <c r="Q203" i="21" s="1"/>
  <c r="P34" i="21"/>
  <c r="P83" i="21" s="1"/>
  <c r="P203" i="21" s="1"/>
  <c r="O34" i="21"/>
  <c r="N34" i="21"/>
  <c r="M34" i="21"/>
  <c r="M83" i="21" s="1"/>
  <c r="L34" i="21"/>
  <c r="L83" i="21" s="1"/>
  <c r="L203" i="21" s="1"/>
  <c r="K34" i="21"/>
  <c r="K83" i="21" s="1"/>
  <c r="J34" i="21"/>
  <c r="J83" i="21" s="1"/>
  <c r="J203" i="21" s="1"/>
  <c r="I34" i="21"/>
  <c r="I83" i="21" s="1"/>
  <c r="H34" i="21"/>
  <c r="H83" i="21" s="1"/>
  <c r="H203" i="21" s="1"/>
  <c r="AE33" i="21"/>
  <c r="AD33" i="21"/>
  <c r="AC33" i="21"/>
  <c r="AB33" i="21"/>
  <c r="AA33" i="21"/>
  <c r="Z33" i="21"/>
  <c r="Y33" i="21"/>
  <c r="X33" i="21"/>
  <c r="W33" i="21"/>
  <c r="V33" i="21"/>
  <c r="U33" i="21"/>
  <c r="U32" i="21" s="1"/>
  <c r="T33" i="21"/>
  <c r="S33" i="21"/>
  <c r="R33" i="21"/>
  <c r="Q33" i="21"/>
  <c r="Q32" i="21" s="1"/>
  <c r="P33" i="21"/>
  <c r="P32" i="21" s="1"/>
  <c r="O33" i="21"/>
  <c r="N33" i="21"/>
  <c r="M33" i="21"/>
  <c r="L33" i="21"/>
  <c r="K33" i="21"/>
  <c r="J33" i="21"/>
  <c r="I33" i="21"/>
  <c r="H33" i="21"/>
  <c r="E33" i="21"/>
  <c r="D33" i="21"/>
  <c r="C33" i="21"/>
  <c r="AD25" i="21"/>
  <c r="AB25" i="21"/>
  <c r="Z25" i="21"/>
  <c r="X25" i="21"/>
  <c r="V25" i="21"/>
  <c r="T25" i="21"/>
  <c r="R25" i="21"/>
  <c r="P25" i="21"/>
  <c r="N25" i="21"/>
  <c r="L25" i="21"/>
  <c r="J25" i="21"/>
  <c r="H25" i="21"/>
  <c r="G25" i="21"/>
  <c r="B25" i="21"/>
  <c r="F25" i="21" s="1"/>
  <c r="AD18" i="21"/>
  <c r="AB18" i="21"/>
  <c r="Z18" i="21"/>
  <c r="X18" i="21"/>
  <c r="V18" i="21"/>
  <c r="T18" i="21"/>
  <c r="R18" i="21"/>
  <c r="P18" i="21"/>
  <c r="N18" i="21"/>
  <c r="L18" i="21"/>
  <c r="J18" i="21"/>
  <c r="H18" i="21"/>
  <c r="G18" i="21"/>
  <c r="B18" i="21"/>
  <c r="F18" i="21" s="1"/>
  <c r="G17" i="21"/>
  <c r="F17" i="21"/>
  <c r="AE11" i="21"/>
  <c r="AD11" i="21"/>
  <c r="AC11" i="21"/>
  <c r="AB11" i="21"/>
  <c r="AA11" i="21"/>
  <c r="Z11" i="21"/>
  <c r="Y11" i="21"/>
  <c r="X11" i="21"/>
  <c r="W11" i="21"/>
  <c r="V11" i="21"/>
  <c r="U11" i="21"/>
  <c r="T11" i="21"/>
  <c r="S11" i="21"/>
  <c r="R11" i="21"/>
  <c r="Q11" i="21"/>
  <c r="P11" i="21"/>
  <c r="O11" i="21"/>
  <c r="N11" i="21"/>
  <c r="M11" i="21"/>
  <c r="L11" i="21"/>
  <c r="K11" i="21"/>
  <c r="J11" i="21"/>
  <c r="I11" i="21"/>
  <c r="H11" i="21"/>
  <c r="E11" i="21"/>
  <c r="D11" i="21"/>
  <c r="C11" i="21"/>
  <c r="B11" i="21"/>
  <c r="E92" i="21" l="1"/>
  <c r="E89" i="21" s="1"/>
  <c r="H84" i="21"/>
  <c r="H81" i="21" s="1"/>
  <c r="B92" i="21"/>
  <c r="B145" i="21"/>
  <c r="F145" i="21" s="1"/>
  <c r="B39" i="21"/>
  <c r="F39" i="21" s="1"/>
  <c r="B67" i="21"/>
  <c r="AD89" i="21"/>
  <c r="AD184" i="21" s="1"/>
  <c r="AD181" i="21" s="1"/>
  <c r="Z89" i="21"/>
  <c r="Z184" i="21" s="1"/>
  <c r="Z181" i="21" s="1"/>
  <c r="G39" i="21"/>
  <c r="B96" i="21"/>
  <c r="F96" i="21" s="1"/>
  <c r="F11" i="21"/>
  <c r="E168" i="21"/>
  <c r="G168" i="21" s="1"/>
  <c r="G11" i="21"/>
  <c r="R89" i="21"/>
  <c r="R184" i="21" s="1"/>
  <c r="R181" i="21" s="1"/>
  <c r="E164" i="21"/>
  <c r="E161" i="21" s="1"/>
  <c r="G161" i="21" s="1"/>
  <c r="B189" i="21"/>
  <c r="F189" i="21" s="1"/>
  <c r="D164" i="21"/>
  <c r="D161" i="21" s="1"/>
  <c r="D168" i="21"/>
  <c r="B33" i="21"/>
  <c r="G106" i="21"/>
  <c r="G120" i="21"/>
  <c r="F148" i="21"/>
  <c r="B34" i="21"/>
  <c r="B83" i="21" s="1"/>
  <c r="B203" i="21" s="1"/>
  <c r="P89" i="21"/>
  <c r="P184" i="21" s="1"/>
  <c r="P181" i="21" s="1"/>
  <c r="B103" i="21"/>
  <c r="D106" i="21"/>
  <c r="D103" i="21" s="1"/>
  <c r="G124" i="21"/>
  <c r="B175" i="21"/>
  <c r="F175" i="21" s="1"/>
  <c r="X89" i="21"/>
  <c r="X184" i="21" s="1"/>
  <c r="X181" i="21" s="1"/>
  <c r="H32" i="21"/>
  <c r="AB32" i="21"/>
  <c r="AB84" i="21" s="1"/>
  <c r="AB81" i="21" s="1"/>
  <c r="G48" i="21"/>
  <c r="AE89" i="21"/>
  <c r="AE184" i="21" s="1"/>
  <c r="AE181" i="21" s="1"/>
  <c r="E117" i="21"/>
  <c r="L32" i="21"/>
  <c r="L84" i="21" s="1"/>
  <c r="L81" i="21" s="1"/>
  <c r="T32" i="21"/>
  <c r="T84" i="21" s="1"/>
  <c r="T81" i="21" s="1"/>
  <c r="X32" i="21"/>
  <c r="X84" i="21" s="1"/>
  <c r="X81" i="21" s="1"/>
  <c r="F48" i="21"/>
  <c r="I32" i="21"/>
  <c r="I84" i="21" s="1"/>
  <c r="I81" i="21" s="1"/>
  <c r="M32" i="21"/>
  <c r="M84" i="21" s="1"/>
  <c r="M81" i="21" s="1"/>
  <c r="Y84" i="21"/>
  <c r="Y81" i="21" s="1"/>
  <c r="AC32" i="21"/>
  <c r="E34" i="21"/>
  <c r="J32" i="21"/>
  <c r="J84" i="21" s="1"/>
  <c r="J81" i="21" s="1"/>
  <c r="N32" i="21"/>
  <c r="N84" i="21" s="1"/>
  <c r="R32" i="21"/>
  <c r="R84" i="21" s="1"/>
  <c r="R81" i="21" s="1"/>
  <c r="V32" i="21"/>
  <c r="V84" i="21" s="1"/>
  <c r="Z32" i="21"/>
  <c r="Z84" i="21" s="1"/>
  <c r="Z81" i="21" s="1"/>
  <c r="AD32" i="21"/>
  <c r="AD84" i="21" s="1"/>
  <c r="B46" i="21"/>
  <c r="F46" i="21" s="1"/>
  <c r="C63" i="21"/>
  <c r="V83" i="21"/>
  <c r="V203" i="21" s="1"/>
  <c r="AB89" i="21"/>
  <c r="AB184" i="21" s="1"/>
  <c r="AB181" i="21" s="1"/>
  <c r="G96" i="21"/>
  <c r="G110" i="21"/>
  <c r="B124" i="21"/>
  <c r="F124" i="21" s="1"/>
  <c r="E141" i="21"/>
  <c r="E138" i="21" s="1"/>
  <c r="P84" i="21"/>
  <c r="D50" i="21"/>
  <c r="D205" i="21" s="1"/>
  <c r="AC184" i="21"/>
  <c r="AC181" i="21" s="1"/>
  <c r="C92" i="21"/>
  <c r="C89" i="21" s="1"/>
  <c r="E103" i="21"/>
  <c r="G103" i="21" s="1"/>
  <c r="B110" i="21"/>
  <c r="F110" i="21" s="1"/>
  <c r="B117" i="21"/>
  <c r="F117" i="21" s="1"/>
  <c r="G189" i="21"/>
  <c r="D189" i="21"/>
  <c r="G171" i="21"/>
  <c r="G49" i="21"/>
  <c r="D49" i="21"/>
  <c r="D35" i="21" s="1"/>
  <c r="E35" i="21"/>
  <c r="F49" i="21"/>
  <c r="AA203" i="21"/>
  <c r="AA32" i="21"/>
  <c r="AA84" i="21" s="1"/>
  <c r="AA81" i="21" s="1"/>
  <c r="C35" i="21"/>
  <c r="W91" i="21"/>
  <c r="U91" i="21" s="1"/>
  <c r="Y184" i="21"/>
  <c r="Y181" i="21" s="1"/>
  <c r="K203" i="21"/>
  <c r="O83" i="21"/>
  <c r="O32" i="21"/>
  <c r="O84" i="21" s="1"/>
  <c r="S83" i="21"/>
  <c r="S32" i="21"/>
  <c r="S84" i="21" s="1"/>
  <c r="W83" i="21"/>
  <c r="W32" i="21"/>
  <c r="W84" i="21" s="1"/>
  <c r="AE83" i="21"/>
  <c r="AE32" i="21"/>
  <c r="AE84" i="21" s="1"/>
  <c r="K32" i="21"/>
  <c r="K84" i="21" s="1"/>
  <c r="K81" i="21" s="1"/>
  <c r="C203" i="21"/>
  <c r="I203" i="21"/>
  <c r="M203" i="21"/>
  <c r="Y203" i="21"/>
  <c r="AC203" i="21"/>
  <c r="G42" i="21"/>
  <c r="E67" i="21"/>
  <c r="E63" i="21"/>
  <c r="G63" i="21" s="1"/>
  <c r="AA89" i="21"/>
  <c r="AA184" i="21" s="1"/>
  <c r="AA181" i="21" s="1"/>
  <c r="F92" i="21"/>
  <c r="B164" i="21"/>
  <c r="B168" i="21"/>
  <c r="F171" i="21"/>
  <c r="D83" i="21"/>
  <c r="T89" i="21"/>
  <c r="T184" i="21" s="1"/>
  <c r="T181" i="21" s="1"/>
  <c r="N91" i="21"/>
  <c r="C198" i="21"/>
  <c r="C195" i="21" s="1"/>
  <c r="H195" i="21"/>
  <c r="F50" i="21"/>
  <c r="F205" i="21" s="1"/>
  <c r="B90" i="21"/>
  <c r="G117" i="21"/>
  <c r="G134" i="21"/>
  <c r="F134" i="21"/>
  <c r="C145" i="21"/>
  <c r="G145" i="21" s="1"/>
  <c r="G148" i="21"/>
  <c r="I195" i="21"/>
  <c r="Q84" i="21"/>
  <c r="U84" i="21"/>
  <c r="U81" i="21" s="1"/>
  <c r="AC84" i="21"/>
  <c r="AC81" i="21" s="1"/>
  <c r="B35" i="21"/>
  <c r="B84" i="21" s="1"/>
  <c r="F42" i="21"/>
  <c r="G50" i="21"/>
  <c r="G205" i="21" s="1"/>
  <c r="B53" i="21"/>
  <c r="F53" i="21" s="1"/>
  <c r="B60" i="21"/>
  <c r="F60" i="21" s="1"/>
  <c r="D68" i="21"/>
  <c r="P81" i="21"/>
  <c r="N83" i="21"/>
  <c r="AD83" i="21"/>
  <c r="V89" i="21"/>
  <c r="V184" i="21" s="1"/>
  <c r="V181" i="21" s="1"/>
  <c r="B154" i="21"/>
  <c r="F154" i="21" s="1"/>
  <c r="D148" i="21"/>
  <c r="F106" i="21"/>
  <c r="F120" i="21"/>
  <c r="F103" i="21" l="1"/>
  <c r="B81" i="21"/>
  <c r="AC204" i="21"/>
  <c r="AC201" i="21" s="1"/>
  <c r="P204" i="21"/>
  <c r="P201" i="21" s="1"/>
  <c r="C184" i="21"/>
  <c r="C181" i="21" s="1"/>
  <c r="F34" i="21"/>
  <c r="Q81" i="21"/>
  <c r="Q189" i="21"/>
  <c r="Q198" i="21" s="1"/>
  <c r="D92" i="21"/>
  <c r="D89" i="21" s="1"/>
  <c r="C84" i="21"/>
  <c r="C81" i="21" s="1"/>
  <c r="R204" i="21"/>
  <c r="R201" i="21" s="1"/>
  <c r="Y204" i="21"/>
  <c r="Y201" i="21" s="1"/>
  <c r="G92" i="21"/>
  <c r="X204" i="21"/>
  <c r="X201" i="21" s="1"/>
  <c r="Z204" i="21"/>
  <c r="Z201" i="21" s="1"/>
  <c r="F168" i="21"/>
  <c r="W89" i="21"/>
  <c r="W184" i="21" s="1"/>
  <c r="W181" i="21" s="1"/>
  <c r="G164" i="21"/>
  <c r="E184" i="21"/>
  <c r="E181" i="21" s="1"/>
  <c r="V81" i="21"/>
  <c r="V204" i="21" s="1"/>
  <c r="V201" i="21" s="1"/>
  <c r="C32" i="21"/>
  <c r="AB204" i="21"/>
  <c r="AB201" i="21" s="1"/>
  <c r="G141" i="21"/>
  <c r="B32" i="21"/>
  <c r="T204" i="21"/>
  <c r="T201" i="21" s="1"/>
  <c r="AA204" i="21"/>
  <c r="AA201" i="21" s="1"/>
  <c r="F141" i="21"/>
  <c r="E83" i="21"/>
  <c r="E203" i="21" s="1"/>
  <c r="G34" i="21"/>
  <c r="D141" i="21"/>
  <c r="D138" i="21" s="1"/>
  <c r="D145" i="21"/>
  <c r="B161" i="21"/>
  <c r="F161" i="21" s="1"/>
  <c r="F164" i="21"/>
  <c r="F63" i="21"/>
  <c r="E84" i="21"/>
  <c r="F35" i="21"/>
  <c r="G35" i="21"/>
  <c r="E32" i="21"/>
  <c r="D63" i="21"/>
  <c r="D84" i="21" s="1"/>
  <c r="D67" i="21"/>
  <c r="F90" i="21"/>
  <c r="D203" i="21"/>
  <c r="F67" i="21"/>
  <c r="G67" i="21"/>
  <c r="W203" i="21"/>
  <c r="W81" i="21"/>
  <c r="O203" i="21"/>
  <c r="O81" i="21"/>
  <c r="B184" i="21"/>
  <c r="B181" i="21" s="1"/>
  <c r="AD203" i="21"/>
  <c r="AD81" i="21"/>
  <c r="AD204" i="21" s="1"/>
  <c r="AD201" i="21" s="1"/>
  <c r="G89" i="21"/>
  <c r="F138" i="21"/>
  <c r="G138" i="21"/>
  <c r="D32" i="21"/>
  <c r="S91" i="21"/>
  <c r="U89" i="21"/>
  <c r="U184" i="21" s="1"/>
  <c r="U181" i="21" s="1"/>
  <c r="U204" i="21" s="1"/>
  <c r="U201" i="21" s="1"/>
  <c r="N203" i="21"/>
  <c r="N81" i="21"/>
  <c r="L91" i="21"/>
  <c r="N89" i="21"/>
  <c r="N184" i="21" s="1"/>
  <c r="N181" i="21" s="1"/>
  <c r="AE203" i="21"/>
  <c r="AE81" i="21"/>
  <c r="AE204" i="21" s="1"/>
  <c r="AE201" i="21" s="1"/>
  <c r="S203" i="21"/>
  <c r="S81" i="21"/>
  <c r="C204" i="21" l="1"/>
  <c r="C201" i="21" s="1"/>
  <c r="G184" i="21"/>
  <c r="Q195" i="21"/>
  <c r="D198" i="21"/>
  <c r="D195" i="21" s="1"/>
  <c r="E198" i="21"/>
  <c r="W204" i="21"/>
  <c r="W201" i="21" s="1"/>
  <c r="N204" i="21"/>
  <c r="N201" i="21" s="1"/>
  <c r="D81" i="21"/>
  <c r="G181" i="21"/>
  <c r="F181" i="21"/>
  <c r="Q91" i="21"/>
  <c r="S89" i="21"/>
  <c r="S184" i="21" s="1"/>
  <c r="S181" i="21" s="1"/>
  <c r="S204" i="21" s="1"/>
  <c r="S201" i="21" s="1"/>
  <c r="B204" i="21"/>
  <c r="B201" i="21" s="1"/>
  <c r="F32" i="21"/>
  <c r="G32" i="21"/>
  <c r="J91" i="21"/>
  <c r="L89" i="21"/>
  <c r="L184" i="21" s="1"/>
  <c r="L181" i="21" s="1"/>
  <c r="L204" i="21" s="1"/>
  <c r="L201" i="21" s="1"/>
  <c r="F84" i="21"/>
  <c r="G84" i="21"/>
  <c r="E81" i="21"/>
  <c r="D184" i="21"/>
  <c r="D181" i="21" s="1"/>
  <c r="F184" i="21"/>
  <c r="G198" i="21" l="1"/>
  <c r="E195" i="21"/>
  <c r="F198" i="21"/>
  <c r="E204" i="21"/>
  <c r="F204" i="21" s="1"/>
  <c r="D204" i="21"/>
  <c r="D201" i="21" s="1"/>
  <c r="H91" i="21"/>
  <c r="J89" i="21"/>
  <c r="J184" i="21" s="1"/>
  <c r="J181" i="21" s="1"/>
  <c r="J204" i="21" s="1"/>
  <c r="J201" i="21" s="1"/>
  <c r="O91" i="21"/>
  <c r="Q89" i="21"/>
  <c r="Q184" i="21" s="1"/>
  <c r="Q181" i="21" s="1"/>
  <c r="Q204" i="21" s="1"/>
  <c r="Q201" i="21" s="1"/>
  <c r="G81" i="21"/>
  <c r="F81" i="21"/>
  <c r="G204" i="21" l="1"/>
  <c r="F195" i="21"/>
  <c r="G195" i="21"/>
  <c r="E201" i="21"/>
  <c r="G201" i="21" s="1"/>
  <c r="M91" i="21"/>
  <c r="O89" i="21"/>
  <c r="O184" i="21" s="1"/>
  <c r="O181" i="21" s="1"/>
  <c r="O204" i="21" s="1"/>
  <c r="O201" i="21" s="1"/>
  <c r="B91" i="21"/>
  <c r="H89" i="21"/>
  <c r="H184" i="21" s="1"/>
  <c r="H181" i="21" s="1"/>
  <c r="H204" i="21" s="1"/>
  <c r="H201" i="21" s="1"/>
  <c r="F201" i="21" l="1"/>
  <c r="F91" i="21"/>
  <c r="B89" i="21"/>
  <c r="F89" i="21" s="1"/>
  <c r="K91" i="21"/>
  <c r="M89" i="21"/>
  <c r="M184" i="21" s="1"/>
  <c r="M181" i="21" s="1"/>
  <c r="M204" i="21" s="1"/>
  <c r="M201" i="21" s="1"/>
  <c r="I91" i="21" l="1"/>
  <c r="I89" i="21" s="1"/>
  <c r="I184" i="21" s="1"/>
  <c r="I181" i="21" s="1"/>
  <c r="I204" i="21" s="1"/>
  <c r="I201" i="21" s="1"/>
  <c r="K89" i="21"/>
  <c r="K184" i="21" s="1"/>
  <c r="K181" i="21" s="1"/>
  <c r="K204" i="21" s="1"/>
  <c r="K201" i="21" s="1"/>
  <c r="AE255" i="1" l="1"/>
  <c r="AD255" i="1"/>
  <c r="AC255" i="1"/>
  <c r="AB255" i="1"/>
  <c r="AA255" i="1"/>
  <c r="Z255" i="1"/>
  <c r="Y255" i="1"/>
  <c r="X255" i="1"/>
  <c r="W255" i="1"/>
  <c r="V255" i="1"/>
  <c r="U255" i="1"/>
  <c r="T255" i="1"/>
  <c r="S255" i="1"/>
  <c r="R255" i="1"/>
  <c r="Q255" i="1"/>
  <c r="P255" i="1"/>
  <c r="O255" i="1"/>
  <c r="N255" i="1"/>
  <c r="M255" i="1"/>
  <c r="L255" i="1"/>
  <c r="K255" i="1"/>
  <c r="J255" i="1"/>
  <c r="I255" i="1"/>
  <c r="H255" i="1"/>
  <c r="B255" i="1"/>
  <c r="AE254" i="1"/>
  <c r="AD254" i="1"/>
  <c r="AC254" i="1"/>
  <c r="AB254" i="1"/>
  <c r="AA254" i="1"/>
  <c r="Z254" i="1"/>
  <c r="Y254" i="1"/>
  <c r="X254" i="1"/>
  <c r="W254" i="1"/>
  <c r="V254" i="1"/>
  <c r="U254" i="1"/>
  <c r="T254" i="1"/>
  <c r="S254" i="1"/>
  <c r="R254" i="1"/>
  <c r="Q254" i="1"/>
  <c r="P254" i="1"/>
  <c r="O254" i="1"/>
  <c r="N254" i="1"/>
  <c r="M254" i="1"/>
  <c r="L254" i="1"/>
  <c r="K254" i="1"/>
  <c r="J254" i="1"/>
  <c r="I254" i="1"/>
  <c r="H254" i="1"/>
  <c r="B254" i="1"/>
  <c r="AE253" i="1"/>
  <c r="AD253" i="1"/>
  <c r="AC253" i="1"/>
  <c r="AB253" i="1"/>
  <c r="AA253" i="1"/>
  <c r="Z253" i="1"/>
  <c r="X253" i="1"/>
  <c r="W253" i="1"/>
  <c r="V253" i="1"/>
  <c r="U253" i="1"/>
  <c r="T253" i="1"/>
  <c r="S253" i="1"/>
  <c r="R253" i="1"/>
  <c r="Q253" i="1"/>
  <c r="P253" i="1"/>
  <c r="O253" i="1"/>
  <c r="N253" i="1"/>
  <c r="M253" i="1"/>
  <c r="L253" i="1"/>
  <c r="K253" i="1"/>
  <c r="J253" i="1"/>
  <c r="I253" i="1"/>
  <c r="H253" i="1"/>
  <c r="AE252" i="1"/>
  <c r="AD252" i="1"/>
  <c r="AC252" i="1"/>
  <c r="AB252" i="1"/>
  <c r="AA252" i="1"/>
  <c r="Z252" i="1"/>
  <c r="Y252" i="1"/>
  <c r="X252" i="1"/>
  <c r="W252" i="1"/>
  <c r="V252" i="1"/>
  <c r="U252" i="1"/>
  <c r="T252" i="1"/>
  <c r="S252" i="1"/>
  <c r="R252" i="1"/>
  <c r="Q252" i="1"/>
  <c r="P252" i="1"/>
  <c r="O252" i="1"/>
  <c r="N252" i="1"/>
  <c r="M252" i="1"/>
  <c r="L252" i="1"/>
  <c r="K252" i="1"/>
  <c r="J252" i="1"/>
  <c r="I252" i="1"/>
  <c r="H252" i="1"/>
  <c r="B252" i="1"/>
  <c r="AE251" i="1"/>
  <c r="AD251" i="1"/>
  <c r="AC251" i="1"/>
  <c r="AB251" i="1"/>
  <c r="AA251" i="1"/>
  <c r="Z251" i="1"/>
  <c r="Y251" i="1"/>
  <c r="X251" i="1"/>
  <c r="W251" i="1"/>
  <c r="V251" i="1"/>
  <c r="U251" i="1"/>
  <c r="T251" i="1"/>
  <c r="S251" i="1"/>
  <c r="R251" i="1"/>
  <c r="Q251" i="1"/>
  <c r="P251" i="1"/>
  <c r="O251" i="1"/>
  <c r="N251" i="1"/>
  <c r="M251" i="1"/>
  <c r="L251" i="1"/>
  <c r="K251" i="1"/>
  <c r="J251" i="1"/>
  <c r="I251" i="1"/>
  <c r="H251" i="1"/>
  <c r="B251" i="1"/>
  <c r="E247" i="1"/>
  <c r="E244" i="1" s="1"/>
  <c r="C247" i="1"/>
  <c r="B247" i="1"/>
  <c r="B244" i="1" s="1"/>
  <c r="AE244" i="1"/>
  <c r="AD244" i="1"/>
  <c r="AB244" i="1"/>
  <c r="Z244" i="1"/>
  <c r="X244" i="1"/>
  <c r="V244" i="1"/>
  <c r="T244" i="1"/>
  <c r="R244" i="1"/>
  <c r="P244" i="1"/>
  <c r="N244" i="1"/>
  <c r="L244" i="1"/>
  <c r="J244" i="1"/>
  <c r="H244" i="1"/>
  <c r="D244" i="1"/>
  <c r="E237" i="1"/>
  <c r="C240" i="1"/>
  <c r="AE237" i="1"/>
  <c r="AD237" i="1"/>
  <c r="AC237" i="1"/>
  <c r="AB237" i="1"/>
  <c r="AA237" i="1"/>
  <c r="Z237" i="1"/>
  <c r="Y237" i="1"/>
  <c r="X237" i="1"/>
  <c r="W237" i="1"/>
  <c r="V237" i="1"/>
  <c r="U237" i="1"/>
  <c r="T237" i="1"/>
  <c r="S237" i="1"/>
  <c r="R237" i="1"/>
  <c r="Q237" i="1"/>
  <c r="P237" i="1"/>
  <c r="O237" i="1"/>
  <c r="N237" i="1"/>
  <c r="M237" i="1"/>
  <c r="L237" i="1"/>
  <c r="K237" i="1"/>
  <c r="J237" i="1"/>
  <c r="I237" i="1"/>
  <c r="H237" i="1"/>
  <c r="AE234" i="1"/>
  <c r="AD234" i="1"/>
  <c r="AC234" i="1"/>
  <c r="AB234" i="1"/>
  <c r="AA234" i="1"/>
  <c r="Z234" i="1"/>
  <c r="Y234" i="1"/>
  <c r="X234" i="1"/>
  <c r="W234" i="1"/>
  <c r="V234" i="1"/>
  <c r="U234" i="1"/>
  <c r="T234" i="1"/>
  <c r="S234" i="1"/>
  <c r="R234" i="1"/>
  <c r="Q234" i="1"/>
  <c r="P234" i="1"/>
  <c r="O234" i="1"/>
  <c r="N234" i="1"/>
  <c r="M234" i="1"/>
  <c r="L234" i="1"/>
  <c r="K234" i="1"/>
  <c r="J234" i="1"/>
  <c r="I234" i="1"/>
  <c r="H234" i="1"/>
  <c r="D234" i="1"/>
  <c r="AE233" i="1"/>
  <c r="AD233" i="1"/>
  <c r="AC233" i="1"/>
  <c r="AB233" i="1"/>
  <c r="AA233" i="1"/>
  <c r="Z233" i="1"/>
  <c r="Y233" i="1"/>
  <c r="X233" i="1"/>
  <c r="W233" i="1"/>
  <c r="V233" i="1"/>
  <c r="U233" i="1"/>
  <c r="T233" i="1"/>
  <c r="S233" i="1"/>
  <c r="R233" i="1"/>
  <c r="Q233" i="1"/>
  <c r="P233" i="1"/>
  <c r="O233" i="1"/>
  <c r="N233" i="1"/>
  <c r="M233" i="1"/>
  <c r="L233" i="1"/>
  <c r="K233" i="1"/>
  <c r="J233" i="1"/>
  <c r="I233" i="1"/>
  <c r="H233" i="1"/>
  <c r="D233" i="1"/>
  <c r="AE232" i="1"/>
  <c r="AD232" i="1"/>
  <c r="AC232" i="1"/>
  <c r="AB232" i="1"/>
  <c r="AA232" i="1"/>
  <c r="Z232" i="1"/>
  <c r="Y232" i="1"/>
  <c r="X232" i="1"/>
  <c r="W232" i="1"/>
  <c r="V232" i="1"/>
  <c r="U232" i="1"/>
  <c r="T232" i="1"/>
  <c r="S232" i="1"/>
  <c r="R232" i="1"/>
  <c r="Q232" i="1"/>
  <c r="P232" i="1"/>
  <c r="O232" i="1"/>
  <c r="N232" i="1"/>
  <c r="M232" i="1"/>
  <c r="L232" i="1"/>
  <c r="K232" i="1"/>
  <c r="J232" i="1"/>
  <c r="I232" i="1"/>
  <c r="H232" i="1"/>
  <c r="AE231" i="1"/>
  <c r="AD231" i="1"/>
  <c r="AC231" i="1"/>
  <c r="AB231" i="1"/>
  <c r="AA231" i="1"/>
  <c r="Z231" i="1"/>
  <c r="Y231" i="1"/>
  <c r="X231" i="1"/>
  <c r="W231" i="1"/>
  <c r="V231" i="1"/>
  <c r="U231" i="1"/>
  <c r="T231" i="1"/>
  <c r="S231" i="1"/>
  <c r="R231" i="1"/>
  <c r="Q231" i="1"/>
  <c r="P231" i="1"/>
  <c r="O231" i="1"/>
  <c r="N231" i="1"/>
  <c r="M231" i="1"/>
  <c r="L231" i="1"/>
  <c r="K231" i="1"/>
  <c r="J231" i="1"/>
  <c r="I231" i="1"/>
  <c r="H231" i="1"/>
  <c r="D231" i="1"/>
  <c r="AE230" i="1"/>
  <c r="AD230" i="1"/>
  <c r="AC230" i="1"/>
  <c r="AB230" i="1"/>
  <c r="AA230" i="1"/>
  <c r="Z230" i="1"/>
  <c r="Y230" i="1"/>
  <c r="X230" i="1"/>
  <c r="W230" i="1"/>
  <c r="V230" i="1"/>
  <c r="U230" i="1"/>
  <c r="T230" i="1"/>
  <c r="S230" i="1"/>
  <c r="R230" i="1"/>
  <c r="Q230" i="1"/>
  <c r="P230" i="1"/>
  <c r="O230" i="1"/>
  <c r="N230" i="1"/>
  <c r="M230" i="1"/>
  <c r="L230" i="1"/>
  <c r="K230" i="1"/>
  <c r="J230" i="1"/>
  <c r="I230" i="1"/>
  <c r="H230" i="1"/>
  <c r="D230" i="1"/>
  <c r="E227" i="1"/>
  <c r="C227" i="1"/>
  <c r="C234" i="1" s="1"/>
  <c r="B227" i="1"/>
  <c r="B234" i="1" s="1"/>
  <c r="E226" i="1"/>
  <c r="C226" i="1"/>
  <c r="C233" i="1" s="1"/>
  <c r="B226" i="1"/>
  <c r="B233" i="1" s="1"/>
  <c r="E225" i="1"/>
  <c r="D225" i="1" s="1"/>
  <c r="C225" i="1"/>
  <c r="C232" i="1" s="1"/>
  <c r="B225" i="1"/>
  <c r="E224" i="1"/>
  <c r="E231" i="1" s="1"/>
  <c r="C224" i="1"/>
  <c r="C231" i="1" s="1"/>
  <c r="B224" i="1"/>
  <c r="B231" i="1" s="1"/>
  <c r="E223" i="1"/>
  <c r="C223" i="1"/>
  <c r="B223" i="1"/>
  <c r="B230" i="1" s="1"/>
  <c r="AE222" i="1"/>
  <c r="AD222" i="1"/>
  <c r="AC222" i="1"/>
  <c r="AB222" i="1"/>
  <c r="AA222" i="1"/>
  <c r="Z222" i="1"/>
  <c r="Y222" i="1"/>
  <c r="X222" i="1"/>
  <c r="W222" i="1"/>
  <c r="V222" i="1"/>
  <c r="U222" i="1"/>
  <c r="T222" i="1"/>
  <c r="S222" i="1"/>
  <c r="R222" i="1"/>
  <c r="Q222" i="1"/>
  <c r="P222" i="1"/>
  <c r="O222" i="1"/>
  <c r="N222" i="1"/>
  <c r="M222" i="1"/>
  <c r="L222" i="1"/>
  <c r="K222" i="1"/>
  <c r="J222" i="1"/>
  <c r="I222" i="1"/>
  <c r="H222" i="1"/>
  <c r="E213" i="1"/>
  <c r="E212" i="1" s="1"/>
  <c r="C213" i="1"/>
  <c r="C212" i="1" s="1"/>
  <c r="B213" i="1"/>
  <c r="B212" i="1" s="1"/>
  <c r="AE212" i="1"/>
  <c r="AD212" i="1"/>
  <c r="AC212" i="1"/>
  <c r="AB212" i="1"/>
  <c r="AA212" i="1"/>
  <c r="Z212" i="1"/>
  <c r="Y212" i="1"/>
  <c r="X212" i="1"/>
  <c r="W212" i="1"/>
  <c r="V212" i="1"/>
  <c r="U212" i="1"/>
  <c r="T212" i="1"/>
  <c r="S212" i="1"/>
  <c r="R212" i="1"/>
  <c r="Q212" i="1"/>
  <c r="P212" i="1"/>
  <c r="O212" i="1"/>
  <c r="N212" i="1"/>
  <c r="M212" i="1"/>
  <c r="L212" i="1"/>
  <c r="K212" i="1"/>
  <c r="J212" i="1"/>
  <c r="I212" i="1"/>
  <c r="H212" i="1"/>
  <c r="C205" i="1"/>
  <c r="AE205" i="1"/>
  <c r="AD205" i="1"/>
  <c r="AC205" i="1"/>
  <c r="AB205" i="1"/>
  <c r="AA205" i="1"/>
  <c r="Z205" i="1"/>
  <c r="Y205" i="1"/>
  <c r="X205" i="1"/>
  <c r="W205" i="1"/>
  <c r="V205" i="1"/>
  <c r="U205" i="1"/>
  <c r="T205" i="1"/>
  <c r="S205" i="1"/>
  <c r="R205" i="1"/>
  <c r="Q205" i="1"/>
  <c r="P205" i="1"/>
  <c r="O205" i="1"/>
  <c r="N205" i="1"/>
  <c r="M205" i="1"/>
  <c r="L205" i="1"/>
  <c r="K205" i="1"/>
  <c r="J205" i="1"/>
  <c r="I205" i="1"/>
  <c r="H205" i="1"/>
  <c r="B205" i="1"/>
  <c r="E198" i="1"/>
  <c r="C198" i="1"/>
  <c r="AD198" i="1"/>
  <c r="AC198" i="1"/>
  <c r="AB198" i="1"/>
  <c r="AA198" i="1"/>
  <c r="Z198" i="1"/>
  <c r="Y198" i="1"/>
  <c r="X198" i="1"/>
  <c r="W198" i="1"/>
  <c r="V198" i="1"/>
  <c r="U198" i="1"/>
  <c r="T198" i="1"/>
  <c r="S198" i="1"/>
  <c r="R198" i="1"/>
  <c r="Q198" i="1"/>
  <c r="P198" i="1"/>
  <c r="O198" i="1"/>
  <c r="N198" i="1"/>
  <c r="M198" i="1"/>
  <c r="L198" i="1"/>
  <c r="K198" i="1"/>
  <c r="J198" i="1"/>
  <c r="I198" i="1"/>
  <c r="H198" i="1"/>
  <c r="B198" i="1"/>
  <c r="E187" i="1"/>
  <c r="E184" i="1" s="1"/>
  <c r="C187" i="1"/>
  <c r="C184" i="1" s="1"/>
  <c r="B187" i="1"/>
  <c r="AE184" i="1"/>
  <c r="AD184" i="1"/>
  <c r="AC184" i="1"/>
  <c r="AB184" i="1"/>
  <c r="AA184" i="1"/>
  <c r="Z184" i="1"/>
  <c r="Y184" i="1"/>
  <c r="X184" i="1"/>
  <c r="W184" i="1"/>
  <c r="V184" i="1"/>
  <c r="U184" i="1"/>
  <c r="T184" i="1"/>
  <c r="S184" i="1"/>
  <c r="R184" i="1"/>
  <c r="Q184" i="1"/>
  <c r="P184" i="1"/>
  <c r="O184" i="1"/>
  <c r="N184" i="1"/>
  <c r="M184" i="1"/>
  <c r="L184" i="1"/>
  <c r="K184" i="1"/>
  <c r="J184" i="1"/>
  <c r="I184" i="1"/>
  <c r="H184" i="1"/>
  <c r="C180" i="1"/>
  <c r="C177" i="1" s="1"/>
  <c r="B180" i="1"/>
  <c r="AE177" i="1"/>
  <c r="AD177" i="1"/>
  <c r="AC177" i="1"/>
  <c r="AB177" i="1"/>
  <c r="AA177" i="1"/>
  <c r="Z177" i="1"/>
  <c r="Y177" i="1"/>
  <c r="X177" i="1"/>
  <c r="W177" i="1"/>
  <c r="V177" i="1"/>
  <c r="U177" i="1"/>
  <c r="T177" i="1"/>
  <c r="S177" i="1"/>
  <c r="R177" i="1"/>
  <c r="Q177" i="1"/>
  <c r="P177" i="1"/>
  <c r="O177" i="1"/>
  <c r="N177" i="1"/>
  <c r="M177" i="1"/>
  <c r="L177" i="1"/>
  <c r="K177" i="1"/>
  <c r="J177" i="1"/>
  <c r="I177" i="1"/>
  <c r="H177" i="1"/>
  <c r="AE175" i="1"/>
  <c r="AD175" i="1"/>
  <c r="AC175" i="1"/>
  <c r="AB175" i="1"/>
  <c r="AA175" i="1"/>
  <c r="Z175" i="1"/>
  <c r="Y175" i="1"/>
  <c r="X175" i="1"/>
  <c r="W175" i="1"/>
  <c r="V175" i="1"/>
  <c r="U175" i="1"/>
  <c r="T175" i="1"/>
  <c r="S175" i="1"/>
  <c r="R175" i="1"/>
  <c r="Q175" i="1"/>
  <c r="P175" i="1"/>
  <c r="O175" i="1"/>
  <c r="N175" i="1"/>
  <c r="M175" i="1"/>
  <c r="L175" i="1"/>
  <c r="K175" i="1"/>
  <c r="J175" i="1"/>
  <c r="I175" i="1"/>
  <c r="H175" i="1"/>
  <c r="E175" i="1"/>
  <c r="D175" i="1"/>
  <c r="C175" i="1"/>
  <c r="B175" i="1"/>
  <c r="AE174" i="1"/>
  <c r="AD174" i="1"/>
  <c r="AC174" i="1"/>
  <c r="AB174" i="1"/>
  <c r="AA174" i="1"/>
  <c r="Z174" i="1"/>
  <c r="Y174" i="1"/>
  <c r="X174" i="1"/>
  <c r="W174" i="1"/>
  <c r="V174" i="1"/>
  <c r="U174" i="1"/>
  <c r="T174" i="1"/>
  <c r="S174" i="1"/>
  <c r="R174" i="1"/>
  <c r="Q174" i="1"/>
  <c r="P174" i="1"/>
  <c r="O174" i="1"/>
  <c r="N174" i="1"/>
  <c r="M174" i="1"/>
  <c r="L174" i="1"/>
  <c r="K174" i="1"/>
  <c r="J174" i="1"/>
  <c r="I174" i="1"/>
  <c r="H174" i="1"/>
  <c r="E174" i="1"/>
  <c r="D174" i="1"/>
  <c r="C174" i="1"/>
  <c r="B174" i="1"/>
  <c r="AE173" i="1"/>
  <c r="AD173" i="1"/>
  <c r="AB173" i="1"/>
  <c r="AA173" i="1"/>
  <c r="Z173" i="1"/>
  <c r="Y173" i="1"/>
  <c r="X173" i="1"/>
  <c r="W173" i="1"/>
  <c r="V173" i="1"/>
  <c r="U173" i="1"/>
  <c r="T173" i="1"/>
  <c r="S173" i="1"/>
  <c r="R173" i="1"/>
  <c r="Q173" i="1"/>
  <c r="P173" i="1"/>
  <c r="O173" i="1"/>
  <c r="N173" i="1"/>
  <c r="M173" i="1"/>
  <c r="L173" i="1"/>
  <c r="K173" i="1"/>
  <c r="J173" i="1"/>
  <c r="I173" i="1"/>
  <c r="H173" i="1"/>
  <c r="AE172" i="1"/>
  <c r="AD172" i="1"/>
  <c r="AC172" i="1"/>
  <c r="AB172" i="1"/>
  <c r="AA172" i="1"/>
  <c r="Z172" i="1"/>
  <c r="Y172" i="1"/>
  <c r="X172" i="1"/>
  <c r="W172" i="1"/>
  <c r="V172" i="1"/>
  <c r="U172" i="1"/>
  <c r="T172" i="1"/>
  <c r="S172" i="1"/>
  <c r="R172" i="1"/>
  <c r="Q172" i="1"/>
  <c r="P172" i="1"/>
  <c r="O172" i="1"/>
  <c r="N172" i="1"/>
  <c r="M172" i="1"/>
  <c r="L172" i="1"/>
  <c r="K172" i="1"/>
  <c r="J172" i="1"/>
  <c r="I172" i="1"/>
  <c r="H172" i="1"/>
  <c r="E172" i="1"/>
  <c r="D172" i="1"/>
  <c r="C172" i="1"/>
  <c r="B172" i="1"/>
  <c r="AE171" i="1"/>
  <c r="AD171" i="1"/>
  <c r="AD170" i="1" s="1"/>
  <c r="AC171" i="1"/>
  <c r="AB171" i="1"/>
  <c r="AA171" i="1"/>
  <c r="Z171" i="1"/>
  <c r="Z170" i="1" s="1"/>
  <c r="Y171" i="1"/>
  <c r="X171" i="1"/>
  <c r="W171" i="1"/>
  <c r="V171" i="1"/>
  <c r="V170" i="1" s="1"/>
  <c r="U171" i="1"/>
  <c r="T171" i="1"/>
  <c r="S171" i="1"/>
  <c r="R171" i="1"/>
  <c r="R170" i="1" s="1"/>
  <c r="Q171" i="1"/>
  <c r="P171" i="1"/>
  <c r="P170" i="1" s="1"/>
  <c r="O171" i="1"/>
  <c r="N171" i="1"/>
  <c r="N170" i="1" s="1"/>
  <c r="M171" i="1"/>
  <c r="L171" i="1"/>
  <c r="K171" i="1"/>
  <c r="J171" i="1"/>
  <c r="J170" i="1" s="1"/>
  <c r="I171" i="1"/>
  <c r="H171" i="1"/>
  <c r="H170" i="1" s="1"/>
  <c r="E171" i="1"/>
  <c r="D171" i="1"/>
  <c r="C171" i="1"/>
  <c r="B171" i="1"/>
  <c r="E166" i="1"/>
  <c r="D166" i="1"/>
  <c r="D163" i="1" s="1"/>
  <c r="C166" i="1"/>
  <c r="C163" i="1" s="1"/>
  <c r="B166" i="1"/>
  <c r="B163" i="1" s="1"/>
  <c r="AE163" i="1"/>
  <c r="AD163" i="1"/>
  <c r="AC163" i="1"/>
  <c r="AB163" i="1"/>
  <c r="AA163" i="1"/>
  <c r="Z163" i="1"/>
  <c r="Y163" i="1"/>
  <c r="X163" i="1"/>
  <c r="W163" i="1"/>
  <c r="V163" i="1"/>
  <c r="U163" i="1"/>
  <c r="T163" i="1"/>
  <c r="S163" i="1"/>
  <c r="R163" i="1"/>
  <c r="Q163" i="1"/>
  <c r="P163" i="1"/>
  <c r="O163" i="1"/>
  <c r="N163" i="1"/>
  <c r="M163" i="1"/>
  <c r="L163" i="1"/>
  <c r="K163" i="1"/>
  <c r="J163" i="1"/>
  <c r="I163" i="1"/>
  <c r="H163" i="1"/>
  <c r="E159" i="1"/>
  <c r="E152" i="1" s="1"/>
  <c r="E145" i="1" s="1"/>
  <c r="C159" i="1"/>
  <c r="B159" i="1"/>
  <c r="B156" i="1" s="1"/>
  <c r="AE156" i="1"/>
  <c r="AD156" i="1"/>
  <c r="AC156" i="1"/>
  <c r="AB156" i="1"/>
  <c r="Z156" i="1"/>
  <c r="Y156" i="1"/>
  <c r="W156" i="1"/>
  <c r="V156" i="1"/>
  <c r="U156" i="1"/>
  <c r="T156" i="1"/>
  <c r="S156" i="1"/>
  <c r="R156" i="1"/>
  <c r="P156" i="1"/>
  <c r="O156" i="1"/>
  <c r="N156" i="1"/>
  <c r="M156" i="1"/>
  <c r="L156" i="1"/>
  <c r="K156" i="1"/>
  <c r="J156" i="1"/>
  <c r="I156" i="1"/>
  <c r="H156" i="1"/>
  <c r="E154" i="1"/>
  <c r="D154" i="1"/>
  <c r="D147" i="1" s="1"/>
  <c r="C154" i="1"/>
  <c r="C147" i="1" s="1"/>
  <c r="B154" i="1"/>
  <c r="B147" i="1" s="1"/>
  <c r="E153" i="1"/>
  <c r="D153" i="1"/>
  <c r="D146" i="1" s="1"/>
  <c r="C153" i="1"/>
  <c r="C146" i="1" s="1"/>
  <c r="B153" i="1"/>
  <c r="B146" i="1" s="1"/>
  <c r="AE152" i="1"/>
  <c r="AD152" i="1"/>
  <c r="AD145" i="1" s="1"/>
  <c r="AC149" i="1"/>
  <c r="AB152" i="1"/>
  <c r="AB145" i="1" s="1"/>
  <c r="AA152" i="1"/>
  <c r="Z152" i="1"/>
  <c r="Z149" i="1" s="1"/>
  <c r="Y145" i="1"/>
  <c r="X152" i="1"/>
  <c r="X145" i="1" s="1"/>
  <c r="W152" i="1"/>
  <c r="V152" i="1"/>
  <c r="V145" i="1" s="1"/>
  <c r="U152" i="1"/>
  <c r="U145" i="1" s="1"/>
  <c r="T152" i="1"/>
  <c r="T145" i="1" s="1"/>
  <c r="S152" i="1"/>
  <c r="R152" i="1"/>
  <c r="R149" i="1" s="1"/>
  <c r="Q152" i="1"/>
  <c r="Q145" i="1" s="1"/>
  <c r="P152" i="1"/>
  <c r="P145" i="1" s="1"/>
  <c r="O152" i="1"/>
  <c r="N152" i="1"/>
  <c r="N145" i="1" s="1"/>
  <c r="M152" i="1"/>
  <c r="M149" i="1" s="1"/>
  <c r="L152" i="1"/>
  <c r="L145" i="1" s="1"/>
  <c r="K152" i="1"/>
  <c r="J152" i="1"/>
  <c r="J149" i="1" s="1"/>
  <c r="I152" i="1"/>
  <c r="I149" i="1" s="1"/>
  <c r="H152" i="1"/>
  <c r="H145" i="1" s="1"/>
  <c r="E151" i="1"/>
  <c r="D151" i="1"/>
  <c r="C151" i="1"/>
  <c r="C144" i="1" s="1"/>
  <c r="B151" i="1"/>
  <c r="AE147" i="1"/>
  <c r="AD147" i="1"/>
  <c r="AC147" i="1"/>
  <c r="AB147" i="1"/>
  <c r="AA147" i="1"/>
  <c r="Z147" i="1"/>
  <c r="Y147" i="1"/>
  <c r="X147" i="1"/>
  <c r="W147" i="1"/>
  <c r="V147" i="1"/>
  <c r="U147" i="1"/>
  <c r="T147" i="1"/>
  <c r="S147" i="1"/>
  <c r="R147" i="1"/>
  <c r="Q147" i="1"/>
  <c r="P147" i="1"/>
  <c r="O147" i="1"/>
  <c r="N147" i="1"/>
  <c r="M147" i="1"/>
  <c r="L147" i="1"/>
  <c r="K147" i="1"/>
  <c r="J147" i="1"/>
  <c r="I147" i="1"/>
  <c r="H147" i="1"/>
  <c r="AE146" i="1"/>
  <c r="AD146" i="1"/>
  <c r="AC146" i="1"/>
  <c r="AB146" i="1"/>
  <c r="AA146" i="1"/>
  <c r="Z146" i="1"/>
  <c r="Y146" i="1"/>
  <c r="X146" i="1"/>
  <c r="W146" i="1"/>
  <c r="V146" i="1"/>
  <c r="U146" i="1"/>
  <c r="T146" i="1"/>
  <c r="S146" i="1"/>
  <c r="R146" i="1"/>
  <c r="Q146" i="1"/>
  <c r="P146" i="1"/>
  <c r="O146" i="1"/>
  <c r="N146" i="1"/>
  <c r="M146" i="1"/>
  <c r="L146" i="1"/>
  <c r="K146" i="1"/>
  <c r="J146" i="1"/>
  <c r="I146" i="1"/>
  <c r="H146" i="1"/>
  <c r="AE144" i="1"/>
  <c r="AD144" i="1"/>
  <c r="AC144" i="1"/>
  <c r="AB144" i="1"/>
  <c r="AA144" i="1"/>
  <c r="Z144" i="1"/>
  <c r="Y144" i="1"/>
  <c r="X144" i="1"/>
  <c r="W144" i="1"/>
  <c r="V144" i="1"/>
  <c r="U144" i="1"/>
  <c r="T144" i="1"/>
  <c r="S144" i="1"/>
  <c r="R144" i="1"/>
  <c r="Q144" i="1"/>
  <c r="P144" i="1"/>
  <c r="O144" i="1"/>
  <c r="N144" i="1"/>
  <c r="M144" i="1"/>
  <c r="L144" i="1"/>
  <c r="K144" i="1"/>
  <c r="J144" i="1"/>
  <c r="I144" i="1"/>
  <c r="H144" i="1"/>
  <c r="AE143" i="1"/>
  <c r="AD143" i="1"/>
  <c r="AC143" i="1"/>
  <c r="AB143" i="1"/>
  <c r="AB215" i="1" s="1"/>
  <c r="AA143" i="1"/>
  <c r="Z143" i="1"/>
  <c r="Y143" i="1"/>
  <c r="X143" i="1"/>
  <c r="W143" i="1"/>
  <c r="V143" i="1"/>
  <c r="U143" i="1"/>
  <c r="T143" i="1"/>
  <c r="T215" i="1" s="1"/>
  <c r="S143" i="1"/>
  <c r="R143" i="1"/>
  <c r="Q143" i="1"/>
  <c r="P143" i="1"/>
  <c r="O143" i="1"/>
  <c r="N143" i="1"/>
  <c r="M143" i="1"/>
  <c r="L143" i="1"/>
  <c r="L215" i="1" s="1"/>
  <c r="K143" i="1"/>
  <c r="J143" i="1"/>
  <c r="I143" i="1"/>
  <c r="H143" i="1"/>
  <c r="E143" i="1"/>
  <c r="D143" i="1"/>
  <c r="C143" i="1"/>
  <c r="B143" i="1"/>
  <c r="B215" i="1" s="1"/>
  <c r="E140" i="1"/>
  <c r="C140" i="1"/>
  <c r="B140" i="1"/>
  <c r="E139" i="1"/>
  <c r="C139" i="1"/>
  <c r="B139" i="1"/>
  <c r="E138" i="1"/>
  <c r="C138" i="1"/>
  <c r="C117" i="1" s="1"/>
  <c r="B138" i="1"/>
  <c r="E137" i="1"/>
  <c r="C137" i="1"/>
  <c r="B137" i="1"/>
  <c r="E136" i="1"/>
  <c r="C136" i="1"/>
  <c r="B136" i="1"/>
  <c r="AE135" i="1"/>
  <c r="AD135" i="1"/>
  <c r="AB135" i="1"/>
  <c r="Z135" i="1"/>
  <c r="X135" i="1"/>
  <c r="V135" i="1"/>
  <c r="T135" i="1"/>
  <c r="R135" i="1"/>
  <c r="P135" i="1"/>
  <c r="N135" i="1"/>
  <c r="L135" i="1"/>
  <c r="J135" i="1"/>
  <c r="H135" i="1"/>
  <c r="D135" i="1"/>
  <c r="E130" i="1"/>
  <c r="E128" i="1" s="1"/>
  <c r="C130" i="1"/>
  <c r="C128" i="1" s="1"/>
  <c r="B130" i="1"/>
  <c r="B128" i="1" s="1"/>
  <c r="AE128" i="1"/>
  <c r="AD128" i="1"/>
  <c r="AC128" i="1"/>
  <c r="AB128" i="1"/>
  <c r="AA128" i="1"/>
  <c r="Z128" i="1"/>
  <c r="Y128" i="1"/>
  <c r="X128" i="1"/>
  <c r="W128" i="1"/>
  <c r="V128" i="1"/>
  <c r="U128" i="1"/>
  <c r="T128" i="1"/>
  <c r="S128" i="1"/>
  <c r="R128" i="1"/>
  <c r="Q128" i="1"/>
  <c r="P128" i="1"/>
  <c r="O128" i="1"/>
  <c r="N128" i="1"/>
  <c r="M128" i="1"/>
  <c r="L128" i="1"/>
  <c r="K128" i="1"/>
  <c r="J128" i="1"/>
  <c r="I128" i="1"/>
  <c r="H128" i="1"/>
  <c r="AE117" i="1"/>
  <c r="AD117" i="1"/>
  <c r="AC117" i="1"/>
  <c r="AB117" i="1"/>
  <c r="AA117" i="1"/>
  <c r="Z117" i="1"/>
  <c r="Y117" i="1"/>
  <c r="X117" i="1"/>
  <c r="W117" i="1"/>
  <c r="V117" i="1"/>
  <c r="U117" i="1"/>
  <c r="T117" i="1"/>
  <c r="S117" i="1"/>
  <c r="R117" i="1"/>
  <c r="Q117" i="1"/>
  <c r="P117" i="1"/>
  <c r="O117" i="1"/>
  <c r="N117" i="1"/>
  <c r="M117" i="1"/>
  <c r="L117" i="1"/>
  <c r="J117" i="1"/>
  <c r="I117" i="1"/>
  <c r="H117" i="1"/>
  <c r="AE116" i="1"/>
  <c r="AD116" i="1"/>
  <c r="AC116" i="1"/>
  <c r="AB116" i="1"/>
  <c r="AA116" i="1"/>
  <c r="Z116" i="1"/>
  <c r="Y116" i="1"/>
  <c r="X116" i="1"/>
  <c r="W116" i="1"/>
  <c r="V116" i="1"/>
  <c r="U116" i="1"/>
  <c r="T116" i="1"/>
  <c r="S116" i="1"/>
  <c r="R116" i="1"/>
  <c r="Q116" i="1"/>
  <c r="P116" i="1"/>
  <c r="O116" i="1"/>
  <c r="N116" i="1"/>
  <c r="M116" i="1"/>
  <c r="L116" i="1"/>
  <c r="K116" i="1"/>
  <c r="J116" i="1"/>
  <c r="I116" i="1"/>
  <c r="H116" i="1"/>
  <c r="E104" i="1"/>
  <c r="D104" i="1"/>
  <c r="B104" i="1"/>
  <c r="B101" i="1" s="1"/>
  <c r="AE101" i="1"/>
  <c r="AD101" i="1"/>
  <c r="AC101" i="1"/>
  <c r="AB101" i="1"/>
  <c r="AA101" i="1"/>
  <c r="Z101" i="1"/>
  <c r="Y101" i="1"/>
  <c r="X101" i="1"/>
  <c r="W101" i="1"/>
  <c r="V101" i="1"/>
  <c r="U101" i="1"/>
  <c r="T101" i="1"/>
  <c r="S101" i="1"/>
  <c r="R101" i="1"/>
  <c r="P101" i="1"/>
  <c r="O101" i="1"/>
  <c r="N101" i="1"/>
  <c r="L101" i="1"/>
  <c r="J101" i="1"/>
  <c r="H101" i="1"/>
  <c r="AE92" i="1"/>
  <c r="AD92" i="1"/>
  <c r="AC92" i="1"/>
  <c r="AB92" i="1"/>
  <c r="AA92" i="1"/>
  <c r="Z92" i="1"/>
  <c r="Y92" i="1"/>
  <c r="X92" i="1"/>
  <c r="W92" i="1"/>
  <c r="V92" i="1"/>
  <c r="U92" i="1"/>
  <c r="T92" i="1"/>
  <c r="S92" i="1"/>
  <c r="R92" i="1"/>
  <c r="Q92" i="1"/>
  <c r="P92" i="1"/>
  <c r="O92" i="1"/>
  <c r="N92" i="1"/>
  <c r="M92" i="1"/>
  <c r="L92" i="1"/>
  <c r="K92" i="1"/>
  <c r="J92" i="1"/>
  <c r="I92" i="1"/>
  <c r="H92" i="1"/>
  <c r="E92" i="1"/>
  <c r="D92" i="1"/>
  <c r="C92" i="1"/>
  <c r="B92" i="1"/>
  <c r="AE91" i="1"/>
  <c r="AD91" i="1"/>
  <c r="AC91" i="1"/>
  <c r="AB91" i="1"/>
  <c r="AA91" i="1"/>
  <c r="Z91" i="1"/>
  <c r="Y91" i="1"/>
  <c r="X91" i="1"/>
  <c r="W91" i="1"/>
  <c r="V91" i="1"/>
  <c r="U91" i="1"/>
  <c r="T91" i="1"/>
  <c r="S91" i="1"/>
  <c r="R91" i="1"/>
  <c r="Q91" i="1"/>
  <c r="P91" i="1"/>
  <c r="O91" i="1"/>
  <c r="N91" i="1"/>
  <c r="M91" i="1"/>
  <c r="L91" i="1"/>
  <c r="K91" i="1"/>
  <c r="J91" i="1"/>
  <c r="I91" i="1"/>
  <c r="H91" i="1"/>
  <c r="E91" i="1"/>
  <c r="D91" i="1"/>
  <c r="C91" i="1"/>
  <c r="B91" i="1"/>
  <c r="AE90" i="1"/>
  <c r="AD90" i="1"/>
  <c r="AC90" i="1"/>
  <c r="AB90" i="1"/>
  <c r="AA90" i="1"/>
  <c r="Z90" i="1"/>
  <c r="Y90" i="1"/>
  <c r="X90" i="1"/>
  <c r="W90" i="1"/>
  <c r="V90" i="1"/>
  <c r="U90" i="1"/>
  <c r="T90" i="1"/>
  <c r="S90" i="1"/>
  <c r="R90" i="1"/>
  <c r="Q90" i="1"/>
  <c r="P90" i="1"/>
  <c r="O90" i="1"/>
  <c r="N90" i="1"/>
  <c r="M90" i="1"/>
  <c r="L90" i="1"/>
  <c r="K90" i="1"/>
  <c r="J90" i="1"/>
  <c r="I90" i="1"/>
  <c r="H90" i="1"/>
  <c r="AE89" i="1"/>
  <c r="AD89" i="1"/>
  <c r="AC89" i="1"/>
  <c r="AB89" i="1"/>
  <c r="AA89" i="1"/>
  <c r="Z89" i="1"/>
  <c r="Y89" i="1"/>
  <c r="X89" i="1"/>
  <c r="W89" i="1"/>
  <c r="V89" i="1"/>
  <c r="U89" i="1"/>
  <c r="T89" i="1"/>
  <c r="S89" i="1"/>
  <c r="R89" i="1"/>
  <c r="Q89" i="1"/>
  <c r="P89" i="1"/>
  <c r="O89" i="1"/>
  <c r="N89" i="1"/>
  <c r="M89" i="1"/>
  <c r="L89" i="1"/>
  <c r="K89" i="1"/>
  <c r="J89" i="1"/>
  <c r="I89" i="1"/>
  <c r="H89" i="1"/>
  <c r="E89" i="1"/>
  <c r="D89" i="1"/>
  <c r="C89" i="1"/>
  <c r="B89" i="1"/>
  <c r="AE88" i="1"/>
  <c r="AD88" i="1"/>
  <c r="AC88" i="1"/>
  <c r="AB88" i="1"/>
  <c r="AA88" i="1"/>
  <c r="Z88" i="1"/>
  <c r="Y88" i="1"/>
  <c r="X88" i="1"/>
  <c r="W88" i="1"/>
  <c r="V88" i="1"/>
  <c r="U88" i="1"/>
  <c r="T88" i="1"/>
  <c r="S88" i="1"/>
  <c r="R88" i="1"/>
  <c r="Q88" i="1"/>
  <c r="P88" i="1"/>
  <c r="O88" i="1"/>
  <c r="N88" i="1"/>
  <c r="M88" i="1"/>
  <c r="L88" i="1"/>
  <c r="K88" i="1"/>
  <c r="J88" i="1"/>
  <c r="I88" i="1"/>
  <c r="H88" i="1"/>
  <c r="E88" i="1"/>
  <c r="D88" i="1"/>
  <c r="C88" i="1"/>
  <c r="B88" i="1"/>
  <c r="E76" i="1"/>
  <c r="D76" i="1"/>
  <c r="C76" i="1"/>
  <c r="C55" i="1" s="1"/>
  <c r="B76" i="1"/>
  <c r="E75" i="1"/>
  <c r="D75" i="1"/>
  <c r="C75" i="1"/>
  <c r="C54" i="1" s="1"/>
  <c r="B75" i="1"/>
  <c r="B54" i="1" s="1"/>
  <c r="AE73" i="1"/>
  <c r="AD73" i="1"/>
  <c r="AC73" i="1"/>
  <c r="AB73" i="1"/>
  <c r="AA73" i="1"/>
  <c r="Z73" i="1"/>
  <c r="Y73" i="1"/>
  <c r="X73" i="1"/>
  <c r="W73" i="1"/>
  <c r="V73" i="1"/>
  <c r="U73" i="1"/>
  <c r="T73" i="1"/>
  <c r="S73" i="1"/>
  <c r="R73" i="1"/>
  <c r="Q73" i="1"/>
  <c r="P73" i="1"/>
  <c r="O73" i="1"/>
  <c r="N73" i="1"/>
  <c r="M73" i="1"/>
  <c r="L73" i="1"/>
  <c r="K73" i="1"/>
  <c r="J73" i="1"/>
  <c r="I73" i="1"/>
  <c r="H73" i="1"/>
  <c r="E69" i="1"/>
  <c r="D66" i="1"/>
  <c r="C66" i="1"/>
  <c r="B69" i="1"/>
  <c r="B66" i="1" s="1"/>
  <c r="AE66" i="1"/>
  <c r="AD66" i="1"/>
  <c r="AC66" i="1"/>
  <c r="AB66" i="1"/>
  <c r="AA66" i="1"/>
  <c r="Z66" i="1"/>
  <c r="Y66" i="1"/>
  <c r="X66" i="1"/>
  <c r="W66" i="1"/>
  <c r="V66" i="1"/>
  <c r="U66" i="1"/>
  <c r="T66" i="1"/>
  <c r="S66" i="1"/>
  <c r="R66" i="1"/>
  <c r="P66" i="1"/>
  <c r="O66" i="1"/>
  <c r="N66" i="1"/>
  <c r="L66" i="1"/>
  <c r="J66" i="1"/>
  <c r="H66" i="1"/>
  <c r="E59" i="1"/>
  <c r="D59" i="1"/>
  <c r="C59" i="1"/>
  <c r="B62" i="1"/>
  <c r="B59" i="1" s="1"/>
  <c r="AE59" i="1"/>
  <c r="AD59" i="1"/>
  <c r="AC59" i="1"/>
  <c r="AB59" i="1"/>
  <c r="AA59" i="1"/>
  <c r="Z59" i="1"/>
  <c r="Y59" i="1"/>
  <c r="X59" i="1"/>
  <c r="W59" i="1"/>
  <c r="V59" i="1"/>
  <c r="U59" i="1"/>
  <c r="T59" i="1"/>
  <c r="S59" i="1"/>
  <c r="R59" i="1"/>
  <c r="Q59" i="1"/>
  <c r="P59" i="1"/>
  <c r="O59" i="1"/>
  <c r="N59" i="1"/>
  <c r="M59" i="1"/>
  <c r="L59" i="1"/>
  <c r="K59" i="1"/>
  <c r="J59" i="1"/>
  <c r="I59" i="1"/>
  <c r="H59" i="1"/>
  <c r="AE57" i="1"/>
  <c r="AD57" i="1"/>
  <c r="AC57" i="1"/>
  <c r="AB57" i="1"/>
  <c r="AA57" i="1"/>
  <c r="Z57" i="1"/>
  <c r="Y57" i="1"/>
  <c r="X57" i="1"/>
  <c r="W57" i="1"/>
  <c r="V57" i="1"/>
  <c r="U57" i="1"/>
  <c r="T57" i="1"/>
  <c r="S57" i="1"/>
  <c r="R57" i="1"/>
  <c r="Q57" i="1"/>
  <c r="P57" i="1"/>
  <c r="O57" i="1"/>
  <c r="N57" i="1"/>
  <c r="M57" i="1"/>
  <c r="L57" i="1"/>
  <c r="K57" i="1"/>
  <c r="J57" i="1"/>
  <c r="I57" i="1"/>
  <c r="H57" i="1"/>
  <c r="E57" i="1"/>
  <c r="D57" i="1"/>
  <c r="C57" i="1"/>
  <c r="B57" i="1"/>
  <c r="AE56" i="1"/>
  <c r="AD56" i="1"/>
  <c r="AC56" i="1"/>
  <c r="AB56" i="1"/>
  <c r="AA56" i="1"/>
  <c r="Z56" i="1"/>
  <c r="Y56" i="1"/>
  <c r="X56" i="1"/>
  <c r="W56" i="1"/>
  <c r="V56" i="1"/>
  <c r="U56" i="1"/>
  <c r="T56" i="1"/>
  <c r="S56" i="1"/>
  <c r="R56" i="1"/>
  <c r="Q56" i="1"/>
  <c r="P56" i="1"/>
  <c r="O56" i="1"/>
  <c r="N56" i="1"/>
  <c r="M56" i="1"/>
  <c r="L56" i="1"/>
  <c r="K56" i="1"/>
  <c r="J56" i="1"/>
  <c r="I56" i="1"/>
  <c r="H56" i="1"/>
  <c r="E56" i="1"/>
  <c r="D56" i="1"/>
  <c r="C56" i="1"/>
  <c r="B56" i="1"/>
  <c r="AE55" i="1"/>
  <c r="AD55" i="1"/>
  <c r="AC55" i="1"/>
  <c r="AB55" i="1"/>
  <c r="AA55" i="1"/>
  <c r="Z55" i="1"/>
  <c r="Y55" i="1"/>
  <c r="X55" i="1"/>
  <c r="W55" i="1"/>
  <c r="V55" i="1"/>
  <c r="U55" i="1"/>
  <c r="T55" i="1"/>
  <c r="S55" i="1"/>
  <c r="R55" i="1"/>
  <c r="Q55" i="1"/>
  <c r="P55" i="1"/>
  <c r="O55" i="1"/>
  <c r="N55" i="1"/>
  <c r="M55" i="1"/>
  <c r="L55" i="1"/>
  <c r="K55" i="1"/>
  <c r="J55" i="1"/>
  <c r="I55" i="1"/>
  <c r="H55" i="1"/>
  <c r="AE54" i="1"/>
  <c r="AD54" i="1"/>
  <c r="AC54" i="1"/>
  <c r="AB54" i="1"/>
  <c r="AB109" i="1" s="1"/>
  <c r="AA54" i="1"/>
  <c r="Z54" i="1"/>
  <c r="Y54" i="1"/>
  <c r="X54" i="1"/>
  <c r="W54" i="1"/>
  <c r="V54" i="1"/>
  <c r="U54" i="1"/>
  <c r="T54" i="1"/>
  <c r="S54" i="1"/>
  <c r="S109" i="1" s="1"/>
  <c r="R54" i="1"/>
  <c r="Q54" i="1"/>
  <c r="P54" i="1"/>
  <c r="O54" i="1"/>
  <c r="N54" i="1"/>
  <c r="M54" i="1"/>
  <c r="L54" i="1"/>
  <c r="K54" i="1"/>
  <c r="J54" i="1"/>
  <c r="I54" i="1"/>
  <c r="H54" i="1"/>
  <c r="E54" i="1"/>
  <c r="AE53" i="1"/>
  <c r="AD53" i="1"/>
  <c r="AC53" i="1"/>
  <c r="AB53" i="1"/>
  <c r="AA53" i="1"/>
  <c r="Z53" i="1"/>
  <c r="Y53" i="1"/>
  <c r="X53" i="1"/>
  <c r="W53" i="1"/>
  <c r="V53" i="1"/>
  <c r="U53" i="1"/>
  <c r="T53" i="1"/>
  <c r="S53" i="1"/>
  <c r="R53" i="1"/>
  <c r="Q53" i="1"/>
  <c r="P53" i="1"/>
  <c r="O53" i="1"/>
  <c r="N53" i="1"/>
  <c r="M53" i="1"/>
  <c r="L53" i="1"/>
  <c r="K53" i="1"/>
  <c r="J53" i="1"/>
  <c r="I53" i="1"/>
  <c r="H53" i="1"/>
  <c r="E53" i="1"/>
  <c r="D53" i="1"/>
  <c r="C53" i="1"/>
  <c r="B53" i="1"/>
  <c r="E45" i="1"/>
  <c r="D45" i="1"/>
  <c r="B46" i="1"/>
  <c r="AE45" i="1"/>
  <c r="AD45" i="1"/>
  <c r="AC45" i="1"/>
  <c r="AB45" i="1"/>
  <c r="Z45" i="1"/>
  <c r="Y45" i="1"/>
  <c r="X45" i="1"/>
  <c r="W45" i="1"/>
  <c r="V45" i="1"/>
  <c r="U45" i="1"/>
  <c r="T45" i="1"/>
  <c r="S45" i="1"/>
  <c r="R45" i="1"/>
  <c r="Q45" i="1"/>
  <c r="P45" i="1"/>
  <c r="O45" i="1"/>
  <c r="N45" i="1"/>
  <c r="M45" i="1"/>
  <c r="L45" i="1"/>
  <c r="K45" i="1"/>
  <c r="J45" i="1"/>
  <c r="I45" i="1"/>
  <c r="H45" i="1"/>
  <c r="D26" i="1"/>
  <c r="E29" i="1"/>
  <c r="D29" i="1"/>
  <c r="D112" i="1" s="1"/>
  <c r="C29" i="1"/>
  <c r="B29" i="1"/>
  <c r="E28" i="1"/>
  <c r="D28" i="1"/>
  <c r="C28" i="1"/>
  <c r="B28" i="1"/>
  <c r="AE27" i="1"/>
  <c r="AD27" i="1"/>
  <c r="AC27" i="1"/>
  <c r="AB27" i="1"/>
  <c r="AA27" i="1"/>
  <c r="Z27" i="1"/>
  <c r="Y27" i="1"/>
  <c r="X27" i="1"/>
  <c r="W27" i="1"/>
  <c r="V27" i="1"/>
  <c r="U27" i="1"/>
  <c r="T27" i="1"/>
  <c r="S27" i="1"/>
  <c r="R27" i="1"/>
  <c r="Q27" i="1"/>
  <c r="P27" i="1"/>
  <c r="O27" i="1"/>
  <c r="N27" i="1"/>
  <c r="M27" i="1"/>
  <c r="L27" i="1"/>
  <c r="K27" i="1"/>
  <c r="J27" i="1"/>
  <c r="I27" i="1"/>
  <c r="H27" i="1"/>
  <c r="E27" i="1"/>
  <c r="D27" i="1"/>
  <c r="C27" i="1"/>
  <c r="B27" i="1"/>
  <c r="AE26" i="1"/>
  <c r="AD26" i="1"/>
  <c r="AD24" i="1" s="1"/>
  <c r="AC26" i="1"/>
  <c r="Z24" i="1"/>
  <c r="X26" i="1"/>
  <c r="W26" i="1"/>
  <c r="V26" i="1"/>
  <c r="V24" i="1" s="1"/>
  <c r="U26" i="1"/>
  <c r="T26" i="1"/>
  <c r="R26" i="1"/>
  <c r="R24" i="1" s="1"/>
  <c r="Q26" i="1"/>
  <c r="Q24" i="1" s="1"/>
  <c r="P26" i="1"/>
  <c r="N24" i="1"/>
  <c r="I24" i="1"/>
  <c r="AE25" i="1"/>
  <c r="AD25" i="1"/>
  <c r="AC25" i="1"/>
  <c r="AB25" i="1"/>
  <c r="AA25" i="1"/>
  <c r="Z25" i="1"/>
  <c r="Y25" i="1"/>
  <c r="X25" i="1"/>
  <c r="W25" i="1"/>
  <c r="V25" i="1"/>
  <c r="U25" i="1"/>
  <c r="T25" i="1"/>
  <c r="S25" i="1"/>
  <c r="R25" i="1"/>
  <c r="Q25" i="1"/>
  <c r="P25" i="1"/>
  <c r="O25" i="1"/>
  <c r="N25" i="1"/>
  <c r="M25" i="1"/>
  <c r="L25" i="1"/>
  <c r="K25" i="1"/>
  <c r="J25" i="1"/>
  <c r="I25" i="1"/>
  <c r="H25" i="1"/>
  <c r="E25" i="1"/>
  <c r="D25" i="1"/>
  <c r="C25" i="1"/>
  <c r="C24" i="1" s="1"/>
  <c r="B25" i="1"/>
  <c r="J24" i="1"/>
  <c r="Q28" i="6"/>
  <c r="Q27" i="6"/>
  <c r="R27" i="6"/>
  <c r="P27" i="6"/>
  <c r="AD217" i="1" l="1"/>
  <c r="D101" i="1"/>
  <c r="C104" i="1"/>
  <c r="D90" i="1"/>
  <c r="O170" i="1"/>
  <c r="W170" i="1"/>
  <c r="AE170" i="1"/>
  <c r="E215" i="1"/>
  <c r="O215" i="1"/>
  <c r="W215" i="1"/>
  <c r="AE215" i="1"/>
  <c r="M145" i="1"/>
  <c r="K215" i="1"/>
  <c r="S215" i="1"/>
  <c r="AA215" i="1"/>
  <c r="K170" i="1"/>
  <c r="AA170" i="1"/>
  <c r="T109" i="1"/>
  <c r="D254" i="1"/>
  <c r="Z145" i="1"/>
  <c r="M87" i="1"/>
  <c r="U87" i="1"/>
  <c r="AC87" i="1"/>
  <c r="B108" i="1"/>
  <c r="X87" i="1"/>
  <c r="J218" i="1"/>
  <c r="N218" i="1"/>
  <c r="R218" i="1"/>
  <c r="V218" i="1"/>
  <c r="Z218" i="1"/>
  <c r="AD218" i="1"/>
  <c r="J219" i="1"/>
  <c r="N219" i="1"/>
  <c r="R219" i="1"/>
  <c r="V219" i="1"/>
  <c r="Z219" i="1"/>
  <c r="AD219" i="1"/>
  <c r="L109" i="1"/>
  <c r="Q149" i="1"/>
  <c r="D218" i="1"/>
  <c r="B253" i="1"/>
  <c r="O250" i="1"/>
  <c r="W250" i="1"/>
  <c r="AE250" i="1"/>
  <c r="U109" i="1"/>
  <c r="D73" i="1"/>
  <c r="AC145" i="1"/>
  <c r="AC217" i="1" s="1"/>
  <c r="Y149" i="1"/>
  <c r="AC109" i="1"/>
  <c r="D54" i="1"/>
  <c r="J111" i="1"/>
  <c r="I145" i="1"/>
  <c r="I217" i="1" s="1"/>
  <c r="K218" i="1"/>
  <c r="O218" i="1"/>
  <c r="S218" i="1"/>
  <c r="W218" i="1"/>
  <c r="AA218" i="1"/>
  <c r="AE218" i="1"/>
  <c r="K219" i="1"/>
  <c r="O219" i="1"/>
  <c r="S219" i="1"/>
  <c r="W219" i="1"/>
  <c r="AA219" i="1"/>
  <c r="AE219" i="1"/>
  <c r="G174" i="1"/>
  <c r="Y109" i="1"/>
  <c r="C112" i="1"/>
  <c r="Y52" i="1"/>
  <c r="H114" i="1"/>
  <c r="L114" i="1"/>
  <c r="P114" i="1"/>
  <c r="X114" i="1"/>
  <c r="J145" i="1"/>
  <c r="J142" i="1" s="1"/>
  <c r="L218" i="1"/>
  <c r="T218" i="1"/>
  <c r="AB218" i="1"/>
  <c r="H219" i="1"/>
  <c r="P219" i="1"/>
  <c r="X219" i="1"/>
  <c r="B218" i="1"/>
  <c r="AD52" i="1"/>
  <c r="F175" i="1"/>
  <c r="K52" i="1"/>
  <c r="S52" i="1"/>
  <c r="AA52" i="1"/>
  <c r="J229" i="1"/>
  <c r="N250" i="1"/>
  <c r="Y24" i="1"/>
  <c r="I108" i="1"/>
  <c r="M108" i="1"/>
  <c r="Q108" i="1"/>
  <c r="U108" i="1"/>
  <c r="Y108" i="1"/>
  <c r="AC108" i="1"/>
  <c r="I109" i="1"/>
  <c r="M109" i="1"/>
  <c r="Q109" i="1"/>
  <c r="H52" i="1"/>
  <c r="J52" i="1"/>
  <c r="R52" i="1"/>
  <c r="Z52" i="1"/>
  <c r="B55" i="1"/>
  <c r="I111" i="1"/>
  <c r="Q111" i="1"/>
  <c r="Y111" i="1"/>
  <c r="M112" i="1"/>
  <c r="U112" i="1"/>
  <c r="AC112" i="1"/>
  <c r="R145" i="1"/>
  <c r="R217" i="1" s="1"/>
  <c r="V149" i="1"/>
  <c r="Q229" i="1"/>
  <c r="G91" i="1"/>
  <c r="E135" i="1"/>
  <c r="T170" i="1"/>
  <c r="AB170" i="1"/>
  <c r="Z229" i="1"/>
  <c r="U229" i="1"/>
  <c r="H218" i="1"/>
  <c r="P218" i="1"/>
  <c r="X218" i="1"/>
  <c r="Q170" i="1"/>
  <c r="G172" i="1"/>
  <c r="M111" i="1"/>
  <c r="U111" i="1"/>
  <c r="AC111" i="1"/>
  <c r="H215" i="1"/>
  <c r="P215" i="1"/>
  <c r="X215" i="1"/>
  <c r="V250" i="1"/>
  <c r="AD250" i="1"/>
  <c r="F27" i="1"/>
  <c r="Q87" i="1"/>
  <c r="C173" i="1"/>
  <c r="C170" i="1" s="1"/>
  <c r="X109" i="1"/>
  <c r="C111" i="1"/>
  <c r="H109" i="1"/>
  <c r="P109" i="1"/>
  <c r="G27" i="1"/>
  <c r="G46" i="1"/>
  <c r="N52" i="1"/>
  <c r="V52" i="1"/>
  <c r="T52" i="1"/>
  <c r="T114" i="1"/>
  <c r="AB114" i="1"/>
  <c r="N149" i="1"/>
  <c r="AD149" i="1"/>
  <c r="X170" i="1"/>
  <c r="F174" i="1"/>
  <c r="C253" i="1"/>
  <c r="L170" i="1"/>
  <c r="D111" i="1"/>
  <c r="O52" i="1"/>
  <c r="W52" i="1"/>
  <c r="AE52" i="1"/>
  <c r="L219" i="1"/>
  <c r="T219" i="1"/>
  <c r="AB219" i="1"/>
  <c r="E253" i="1"/>
  <c r="E254" i="1"/>
  <c r="F254" i="1" s="1"/>
  <c r="B219" i="1"/>
  <c r="AA250" i="1"/>
  <c r="D232" i="1"/>
  <c r="D222" i="1"/>
  <c r="AC24" i="1"/>
  <c r="J108" i="1"/>
  <c r="R108" i="1"/>
  <c r="Z108" i="1"/>
  <c r="N110" i="1"/>
  <c r="V110" i="1"/>
  <c r="AD110" i="1"/>
  <c r="L52" i="1"/>
  <c r="AB52" i="1"/>
  <c r="L111" i="1"/>
  <c r="T111" i="1"/>
  <c r="AB111" i="1"/>
  <c r="H112" i="1"/>
  <c r="P112" i="1"/>
  <c r="X112" i="1"/>
  <c r="F159" i="1"/>
  <c r="C255" i="1"/>
  <c r="K109" i="1"/>
  <c r="AA109" i="1"/>
  <c r="O110" i="1"/>
  <c r="W110" i="1"/>
  <c r="AE110" i="1"/>
  <c r="F59" i="1"/>
  <c r="O216" i="1"/>
  <c r="W216" i="1"/>
  <c r="AE216" i="1"/>
  <c r="G128" i="1"/>
  <c r="N229" i="1"/>
  <c r="V229" i="1"/>
  <c r="AD229" i="1"/>
  <c r="D255" i="1"/>
  <c r="U24" i="1"/>
  <c r="N108" i="1"/>
  <c r="V108" i="1"/>
  <c r="AD108" i="1"/>
  <c r="J110" i="1"/>
  <c r="R110" i="1"/>
  <c r="Z110" i="1"/>
  <c r="H111" i="1"/>
  <c r="P111" i="1"/>
  <c r="X111" i="1"/>
  <c r="F57" i="1"/>
  <c r="L112" i="1"/>
  <c r="T112" i="1"/>
  <c r="AB112" i="1"/>
  <c r="D55" i="1"/>
  <c r="F130" i="1"/>
  <c r="F225" i="1"/>
  <c r="F244" i="1"/>
  <c r="O109" i="1"/>
  <c r="W109" i="1"/>
  <c r="AE109" i="1"/>
  <c r="K110" i="1"/>
  <c r="S110" i="1"/>
  <c r="AA110" i="1"/>
  <c r="G57" i="1"/>
  <c r="K216" i="1"/>
  <c r="S216" i="1"/>
  <c r="S258" i="1" s="1"/>
  <c r="AA216" i="1"/>
  <c r="R229" i="1"/>
  <c r="J250" i="1"/>
  <c r="R250" i="1"/>
  <c r="Z250" i="1"/>
  <c r="E252" i="1"/>
  <c r="F252" i="1" s="1"/>
  <c r="D24" i="1"/>
  <c r="P52" i="1"/>
  <c r="X52" i="1"/>
  <c r="I52" i="1"/>
  <c r="M52" i="1"/>
  <c r="U52" i="1"/>
  <c r="AC52" i="1"/>
  <c r="G62" i="1"/>
  <c r="L87" i="1"/>
  <c r="T87" i="1"/>
  <c r="AB87" i="1"/>
  <c r="O111" i="1"/>
  <c r="O260" i="1" s="1"/>
  <c r="W111" i="1"/>
  <c r="AE111" i="1"/>
  <c r="AE260" i="1" s="1"/>
  <c r="G92" i="1"/>
  <c r="G104" i="1"/>
  <c r="K114" i="1"/>
  <c r="O114" i="1"/>
  <c r="S114" i="1"/>
  <c r="AA114" i="1"/>
  <c r="AE114" i="1"/>
  <c r="B117" i="1"/>
  <c r="G153" i="1"/>
  <c r="H229" i="1"/>
  <c r="L229" i="1"/>
  <c r="P229" i="1"/>
  <c r="T229" i="1"/>
  <c r="X229" i="1"/>
  <c r="AB229" i="1"/>
  <c r="F54" i="1"/>
  <c r="Q52" i="1"/>
  <c r="F69" i="1"/>
  <c r="C73" i="1"/>
  <c r="D87" i="1"/>
  <c r="W114" i="1"/>
  <c r="D130" i="1"/>
  <c r="D128" i="1" s="1"/>
  <c r="B135" i="1"/>
  <c r="G151" i="1"/>
  <c r="G166" i="1"/>
  <c r="F172" i="1"/>
  <c r="S170" i="1"/>
  <c r="I229" i="1"/>
  <c r="M229" i="1"/>
  <c r="Y229" i="1"/>
  <c r="AC229" i="1"/>
  <c r="F247" i="1"/>
  <c r="F46" i="1"/>
  <c r="S250" i="1"/>
  <c r="O145" i="1"/>
  <c r="O142" i="1" s="1"/>
  <c r="O149" i="1"/>
  <c r="W145" i="1"/>
  <c r="W142" i="1" s="1"/>
  <c r="W149" i="1"/>
  <c r="AE145" i="1"/>
  <c r="AE149" i="1"/>
  <c r="F154" i="1"/>
  <c r="E147" i="1"/>
  <c r="E219" i="1" s="1"/>
  <c r="D205" i="1"/>
  <c r="D109" i="1"/>
  <c r="K24" i="1"/>
  <c r="O24" i="1"/>
  <c r="W24" i="1"/>
  <c r="AA24" i="1"/>
  <c r="AE24" i="1"/>
  <c r="K108" i="1"/>
  <c r="O108" i="1"/>
  <c r="O257" i="1" s="1"/>
  <c r="S108" i="1"/>
  <c r="S257" i="1" s="1"/>
  <c r="W108" i="1"/>
  <c r="AA108" i="1"/>
  <c r="AE108" i="1"/>
  <c r="I110" i="1"/>
  <c r="M110" i="1"/>
  <c r="Q110" i="1"/>
  <c r="U110" i="1"/>
  <c r="Y110" i="1"/>
  <c r="AC110" i="1"/>
  <c r="E26" i="1"/>
  <c r="E24" i="1" s="1"/>
  <c r="F53" i="1"/>
  <c r="C52" i="1"/>
  <c r="C218" i="1"/>
  <c r="E205" i="1"/>
  <c r="F205" i="1" s="1"/>
  <c r="K145" i="1"/>
  <c r="K142" i="1" s="1"/>
  <c r="K149" i="1"/>
  <c r="S145" i="1"/>
  <c r="S142" i="1" s="1"/>
  <c r="S149" i="1"/>
  <c r="AA145" i="1"/>
  <c r="AA142" i="1" s="1"/>
  <c r="AA149" i="1"/>
  <c r="C108" i="1"/>
  <c r="E108" i="1"/>
  <c r="F108" i="1" s="1"/>
  <c r="E111" i="1"/>
  <c r="E112" i="1"/>
  <c r="H24" i="1"/>
  <c r="L24" i="1"/>
  <c r="P24" i="1"/>
  <c r="T24" i="1"/>
  <c r="X24" i="1"/>
  <c r="AB24" i="1"/>
  <c r="F25" i="1"/>
  <c r="G53" i="1"/>
  <c r="F56" i="1"/>
  <c r="F75" i="1"/>
  <c r="G75" i="1"/>
  <c r="H87" i="1"/>
  <c r="E90" i="1"/>
  <c r="E87" i="1" s="1"/>
  <c r="W87" i="1"/>
  <c r="F91" i="1"/>
  <c r="D144" i="1"/>
  <c r="G187" i="1"/>
  <c r="D187" i="1"/>
  <c r="D198" i="1"/>
  <c r="G213" i="1"/>
  <c r="D213" i="1"/>
  <c r="D212" i="1" s="1"/>
  <c r="G223" i="1"/>
  <c r="B111" i="1"/>
  <c r="B112" i="1"/>
  <c r="G25" i="1"/>
  <c r="C156" i="1"/>
  <c r="C152" i="1"/>
  <c r="G152" i="1" s="1"/>
  <c r="I170" i="1"/>
  <c r="M170" i="1"/>
  <c r="U170" i="1"/>
  <c r="Y170" i="1"/>
  <c r="AC170" i="1"/>
  <c r="E234" i="1"/>
  <c r="F234" i="1" s="1"/>
  <c r="F227" i="1"/>
  <c r="B237" i="1"/>
  <c r="F237" i="1" s="1"/>
  <c r="D251" i="1"/>
  <c r="I250" i="1"/>
  <c r="M250" i="1"/>
  <c r="Q250" i="1"/>
  <c r="U250" i="1"/>
  <c r="Y250" i="1"/>
  <c r="AC250" i="1"/>
  <c r="D252" i="1"/>
  <c r="I219" i="1"/>
  <c r="M219" i="1"/>
  <c r="M261" i="1" s="1"/>
  <c r="Q219" i="1"/>
  <c r="U219" i="1"/>
  <c r="Y219" i="1"/>
  <c r="AC219" i="1"/>
  <c r="AC261" i="1" s="1"/>
  <c r="H142" i="1"/>
  <c r="L142" i="1"/>
  <c r="P142" i="1"/>
  <c r="T142" i="1"/>
  <c r="X142" i="1"/>
  <c r="AB142" i="1"/>
  <c r="F187" i="1"/>
  <c r="F198" i="1"/>
  <c r="F212" i="1"/>
  <c r="F213" i="1"/>
  <c r="K229" i="1"/>
  <c r="O229" i="1"/>
  <c r="S229" i="1"/>
  <c r="W229" i="1"/>
  <c r="AA229" i="1"/>
  <c r="AE229" i="1"/>
  <c r="N111" i="1"/>
  <c r="N260" i="1" s="1"/>
  <c r="R111" i="1"/>
  <c r="V111" i="1"/>
  <c r="Z111" i="1"/>
  <c r="Z260" i="1" s="1"/>
  <c r="AD111" i="1"/>
  <c r="AD260" i="1" s="1"/>
  <c r="J112" i="1"/>
  <c r="N112" i="1"/>
  <c r="R112" i="1"/>
  <c r="R261" i="1" s="1"/>
  <c r="V112" i="1"/>
  <c r="V261" i="1" s="1"/>
  <c r="Z112" i="1"/>
  <c r="AD112" i="1"/>
  <c r="G76" i="1"/>
  <c r="F88" i="1"/>
  <c r="K87" i="1"/>
  <c r="O87" i="1"/>
  <c r="S87" i="1"/>
  <c r="AA87" i="1"/>
  <c r="AE87" i="1"/>
  <c r="F89" i="1"/>
  <c r="I87" i="1"/>
  <c r="Y87" i="1"/>
  <c r="B116" i="1"/>
  <c r="B114" i="1" s="1"/>
  <c r="H217" i="1"/>
  <c r="E117" i="1"/>
  <c r="G117" i="1" s="1"/>
  <c r="C215" i="1"/>
  <c r="I215" i="1"/>
  <c r="M215" i="1"/>
  <c r="Q215" i="1"/>
  <c r="U215" i="1"/>
  <c r="Y215" i="1"/>
  <c r="AC215" i="1"/>
  <c r="H149" i="1"/>
  <c r="L149" i="1"/>
  <c r="P149" i="1"/>
  <c r="T149" i="1"/>
  <c r="X149" i="1"/>
  <c r="AB149" i="1"/>
  <c r="C219" i="1"/>
  <c r="G159" i="1"/>
  <c r="F166" i="1"/>
  <c r="G171" i="1"/>
  <c r="G175" i="1"/>
  <c r="G184" i="1"/>
  <c r="G198" i="1"/>
  <c r="G212" i="1"/>
  <c r="E222" i="1"/>
  <c r="F224" i="1"/>
  <c r="D229" i="1"/>
  <c r="E251" i="1"/>
  <c r="F251" i="1" s="1"/>
  <c r="C254" i="1"/>
  <c r="K111" i="1"/>
  <c r="S111" i="1"/>
  <c r="AA111" i="1"/>
  <c r="K112" i="1"/>
  <c r="O112" i="1"/>
  <c r="S112" i="1"/>
  <c r="W112" i="1"/>
  <c r="AA112" i="1"/>
  <c r="AE112" i="1"/>
  <c r="B73" i="1"/>
  <c r="P87" i="1"/>
  <c r="I112" i="1"/>
  <c r="Q112" i="1"/>
  <c r="Y112" i="1"/>
  <c r="E116" i="1"/>
  <c r="F116" i="1" s="1"/>
  <c r="M217" i="1"/>
  <c r="Q217" i="1"/>
  <c r="U217" i="1"/>
  <c r="Y217" i="1"/>
  <c r="C135" i="1"/>
  <c r="D215" i="1"/>
  <c r="J215" i="1"/>
  <c r="N215" i="1"/>
  <c r="R215" i="1"/>
  <c r="V215" i="1"/>
  <c r="Z215" i="1"/>
  <c r="AD215" i="1"/>
  <c r="I218" i="1"/>
  <c r="M218" i="1"/>
  <c r="Q218" i="1"/>
  <c r="U218" i="1"/>
  <c r="Y218" i="1"/>
  <c r="AC218" i="1"/>
  <c r="D152" i="1"/>
  <c r="D145" i="1" s="1"/>
  <c r="D219" i="1"/>
  <c r="B173" i="1"/>
  <c r="E255" i="1"/>
  <c r="B257" i="1"/>
  <c r="F112" i="1"/>
  <c r="B45" i="1"/>
  <c r="F45" i="1" s="1"/>
  <c r="B52" i="1"/>
  <c r="H108" i="1"/>
  <c r="L108" i="1"/>
  <c r="P108" i="1"/>
  <c r="T108" i="1"/>
  <c r="X108" i="1"/>
  <c r="AB108" i="1"/>
  <c r="J109" i="1"/>
  <c r="N109" i="1"/>
  <c r="R109" i="1"/>
  <c r="V109" i="1"/>
  <c r="Z109" i="1"/>
  <c r="AD109" i="1"/>
  <c r="H110" i="1"/>
  <c r="L110" i="1"/>
  <c r="P110" i="1"/>
  <c r="T110" i="1"/>
  <c r="X110" i="1"/>
  <c r="AB110" i="1"/>
  <c r="B26" i="1"/>
  <c r="B24" i="1" s="1"/>
  <c r="C45" i="1"/>
  <c r="G45" i="1" s="1"/>
  <c r="G54" i="1"/>
  <c r="E55" i="1"/>
  <c r="G56" i="1"/>
  <c r="G59" i="1"/>
  <c r="F62" i="1"/>
  <c r="E66" i="1"/>
  <c r="J87" i="1"/>
  <c r="N87" i="1"/>
  <c r="R87" i="1"/>
  <c r="V87" i="1"/>
  <c r="Z87" i="1"/>
  <c r="AD87" i="1"/>
  <c r="E101" i="1"/>
  <c r="C109" i="1"/>
  <c r="G88" i="1"/>
  <c r="I216" i="1"/>
  <c r="I114" i="1"/>
  <c r="M216" i="1"/>
  <c r="M114" i="1"/>
  <c r="Q216" i="1"/>
  <c r="Q114" i="1"/>
  <c r="U216" i="1"/>
  <c r="U114" i="1"/>
  <c r="Y216" i="1"/>
  <c r="Y114" i="1"/>
  <c r="AC216" i="1"/>
  <c r="AC114" i="1"/>
  <c r="E73" i="1"/>
  <c r="F76" i="1"/>
  <c r="G89" i="1"/>
  <c r="F92" i="1"/>
  <c r="F104" i="1"/>
  <c r="J216" i="1"/>
  <c r="J114" i="1"/>
  <c r="N216" i="1"/>
  <c r="N114" i="1"/>
  <c r="R216" i="1"/>
  <c r="R114" i="1"/>
  <c r="V216" i="1"/>
  <c r="V114" i="1"/>
  <c r="Z216" i="1"/>
  <c r="Z114" i="1"/>
  <c r="AD216" i="1"/>
  <c r="AD114" i="1"/>
  <c r="G69" i="1"/>
  <c r="B90" i="1"/>
  <c r="H216" i="1"/>
  <c r="L216" i="1"/>
  <c r="L258" i="1" s="1"/>
  <c r="P216" i="1"/>
  <c r="T216" i="1"/>
  <c r="T258" i="1" s="1"/>
  <c r="X216" i="1"/>
  <c r="X258" i="1" s="1"/>
  <c r="AB216" i="1"/>
  <c r="AB258" i="1" s="1"/>
  <c r="N217" i="1"/>
  <c r="V217" i="1"/>
  <c r="Z217" i="1"/>
  <c r="N142" i="1"/>
  <c r="V142" i="1"/>
  <c r="Z142" i="1"/>
  <c r="AD142" i="1"/>
  <c r="B144" i="1"/>
  <c r="B216" i="1" s="1"/>
  <c r="B152" i="1"/>
  <c r="B145" i="1" s="1"/>
  <c r="F145" i="1" s="1"/>
  <c r="G130" i="1"/>
  <c r="F215" i="1"/>
  <c r="G154" i="1"/>
  <c r="L217" i="1"/>
  <c r="P217" i="1"/>
  <c r="T217" i="1"/>
  <c r="X217" i="1"/>
  <c r="AB217" i="1"/>
  <c r="F128" i="1"/>
  <c r="F143" i="1"/>
  <c r="F151" i="1"/>
  <c r="F153" i="1"/>
  <c r="F171" i="1"/>
  <c r="C116" i="1"/>
  <c r="M142" i="1"/>
  <c r="Q142" i="1"/>
  <c r="U142" i="1"/>
  <c r="Y142" i="1"/>
  <c r="G143" i="1"/>
  <c r="E144" i="1"/>
  <c r="E146" i="1"/>
  <c r="E149" i="1"/>
  <c r="F231" i="1"/>
  <c r="E156" i="1"/>
  <c r="E163" i="1"/>
  <c r="B222" i="1"/>
  <c r="G224" i="1"/>
  <c r="E232" i="1"/>
  <c r="G225" i="1"/>
  <c r="E233" i="1"/>
  <c r="F226" i="1"/>
  <c r="B232" i="1"/>
  <c r="B229" i="1" s="1"/>
  <c r="C251" i="1"/>
  <c r="H250" i="1"/>
  <c r="L250" i="1"/>
  <c r="P250" i="1"/>
  <c r="T250" i="1"/>
  <c r="X250" i="1"/>
  <c r="AB250" i="1"/>
  <c r="C252" i="1"/>
  <c r="B177" i="1"/>
  <c r="B184" i="1"/>
  <c r="F184" i="1" s="1"/>
  <c r="C230" i="1"/>
  <c r="C229" i="1" s="1"/>
  <c r="C222" i="1"/>
  <c r="G222" i="1" s="1"/>
  <c r="G226" i="1"/>
  <c r="G247" i="1"/>
  <c r="C244" i="1"/>
  <c r="G244" i="1" s="1"/>
  <c r="E230" i="1"/>
  <c r="F223" i="1"/>
  <c r="G227" i="1"/>
  <c r="G231" i="1"/>
  <c r="F240" i="1"/>
  <c r="C237" i="1"/>
  <c r="G237" i="1" s="1"/>
  <c r="K250" i="1"/>
  <c r="G240" i="1"/>
  <c r="AC142" i="1" l="1"/>
  <c r="Z257" i="1"/>
  <c r="L261" i="1"/>
  <c r="Q261" i="1"/>
  <c r="B217" i="1"/>
  <c r="D184" i="1"/>
  <c r="D173" i="1"/>
  <c r="C90" i="1"/>
  <c r="C87" i="1" s="1"/>
  <c r="C101" i="1"/>
  <c r="G252" i="1"/>
  <c r="I260" i="1"/>
  <c r="AE257" i="1"/>
  <c r="D52" i="1"/>
  <c r="D110" i="1"/>
  <c r="AE142" i="1"/>
  <c r="AE217" i="1"/>
  <c r="X261" i="1"/>
  <c r="I258" i="1"/>
  <c r="I261" i="1"/>
  <c r="AA261" i="1"/>
  <c r="K261" i="1"/>
  <c r="S260" i="1"/>
  <c r="Q257" i="1"/>
  <c r="U261" i="1"/>
  <c r="AA257" i="1"/>
  <c r="K257" i="1"/>
  <c r="T260" i="1"/>
  <c r="M107" i="1"/>
  <c r="J260" i="1"/>
  <c r="B110" i="1"/>
  <c r="W261" i="1"/>
  <c r="M257" i="1"/>
  <c r="G215" i="1"/>
  <c r="L260" i="1"/>
  <c r="AC257" i="1"/>
  <c r="H260" i="1"/>
  <c r="AD259" i="1"/>
  <c r="W257" i="1"/>
  <c r="P261" i="1"/>
  <c r="Y214" i="1"/>
  <c r="D116" i="1"/>
  <c r="N257" i="1"/>
  <c r="H214" i="1"/>
  <c r="F253" i="1"/>
  <c r="R142" i="1"/>
  <c r="J217" i="1"/>
  <c r="J259" i="1" s="1"/>
  <c r="AC258" i="1"/>
  <c r="U258" i="1"/>
  <c r="G255" i="1"/>
  <c r="J257" i="1"/>
  <c r="AA260" i="1"/>
  <c r="AD261" i="1"/>
  <c r="N261" i="1"/>
  <c r="V260" i="1"/>
  <c r="B250" i="1"/>
  <c r="H261" i="1"/>
  <c r="O217" i="1"/>
  <c r="V259" i="1"/>
  <c r="AC260" i="1"/>
  <c r="S261" i="1"/>
  <c r="C261" i="1"/>
  <c r="Y257" i="1"/>
  <c r="I257" i="1"/>
  <c r="Z261" i="1"/>
  <c r="J261" i="1"/>
  <c r="R260" i="1"/>
  <c r="B261" i="1"/>
  <c r="F219" i="1"/>
  <c r="F135" i="1"/>
  <c r="D260" i="1"/>
  <c r="Q258" i="1"/>
  <c r="Y260" i="1"/>
  <c r="G135" i="1"/>
  <c r="K260" i="1"/>
  <c r="AB261" i="1"/>
  <c r="F111" i="1"/>
  <c r="W217" i="1"/>
  <c r="W214" i="1" s="1"/>
  <c r="Z259" i="1"/>
  <c r="G111" i="1"/>
  <c r="D261" i="1"/>
  <c r="V257" i="1"/>
  <c r="G205" i="1"/>
  <c r="G253" i="1"/>
  <c r="W259" i="1"/>
  <c r="T261" i="1"/>
  <c r="U257" i="1"/>
  <c r="B260" i="1"/>
  <c r="AC107" i="1"/>
  <c r="AB260" i="1"/>
  <c r="F147" i="1"/>
  <c r="M258" i="1"/>
  <c r="U260" i="1"/>
  <c r="AE261" i="1"/>
  <c r="O261" i="1"/>
  <c r="W260" i="1"/>
  <c r="X260" i="1"/>
  <c r="I142" i="1"/>
  <c r="E257" i="1"/>
  <c r="X214" i="1"/>
  <c r="H258" i="1"/>
  <c r="Q260" i="1"/>
  <c r="M214" i="1"/>
  <c r="G251" i="1"/>
  <c r="G219" i="1"/>
  <c r="G254" i="1"/>
  <c r="G147" i="1"/>
  <c r="E142" i="1"/>
  <c r="U214" i="1"/>
  <c r="S217" i="1"/>
  <c r="S259" i="1" s="1"/>
  <c r="R259" i="1"/>
  <c r="AA107" i="1"/>
  <c r="F26" i="1"/>
  <c r="D142" i="1"/>
  <c r="C260" i="1"/>
  <c r="P260" i="1"/>
  <c r="AD257" i="1"/>
  <c r="O107" i="1"/>
  <c r="AA258" i="1"/>
  <c r="G108" i="1"/>
  <c r="AC214" i="1"/>
  <c r="N259" i="1"/>
  <c r="K107" i="1"/>
  <c r="O259" i="1"/>
  <c r="W107" i="1"/>
  <c r="E250" i="1"/>
  <c r="N214" i="1"/>
  <c r="AD107" i="1"/>
  <c r="M260" i="1"/>
  <c r="K258" i="1"/>
  <c r="F222" i="1"/>
  <c r="I107" i="1"/>
  <c r="P258" i="1"/>
  <c r="G234" i="1"/>
  <c r="F255" i="1"/>
  <c r="AB214" i="1"/>
  <c r="AE259" i="1"/>
  <c r="Y258" i="1"/>
  <c r="Y261" i="1"/>
  <c r="D253" i="1"/>
  <c r="D250" i="1" s="1"/>
  <c r="D237" i="1"/>
  <c r="AE258" i="1"/>
  <c r="W258" i="1"/>
  <c r="AD214" i="1"/>
  <c r="P214" i="1"/>
  <c r="O258" i="1"/>
  <c r="L214" i="1"/>
  <c r="G90" i="1"/>
  <c r="Z214" i="1"/>
  <c r="B87" i="1"/>
  <c r="F87" i="1" s="1"/>
  <c r="F90" i="1"/>
  <c r="Q214" i="1"/>
  <c r="E261" i="1"/>
  <c r="G261" i="1" s="1"/>
  <c r="B149" i="1"/>
  <c r="F149" i="1" s="1"/>
  <c r="R214" i="1"/>
  <c r="U259" i="1"/>
  <c r="Z258" i="1"/>
  <c r="G112" i="1"/>
  <c r="U107" i="1"/>
  <c r="B170" i="1"/>
  <c r="C145" i="1"/>
  <c r="C149" i="1"/>
  <c r="G149" i="1" s="1"/>
  <c r="Q259" i="1"/>
  <c r="P259" i="1"/>
  <c r="AA259" i="1"/>
  <c r="E114" i="1"/>
  <c r="F114" i="1" s="1"/>
  <c r="C250" i="1"/>
  <c r="V214" i="1"/>
  <c r="F117" i="1"/>
  <c r="C110" i="1"/>
  <c r="C107" i="1" s="1"/>
  <c r="H259" i="1"/>
  <c r="R107" i="1"/>
  <c r="R257" i="1"/>
  <c r="D149" i="1"/>
  <c r="E109" i="1"/>
  <c r="G109" i="1" s="1"/>
  <c r="AC259" i="1"/>
  <c r="AC256" i="1" s="1"/>
  <c r="M259" i="1"/>
  <c r="J258" i="1"/>
  <c r="O214" i="1"/>
  <c r="K217" i="1"/>
  <c r="K214" i="1" s="1"/>
  <c r="S107" i="1"/>
  <c r="T214" i="1"/>
  <c r="I214" i="1"/>
  <c r="B142" i="1"/>
  <c r="AE107" i="1"/>
  <c r="Y107" i="1"/>
  <c r="Q107" i="1"/>
  <c r="Y259" i="1"/>
  <c r="I259" i="1"/>
  <c r="G230" i="1"/>
  <c r="F230" i="1"/>
  <c r="E229" i="1"/>
  <c r="G233" i="1"/>
  <c r="F233" i="1"/>
  <c r="G144" i="1"/>
  <c r="F144" i="1"/>
  <c r="C216" i="1"/>
  <c r="C258" i="1" s="1"/>
  <c r="C114" i="1"/>
  <c r="F73" i="1"/>
  <c r="G73" i="1"/>
  <c r="G66" i="1"/>
  <c r="F66" i="1"/>
  <c r="G55" i="1"/>
  <c r="E52" i="1"/>
  <c r="F55" i="1"/>
  <c r="T259" i="1"/>
  <c r="AD258" i="1"/>
  <c r="N258" i="1"/>
  <c r="T257" i="1"/>
  <c r="T107" i="1"/>
  <c r="D108" i="1"/>
  <c r="E110" i="1"/>
  <c r="J107" i="1"/>
  <c r="P257" i="1"/>
  <c r="P107" i="1"/>
  <c r="F24" i="1"/>
  <c r="F257" i="1"/>
  <c r="G163" i="1"/>
  <c r="F163" i="1"/>
  <c r="G232" i="1"/>
  <c r="F232" i="1"/>
  <c r="G156" i="1"/>
  <c r="F156" i="1"/>
  <c r="D216" i="1"/>
  <c r="D114" i="1"/>
  <c r="G116" i="1"/>
  <c r="B109" i="1"/>
  <c r="F152" i="1"/>
  <c r="G87" i="1"/>
  <c r="AB259" i="1"/>
  <c r="L259" i="1"/>
  <c r="V258" i="1"/>
  <c r="AB257" i="1"/>
  <c r="AB107" i="1"/>
  <c r="L257" i="1"/>
  <c r="L107" i="1"/>
  <c r="V107" i="1"/>
  <c r="Z107" i="1"/>
  <c r="E218" i="1"/>
  <c r="G146" i="1"/>
  <c r="F146" i="1"/>
  <c r="E216" i="1"/>
  <c r="G26" i="1"/>
  <c r="G24" i="1"/>
  <c r="F101" i="1"/>
  <c r="G101" i="1"/>
  <c r="X259" i="1"/>
  <c r="R258" i="1"/>
  <c r="X257" i="1"/>
  <c r="X107" i="1"/>
  <c r="H257" i="1"/>
  <c r="H107" i="1"/>
  <c r="C257" i="1"/>
  <c r="N107" i="1"/>
  <c r="Q256" i="1" l="1"/>
  <c r="F250" i="1"/>
  <c r="I256" i="1"/>
  <c r="M256" i="1"/>
  <c r="C217" i="1"/>
  <c r="V256" i="1"/>
  <c r="B259" i="1"/>
  <c r="L256" i="1"/>
  <c r="J256" i="1"/>
  <c r="W256" i="1"/>
  <c r="J214" i="1"/>
  <c r="H256" i="1"/>
  <c r="F142" i="1"/>
  <c r="S256" i="1"/>
  <c r="U256" i="1"/>
  <c r="AD256" i="1"/>
  <c r="F261" i="1"/>
  <c r="R256" i="1"/>
  <c r="N256" i="1"/>
  <c r="Z256" i="1"/>
  <c r="AA256" i="1"/>
  <c r="AE214" i="1"/>
  <c r="O256" i="1"/>
  <c r="AE256" i="1"/>
  <c r="AB256" i="1"/>
  <c r="S214" i="1"/>
  <c r="G250" i="1"/>
  <c r="Y256" i="1"/>
  <c r="P256" i="1"/>
  <c r="K259" i="1"/>
  <c r="K256" i="1" s="1"/>
  <c r="AA214" i="1"/>
  <c r="G114" i="1"/>
  <c r="B214" i="1"/>
  <c r="T256" i="1"/>
  <c r="C142" i="1"/>
  <c r="G142" i="1" s="1"/>
  <c r="G145" i="1"/>
  <c r="F52" i="1"/>
  <c r="G52" i="1"/>
  <c r="G257" i="1"/>
  <c r="D257" i="1"/>
  <c r="D107" i="1"/>
  <c r="G218" i="1"/>
  <c r="F218" i="1"/>
  <c r="E260" i="1"/>
  <c r="B258" i="1"/>
  <c r="B107" i="1"/>
  <c r="F109" i="1"/>
  <c r="G110" i="1"/>
  <c r="F110" i="1"/>
  <c r="E107" i="1"/>
  <c r="G229" i="1"/>
  <c r="F229" i="1"/>
  <c r="X256" i="1"/>
  <c r="G216" i="1"/>
  <c r="F216" i="1"/>
  <c r="E258" i="1"/>
  <c r="D258" i="1"/>
  <c r="B256" i="1" l="1"/>
  <c r="C259" i="1"/>
  <c r="C256" i="1" s="1"/>
  <c r="C214" i="1"/>
  <c r="G260" i="1"/>
  <c r="F260" i="1"/>
  <c r="F107" i="1"/>
  <c r="G107" i="1"/>
  <c r="G258" i="1"/>
  <c r="F258" i="1"/>
  <c r="E319" i="2" l="1"/>
  <c r="C319" i="2"/>
  <c r="B319" i="2"/>
  <c r="E318" i="2"/>
  <c r="C318" i="2"/>
  <c r="B318" i="2"/>
  <c r="E317" i="2"/>
  <c r="C317" i="2"/>
  <c r="B317" i="2"/>
  <c r="E316" i="2"/>
  <c r="D316" i="2" s="1"/>
  <c r="C316" i="2"/>
  <c r="B316" i="2"/>
  <c r="E315" i="2"/>
  <c r="C315" i="2"/>
  <c r="B315" i="2"/>
  <c r="AE314" i="2"/>
  <c r="AD314" i="2"/>
  <c r="AC314" i="2"/>
  <c r="AB314" i="2"/>
  <c r="AA314" i="2"/>
  <c r="Z314" i="2"/>
  <c r="Y314" i="2"/>
  <c r="X314" i="2"/>
  <c r="W314" i="2"/>
  <c r="V314" i="2"/>
  <c r="U314" i="2"/>
  <c r="T314" i="2"/>
  <c r="S314" i="2"/>
  <c r="R314" i="2"/>
  <c r="Q314" i="2"/>
  <c r="P314" i="2"/>
  <c r="O314" i="2"/>
  <c r="N314" i="2"/>
  <c r="M314" i="2"/>
  <c r="L314" i="2"/>
  <c r="K314" i="2"/>
  <c r="J314" i="2"/>
  <c r="I314" i="2"/>
  <c r="H314" i="2"/>
  <c r="E312" i="2"/>
  <c r="C312" i="2"/>
  <c r="C305" i="2" s="1"/>
  <c r="B312" i="2"/>
  <c r="B305" i="2" s="1"/>
  <c r="E311" i="2"/>
  <c r="C311" i="2"/>
  <c r="C304" i="2" s="1"/>
  <c r="B311" i="2"/>
  <c r="B304" i="2" s="1"/>
  <c r="E310" i="2"/>
  <c r="D310" i="2" s="1"/>
  <c r="D303" i="2" s="1"/>
  <c r="C310" i="2"/>
  <c r="C303" i="2" s="1"/>
  <c r="B310" i="2"/>
  <c r="B303" i="2" s="1"/>
  <c r="J309" i="2"/>
  <c r="J307" i="2" s="1"/>
  <c r="E309" i="2"/>
  <c r="D309" i="2" s="1"/>
  <c r="D302" i="2" s="1"/>
  <c r="E308" i="2"/>
  <c r="C308" i="2"/>
  <c r="B308" i="2"/>
  <c r="AE307" i="2"/>
  <c r="AD307" i="2"/>
  <c r="AC307" i="2"/>
  <c r="AB307" i="2"/>
  <c r="AA307" i="2"/>
  <c r="Z307" i="2"/>
  <c r="Y307" i="2"/>
  <c r="X307" i="2"/>
  <c r="W307" i="2"/>
  <c r="V307" i="2"/>
  <c r="U307" i="2"/>
  <c r="T307" i="2"/>
  <c r="S307" i="2"/>
  <c r="R307" i="2"/>
  <c r="Q307" i="2"/>
  <c r="P307" i="2"/>
  <c r="O307" i="2"/>
  <c r="N307" i="2"/>
  <c r="M307" i="2"/>
  <c r="L307" i="2"/>
  <c r="K307" i="2"/>
  <c r="I307" i="2"/>
  <c r="H307" i="2"/>
  <c r="AE305" i="2"/>
  <c r="AD305" i="2"/>
  <c r="AC305" i="2"/>
  <c r="AB305" i="2"/>
  <c r="AA305" i="2"/>
  <c r="Z305" i="2"/>
  <c r="Y305" i="2"/>
  <c r="X305" i="2"/>
  <c r="W305" i="2"/>
  <c r="V305" i="2"/>
  <c r="U305" i="2"/>
  <c r="T305" i="2"/>
  <c r="S305" i="2"/>
  <c r="R305" i="2"/>
  <c r="Q305" i="2"/>
  <c r="P305" i="2"/>
  <c r="O305" i="2"/>
  <c r="N305" i="2"/>
  <c r="M305" i="2"/>
  <c r="L305" i="2"/>
  <c r="K305" i="2"/>
  <c r="J305" i="2"/>
  <c r="I305" i="2"/>
  <c r="H305" i="2"/>
  <c r="D305" i="2"/>
  <c r="AE304" i="2"/>
  <c r="AD304" i="2"/>
  <c r="AC304" i="2"/>
  <c r="AB304" i="2"/>
  <c r="AA304" i="2"/>
  <c r="Z304" i="2"/>
  <c r="Y304" i="2"/>
  <c r="X304" i="2"/>
  <c r="W304" i="2"/>
  <c r="V304" i="2"/>
  <c r="U304" i="2"/>
  <c r="T304" i="2"/>
  <c r="S304" i="2"/>
  <c r="R304" i="2"/>
  <c r="Q304" i="2"/>
  <c r="P304" i="2"/>
  <c r="O304" i="2"/>
  <c r="N304" i="2"/>
  <c r="M304" i="2"/>
  <c r="L304" i="2"/>
  <c r="K304" i="2"/>
  <c r="J304" i="2"/>
  <c r="I304" i="2"/>
  <c r="H304" i="2"/>
  <c r="D304" i="2"/>
  <c r="AE303" i="2"/>
  <c r="AD303" i="2"/>
  <c r="AC303" i="2"/>
  <c r="AB303" i="2"/>
  <c r="AA303" i="2"/>
  <c r="Z303" i="2"/>
  <c r="Y303" i="2"/>
  <c r="X303" i="2"/>
  <c r="W303" i="2"/>
  <c r="V303" i="2"/>
  <c r="U303" i="2"/>
  <c r="T303" i="2"/>
  <c r="S303" i="2"/>
  <c r="R303" i="2"/>
  <c r="Q303" i="2"/>
  <c r="P303" i="2"/>
  <c r="O303" i="2"/>
  <c r="N303" i="2"/>
  <c r="M303" i="2"/>
  <c r="L303" i="2"/>
  <c r="K303" i="2"/>
  <c r="J303" i="2"/>
  <c r="I303" i="2"/>
  <c r="H303" i="2"/>
  <c r="AE302" i="2"/>
  <c r="AD302" i="2"/>
  <c r="AC302" i="2"/>
  <c r="AB302" i="2"/>
  <c r="AA302" i="2"/>
  <c r="Z302" i="2"/>
  <c r="Y302" i="2"/>
  <c r="X302" i="2"/>
  <c r="W302" i="2"/>
  <c r="V302" i="2"/>
  <c r="U302" i="2"/>
  <c r="T302" i="2"/>
  <c r="S302" i="2"/>
  <c r="R302" i="2"/>
  <c r="Q302" i="2"/>
  <c r="P302" i="2"/>
  <c r="O302" i="2"/>
  <c r="N302" i="2"/>
  <c r="M302" i="2"/>
  <c r="L302" i="2"/>
  <c r="K302" i="2"/>
  <c r="I302" i="2"/>
  <c r="H302" i="2"/>
  <c r="AE301" i="2"/>
  <c r="AD301" i="2"/>
  <c r="AC301" i="2"/>
  <c r="AB301" i="2"/>
  <c r="AA301" i="2"/>
  <c r="Z301" i="2"/>
  <c r="Y301" i="2"/>
  <c r="X301" i="2"/>
  <c r="W301" i="2"/>
  <c r="V301" i="2"/>
  <c r="U301" i="2"/>
  <c r="T301" i="2"/>
  <c r="S301" i="2"/>
  <c r="R301" i="2"/>
  <c r="Q301" i="2"/>
  <c r="P301" i="2"/>
  <c r="O301" i="2"/>
  <c r="N301" i="2"/>
  <c r="M301" i="2"/>
  <c r="L301" i="2"/>
  <c r="K301" i="2"/>
  <c r="J301" i="2"/>
  <c r="I301" i="2"/>
  <c r="H301" i="2"/>
  <c r="E298" i="2"/>
  <c r="C298" i="2"/>
  <c r="B298" i="2"/>
  <c r="E297" i="2"/>
  <c r="D297" i="2" s="1"/>
  <c r="C297" i="2"/>
  <c r="B297" i="2"/>
  <c r="E296" i="2"/>
  <c r="C296" i="2"/>
  <c r="B296" i="2"/>
  <c r="E295" i="2"/>
  <c r="D295" i="2" s="1"/>
  <c r="C295" i="2"/>
  <c r="B295" i="2"/>
  <c r="E294" i="2"/>
  <c r="C294" i="2"/>
  <c r="B294" i="2"/>
  <c r="AE293" i="2"/>
  <c r="AD293" i="2"/>
  <c r="AC293" i="2"/>
  <c r="AB293" i="2"/>
  <c r="AA293" i="2"/>
  <c r="Z293" i="2"/>
  <c r="Y293" i="2"/>
  <c r="X293" i="2"/>
  <c r="W293" i="2"/>
  <c r="V293" i="2"/>
  <c r="U293" i="2"/>
  <c r="T293" i="2"/>
  <c r="S293" i="2"/>
  <c r="R293" i="2"/>
  <c r="Q293" i="2"/>
  <c r="P293" i="2"/>
  <c r="O293" i="2"/>
  <c r="N293" i="2"/>
  <c r="M293" i="2"/>
  <c r="L293" i="2"/>
  <c r="K293" i="2"/>
  <c r="J293" i="2"/>
  <c r="I293" i="2"/>
  <c r="H293" i="2"/>
  <c r="E291" i="2"/>
  <c r="C291" i="2"/>
  <c r="B291" i="2"/>
  <c r="E290" i="2"/>
  <c r="D290" i="2" s="1"/>
  <c r="C290" i="2"/>
  <c r="B290" i="2"/>
  <c r="E289" i="2"/>
  <c r="C289" i="2"/>
  <c r="B289" i="2"/>
  <c r="E288" i="2"/>
  <c r="D288" i="2" s="1"/>
  <c r="C288" i="2"/>
  <c r="B288" i="2"/>
  <c r="E287" i="2"/>
  <c r="C287" i="2"/>
  <c r="B287" i="2"/>
  <c r="AE286" i="2"/>
  <c r="AD286" i="2"/>
  <c r="AC286" i="2"/>
  <c r="AB286" i="2"/>
  <c r="AA286" i="2"/>
  <c r="Z286" i="2"/>
  <c r="Y286" i="2"/>
  <c r="X286" i="2"/>
  <c r="W286" i="2"/>
  <c r="V286" i="2"/>
  <c r="U286" i="2"/>
  <c r="T286" i="2"/>
  <c r="S286" i="2"/>
  <c r="R286" i="2"/>
  <c r="Q286" i="2"/>
  <c r="P286" i="2"/>
  <c r="O286" i="2"/>
  <c r="N286" i="2"/>
  <c r="M286" i="2"/>
  <c r="L286" i="2"/>
  <c r="K286" i="2"/>
  <c r="J286" i="2"/>
  <c r="I286" i="2"/>
  <c r="H286" i="2"/>
  <c r="E284" i="2"/>
  <c r="C284" i="2"/>
  <c r="B284" i="2"/>
  <c r="E283" i="2"/>
  <c r="D283" i="2" s="1"/>
  <c r="C283" i="2"/>
  <c r="B283" i="2"/>
  <c r="E282" i="2"/>
  <c r="C282" i="2"/>
  <c r="B282" i="2"/>
  <c r="E281" i="2"/>
  <c r="D281" i="2" s="1"/>
  <c r="C281" i="2"/>
  <c r="B281" i="2"/>
  <c r="E280" i="2"/>
  <c r="C280" i="2"/>
  <c r="B280" i="2"/>
  <c r="AE279" i="2"/>
  <c r="AD279" i="2"/>
  <c r="AC279" i="2"/>
  <c r="AB279" i="2"/>
  <c r="AA279" i="2"/>
  <c r="Z279" i="2"/>
  <c r="Y279" i="2"/>
  <c r="X279" i="2"/>
  <c r="W279" i="2"/>
  <c r="V279" i="2"/>
  <c r="U279" i="2"/>
  <c r="T279" i="2"/>
  <c r="S279" i="2"/>
  <c r="R279" i="2"/>
  <c r="Q279" i="2"/>
  <c r="P279" i="2"/>
  <c r="O279" i="2"/>
  <c r="N279" i="2"/>
  <c r="M279" i="2"/>
  <c r="L279" i="2"/>
  <c r="K279" i="2"/>
  <c r="J279" i="2"/>
  <c r="I279" i="2"/>
  <c r="H279" i="2"/>
  <c r="AE277" i="2"/>
  <c r="AE270" i="2" s="1"/>
  <c r="AD277" i="2"/>
  <c r="AD270" i="2" s="1"/>
  <c r="AC277" i="2"/>
  <c r="AC270" i="2" s="1"/>
  <c r="AB277" i="2"/>
  <c r="AB270" i="2" s="1"/>
  <c r="AA277" i="2"/>
  <c r="AA270" i="2" s="1"/>
  <c r="Z277" i="2"/>
  <c r="Z270" i="2" s="1"/>
  <c r="Y277" i="2"/>
  <c r="Y270" i="2" s="1"/>
  <c r="X277" i="2"/>
  <c r="X270" i="2" s="1"/>
  <c r="W277" i="2"/>
  <c r="W270" i="2" s="1"/>
  <c r="V277" i="2"/>
  <c r="V270" i="2" s="1"/>
  <c r="U277" i="2"/>
  <c r="U270" i="2" s="1"/>
  <c r="T277" i="2"/>
  <c r="T270" i="2" s="1"/>
  <c r="S277" i="2"/>
  <c r="R277" i="2"/>
  <c r="R270" i="2" s="1"/>
  <c r="P277" i="2"/>
  <c r="P270" i="2" s="1"/>
  <c r="O277" i="2"/>
  <c r="O270" i="2" s="1"/>
  <c r="N277" i="2"/>
  <c r="M277" i="2"/>
  <c r="M270" i="2" s="1"/>
  <c r="L277" i="2"/>
  <c r="L270" i="2" s="1"/>
  <c r="K277" i="2"/>
  <c r="K270" i="2" s="1"/>
  <c r="J277" i="2"/>
  <c r="J270" i="2" s="1"/>
  <c r="I277" i="2"/>
  <c r="H277" i="2"/>
  <c r="H270" i="2" s="1"/>
  <c r="AE276" i="2"/>
  <c r="AE269" i="2" s="1"/>
  <c r="AD276" i="2"/>
  <c r="AD269" i="2" s="1"/>
  <c r="AC276" i="2"/>
  <c r="AC269" i="2" s="1"/>
  <c r="AB276" i="2"/>
  <c r="AB269" i="2" s="1"/>
  <c r="AA276" i="2"/>
  <c r="AA269" i="2" s="1"/>
  <c r="Z276" i="2"/>
  <c r="Z269" i="2" s="1"/>
  <c r="Y276" i="2"/>
  <c r="Y269" i="2" s="1"/>
  <c r="X276" i="2"/>
  <c r="X269" i="2" s="1"/>
  <c r="W276" i="2"/>
  <c r="W269" i="2" s="1"/>
  <c r="V276" i="2"/>
  <c r="V269" i="2" s="1"/>
  <c r="U276" i="2"/>
  <c r="U269" i="2" s="1"/>
  <c r="T276" i="2"/>
  <c r="T269" i="2" s="1"/>
  <c r="S276" i="2"/>
  <c r="S269" i="2" s="1"/>
  <c r="R276" i="2"/>
  <c r="R269" i="2" s="1"/>
  <c r="Q276" i="2"/>
  <c r="Q269" i="2" s="1"/>
  <c r="P276" i="2"/>
  <c r="P269" i="2" s="1"/>
  <c r="O276" i="2"/>
  <c r="O269" i="2" s="1"/>
  <c r="N276" i="2"/>
  <c r="N269" i="2" s="1"/>
  <c r="M276" i="2"/>
  <c r="M269" i="2" s="1"/>
  <c r="L276" i="2"/>
  <c r="L269" i="2" s="1"/>
  <c r="K276" i="2"/>
  <c r="K269" i="2" s="1"/>
  <c r="J276" i="2"/>
  <c r="J269" i="2" s="1"/>
  <c r="I276" i="2"/>
  <c r="I269" i="2" s="1"/>
  <c r="H276" i="2"/>
  <c r="C276" i="2" s="1"/>
  <c r="AE275" i="2"/>
  <c r="AE268" i="2" s="1"/>
  <c r="AD275" i="2"/>
  <c r="AD268" i="2" s="1"/>
  <c r="AC275" i="2"/>
  <c r="AC268" i="2" s="1"/>
  <c r="AB275" i="2"/>
  <c r="AB268" i="2" s="1"/>
  <c r="AA275" i="2"/>
  <c r="AA268" i="2" s="1"/>
  <c r="Z275" i="2"/>
  <c r="Y275" i="2"/>
  <c r="Y268" i="2" s="1"/>
  <c r="X275" i="2"/>
  <c r="X268" i="2" s="1"/>
  <c r="W275" i="2"/>
  <c r="W268" i="2" s="1"/>
  <c r="V275" i="2"/>
  <c r="V268" i="2" s="1"/>
  <c r="U275" i="2"/>
  <c r="U268" i="2" s="1"/>
  <c r="T275" i="2"/>
  <c r="T268" i="2" s="1"/>
  <c r="S275" i="2"/>
  <c r="S268" i="2" s="1"/>
  <c r="R275" i="2"/>
  <c r="R268" i="2" s="1"/>
  <c r="Q275" i="2"/>
  <c r="Q268" i="2" s="1"/>
  <c r="P275" i="2"/>
  <c r="P268" i="2" s="1"/>
  <c r="O275" i="2"/>
  <c r="O268" i="2" s="1"/>
  <c r="N275" i="2"/>
  <c r="N268" i="2" s="1"/>
  <c r="M275" i="2"/>
  <c r="M268" i="2" s="1"/>
  <c r="L275" i="2"/>
  <c r="L268" i="2" s="1"/>
  <c r="K275" i="2"/>
  <c r="K268" i="2" s="1"/>
  <c r="J275" i="2"/>
  <c r="I275" i="2"/>
  <c r="I268" i="2" s="1"/>
  <c r="H275" i="2"/>
  <c r="H268" i="2" s="1"/>
  <c r="AE274" i="2"/>
  <c r="AE267" i="2" s="1"/>
  <c r="AD274" i="2"/>
  <c r="AD267" i="2" s="1"/>
  <c r="AC274" i="2"/>
  <c r="AC267" i="2" s="1"/>
  <c r="AB274" i="2"/>
  <c r="AB267" i="2" s="1"/>
  <c r="AA274" i="2"/>
  <c r="AA267" i="2" s="1"/>
  <c r="Z274" i="2"/>
  <c r="Y274" i="2"/>
  <c r="Y267" i="2" s="1"/>
  <c r="X274" i="2"/>
  <c r="X267" i="2" s="1"/>
  <c r="W274" i="2"/>
  <c r="W267" i="2" s="1"/>
  <c r="V274" i="2"/>
  <c r="V267" i="2" s="1"/>
  <c r="U274" i="2"/>
  <c r="U267" i="2" s="1"/>
  <c r="T274" i="2"/>
  <c r="T267" i="2" s="1"/>
  <c r="S274" i="2"/>
  <c r="S267" i="2" s="1"/>
  <c r="R274" i="2"/>
  <c r="R267" i="2" s="1"/>
  <c r="Q274" i="2"/>
  <c r="Q267" i="2" s="1"/>
  <c r="P274" i="2"/>
  <c r="P267" i="2" s="1"/>
  <c r="O274" i="2"/>
  <c r="O267" i="2" s="1"/>
  <c r="N274" i="2"/>
  <c r="N267" i="2" s="1"/>
  <c r="M274" i="2"/>
  <c r="M267" i="2" s="1"/>
  <c r="L274" i="2"/>
  <c r="L267" i="2" s="1"/>
  <c r="K274" i="2"/>
  <c r="K267" i="2" s="1"/>
  <c r="J274" i="2"/>
  <c r="I274" i="2"/>
  <c r="I267" i="2" s="1"/>
  <c r="H274" i="2"/>
  <c r="C274" i="2" s="1"/>
  <c r="AE273" i="2"/>
  <c r="AE266" i="2" s="1"/>
  <c r="AD273" i="2"/>
  <c r="AD266" i="2" s="1"/>
  <c r="AC273" i="2"/>
  <c r="AC266" i="2" s="1"/>
  <c r="AB273" i="2"/>
  <c r="AB266" i="2" s="1"/>
  <c r="AA273" i="2"/>
  <c r="AA266" i="2" s="1"/>
  <c r="Z273" i="2"/>
  <c r="Z266" i="2" s="1"/>
  <c r="Y273" i="2"/>
  <c r="Y266" i="2" s="1"/>
  <c r="X273" i="2"/>
  <c r="X266" i="2" s="1"/>
  <c r="W273" i="2"/>
  <c r="V273" i="2"/>
  <c r="V266" i="2" s="1"/>
  <c r="U273" i="2"/>
  <c r="U266" i="2" s="1"/>
  <c r="T273" i="2"/>
  <c r="T266" i="2" s="1"/>
  <c r="S273" i="2"/>
  <c r="S266" i="2" s="1"/>
  <c r="R273" i="2"/>
  <c r="R266" i="2" s="1"/>
  <c r="Q273" i="2"/>
  <c r="Q266" i="2" s="1"/>
  <c r="P273" i="2"/>
  <c r="P272" i="2" s="1"/>
  <c r="O273" i="2"/>
  <c r="O266" i="2" s="1"/>
  <c r="N273" i="2"/>
  <c r="N266" i="2" s="1"/>
  <c r="M273" i="2"/>
  <c r="M266" i="2" s="1"/>
  <c r="M265" i="2" s="1"/>
  <c r="L273" i="2"/>
  <c r="L272" i="2" s="1"/>
  <c r="K273" i="2"/>
  <c r="K266" i="2" s="1"/>
  <c r="J273" i="2"/>
  <c r="J266" i="2" s="1"/>
  <c r="I273" i="2"/>
  <c r="I266" i="2" s="1"/>
  <c r="H273" i="2"/>
  <c r="C273" i="2" s="1"/>
  <c r="C266" i="2" s="1"/>
  <c r="Q270" i="2"/>
  <c r="N270" i="2"/>
  <c r="I270" i="2"/>
  <c r="Z268" i="2"/>
  <c r="J268" i="2"/>
  <c r="E262" i="2"/>
  <c r="E249" i="2" s="1"/>
  <c r="C262" i="2"/>
  <c r="C249" i="2" s="1"/>
  <c r="B262" i="2"/>
  <c r="B249" i="2" s="1"/>
  <c r="E261" i="2"/>
  <c r="D261" i="2" s="1"/>
  <c r="D248" i="2" s="1"/>
  <c r="C261" i="2"/>
  <c r="B261" i="2"/>
  <c r="B248" i="2" s="1"/>
  <c r="E260" i="2"/>
  <c r="D260" i="2" s="1"/>
  <c r="C260" i="2"/>
  <c r="B260" i="2"/>
  <c r="E259" i="2"/>
  <c r="D259" i="2" s="1"/>
  <c r="D246" i="2" s="1"/>
  <c r="C259" i="2"/>
  <c r="C246" i="2" s="1"/>
  <c r="B259" i="2"/>
  <c r="AE258" i="2"/>
  <c r="AD258" i="2"/>
  <c r="AC258" i="2"/>
  <c r="AB258" i="2"/>
  <c r="AA258" i="2"/>
  <c r="Z258" i="2"/>
  <c r="Y258" i="2"/>
  <c r="X258" i="2"/>
  <c r="W258" i="2"/>
  <c r="V258" i="2"/>
  <c r="U258" i="2"/>
  <c r="T258" i="2"/>
  <c r="S258" i="2"/>
  <c r="R258" i="2"/>
  <c r="Q258" i="2"/>
  <c r="P258" i="2"/>
  <c r="O258" i="2"/>
  <c r="N258" i="2"/>
  <c r="M258" i="2"/>
  <c r="L258" i="2"/>
  <c r="K258" i="2"/>
  <c r="J258" i="2"/>
  <c r="I258" i="2"/>
  <c r="H258" i="2"/>
  <c r="E256" i="2"/>
  <c r="B256" i="2"/>
  <c r="B250" i="2" s="1"/>
  <c r="E254" i="2"/>
  <c r="D254" i="2" s="1"/>
  <c r="C254" i="2"/>
  <c r="C252" i="2" s="1"/>
  <c r="B254" i="2"/>
  <c r="B253" i="2"/>
  <c r="AE252" i="2"/>
  <c r="AD252" i="2"/>
  <c r="AC252" i="2"/>
  <c r="AB252" i="2"/>
  <c r="AA252" i="2"/>
  <c r="Z252" i="2"/>
  <c r="Y252" i="2"/>
  <c r="X252" i="2"/>
  <c r="W252" i="2"/>
  <c r="V252" i="2"/>
  <c r="U252" i="2"/>
  <c r="T252" i="2"/>
  <c r="S252" i="2"/>
  <c r="R252" i="2"/>
  <c r="Q252" i="2"/>
  <c r="P252" i="2"/>
  <c r="O252" i="2"/>
  <c r="N252" i="2"/>
  <c r="M252" i="2"/>
  <c r="L252" i="2"/>
  <c r="K252" i="2"/>
  <c r="J252" i="2"/>
  <c r="AE250" i="2"/>
  <c r="AD250" i="2"/>
  <c r="AC250" i="2"/>
  <c r="AB250" i="2"/>
  <c r="AA250" i="2"/>
  <c r="Z250" i="2"/>
  <c r="Y250" i="2"/>
  <c r="X250" i="2"/>
  <c r="W250" i="2"/>
  <c r="V250" i="2"/>
  <c r="U250" i="2"/>
  <c r="T250" i="2"/>
  <c r="S250" i="2"/>
  <c r="R250" i="2"/>
  <c r="Q250" i="2"/>
  <c r="P250" i="2"/>
  <c r="O250" i="2"/>
  <c r="N250" i="2"/>
  <c r="M250" i="2"/>
  <c r="L250" i="2"/>
  <c r="K250" i="2"/>
  <c r="J250" i="2"/>
  <c r="I250" i="2"/>
  <c r="H250" i="2"/>
  <c r="D250" i="2"/>
  <c r="C250" i="2"/>
  <c r="AE249" i="2"/>
  <c r="AD249" i="2"/>
  <c r="AC249" i="2"/>
  <c r="AB249" i="2"/>
  <c r="AA249" i="2"/>
  <c r="Z249" i="2"/>
  <c r="Y249" i="2"/>
  <c r="X249" i="2"/>
  <c r="W249" i="2"/>
  <c r="V249" i="2"/>
  <c r="U249" i="2"/>
  <c r="T249" i="2"/>
  <c r="S249" i="2"/>
  <c r="R249" i="2"/>
  <c r="Q249" i="2"/>
  <c r="P249" i="2"/>
  <c r="O249" i="2"/>
  <c r="N249" i="2"/>
  <c r="M249" i="2"/>
  <c r="L249" i="2"/>
  <c r="K249" i="2"/>
  <c r="J249" i="2"/>
  <c r="I249" i="2"/>
  <c r="H249" i="2"/>
  <c r="AE248" i="2"/>
  <c r="AD248" i="2"/>
  <c r="AC248" i="2"/>
  <c r="AB248" i="2"/>
  <c r="AA248" i="2"/>
  <c r="Z248" i="2"/>
  <c r="Y248" i="2"/>
  <c r="X248" i="2"/>
  <c r="W248" i="2"/>
  <c r="V248" i="2"/>
  <c r="U248" i="2"/>
  <c r="T248" i="2"/>
  <c r="S248" i="2"/>
  <c r="R248" i="2"/>
  <c r="Q248" i="2"/>
  <c r="P248" i="2"/>
  <c r="O248" i="2"/>
  <c r="N248" i="2"/>
  <c r="M248" i="2"/>
  <c r="L248" i="2"/>
  <c r="K248" i="2"/>
  <c r="J248" i="2"/>
  <c r="I248" i="2"/>
  <c r="H248" i="2"/>
  <c r="AE247" i="2"/>
  <c r="AD247" i="2"/>
  <c r="AC247" i="2"/>
  <c r="AB247" i="2"/>
  <c r="AA247" i="2"/>
  <c r="Z247" i="2"/>
  <c r="Y247" i="2"/>
  <c r="X247" i="2"/>
  <c r="W247" i="2"/>
  <c r="V247" i="2"/>
  <c r="U247" i="2"/>
  <c r="T247" i="2"/>
  <c r="S247" i="2"/>
  <c r="R247" i="2"/>
  <c r="Q247" i="2"/>
  <c r="P247" i="2"/>
  <c r="O247" i="2"/>
  <c r="N247" i="2"/>
  <c r="M247" i="2"/>
  <c r="L247" i="2"/>
  <c r="K247" i="2"/>
  <c r="J247" i="2"/>
  <c r="I247" i="2"/>
  <c r="H247" i="2"/>
  <c r="AE246" i="2"/>
  <c r="AD246" i="2"/>
  <c r="AC246" i="2"/>
  <c r="AB246" i="2"/>
  <c r="AA246" i="2"/>
  <c r="Z246" i="2"/>
  <c r="Y246" i="2"/>
  <c r="X246" i="2"/>
  <c r="W246" i="2"/>
  <c r="V246" i="2"/>
  <c r="U246" i="2"/>
  <c r="T246" i="2"/>
  <c r="S246" i="2"/>
  <c r="R246" i="2"/>
  <c r="Q246" i="2"/>
  <c r="P246" i="2"/>
  <c r="O246" i="2"/>
  <c r="N246" i="2"/>
  <c r="M246" i="2"/>
  <c r="L246" i="2"/>
  <c r="K246" i="2"/>
  <c r="J246" i="2"/>
  <c r="I246" i="2"/>
  <c r="H246" i="2"/>
  <c r="E241" i="2"/>
  <c r="D241" i="2" s="1"/>
  <c r="D239" i="2" s="1"/>
  <c r="C241" i="2"/>
  <c r="C239" i="2" s="1"/>
  <c r="B241" i="2"/>
  <c r="B239" i="2" s="1"/>
  <c r="AE239" i="2"/>
  <c r="AD239" i="2"/>
  <c r="AC239" i="2"/>
  <c r="AB239" i="2"/>
  <c r="AA239" i="2"/>
  <c r="Z239" i="2"/>
  <c r="Y239" i="2"/>
  <c r="X239" i="2"/>
  <c r="W239" i="2"/>
  <c r="V239" i="2"/>
  <c r="U239" i="2"/>
  <c r="T239" i="2"/>
  <c r="S239" i="2"/>
  <c r="R239" i="2"/>
  <c r="Q239" i="2"/>
  <c r="P239" i="2"/>
  <c r="O239" i="2"/>
  <c r="N239" i="2"/>
  <c r="M239" i="2"/>
  <c r="L239" i="2"/>
  <c r="K239" i="2"/>
  <c r="J239" i="2"/>
  <c r="I239" i="2"/>
  <c r="H239" i="2"/>
  <c r="E237" i="2"/>
  <c r="D237" i="2" s="1"/>
  <c r="D225" i="2" s="1"/>
  <c r="C237" i="2"/>
  <c r="C225" i="2" s="1"/>
  <c r="B237" i="2"/>
  <c r="B225" i="2" s="1"/>
  <c r="E235" i="2"/>
  <c r="C235" i="2"/>
  <c r="B235" i="2"/>
  <c r="AE233" i="2"/>
  <c r="AD233" i="2"/>
  <c r="AC233" i="2"/>
  <c r="AB233" i="2"/>
  <c r="AA233" i="2"/>
  <c r="Z233" i="2"/>
  <c r="Y233" i="2"/>
  <c r="X233" i="2"/>
  <c r="W233" i="2"/>
  <c r="V233" i="2"/>
  <c r="U233" i="2"/>
  <c r="T233" i="2"/>
  <c r="S233" i="2"/>
  <c r="R233" i="2"/>
  <c r="Q233" i="2"/>
  <c r="P233" i="2"/>
  <c r="O233" i="2"/>
  <c r="N233" i="2"/>
  <c r="M233" i="2"/>
  <c r="L233" i="2"/>
  <c r="K233" i="2"/>
  <c r="J233" i="2"/>
  <c r="I233" i="2"/>
  <c r="H233" i="2"/>
  <c r="AD229" i="2"/>
  <c r="AD227" i="2" s="1"/>
  <c r="P229" i="2"/>
  <c r="N229" i="2"/>
  <c r="N227" i="2" s="1"/>
  <c r="E229" i="2"/>
  <c r="AE227" i="2"/>
  <c r="AC227" i="2"/>
  <c r="AB227" i="2"/>
  <c r="AA227" i="2"/>
  <c r="Z227" i="2"/>
  <c r="Y227" i="2"/>
  <c r="X227" i="2"/>
  <c r="W227" i="2"/>
  <c r="V227" i="2"/>
  <c r="U227" i="2"/>
  <c r="T227" i="2"/>
  <c r="S227" i="2"/>
  <c r="R227" i="2"/>
  <c r="Q227" i="2"/>
  <c r="O227" i="2"/>
  <c r="M227" i="2"/>
  <c r="L227" i="2"/>
  <c r="K227" i="2"/>
  <c r="J227" i="2"/>
  <c r="I227" i="2"/>
  <c r="H227" i="2"/>
  <c r="AE225" i="2"/>
  <c r="AD225" i="2"/>
  <c r="AC225" i="2"/>
  <c r="AB225" i="2"/>
  <c r="AA225" i="2"/>
  <c r="Z225" i="2"/>
  <c r="Y225" i="2"/>
  <c r="X225" i="2"/>
  <c r="W225" i="2"/>
  <c r="V225" i="2"/>
  <c r="U225" i="2"/>
  <c r="T225" i="2"/>
  <c r="S225" i="2"/>
  <c r="R225" i="2"/>
  <c r="Q225" i="2"/>
  <c r="P225" i="2"/>
  <c r="O225" i="2"/>
  <c r="N225" i="2"/>
  <c r="M225" i="2"/>
  <c r="L225" i="2"/>
  <c r="K225" i="2"/>
  <c r="J225" i="2"/>
  <c r="I225" i="2"/>
  <c r="H225" i="2"/>
  <c r="AE223" i="2"/>
  <c r="AC223" i="2"/>
  <c r="AB223" i="2"/>
  <c r="AA223" i="2"/>
  <c r="Z223" i="2"/>
  <c r="Y223" i="2"/>
  <c r="X223" i="2"/>
  <c r="W223" i="2"/>
  <c r="V223" i="2"/>
  <c r="U223" i="2"/>
  <c r="T223" i="2"/>
  <c r="S223" i="2"/>
  <c r="R223" i="2"/>
  <c r="Q223" i="2"/>
  <c r="O223" i="2"/>
  <c r="M223" i="2"/>
  <c r="L223" i="2"/>
  <c r="K223" i="2"/>
  <c r="J223" i="2"/>
  <c r="I223" i="2"/>
  <c r="H223" i="2"/>
  <c r="B218" i="2"/>
  <c r="B217" i="2"/>
  <c r="E213" i="2"/>
  <c r="D213" i="2" s="1"/>
  <c r="D212" i="2" s="1"/>
  <c r="C213" i="2"/>
  <c r="C212" i="2" s="1"/>
  <c r="B213" i="2"/>
  <c r="B212" i="2" s="1"/>
  <c r="AE212" i="2"/>
  <c r="AD212" i="2"/>
  <c r="AC212" i="2"/>
  <c r="AB212" i="2"/>
  <c r="AA212" i="2"/>
  <c r="Z212" i="2"/>
  <c r="Y212" i="2"/>
  <c r="X212" i="2"/>
  <c r="W212" i="2"/>
  <c r="V212" i="2"/>
  <c r="U212" i="2"/>
  <c r="T212" i="2"/>
  <c r="S212" i="2"/>
  <c r="R212" i="2"/>
  <c r="Q212" i="2"/>
  <c r="P212" i="2"/>
  <c r="O212" i="2"/>
  <c r="N212" i="2"/>
  <c r="M212" i="2"/>
  <c r="L212" i="2"/>
  <c r="K212" i="2"/>
  <c r="J212" i="2"/>
  <c r="I212" i="2"/>
  <c r="H212" i="2"/>
  <c r="AE210" i="2"/>
  <c r="AE209" i="2" s="1"/>
  <c r="AD210" i="2"/>
  <c r="AD209" i="2" s="1"/>
  <c r="AC210" i="2"/>
  <c r="AC209" i="2" s="1"/>
  <c r="AB210" i="2"/>
  <c r="AB209" i="2" s="1"/>
  <c r="AA210" i="2"/>
  <c r="AA209" i="2" s="1"/>
  <c r="Z210" i="2"/>
  <c r="Z209" i="2" s="1"/>
  <c r="Y210" i="2"/>
  <c r="Y209" i="2" s="1"/>
  <c r="X210" i="2"/>
  <c r="X209" i="2" s="1"/>
  <c r="W210" i="2"/>
  <c r="W209" i="2" s="1"/>
  <c r="V210" i="2"/>
  <c r="V209" i="2" s="1"/>
  <c r="U210" i="2"/>
  <c r="U209" i="2" s="1"/>
  <c r="T210" i="2"/>
  <c r="T209" i="2" s="1"/>
  <c r="S210" i="2"/>
  <c r="S209" i="2" s="1"/>
  <c r="R210" i="2"/>
  <c r="R209" i="2" s="1"/>
  <c r="Q210" i="2"/>
  <c r="Q209" i="2" s="1"/>
  <c r="P210" i="2"/>
  <c r="P209" i="2" s="1"/>
  <c r="O210" i="2"/>
  <c r="O209" i="2" s="1"/>
  <c r="N210" i="2"/>
  <c r="N209" i="2" s="1"/>
  <c r="M210" i="2"/>
  <c r="M209" i="2" s="1"/>
  <c r="L210" i="2"/>
  <c r="L209" i="2" s="1"/>
  <c r="K210" i="2"/>
  <c r="K209" i="2" s="1"/>
  <c r="J210" i="2"/>
  <c r="J209" i="2" s="1"/>
  <c r="I210" i="2"/>
  <c r="I209" i="2" s="1"/>
  <c r="H210" i="2"/>
  <c r="H209" i="2" s="1"/>
  <c r="E207" i="2"/>
  <c r="E204" i="2" s="1"/>
  <c r="C207" i="2"/>
  <c r="C206" i="2" s="1"/>
  <c r="B207" i="2"/>
  <c r="B204" i="2" s="1"/>
  <c r="B203" i="2" s="1"/>
  <c r="AE206" i="2"/>
  <c r="AD206" i="2"/>
  <c r="AC206" i="2"/>
  <c r="AB206" i="2"/>
  <c r="AA206" i="2"/>
  <c r="Z206" i="2"/>
  <c r="Y206" i="2"/>
  <c r="X206" i="2"/>
  <c r="W206" i="2"/>
  <c r="V206" i="2"/>
  <c r="U206" i="2"/>
  <c r="T206" i="2"/>
  <c r="S206" i="2"/>
  <c r="R206" i="2"/>
  <c r="Q206" i="2"/>
  <c r="P206" i="2"/>
  <c r="O206" i="2"/>
  <c r="N206" i="2"/>
  <c r="M206" i="2"/>
  <c r="L206" i="2"/>
  <c r="K206" i="2"/>
  <c r="J206" i="2"/>
  <c r="I206" i="2"/>
  <c r="H206" i="2"/>
  <c r="AE204" i="2"/>
  <c r="AE203" i="2" s="1"/>
  <c r="AD204" i="2"/>
  <c r="AD203" i="2" s="1"/>
  <c r="AC204" i="2"/>
  <c r="AC203" i="2" s="1"/>
  <c r="AB204" i="2"/>
  <c r="AB203" i="2" s="1"/>
  <c r="AA204" i="2"/>
  <c r="AA203" i="2" s="1"/>
  <c r="Z204" i="2"/>
  <c r="Z203" i="2" s="1"/>
  <c r="Y204" i="2"/>
  <c r="Y203" i="2" s="1"/>
  <c r="X204" i="2"/>
  <c r="X203" i="2" s="1"/>
  <c r="W204" i="2"/>
  <c r="W203" i="2" s="1"/>
  <c r="V204" i="2"/>
  <c r="V203" i="2" s="1"/>
  <c r="U204" i="2"/>
  <c r="U203" i="2" s="1"/>
  <c r="T204" i="2"/>
  <c r="T203" i="2" s="1"/>
  <c r="S204" i="2"/>
  <c r="S203" i="2" s="1"/>
  <c r="R204" i="2"/>
  <c r="R203" i="2" s="1"/>
  <c r="Q204" i="2"/>
  <c r="Q203" i="2" s="1"/>
  <c r="P204" i="2"/>
  <c r="P203" i="2" s="1"/>
  <c r="O204" i="2"/>
  <c r="O203" i="2" s="1"/>
  <c r="N204" i="2"/>
  <c r="N203" i="2" s="1"/>
  <c r="M204" i="2"/>
  <c r="M203" i="2" s="1"/>
  <c r="L204" i="2"/>
  <c r="L203" i="2" s="1"/>
  <c r="K204" i="2"/>
  <c r="K203" i="2" s="1"/>
  <c r="J204" i="2"/>
  <c r="J203" i="2" s="1"/>
  <c r="I204" i="2"/>
  <c r="I203" i="2" s="1"/>
  <c r="H204" i="2"/>
  <c r="H203" i="2" s="1"/>
  <c r="E199" i="2"/>
  <c r="E197" i="2" s="1"/>
  <c r="C199" i="2"/>
  <c r="C197" i="2" s="1"/>
  <c r="B199" i="2"/>
  <c r="B193" i="2" s="1"/>
  <c r="B191" i="2" s="1"/>
  <c r="AE197" i="2"/>
  <c r="AD197" i="2"/>
  <c r="AC197" i="2"/>
  <c r="AB197" i="2"/>
  <c r="AA197" i="2"/>
  <c r="Z197" i="2"/>
  <c r="Y197" i="2"/>
  <c r="X197" i="2"/>
  <c r="W197" i="2"/>
  <c r="V197" i="2"/>
  <c r="U197" i="2"/>
  <c r="T197" i="2"/>
  <c r="S197" i="2"/>
  <c r="R197" i="2"/>
  <c r="Q197" i="2"/>
  <c r="P197" i="2"/>
  <c r="O197" i="2"/>
  <c r="N197" i="2"/>
  <c r="M197" i="2"/>
  <c r="L197" i="2"/>
  <c r="K197" i="2"/>
  <c r="J197" i="2"/>
  <c r="I197" i="2"/>
  <c r="H197" i="2"/>
  <c r="AE193" i="2"/>
  <c r="AE191" i="2" s="1"/>
  <c r="AD193" i="2"/>
  <c r="AD191" i="2" s="1"/>
  <c r="AC193" i="2"/>
  <c r="AC191" i="2" s="1"/>
  <c r="AB193" i="2"/>
  <c r="AB191" i="2" s="1"/>
  <c r="AA193" i="2"/>
  <c r="AA191" i="2" s="1"/>
  <c r="Z193" i="2"/>
  <c r="Z191" i="2" s="1"/>
  <c r="Y193" i="2"/>
  <c r="Y191" i="2" s="1"/>
  <c r="X193" i="2"/>
  <c r="X191" i="2" s="1"/>
  <c r="W193" i="2"/>
  <c r="W191" i="2" s="1"/>
  <c r="V193" i="2"/>
  <c r="V191" i="2" s="1"/>
  <c r="U193" i="2"/>
  <c r="U191" i="2" s="1"/>
  <c r="T193" i="2"/>
  <c r="T191" i="2" s="1"/>
  <c r="S193" i="2"/>
  <c r="S191" i="2" s="1"/>
  <c r="R193" i="2"/>
  <c r="R191" i="2" s="1"/>
  <c r="Q193" i="2"/>
  <c r="Q191" i="2" s="1"/>
  <c r="P193" i="2"/>
  <c r="P191" i="2" s="1"/>
  <c r="O193" i="2"/>
  <c r="O191" i="2" s="1"/>
  <c r="N193" i="2"/>
  <c r="N191" i="2" s="1"/>
  <c r="M193" i="2"/>
  <c r="M191" i="2" s="1"/>
  <c r="L193" i="2"/>
  <c r="L191" i="2" s="1"/>
  <c r="K193" i="2"/>
  <c r="K191" i="2" s="1"/>
  <c r="J193" i="2"/>
  <c r="J191" i="2" s="1"/>
  <c r="I193" i="2"/>
  <c r="I191" i="2" s="1"/>
  <c r="H193" i="2"/>
  <c r="H191" i="2" s="1"/>
  <c r="E189" i="2"/>
  <c r="C189" i="2"/>
  <c r="B189" i="2"/>
  <c r="E188" i="2"/>
  <c r="C188" i="2"/>
  <c r="B188" i="2"/>
  <c r="E187" i="2"/>
  <c r="D187" i="2" s="1"/>
  <c r="D185" i="2" s="1"/>
  <c r="C187" i="2"/>
  <c r="B187" i="2"/>
  <c r="E186" i="2"/>
  <c r="C186" i="2"/>
  <c r="B186" i="2"/>
  <c r="AE185" i="2"/>
  <c r="AD185" i="2"/>
  <c r="AC185" i="2"/>
  <c r="AB185" i="2"/>
  <c r="AA185" i="2"/>
  <c r="Z185" i="2"/>
  <c r="Y185" i="2"/>
  <c r="X185" i="2"/>
  <c r="W185" i="2"/>
  <c r="V185" i="2"/>
  <c r="U185" i="2"/>
  <c r="T185" i="2"/>
  <c r="S185" i="2"/>
  <c r="R185" i="2"/>
  <c r="Q185" i="2"/>
  <c r="P185" i="2"/>
  <c r="O185" i="2"/>
  <c r="N185" i="2"/>
  <c r="M185" i="2"/>
  <c r="L185" i="2"/>
  <c r="K185" i="2"/>
  <c r="J185" i="2"/>
  <c r="I185" i="2"/>
  <c r="H185" i="2"/>
  <c r="E183" i="2"/>
  <c r="C183" i="2"/>
  <c r="B183" i="2"/>
  <c r="E182" i="2"/>
  <c r="C182" i="2"/>
  <c r="B182" i="2"/>
  <c r="E181" i="2"/>
  <c r="C181" i="2"/>
  <c r="B181" i="2"/>
  <c r="E180" i="2"/>
  <c r="C180" i="2"/>
  <c r="B180" i="2"/>
  <c r="AE179" i="2"/>
  <c r="AD179" i="2"/>
  <c r="AC179" i="2"/>
  <c r="AB179" i="2"/>
  <c r="AA179" i="2"/>
  <c r="Z179" i="2"/>
  <c r="Y179" i="2"/>
  <c r="X179" i="2"/>
  <c r="W179" i="2"/>
  <c r="V179" i="2"/>
  <c r="U179" i="2"/>
  <c r="T179" i="2"/>
  <c r="S179" i="2"/>
  <c r="R179" i="2"/>
  <c r="Q179" i="2"/>
  <c r="P179" i="2"/>
  <c r="O179" i="2"/>
  <c r="N179" i="2"/>
  <c r="M179" i="2"/>
  <c r="L179" i="2"/>
  <c r="K179" i="2"/>
  <c r="J179" i="2"/>
  <c r="I179" i="2"/>
  <c r="H179" i="2"/>
  <c r="E177" i="2"/>
  <c r="C177" i="2"/>
  <c r="B177" i="2"/>
  <c r="E176" i="2"/>
  <c r="E170" i="2" s="1"/>
  <c r="C176" i="2"/>
  <c r="B176" i="2"/>
  <c r="E175" i="2"/>
  <c r="D175" i="2" s="1"/>
  <c r="D173" i="2" s="1"/>
  <c r="C175" i="2"/>
  <c r="B175" i="2"/>
  <c r="E174" i="2"/>
  <c r="C174" i="2"/>
  <c r="C168" i="2" s="1"/>
  <c r="B174" i="2"/>
  <c r="AE173" i="2"/>
  <c r="AD173" i="2"/>
  <c r="AC173" i="2"/>
  <c r="AB173" i="2"/>
  <c r="AA173" i="2"/>
  <c r="Z173" i="2"/>
  <c r="Y173" i="2"/>
  <c r="X173" i="2"/>
  <c r="W173" i="2"/>
  <c r="V173" i="2"/>
  <c r="U173" i="2"/>
  <c r="T173" i="2"/>
  <c r="S173" i="2"/>
  <c r="R173" i="2"/>
  <c r="Q173" i="2"/>
  <c r="P173" i="2"/>
  <c r="O173" i="2"/>
  <c r="N173" i="2"/>
  <c r="M173" i="2"/>
  <c r="L173" i="2"/>
  <c r="K173" i="2"/>
  <c r="J173" i="2"/>
  <c r="I173" i="2"/>
  <c r="H173" i="2"/>
  <c r="AE171" i="2"/>
  <c r="AD171" i="2"/>
  <c r="AC171" i="2"/>
  <c r="AB171" i="2"/>
  <c r="AA171" i="2"/>
  <c r="Z171" i="2"/>
  <c r="Y171" i="2"/>
  <c r="X171" i="2"/>
  <c r="W171" i="2"/>
  <c r="V171" i="2"/>
  <c r="U171" i="2"/>
  <c r="T171" i="2"/>
  <c r="S171" i="2"/>
  <c r="R171" i="2"/>
  <c r="Q171" i="2"/>
  <c r="P171" i="2"/>
  <c r="O171" i="2"/>
  <c r="N171" i="2"/>
  <c r="M171" i="2"/>
  <c r="L171" i="2"/>
  <c r="K171" i="2"/>
  <c r="J171" i="2"/>
  <c r="I171" i="2"/>
  <c r="H171" i="2"/>
  <c r="D171" i="2"/>
  <c r="AE170" i="2"/>
  <c r="AD170" i="2"/>
  <c r="AC170" i="2"/>
  <c r="AB170" i="2"/>
  <c r="AA170" i="2"/>
  <c r="Z170" i="2"/>
  <c r="Y170" i="2"/>
  <c r="X170" i="2"/>
  <c r="W170" i="2"/>
  <c r="V170" i="2"/>
  <c r="U170" i="2"/>
  <c r="T170" i="2"/>
  <c r="S170" i="2"/>
  <c r="R170" i="2"/>
  <c r="Q170" i="2"/>
  <c r="P170" i="2"/>
  <c r="O170" i="2"/>
  <c r="N170" i="2"/>
  <c r="M170" i="2"/>
  <c r="L170" i="2"/>
  <c r="K170" i="2"/>
  <c r="J170" i="2"/>
  <c r="I170" i="2"/>
  <c r="H170" i="2"/>
  <c r="D170" i="2"/>
  <c r="AE169" i="2"/>
  <c r="AD169" i="2"/>
  <c r="AC169" i="2"/>
  <c r="AB169" i="2"/>
  <c r="AA169" i="2"/>
  <c r="Z169" i="2"/>
  <c r="Y169" i="2"/>
  <c r="X169" i="2"/>
  <c r="W169" i="2"/>
  <c r="V169" i="2"/>
  <c r="U169" i="2"/>
  <c r="T169" i="2"/>
  <c r="S169" i="2"/>
  <c r="R169" i="2"/>
  <c r="Q169" i="2"/>
  <c r="P169" i="2"/>
  <c r="O169" i="2"/>
  <c r="N169" i="2"/>
  <c r="M169" i="2"/>
  <c r="L169" i="2"/>
  <c r="K169" i="2"/>
  <c r="J169" i="2"/>
  <c r="I169" i="2"/>
  <c r="H169" i="2"/>
  <c r="E169" i="2"/>
  <c r="AE168" i="2"/>
  <c r="AD168" i="2"/>
  <c r="AC168" i="2"/>
  <c r="AB168" i="2"/>
  <c r="AA168" i="2"/>
  <c r="Z168" i="2"/>
  <c r="Y168" i="2"/>
  <c r="X168" i="2"/>
  <c r="W168" i="2"/>
  <c r="V168" i="2"/>
  <c r="U168" i="2"/>
  <c r="T168" i="2"/>
  <c r="S168" i="2"/>
  <c r="R168" i="2"/>
  <c r="Q168" i="2"/>
  <c r="P168" i="2"/>
  <c r="O168" i="2"/>
  <c r="N168" i="2"/>
  <c r="M168" i="2"/>
  <c r="L168" i="2"/>
  <c r="K168" i="2"/>
  <c r="J168" i="2"/>
  <c r="I168" i="2"/>
  <c r="H168" i="2"/>
  <c r="D168" i="2"/>
  <c r="E165" i="2"/>
  <c r="C165" i="2"/>
  <c r="B165" i="2"/>
  <c r="E164" i="2"/>
  <c r="C164" i="2"/>
  <c r="B164" i="2"/>
  <c r="E163" i="2"/>
  <c r="D163" i="2" s="1"/>
  <c r="C163" i="2"/>
  <c r="B163" i="2"/>
  <c r="E162" i="2"/>
  <c r="C162" i="2"/>
  <c r="B162" i="2"/>
  <c r="AE161" i="2"/>
  <c r="AD161" i="2"/>
  <c r="AC161" i="2"/>
  <c r="AB161" i="2"/>
  <c r="AA161" i="2"/>
  <c r="Z161" i="2"/>
  <c r="Y161" i="2"/>
  <c r="X161" i="2"/>
  <c r="W161" i="2"/>
  <c r="V161" i="2"/>
  <c r="U161" i="2"/>
  <c r="T161" i="2"/>
  <c r="S161" i="2"/>
  <c r="R161" i="2"/>
  <c r="Q161" i="2"/>
  <c r="P161" i="2"/>
  <c r="O161" i="2"/>
  <c r="N161" i="2"/>
  <c r="M161" i="2"/>
  <c r="L161" i="2"/>
  <c r="K161" i="2"/>
  <c r="J161" i="2"/>
  <c r="I161" i="2"/>
  <c r="H161" i="2"/>
  <c r="E159" i="2"/>
  <c r="C159" i="2"/>
  <c r="B159" i="2"/>
  <c r="E158" i="2"/>
  <c r="E152" i="2" s="1"/>
  <c r="C158" i="2"/>
  <c r="C152" i="2" s="1"/>
  <c r="B158" i="2"/>
  <c r="E157" i="2"/>
  <c r="E151" i="2" s="1"/>
  <c r="C157" i="2"/>
  <c r="B157" i="2"/>
  <c r="E156" i="2"/>
  <c r="C156" i="2"/>
  <c r="B156" i="2"/>
  <c r="AE155" i="2"/>
  <c r="AD155" i="2"/>
  <c r="AC155" i="2"/>
  <c r="AB155" i="2"/>
  <c r="AA155" i="2"/>
  <c r="Z155" i="2"/>
  <c r="Y155" i="2"/>
  <c r="X155" i="2"/>
  <c r="W155" i="2"/>
  <c r="V155" i="2"/>
  <c r="U155" i="2"/>
  <c r="T155" i="2"/>
  <c r="S155" i="2"/>
  <c r="R155" i="2"/>
  <c r="Q155" i="2"/>
  <c r="P155" i="2"/>
  <c r="O155" i="2"/>
  <c r="N155" i="2"/>
  <c r="M155" i="2"/>
  <c r="L155" i="2"/>
  <c r="K155" i="2"/>
  <c r="J155" i="2"/>
  <c r="I155" i="2"/>
  <c r="H155" i="2"/>
  <c r="AE153" i="2"/>
  <c r="AD153" i="2"/>
  <c r="AC153" i="2"/>
  <c r="AB153" i="2"/>
  <c r="AA153" i="2"/>
  <c r="Z153" i="2"/>
  <c r="Y153" i="2"/>
  <c r="X153" i="2"/>
  <c r="W153" i="2"/>
  <c r="V153" i="2"/>
  <c r="U153" i="2"/>
  <c r="T153" i="2"/>
  <c r="S153" i="2"/>
  <c r="R153" i="2"/>
  <c r="Q153" i="2"/>
  <c r="P153" i="2"/>
  <c r="O153" i="2"/>
  <c r="N153" i="2"/>
  <c r="M153" i="2"/>
  <c r="L153" i="2"/>
  <c r="K153" i="2"/>
  <c r="J153" i="2"/>
  <c r="I153" i="2"/>
  <c r="H153" i="2"/>
  <c r="D153" i="2"/>
  <c r="AE152" i="2"/>
  <c r="AD152" i="2"/>
  <c r="AC152" i="2"/>
  <c r="AB152" i="2"/>
  <c r="AA152" i="2"/>
  <c r="Z152" i="2"/>
  <c r="Y152" i="2"/>
  <c r="X152" i="2"/>
  <c r="W152" i="2"/>
  <c r="V152" i="2"/>
  <c r="U152" i="2"/>
  <c r="T152" i="2"/>
  <c r="S152" i="2"/>
  <c r="R152" i="2"/>
  <c r="Q152" i="2"/>
  <c r="P152" i="2"/>
  <c r="O152" i="2"/>
  <c r="N152" i="2"/>
  <c r="M152" i="2"/>
  <c r="L152" i="2"/>
  <c r="K152" i="2"/>
  <c r="J152" i="2"/>
  <c r="I152" i="2"/>
  <c r="H152" i="2"/>
  <c r="D152" i="2"/>
  <c r="AE151" i="2"/>
  <c r="AD151" i="2"/>
  <c r="AC151" i="2"/>
  <c r="AB151" i="2"/>
  <c r="AA151" i="2"/>
  <c r="Z151" i="2"/>
  <c r="Y151" i="2"/>
  <c r="X151" i="2"/>
  <c r="W151" i="2"/>
  <c r="V151" i="2"/>
  <c r="U151" i="2"/>
  <c r="T151" i="2"/>
  <c r="S151" i="2"/>
  <c r="R151" i="2"/>
  <c r="Q151" i="2"/>
  <c r="P151" i="2"/>
  <c r="O151" i="2"/>
  <c r="N151" i="2"/>
  <c r="M151" i="2"/>
  <c r="L151" i="2"/>
  <c r="K151" i="2"/>
  <c r="J151" i="2"/>
  <c r="I151" i="2"/>
  <c r="H151" i="2"/>
  <c r="AE150" i="2"/>
  <c r="AD150" i="2"/>
  <c r="AC150" i="2"/>
  <c r="AB150" i="2"/>
  <c r="AA150" i="2"/>
  <c r="Z150" i="2"/>
  <c r="Y150" i="2"/>
  <c r="X150" i="2"/>
  <c r="W150" i="2"/>
  <c r="V150" i="2"/>
  <c r="U150" i="2"/>
  <c r="T150" i="2"/>
  <c r="S150" i="2"/>
  <c r="R150" i="2"/>
  <c r="Q150" i="2"/>
  <c r="P150" i="2"/>
  <c r="O150" i="2"/>
  <c r="N150" i="2"/>
  <c r="M150" i="2"/>
  <c r="L150" i="2"/>
  <c r="K150" i="2"/>
  <c r="J150" i="2"/>
  <c r="I150" i="2"/>
  <c r="H150" i="2"/>
  <c r="D150" i="2"/>
  <c r="E146" i="2"/>
  <c r="C146" i="2"/>
  <c r="B146" i="2"/>
  <c r="E145" i="2"/>
  <c r="C145" i="2"/>
  <c r="B145" i="2"/>
  <c r="E144" i="2"/>
  <c r="C144" i="2"/>
  <c r="B144" i="2"/>
  <c r="E143" i="2"/>
  <c r="C143" i="2"/>
  <c r="B143" i="2"/>
  <c r="AE142" i="2"/>
  <c r="AD142" i="2"/>
  <c r="AC142" i="2"/>
  <c r="AB142" i="2"/>
  <c r="AA142" i="2"/>
  <c r="Z142" i="2"/>
  <c r="Y142" i="2"/>
  <c r="X142" i="2"/>
  <c r="W142" i="2"/>
  <c r="V142" i="2"/>
  <c r="U142" i="2"/>
  <c r="T142" i="2"/>
  <c r="S142" i="2"/>
  <c r="R142" i="2"/>
  <c r="Q142" i="2"/>
  <c r="P142" i="2"/>
  <c r="O142" i="2"/>
  <c r="N142" i="2"/>
  <c r="M142" i="2"/>
  <c r="L142" i="2"/>
  <c r="K142" i="2"/>
  <c r="J142" i="2"/>
  <c r="I142" i="2"/>
  <c r="H142" i="2"/>
  <c r="D142" i="2"/>
  <c r="AE140" i="2"/>
  <c r="AD140" i="2"/>
  <c r="AC140" i="2"/>
  <c r="AB140" i="2"/>
  <c r="AA140" i="2"/>
  <c r="Z140" i="2"/>
  <c r="Y140" i="2"/>
  <c r="X140" i="2"/>
  <c r="W140" i="2"/>
  <c r="V140" i="2"/>
  <c r="U140" i="2"/>
  <c r="T140" i="2"/>
  <c r="S140" i="2"/>
  <c r="R140" i="2"/>
  <c r="Q140" i="2"/>
  <c r="P140" i="2"/>
  <c r="O140" i="2"/>
  <c r="N140" i="2"/>
  <c r="M140" i="2"/>
  <c r="L140" i="2"/>
  <c r="K140" i="2"/>
  <c r="J140" i="2"/>
  <c r="I140" i="2"/>
  <c r="H140" i="2"/>
  <c r="C140" i="2" s="1"/>
  <c r="D140" i="2"/>
  <c r="AE139" i="2"/>
  <c r="AD139" i="2"/>
  <c r="AC139" i="2"/>
  <c r="AB139" i="2"/>
  <c r="AA139" i="2"/>
  <c r="Z139" i="2"/>
  <c r="Y139" i="2"/>
  <c r="X139" i="2"/>
  <c r="W139" i="2"/>
  <c r="V139" i="2"/>
  <c r="U139" i="2"/>
  <c r="T139" i="2"/>
  <c r="S139" i="2"/>
  <c r="R139" i="2"/>
  <c r="Q139" i="2"/>
  <c r="P139" i="2"/>
  <c r="O139" i="2"/>
  <c r="N139" i="2"/>
  <c r="M139" i="2"/>
  <c r="L139" i="2"/>
  <c r="K139" i="2"/>
  <c r="J139" i="2"/>
  <c r="I139" i="2"/>
  <c r="H139" i="2"/>
  <c r="C139" i="2" s="1"/>
  <c r="D139" i="2"/>
  <c r="AE138" i="2"/>
  <c r="AD138" i="2"/>
  <c r="AC138" i="2"/>
  <c r="AB138" i="2"/>
  <c r="AA138" i="2"/>
  <c r="Z138" i="2"/>
  <c r="Y138" i="2"/>
  <c r="X138" i="2"/>
  <c r="W138" i="2"/>
  <c r="V138" i="2"/>
  <c r="U138" i="2"/>
  <c r="T138" i="2"/>
  <c r="S138" i="2"/>
  <c r="R138" i="2"/>
  <c r="Q138" i="2"/>
  <c r="P138" i="2"/>
  <c r="O138" i="2"/>
  <c r="N138" i="2"/>
  <c r="M138" i="2"/>
  <c r="L138" i="2"/>
  <c r="K138" i="2"/>
  <c r="J138" i="2"/>
  <c r="I138" i="2"/>
  <c r="H138" i="2"/>
  <c r="D138" i="2"/>
  <c r="AE137" i="2"/>
  <c r="AD137" i="2"/>
  <c r="AC137" i="2"/>
  <c r="AB137" i="2"/>
  <c r="AA137" i="2"/>
  <c r="Z137" i="2"/>
  <c r="Y137" i="2"/>
  <c r="X137" i="2"/>
  <c r="W137" i="2"/>
  <c r="V137" i="2"/>
  <c r="U137" i="2"/>
  <c r="T137" i="2"/>
  <c r="S137" i="2"/>
  <c r="R137" i="2"/>
  <c r="Q137" i="2"/>
  <c r="P137" i="2"/>
  <c r="O137" i="2"/>
  <c r="N137" i="2"/>
  <c r="M137" i="2"/>
  <c r="L137" i="2"/>
  <c r="K137" i="2"/>
  <c r="J137" i="2"/>
  <c r="I137" i="2"/>
  <c r="H137" i="2"/>
  <c r="C137" i="2" s="1"/>
  <c r="D137" i="2"/>
  <c r="E127" i="2"/>
  <c r="C127" i="2"/>
  <c r="B127" i="2"/>
  <c r="E126" i="2"/>
  <c r="C126" i="2"/>
  <c r="B126" i="2"/>
  <c r="E125" i="2"/>
  <c r="D125" i="2" s="1"/>
  <c r="D123" i="2" s="1"/>
  <c r="C125" i="2"/>
  <c r="B125" i="2"/>
  <c r="E124" i="2"/>
  <c r="C124" i="2"/>
  <c r="B124" i="2"/>
  <c r="AE123" i="2"/>
  <c r="AD123" i="2"/>
  <c r="AC123" i="2"/>
  <c r="AB123" i="2"/>
  <c r="AA123" i="2"/>
  <c r="Z123" i="2"/>
  <c r="Y123" i="2"/>
  <c r="X123" i="2"/>
  <c r="W123" i="2"/>
  <c r="V123" i="2"/>
  <c r="U123" i="2"/>
  <c r="T123" i="2"/>
  <c r="S123" i="2"/>
  <c r="R123" i="2"/>
  <c r="Q123" i="2"/>
  <c r="P123" i="2"/>
  <c r="O123" i="2"/>
  <c r="N123" i="2"/>
  <c r="M123" i="2"/>
  <c r="L123" i="2"/>
  <c r="K123" i="2"/>
  <c r="J123" i="2"/>
  <c r="I123" i="2"/>
  <c r="H123" i="2"/>
  <c r="E121" i="2"/>
  <c r="C121" i="2"/>
  <c r="B121" i="2"/>
  <c r="E120" i="2"/>
  <c r="C120" i="2"/>
  <c r="B120" i="2"/>
  <c r="E119" i="2"/>
  <c r="C119" i="2"/>
  <c r="B119" i="2"/>
  <c r="E118" i="2"/>
  <c r="C118" i="2"/>
  <c r="B118" i="2"/>
  <c r="AE117" i="2"/>
  <c r="AD117" i="2"/>
  <c r="AC117" i="2"/>
  <c r="AB117" i="2"/>
  <c r="AA117" i="2"/>
  <c r="Z117" i="2"/>
  <c r="Y117" i="2"/>
  <c r="X117" i="2"/>
  <c r="W117" i="2"/>
  <c r="V117" i="2"/>
  <c r="U117" i="2"/>
  <c r="T117" i="2"/>
  <c r="S117" i="2"/>
  <c r="R117" i="2"/>
  <c r="Q117" i="2"/>
  <c r="P117" i="2"/>
  <c r="O117" i="2"/>
  <c r="N117" i="2"/>
  <c r="M117" i="2"/>
  <c r="L117" i="2"/>
  <c r="K117" i="2"/>
  <c r="J117" i="2"/>
  <c r="I117" i="2"/>
  <c r="H117" i="2"/>
  <c r="E115" i="2"/>
  <c r="C115" i="2"/>
  <c r="B115" i="2"/>
  <c r="E114" i="2"/>
  <c r="C114" i="2"/>
  <c r="B114" i="2"/>
  <c r="E113" i="2"/>
  <c r="C113" i="2"/>
  <c r="B113" i="2"/>
  <c r="E112" i="2"/>
  <c r="C112" i="2"/>
  <c r="B112" i="2"/>
  <c r="AE111" i="2"/>
  <c r="AD111" i="2"/>
  <c r="AC111" i="2"/>
  <c r="AB111" i="2"/>
  <c r="AA111" i="2"/>
  <c r="Z111" i="2"/>
  <c r="Y111" i="2"/>
  <c r="X111" i="2"/>
  <c r="W111" i="2"/>
  <c r="V111" i="2"/>
  <c r="U111" i="2"/>
  <c r="T111" i="2"/>
  <c r="S111" i="2"/>
  <c r="R111" i="2"/>
  <c r="Q111" i="2"/>
  <c r="P111" i="2"/>
  <c r="O111" i="2"/>
  <c r="N111" i="2"/>
  <c r="M111" i="2"/>
  <c r="L111" i="2"/>
  <c r="K111" i="2"/>
  <c r="J111" i="2"/>
  <c r="I111" i="2"/>
  <c r="H111" i="2"/>
  <c r="AE109" i="2"/>
  <c r="AD109" i="2"/>
  <c r="AC109" i="2"/>
  <c r="AB109" i="2"/>
  <c r="AA109" i="2"/>
  <c r="Z109" i="2"/>
  <c r="Y109" i="2"/>
  <c r="X109" i="2"/>
  <c r="W109" i="2"/>
  <c r="V109" i="2"/>
  <c r="U109" i="2"/>
  <c r="T109" i="2"/>
  <c r="S109" i="2"/>
  <c r="R109" i="2"/>
  <c r="Q109" i="2"/>
  <c r="P109" i="2"/>
  <c r="O109" i="2"/>
  <c r="N109" i="2"/>
  <c r="M109" i="2"/>
  <c r="L109" i="2"/>
  <c r="K109" i="2"/>
  <c r="J109" i="2"/>
  <c r="I109" i="2"/>
  <c r="H109" i="2"/>
  <c r="C109" i="2" s="1"/>
  <c r="D109" i="2"/>
  <c r="AE108" i="2"/>
  <c r="AD108" i="2"/>
  <c r="AC108" i="2"/>
  <c r="AB108" i="2"/>
  <c r="AA108" i="2"/>
  <c r="Z108" i="2"/>
  <c r="Y108" i="2"/>
  <c r="X108" i="2"/>
  <c r="W108" i="2"/>
  <c r="V108" i="2"/>
  <c r="U108" i="2"/>
  <c r="T108" i="2"/>
  <c r="S108" i="2"/>
  <c r="R108" i="2"/>
  <c r="Q108" i="2"/>
  <c r="P108" i="2"/>
  <c r="O108" i="2"/>
  <c r="N108" i="2"/>
  <c r="M108" i="2"/>
  <c r="L108" i="2"/>
  <c r="K108" i="2"/>
  <c r="J108" i="2"/>
  <c r="I108" i="2"/>
  <c r="H108" i="2"/>
  <c r="D108" i="2"/>
  <c r="AE107" i="2"/>
  <c r="AD107" i="2"/>
  <c r="AC107" i="2"/>
  <c r="AB107" i="2"/>
  <c r="AA107" i="2"/>
  <c r="Z107" i="2"/>
  <c r="Y107" i="2"/>
  <c r="X107" i="2"/>
  <c r="W107" i="2"/>
  <c r="V107" i="2"/>
  <c r="U107" i="2"/>
  <c r="T107" i="2"/>
  <c r="S107" i="2"/>
  <c r="R107" i="2"/>
  <c r="Q107" i="2"/>
  <c r="P107" i="2"/>
  <c r="O107" i="2"/>
  <c r="N107" i="2"/>
  <c r="M107" i="2"/>
  <c r="L107" i="2"/>
  <c r="K107" i="2"/>
  <c r="J107" i="2"/>
  <c r="I107" i="2"/>
  <c r="H107" i="2"/>
  <c r="C107" i="2" s="1"/>
  <c r="AE106" i="2"/>
  <c r="AD106" i="2"/>
  <c r="AC106" i="2"/>
  <c r="AB106" i="2"/>
  <c r="AA106" i="2"/>
  <c r="Z106" i="2"/>
  <c r="Y106" i="2"/>
  <c r="X106" i="2"/>
  <c r="W106" i="2"/>
  <c r="V106" i="2"/>
  <c r="U106" i="2"/>
  <c r="T106" i="2"/>
  <c r="S106" i="2"/>
  <c r="R106" i="2"/>
  <c r="Q106" i="2"/>
  <c r="P106" i="2"/>
  <c r="O106" i="2"/>
  <c r="N106" i="2"/>
  <c r="M106" i="2"/>
  <c r="L106" i="2"/>
  <c r="K106" i="2"/>
  <c r="J106" i="2"/>
  <c r="I106" i="2"/>
  <c r="H106" i="2"/>
  <c r="D106" i="2"/>
  <c r="E103" i="2"/>
  <c r="C103" i="2"/>
  <c r="B103" i="2"/>
  <c r="E102" i="2"/>
  <c r="C102" i="2"/>
  <c r="B102" i="2"/>
  <c r="V101" i="2"/>
  <c r="V80" i="2" s="1"/>
  <c r="T101" i="2"/>
  <c r="T99" i="2" s="1"/>
  <c r="R101" i="2"/>
  <c r="R99" i="2" s="1"/>
  <c r="P101" i="2"/>
  <c r="P99" i="2" s="1"/>
  <c r="E101" i="2"/>
  <c r="C101" i="2"/>
  <c r="E100" i="2"/>
  <c r="C100" i="2"/>
  <c r="B100" i="2"/>
  <c r="AE99" i="2"/>
  <c r="AD99" i="2"/>
  <c r="AC99" i="2"/>
  <c r="AB99" i="2"/>
  <c r="AA99" i="2"/>
  <c r="Z99" i="2"/>
  <c r="Y99" i="2"/>
  <c r="X99" i="2"/>
  <c r="W99" i="2"/>
  <c r="U99" i="2"/>
  <c r="S99" i="2"/>
  <c r="Q99" i="2"/>
  <c r="O99" i="2"/>
  <c r="N99" i="2"/>
  <c r="M99" i="2"/>
  <c r="L99" i="2"/>
  <c r="K99" i="2"/>
  <c r="J99" i="2"/>
  <c r="I99" i="2"/>
  <c r="H99" i="2"/>
  <c r="E97" i="2"/>
  <c r="C97" i="2"/>
  <c r="B97" i="2"/>
  <c r="E96" i="2"/>
  <c r="C96" i="2"/>
  <c r="B96" i="2"/>
  <c r="E95" i="2"/>
  <c r="C95" i="2"/>
  <c r="B95" i="2"/>
  <c r="T94" i="2"/>
  <c r="R94" i="2"/>
  <c r="R92" i="2" s="1"/>
  <c r="P94" i="2"/>
  <c r="P92" i="2" s="1"/>
  <c r="E94" i="2"/>
  <c r="D94" i="2" s="1"/>
  <c r="D92" i="2" s="1"/>
  <c r="T93" i="2"/>
  <c r="E93" i="2"/>
  <c r="C93" i="2"/>
  <c r="AE92" i="2"/>
  <c r="AD92" i="2"/>
  <c r="AC92" i="2"/>
  <c r="AB92" i="2"/>
  <c r="AA92" i="2"/>
  <c r="Z92" i="2"/>
  <c r="Y92" i="2"/>
  <c r="X92" i="2"/>
  <c r="W92" i="2"/>
  <c r="V92" i="2"/>
  <c r="U92" i="2"/>
  <c r="S92" i="2"/>
  <c r="Q92" i="2"/>
  <c r="O92" i="2"/>
  <c r="N92" i="2"/>
  <c r="M92" i="2"/>
  <c r="L92" i="2"/>
  <c r="K92" i="2"/>
  <c r="J92" i="2"/>
  <c r="I92" i="2"/>
  <c r="H92" i="2"/>
  <c r="E90" i="2"/>
  <c r="C90" i="2"/>
  <c r="B90" i="2"/>
  <c r="E89" i="2"/>
  <c r="C89" i="2"/>
  <c r="B89" i="2"/>
  <c r="E88" i="2"/>
  <c r="C88" i="2"/>
  <c r="B88" i="2"/>
  <c r="E87" i="2"/>
  <c r="C87" i="2"/>
  <c r="B87" i="2"/>
  <c r="E86" i="2"/>
  <c r="C86" i="2"/>
  <c r="B86" i="2"/>
  <c r="AE85" i="2"/>
  <c r="AD85" i="2"/>
  <c r="AC85" i="2"/>
  <c r="AB85" i="2"/>
  <c r="AA85" i="2"/>
  <c r="Z85" i="2"/>
  <c r="Y85" i="2"/>
  <c r="X85" i="2"/>
  <c r="W85" i="2"/>
  <c r="V85" i="2"/>
  <c r="U85" i="2"/>
  <c r="T85" i="2"/>
  <c r="S85" i="2"/>
  <c r="R85" i="2"/>
  <c r="Q85" i="2"/>
  <c r="P85" i="2"/>
  <c r="O85" i="2"/>
  <c r="N85" i="2"/>
  <c r="M85" i="2"/>
  <c r="L85" i="2"/>
  <c r="K85" i="2"/>
  <c r="J85" i="2"/>
  <c r="I85" i="2"/>
  <c r="H85" i="2"/>
  <c r="AE83" i="2"/>
  <c r="AD83" i="2"/>
  <c r="AC83" i="2"/>
  <c r="AB83" i="2"/>
  <c r="AA83" i="2"/>
  <c r="Z83" i="2"/>
  <c r="Y83" i="2"/>
  <c r="X83" i="2"/>
  <c r="W83" i="2"/>
  <c r="V83" i="2"/>
  <c r="U83" i="2"/>
  <c r="T83" i="2"/>
  <c r="S83" i="2"/>
  <c r="R83" i="2"/>
  <c r="Q83" i="2"/>
  <c r="P83" i="2"/>
  <c r="O83" i="2"/>
  <c r="N83" i="2"/>
  <c r="M83" i="2"/>
  <c r="L83" i="2"/>
  <c r="K83" i="2"/>
  <c r="J83" i="2"/>
  <c r="I83" i="2"/>
  <c r="H83" i="2"/>
  <c r="AE82" i="2"/>
  <c r="AD82" i="2"/>
  <c r="AC82" i="2"/>
  <c r="AB82" i="2"/>
  <c r="AA82" i="2"/>
  <c r="Z82" i="2"/>
  <c r="Y82" i="2"/>
  <c r="X82" i="2"/>
  <c r="W82" i="2"/>
  <c r="V82" i="2"/>
  <c r="U82" i="2"/>
  <c r="T82" i="2"/>
  <c r="S82" i="2"/>
  <c r="R82" i="2"/>
  <c r="Q82" i="2"/>
  <c r="P82" i="2"/>
  <c r="O82" i="2"/>
  <c r="N82" i="2"/>
  <c r="M82" i="2"/>
  <c r="L82" i="2"/>
  <c r="K82" i="2"/>
  <c r="J82" i="2"/>
  <c r="I82" i="2"/>
  <c r="H82" i="2"/>
  <c r="D82" i="2"/>
  <c r="AE81" i="2"/>
  <c r="AE131" i="2" s="1"/>
  <c r="AD81" i="2"/>
  <c r="AD131" i="2" s="1"/>
  <c r="AC81" i="2"/>
  <c r="AC131" i="2" s="1"/>
  <c r="AB81" i="2"/>
  <c r="AB131" i="2" s="1"/>
  <c r="AA81" i="2"/>
  <c r="AA131" i="2" s="1"/>
  <c r="Z81" i="2"/>
  <c r="Z131" i="2" s="1"/>
  <c r="Y81" i="2"/>
  <c r="Y131" i="2" s="1"/>
  <c r="X81" i="2"/>
  <c r="X131" i="2" s="1"/>
  <c r="W81" i="2"/>
  <c r="W131" i="2" s="1"/>
  <c r="V81" i="2"/>
  <c r="V131" i="2" s="1"/>
  <c r="U81" i="2"/>
  <c r="U131" i="2" s="1"/>
  <c r="T81" i="2"/>
  <c r="T131" i="2" s="1"/>
  <c r="S81" i="2"/>
  <c r="S131" i="2" s="1"/>
  <c r="R81" i="2"/>
  <c r="R131" i="2" s="1"/>
  <c r="Q81" i="2"/>
  <c r="Q131" i="2" s="1"/>
  <c r="P81" i="2"/>
  <c r="P131" i="2" s="1"/>
  <c r="O81" i="2"/>
  <c r="O131" i="2" s="1"/>
  <c r="N81" i="2"/>
  <c r="N131" i="2" s="1"/>
  <c r="M81" i="2"/>
  <c r="M131" i="2" s="1"/>
  <c r="L81" i="2"/>
  <c r="L131" i="2" s="1"/>
  <c r="K81" i="2"/>
  <c r="K131" i="2" s="1"/>
  <c r="J81" i="2"/>
  <c r="J131" i="2" s="1"/>
  <c r="I81" i="2"/>
  <c r="I131" i="2" s="1"/>
  <c r="H81" i="2"/>
  <c r="H131" i="2" s="1"/>
  <c r="AE80" i="2"/>
  <c r="AD80" i="2"/>
  <c r="AC80" i="2"/>
  <c r="AB80" i="2"/>
  <c r="AA80" i="2"/>
  <c r="Z80" i="2"/>
  <c r="Y80" i="2"/>
  <c r="X80" i="2"/>
  <c r="W80" i="2"/>
  <c r="U80" i="2"/>
  <c r="S80" i="2"/>
  <c r="Q80" i="2"/>
  <c r="O80" i="2"/>
  <c r="N80" i="2"/>
  <c r="M80" i="2"/>
  <c r="L80" i="2"/>
  <c r="K80" i="2"/>
  <c r="J80" i="2"/>
  <c r="I80" i="2"/>
  <c r="H80" i="2"/>
  <c r="AE79" i="2"/>
  <c r="AD79" i="2"/>
  <c r="AC79" i="2"/>
  <c r="AB79" i="2"/>
  <c r="AA79" i="2"/>
  <c r="Z79" i="2"/>
  <c r="Y79" i="2"/>
  <c r="X79" i="2"/>
  <c r="W79" i="2"/>
  <c r="V79" i="2"/>
  <c r="U79" i="2"/>
  <c r="S79" i="2"/>
  <c r="R79" i="2"/>
  <c r="Q79" i="2"/>
  <c r="P79" i="2"/>
  <c r="O79" i="2"/>
  <c r="N79" i="2"/>
  <c r="M79" i="2"/>
  <c r="L79" i="2"/>
  <c r="K79" i="2"/>
  <c r="J79" i="2"/>
  <c r="I79" i="2"/>
  <c r="H79" i="2"/>
  <c r="E76" i="2"/>
  <c r="C76" i="2"/>
  <c r="B76" i="2"/>
  <c r="E75" i="2"/>
  <c r="C75" i="2"/>
  <c r="B75" i="2"/>
  <c r="E74" i="2"/>
  <c r="C74" i="2"/>
  <c r="B74" i="2"/>
  <c r="E73" i="2"/>
  <c r="D73" i="2" s="1"/>
  <c r="D72" i="2" s="1"/>
  <c r="C73" i="2"/>
  <c r="B73" i="2"/>
  <c r="AE72" i="2"/>
  <c r="AD72" i="2"/>
  <c r="AC72" i="2"/>
  <c r="AB72" i="2"/>
  <c r="AA72" i="2"/>
  <c r="Z72" i="2"/>
  <c r="Y72" i="2"/>
  <c r="X72" i="2"/>
  <c r="W72" i="2"/>
  <c r="V72" i="2"/>
  <c r="U72" i="2"/>
  <c r="T72" i="2"/>
  <c r="S72" i="2"/>
  <c r="R72" i="2"/>
  <c r="Q72" i="2"/>
  <c r="P72" i="2"/>
  <c r="O72" i="2"/>
  <c r="N72" i="2"/>
  <c r="M72" i="2"/>
  <c r="L72" i="2"/>
  <c r="K72" i="2"/>
  <c r="J72" i="2"/>
  <c r="I72" i="2"/>
  <c r="H72" i="2"/>
  <c r="E70" i="2"/>
  <c r="C70" i="2"/>
  <c r="B70" i="2"/>
  <c r="E69" i="2"/>
  <c r="C69" i="2"/>
  <c r="B69" i="2"/>
  <c r="E68" i="2"/>
  <c r="C68" i="2"/>
  <c r="B68" i="2"/>
  <c r="E67" i="2"/>
  <c r="D67" i="2" s="1"/>
  <c r="D66" i="2" s="1"/>
  <c r="C67" i="2"/>
  <c r="B67" i="2"/>
  <c r="AE66" i="2"/>
  <c r="AD66" i="2"/>
  <c r="AC66" i="2"/>
  <c r="AB66" i="2"/>
  <c r="AA66" i="2"/>
  <c r="Z66" i="2"/>
  <c r="Y66" i="2"/>
  <c r="X66" i="2"/>
  <c r="W66" i="2"/>
  <c r="V66" i="2"/>
  <c r="U66" i="2"/>
  <c r="T66" i="2"/>
  <c r="S66" i="2"/>
  <c r="R66" i="2"/>
  <c r="Q66" i="2"/>
  <c r="P66" i="2"/>
  <c r="O66" i="2"/>
  <c r="N66" i="2"/>
  <c r="M66" i="2"/>
  <c r="L66" i="2"/>
  <c r="K66" i="2"/>
  <c r="J66" i="2"/>
  <c r="I66" i="2"/>
  <c r="H66" i="2"/>
  <c r="E64" i="2"/>
  <c r="D64" i="2" s="1"/>
  <c r="D58" i="2" s="1"/>
  <c r="C64" i="2"/>
  <c r="B64" i="2"/>
  <c r="E63" i="2"/>
  <c r="D63" i="2" s="1"/>
  <c r="D57" i="2" s="1"/>
  <c r="C63" i="2"/>
  <c r="B63" i="2"/>
  <c r="N62" i="2"/>
  <c r="C62" i="2" s="1"/>
  <c r="E62" i="2"/>
  <c r="E61" i="2"/>
  <c r="D61" i="2" s="1"/>
  <c r="C61" i="2"/>
  <c r="B61" i="2"/>
  <c r="AE60" i="2"/>
  <c r="AD60" i="2"/>
  <c r="AC60" i="2"/>
  <c r="AB60" i="2"/>
  <c r="AA60" i="2"/>
  <c r="Z60" i="2"/>
  <c r="Y60" i="2"/>
  <c r="X60" i="2"/>
  <c r="W60" i="2"/>
  <c r="V60" i="2"/>
  <c r="U60" i="2"/>
  <c r="T60" i="2"/>
  <c r="S60" i="2"/>
  <c r="R60" i="2"/>
  <c r="Q60" i="2"/>
  <c r="P60" i="2"/>
  <c r="O60" i="2"/>
  <c r="N60" i="2"/>
  <c r="M60" i="2"/>
  <c r="L60" i="2"/>
  <c r="K60" i="2"/>
  <c r="J60" i="2"/>
  <c r="I60" i="2"/>
  <c r="H60" i="2"/>
  <c r="AE58" i="2"/>
  <c r="AD58" i="2"/>
  <c r="AC58" i="2"/>
  <c r="AB58" i="2"/>
  <c r="AA58" i="2"/>
  <c r="Z58" i="2"/>
  <c r="Y58" i="2"/>
  <c r="X58" i="2"/>
  <c r="W58" i="2"/>
  <c r="V58" i="2"/>
  <c r="U58" i="2"/>
  <c r="T58" i="2"/>
  <c r="S58" i="2"/>
  <c r="R58" i="2"/>
  <c r="Q58" i="2"/>
  <c r="P58" i="2"/>
  <c r="O58" i="2"/>
  <c r="N58" i="2"/>
  <c r="M58" i="2"/>
  <c r="L58" i="2"/>
  <c r="K58" i="2"/>
  <c r="J58" i="2"/>
  <c r="I58" i="2"/>
  <c r="H58" i="2"/>
  <c r="AE57" i="2"/>
  <c r="AD57" i="2"/>
  <c r="AC57" i="2"/>
  <c r="AB57" i="2"/>
  <c r="AA57" i="2"/>
  <c r="Z57" i="2"/>
  <c r="Y57" i="2"/>
  <c r="X57" i="2"/>
  <c r="W57" i="2"/>
  <c r="V57" i="2"/>
  <c r="U57" i="2"/>
  <c r="T57" i="2"/>
  <c r="S57" i="2"/>
  <c r="R57" i="2"/>
  <c r="Q57" i="2"/>
  <c r="P57" i="2"/>
  <c r="O57" i="2"/>
  <c r="N57" i="2"/>
  <c r="M57" i="2"/>
  <c r="L57" i="2"/>
  <c r="K57" i="2"/>
  <c r="J57" i="2"/>
  <c r="I57" i="2"/>
  <c r="H57" i="2"/>
  <c r="AE56" i="2"/>
  <c r="AD56" i="2"/>
  <c r="AC56" i="2"/>
  <c r="AB56" i="2"/>
  <c r="AA56" i="2"/>
  <c r="Z56" i="2"/>
  <c r="Y56" i="2"/>
  <c r="X56" i="2"/>
  <c r="W56" i="2"/>
  <c r="V56" i="2"/>
  <c r="U56" i="2"/>
  <c r="T56" i="2"/>
  <c r="S56" i="2"/>
  <c r="R56" i="2"/>
  <c r="Q56" i="2"/>
  <c r="P56" i="2"/>
  <c r="O56" i="2"/>
  <c r="N56" i="2"/>
  <c r="M56" i="2"/>
  <c r="L56" i="2"/>
  <c r="K56" i="2"/>
  <c r="J56" i="2"/>
  <c r="I56" i="2"/>
  <c r="H56" i="2"/>
  <c r="AE55" i="2"/>
  <c r="AD55" i="2"/>
  <c r="AC55" i="2"/>
  <c r="AB55" i="2"/>
  <c r="AA55" i="2"/>
  <c r="Z55" i="2"/>
  <c r="Y55" i="2"/>
  <c r="X55" i="2"/>
  <c r="W55" i="2"/>
  <c r="V55" i="2"/>
  <c r="U55" i="2"/>
  <c r="T55" i="2"/>
  <c r="S55" i="2"/>
  <c r="R55" i="2"/>
  <c r="Q55" i="2"/>
  <c r="P55" i="2"/>
  <c r="O55" i="2"/>
  <c r="N55" i="2"/>
  <c r="M55" i="2"/>
  <c r="L55" i="2"/>
  <c r="K55" i="2"/>
  <c r="J55" i="2"/>
  <c r="I55" i="2"/>
  <c r="H55" i="2"/>
  <c r="E52" i="2"/>
  <c r="C52" i="2"/>
  <c r="C46" i="2" s="1"/>
  <c r="B52" i="2"/>
  <c r="B46" i="2" s="1"/>
  <c r="E51" i="2"/>
  <c r="C51" i="2"/>
  <c r="C45" i="2" s="1"/>
  <c r="B51" i="2"/>
  <c r="B45" i="2" s="1"/>
  <c r="E50" i="2"/>
  <c r="D50" i="2" s="1"/>
  <c r="C50" i="2"/>
  <c r="C44" i="2" s="1"/>
  <c r="B50" i="2"/>
  <c r="B44" i="2" s="1"/>
  <c r="E49" i="2"/>
  <c r="D49" i="2" s="1"/>
  <c r="D43" i="2" s="1"/>
  <c r="C49" i="2"/>
  <c r="B49" i="2"/>
  <c r="AE48" i="2"/>
  <c r="AD48" i="2"/>
  <c r="AC48" i="2"/>
  <c r="AB48" i="2"/>
  <c r="AA48" i="2"/>
  <c r="Z48" i="2"/>
  <c r="Y48" i="2"/>
  <c r="X48" i="2"/>
  <c r="W48" i="2"/>
  <c r="V48" i="2"/>
  <c r="U48" i="2"/>
  <c r="T48" i="2"/>
  <c r="S48" i="2"/>
  <c r="R48" i="2"/>
  <c r="Q48" i="2"/>
  <c r="P48" i="2"/>
  <c r="O48" i="2"/>
  <c r="N48" i="2"/>
  <c r="M48" i="2"/>
  <c r="L48" i="2"/>
  <c r="K48" i="2"/>
  <c r="J48" i="2"/>
  <c r="I48" i="2"/>
  <c r="H48" i="2"/>
  <c r="AE46" i="2"/>
  <c r="AD46" i="2"/>
  <c r="AC46" i="2"/>
  <c r="AB46" i="2"/>
  <c r="AA46" i="2"/>
  <c r="Z46" i="2"/>
  <c r="Y46" i="2"/>
  <c r="X46" i="2"/>
  <c r="W46" i="2"/>
  <c r="V46" i="2"/>
  <c r="U46" i="2"/>
  <c r="T46" i="2"/>
  <c r="S46" i="2"/>
  <c r="R46" i="2"/>
  <c r="Q46" i="2"/>
  <c r="P46" i="2"/>
  <c r="O46" i="2"/>
  <c r="N46" i="2"/>
  <c r="M46" i="2"/>
  <c r="L46" i="2"/>
  <c r="K46" i="2"/>
  <c r="J46" i="2"/>
  <c r="I46" i="2"/>
  <c r="H46" i="2"/>
  <c r="D46" i="2"/>
  <c r="AE45" i="2"/>
  <c r="AD45" i="2"/>
  <c r="AC45" i="2"/>
  <c r="AB45" i="2"/>
  <c r="AA45" i="2"/>
  <c r="Z45" i="2"/>
  <c r="Y45" i="2"/>
  <c r="X45" i="2"/>
  <c r="W45" i="2"/>
  <c r="V45" i="2"/>
  <c r="U45" i="2"/>
  <c r="T45" i="2"/>
  <c r="S45" i="2"/>
  <c r="R45" i="2"/>
  <c r="Q45" i="2"/>
  <c r="P45" i="2"/>
  <c r="O45" i="2"/>
  <c r="N45" i="2"/>
  <c r="M45" i="2"/>
  <c r="L45" i="2"/>
  <c r="K45" i="2"/>
  <c r="J45" i="2"/>
  <c r="I45" i="2"/>
  <c r="H45" i="2"/>
  <c r="D45" i="2"/>
  <c r="AE44" i="2"/>
  <c r="AD44" i="2"/>
  <c r="AC44" i="2"/>
  <c r="AB44" i="2"/>
  <c r="AA44" i="2"/>
  <c r="Z44" i="2"/>
  <c r="Y44" i="2"/>
  <c r="X44" i="2"/>
  <c r="W44" i="2"/>
  <c r="V44" i="2"/>
  <c r="U44" i="2"/>
  <c r="T44" i="2"/>
  <c r="S44" i="2"/>
  <c r="R44" i="2"/>
  <c r="Q44" i="2"/>
  <c r="P44" i="2"/>
  <c r="O44" i="2"/>
  <c r="N44" i="2"/>
  <c r="M44" i="2"/>
  <c r="L44" i="2"/>
  <c r="K44" i="2"/>
  <c r="J44" i="2"/>
  <c r="I44" i="2"/>
  <c r="H44" i="2"/>
  <c r="AE43" i="2"/>
  <c r="AD43" i="2"/>
  <c r="AC43" i="2"/>
  <c r="AB43" i="2"/>
  <c r="AA43" i="2"/>
  <c r="Z43" i="2"/>
  <c r="Y43" i="2"/>
  <c r="X43" i="2"/>
  <c r="W43" i="2"/>
  <c r="V43" i="2"/>
  <c r="U43" i="2"/>
  <c r="T43" i="2"/>
  <c r="S43" i="2"/>
  <c r="R43" i="2"/>
  <c r="Q43" i="2"/>
  <c r="P43" i="2"/>
  <c r="O43" i="2"/>
  <c r="N43" i="2"/>
  <c r="M43" i="2"/>
  <c r="L43" i="2"/>
  <c r="K43" i="2"/>
  <c r="J43" i="2"/>
  <c r="I43" i="2"/>
  <c r="H43" i="2"/>
  <c r="E40" i="2"/>
  <c r="C40" i="2"/>
  <c r="B40" i="2"/>
  <c r="E39" i="2"/>
  <c r="C39" i="2"/>
  <c r="B39" i="2"/>
  <c r="E38" i="2"/>
  <c r="C38" i="2"/>
  <c r="B38" i="2"/>
  <c r="E37" i="2"/>
  <c r="C37" i="2"/>
  <c r="B37" i="2"/>
  <c r="AE36" i="2"/>
  <c r="AD36" i="2"/>
  <c r="AC36" i="2"/>
  <c r="AB36" i="2"/>
  <c r="AA36" i="2"/>
  <c r="Z36" i="2"/>
  <c r="Y36" i="2"/>
  <c r="X36" i="2"/>
  <c r="W36" i="2"/>
  <c r="V36" i="2"/>
  <c r="U36" i="2"/>
  <c r="T36" i="2"/>
  <c r="S36" i="2"/>
  <c r="R36" i="2"/>
  <c r="Q36" i="2"/>
  <c r="P36" i="2"/>
  <c r="O36" i="2"/>
  <c r="N36" i="2"/>
  <c r="M36" i="2"/>
  <c r="L36" i="2"/>
  <c r="K36" i="2"/>
  <c r="J36" i="2"/>
  <c r="I36" i="2"/>
  <c r="H36" i="2"/>
  <c r="E34" i="2"/>
  <c r="C34" i="2"/>
  <c r="B34" i="2"/>
  <c r="E33" i="2"/>
  <c r="C33" i="2"/>
  <c r="B33" i="2"/>
  <c r="E32" i="2"/>
  <c r="C32" i="2"/>
  <c r="B32" i="2"/>
  <c r="E31" i="2"/>
  <c r="C31" i="2"/>
  <c r="B31" i="2"/>
  <c r="AE30" i="2"/>
  <c r="AD30" i="2"/>
  <c r="AC30" i="2"/>
  <c r="AB30" i="2"/>
  <c r="AA30" i="2"/>
  <c r="Z30" i="2"/>
  <c r="Y30" i="2"/>
  <c r="X30" i="2"/>
  <c r="W30" i="2"/>
  <c r="V30" i="2"/>
  <c r="U30" i="2"/>
  <c r="T30" i="2"/>
  <c r="S30" i="2"/>
  <c r="R30" i="2"/>
  <c r="Q30" i="2"/>
  <c r="P30" i="2"/>
  <c r="O30" i="2"/>
  <c r="N30" i="2"/>
  <c r="M30" i="2"/>
  <c r="L30" i="2"/>
  <c r="K30" i="2"/>
  <c r="J30" i="2"/>
  <c r="I30" i="2"/>
  <c r="H30" i="2"/>
  <c r="D30" i="2"/>
  <c r="E28" i="2"/>
  <c r="C28" i="2"/>
  <c r="B28" i="2"/>
  <c r="E27" i="2"/>
  <c r="C27" i="2"/>
  <c r="B27" i="2"/>
  <c r="E26" i="2"/>
  <c r="D26" i="2" s="1"/>
  <c r="C26" i="2"/>
  <c r="B26" i="2"/>
  <c r="E25" i="2"/>
  <c r="C25" i="2"/>
  <c r="B25" i="2"/>
  <c r="AE24" i="2"/>
  <c r="AD24" i="2"/>
  <c r="AC24" i="2"/>
  <c r="AB24" i="2"/>
  <c r="AA24" i="2"/>
  <c r="Z24" i="2"/>
  <c r="Y24" i="2"/>
  <c r="X24" i="2"/>
  <c r="W24" i="2"/>
  <c r="V24" i="2"/>
  <c r="U24" i="2"/>
  <c r="T24" i="2"/>
  <c r="S24" i="2"/>
  <c r="R24" i="2"/>
  <c r="Q24" i="2"/>
  <c r="P24" i="2"/>
  <c r="O24" i="2"/>
  <c r="N24" i="2"/>
  <c r="M24" i="2"/>
  <c r="L24" i="2"/>
  <c r="K24" i="2"/>
  <c r="J24" i="2"/>
  <c r="I24" i="2"/>
  <c r="H24" i="2"/>
  <c r="E22" i="2"/>
  <c r="C22" i="2"/>
  <c r="B22" i="2"/>
  <c r="E21" i="2"/>
  <c r="C21" i="2"/>
  <c r="B21" i="2"/>
  <c r="E20" i="2"/>
  <c r="C20" i="2"/>
  <c r="B20" i="2"/>
  <c r="E19" i="2"/>
  <c r="C19" i="2"/>
  <c r="B19" i="2"/>
  <c r="AE18" i="2"/>
  <c r="AD18" i="2"/>
  <c r="AC18" i="2"/>
  <c r="AB18" i="2"/>
  <c r="AA18" i="2"/>
  <c r="Z18" i="2"/>
  <c r="Y18" i="2"/>
  <c r="X18" i="2"/>
  <c r="W18" i="2"/>
  <c r="V18" i="2"/>
  <c r="U18" i="2"/>
  <c r="T18" i="2"/>
  <c r="S18" i="2"/>
  <c r="R18" i="2"/>
  <c r="Q18" i="2"/>
  <c r="P18" i="2"/>
  <c r="O18" i="2"/>
  <c r="N18" i="2"/>
  <c r="M18" i="2"/>
  <c r="L18" i="2"/>
  <c r="K18" i="2"/>
  <c r="J18" i="2"/>
  <c r="I18" i="2"/>
  <c r="H18" i="2"/>
  <c r="AE16" i="2"/>
  <c r="AD16" i="2"/>
  <c r="AC16" i="2"/>
  <c r="AB16" i="2"/>
  <c r="AA16" i="2"/>
  <c r="Z16" i="2"/>
  <c r="Y16" i="2"/>
  <c r="X16" i="2"/>
  <c r="W16" i="2"/>
  <c r="V16" i="2"/>
  <c r="U16" i="2"/>
  <c r="T16" i="2"/>
  <c r="S16" i="2"/>
  <c r="R16" i="2"/>
  <c r="Q16" i="2"/>
  <c r="P16" i="2"/>
  <c r="O16" i="2"/>
  <c r="N16" i="2"/>
  <c r="M16" i="2"/>
  <c r="L16" i="2"/>
  <c r="K16" i="2"/>
  <c r="J16" i="2"/>
  <c r="I16" i="2"/>
  <c r="H16" i="2"/>
  <c r="AE15" i="2"/>
  <c r="AD15" i="2"/>
  <c r="AC15" i="2"/>
  <c r="AB15" i="2"/>
  <c r="AA15" i="2"/>
  <c r="Z15" i="2"/>
  <c r="Y15" i="2"/>
  <c r="X15" i="2"/>
  <c r="W15" i="2"/>
  <c r="V15" i="2"/>
  <c r="U15" i="2"/>
  <c r="T15" i="2"/>
  <c r="S15" i="2"/>
  <c r="R15" i="2"/>
  <c r="Q15" i="2"/>
  <c r="P15" i="2"/>
  <c r="O15" i="2"/>
  <c r="N15" i="2"/>
  <c r="M15" i="2"/>
  <c r="L15" i="2"/>
  <c r="K15" i="2"/>
  <c r="J15" i="2"/>
  <c r="I15" i="2"/>
  <c r="H15" i="2"/>
  <c r="D15" i="2"/>
  <c r="AE14" i="2"/>
  <c r="AD14" i="2"/>
  <c r="AC14" i="2"/>
  <c r="AB14" i="2"/>
  <c r="AA14" i="2"/>
  <c r="Z14" i="2"/>
  <c r="Y14" i="2"/>
  <c r="X14" i="2"/>
  <c r="W14" i="2"/>
  <c r="V14" i="2"/>
  <c r="U14" i="2"/>
  <c r="T14" i="2"/>
  <c r="S14" i="2"/>
  <c r="R14" i="2"/>
  <c r="Q14" i="2"/>
  <c r="P14" i="2"/>
  <c r="O14" i="2"/>
  <c r="N14" i="2"/>
  <c r="M14" i="2"/>
  <c r="L14" i="2"/>
  <c r="K14" i="2"/>
  <c r="J14" i="2"/>
  <c r="I14" i="2"/>
  <c r="H14" i="2"/>
  <c r="AE13" i="2"/>
  <c r="AD13" i="2"/>
  <c r="AC13" i="2"/>
  <c r="AB13" i="2"/>
  <c r="AA13" i="2"/>
  <c r="Z13" i="2"/>
  <c r="Y13" i="2"/>
  <c r="X13" i="2"/>
  <c r="W13" i="2"/>
  <c r="V13" i="2"/>
  <c r="U13" i="2"/>
  <c r="T13" i="2"/>
  <c r="S13" i="2"/>
  <c r="R13" i="2"/>
  <c r="Q13" i="2"/>
  <c r="P13" i="2"/>
  <c r="O13" i="2"/>
  <c r="N13" i="2"/>
  <c r="M13" i="2"/>
  <c r="L13" i="2"/>
  <c r="K13" i="2"/>
  <c r="J13" i="2"/>
  <c r="I13" i="2"/>
  <c r="H13" i="2"/>
  <c r="D13" i="2"/>
  <c r="E248" i="2" l="1"/>
  <c r="F248" i="2" s="1"/>
  <c r="R221" i="2"/>
  <c r="Z221" i="2"/>
  <c r="F249" i="2"/>
  <c r="C14" i="2"/>
  <c r="H215" i="2"/>
  <c r="I221" i="2"/>
  <c r="M221" i="2"/>
  <c r="F308" i="2"/>
  <c r="B246" i="2"/>
  <c r="P266" i="2"/>
  <c r="P265" i="2" s="1"/>
  <c r="M133" i="2"/>
  <c r="O133" i="2"/>
  <c r="U133" i="2"/>
  <c r="W133" i="2"/>
  <c r="AC133" i="2"/>
  <c r="AE133" i="2"/>
  <c r="B16" i="2"/>
  <c r="I105" i="2"/>
  <c r="C247" i="2"/>
  <c r="C245" i="2" s="1"/>
  <c r="H267" i="2"/>
  <c r="H323" i="2" s="1"/>
  <c r="H269" i="2"/>
  <c r="C55" i="2"/>
  <c r="C16" i="2"/>
  <c r="B107" i="2"/>
  <c r="C170" i="2"/>
  <c r="S272" i="2"/>
  <c r="AA78" i="2"/>
  <c r="W12" i="2"/>
  <c r="C57" i="2"/>
  <c r="W149" i="2"/>
  <c r="C15" i="2"/>
  <c r="G319" i="2"/>
  <c r="AB245" i="2"/>
  <c r="B138" i="2"/>
  <c r="B152" i="2"/>
  <c r="L245" i="2"/>
  <c r="E314" i="2"/>
  <c r="O221" i="2"/>
  <c r="C314" i="2"/>
  <c r="G314" i="2" s="1"/>
  <c r="K221" i="2"/>
  <c r="E246" i="2"/>
  <c r="H266" i="2"/>
  <c r="B293" i="2"/>
  <c r="I42" i="2"/>
  <c r="Q42" i="2"/>
  <c r="Y42" i="2"/>
  <c r="I54" i="2"/>
  <c r="O54" i="2"/>
  <c r="Q54" i="2"/>
  <c r="U54" i="2"/>
  <c r="W54" i="2"/>
  <c r="Y54" i="2"/>
  <c r="AC54" i="2"/>
  <c r="AE54" i="2"/>
  <c r="B81" i="2"/>
  <c r="B131" i="2" s="1"/>
  <c r="B83" i="2"/>
  <c r="L221" i="2"/>
  <c r="N223" i="2"/>
  <c r="N323" i="2" s="1"/>
  <c r="L300" i="2"/>
  <c r="N300" i="2"/>
  <c r="V300" i="2"/>
  <c r="AB300" i="2"/>
  <c r="AE272" i="2"/>
  <c r="AA272" i="2"/>
  <c r="G295" i="2"/>
  <c r="Q265" i="2"/>
  <c r="AA42" i="2"/>
  <c r="B62" i="2"/>
  <c r="B56" i="2" s="1"/>
  <c r="C210" i="2"/>
  <c r="C209" i="2" s="1"/>
  <c r="B66" i="2"/>
  <c r="X136" i="2"/>
  <c r="X134" i="2" s="1"/>
  <c r="C169" i="2"/>
  <c r="G169" i="2" s="1"/>
  <c r="G187" i="2"/>
  <c r="E233" i="2"/>
  <c r="J245" i="2"/>
  <c r="R245" i="2"/>
  <c r="Z245" i="2"/>
  <c r="P149" i="2"/>
  <c r="AB149" i="2"/>
  <c r="F175" i="2"/>
  <c r="D90" i="2"/>
  <c r="D83" i="2" s="1"/>
  <c r="E83" i="2"/>
  <c r="T79" i="2"/>
  <c r="T129" i="2" s="1"/>
  <c r="B93" i="2"/>
  <c r="B79" i="2" s="1"/>
  <c r="T92" i="2"/>
  <c r="B92" i="2" s="1"/>
  <c r="D308" i="2"/>
  <c r="D301" i="2" s="1"/>
  <c r="E307" i="2"/>
  <c r="E301" i="2"/>
  <c r="C309" i="2"/>
  <c r="C302" i="2" s="1"/>
  <c r="J302" i="2"/>
  <c r="J300" i="2" s="1"/>
  <c r="AE149" i="2"/>
  <c r="I216" i="2"/>
  <c r="K216" i="2"/>
  <c r="M216" i="2"/>
  <c r="Q216" i="2"/>
  <c r="S216" i="2"/>
  <c r="U216" i="2"/>
  <c r="Y216" i="2"/>
  <c r="AA216" i="2"/>
  <c r="AC216" i="2"/>
  <c r="W272" i="2"/>
  <c r="W266" i="2"/>
  <c r="W265" i="2" s="1"/>
  <c r="AE12" i="2"/>
  <c r="K132" i="2"/>
  <c r="S132" i="2"/>
  <c r="AA132" i="2"/>
  <c r="J42" i="2"/>
  <c r="V42" i="2"/>
  <c r="Z42" i="2"/>
  <c r="AG67" i="2"/>
  <c r="L78" i="2"/>
  <c r="C81" i="2"/>
  <c r="C131" i="2" s="1"/>
  <c r="C83" i="2"/>
  <c r="G100" i="2"/>
  <c r="J105" i="2"/>
  <c r="R105" i="2"/>
  <c r="Z105" i="2"/>
  <c r="E142" i="2"/>
  <c r="T149" i="2"/>
  <c r="X149" i="2"/>
  <c r="L167" i="2"/>
  <c r="Q221" i="2"/>
  <c r="S221" i="2"/>
  <c r="U221" i="2"/>
  <c r="W221" i="2"/>
  <c r="Y221" i="2"/>
  <c r="AA221" i="2"/>
  <c r="AC221" i="2"/>
  <c r="X272" i="2"/>
  <c r="C267" i="2"/>
  <c r="C269" i="2"/>
  <c r="C325" i="2" s="1"/>
  <c r="B286" i="2"/>
  <c r="G290" i="2"/>
  <c r="I300" i="2"/>
  <c r="K300" i="2"/>
  <c r="S300" i="2"/>
  <c r="B314" i="2"/>
  <c r="F314" i="2" s="1"/>
  <c r="R12" i="2"/>
  <c r="Z12" i="2"/>
  <c r="E15" i="2"/>
  <c r="E13" i="2"/>
  <c r="K42" i="2"/>
  <c r="S42" i="2"/>
  <c r="R42" i="2"/>
  <c r="G68" i="2"/>
  <c r="G69" i="2"/>
  <c r="G75" i="2"/>
  <c r="AE78" i="2"/>
  <c r="C79" i="2"/>
  <c r="E92" i="2"/>
  <c r="E81" i="2"/>
  <c r="E131" i="2" s="1"/>
  <c r="M105" i="2"/>
  <c r="U105" i="2"/>
  <c r="AC105" i="2"/>
  <c r="G112" i="2"/>
  <c r="F115" i="2"/>
  <c r="C173" i="2"/>
  <c r="V221" i="2"/>
  <c r="U265" i="2"/>
  <c r="AC265" i="2"/>
  <c r="G287" i="2"/>
  <c r="G291" i="2"/>
  <c r="G296" i="2"/>
  <c r="H300" i="2"/>
  <c r="P300" i="2"/>
  <c r="X300" i="2"/>
  <c r="AE300" i="2"/>
  <c r="R300" i="2"/>
  <c r="B14" i="2"/>
  <c r="M132" i="2"/>
  <c r="J12" i="2"/>
  <c r="O132" i="2"/>
  <c r="W132" i="2"/>
  <c r="AE132" i="2"/>
  <c r="F25" i="2"/>
  <c r="U78" i="2"/>
  <c r="AC78" i="2"/>
  <c r="K136" i="2"/>
  <c r="K134" i="2" s="1"/>
  <c r="S136" i="2"/>
  <c r="S134" i="2" s="1"/>
  <c r="AA136" i="2"/>
  <c r="AA134" i="2" s="1"/>
  <c r="J215" i="2"/>
  <c r="R215" i="2"/>
  <c r="Z215" i="2"/>
  <c r="D157" i="2"/>
  <c r="D155" i="2" s="1"/>
  <c r="H221" i="2"/>
  <c r="AB265" i="2"/>
  <c r="I132" i="2"/>
  <c r="Q132" i="2"/>
  <c r="Y132" i="2"/>
  <c r="B18" i="2"/>
  <c r="N42" i="2"/>
  <c r="AD42" i="2"/>
  <c r="B48" i="2"/>
  <c r="F49" i="2"/>
  <c r="C56" i="2"/>
  <c r="W78" i="2"/>
  <c r="H136" i="2"/>
  <c r="H134" i="2" s="1"/>
  <c r="M136" i="2"/>
  <c r="M134" i="2" s="1"/>
  <c r="AC136" i="2"/>
  <c r="AC134" i="2" s="1"/>
  <c r="D218" i="2"/>
  <c r="J221" i="2"/>
  <c r="G289" i="2"/>
  <c r="E247" i="2"/>
  <c r="U12" i="2"/>
  <c r="Q133" i="2"/>
  <c r="Y133" i="2"/>
  <c r="E43" i="2"/>
  <c r="O42" i="2"/>
  <c r="W42" i="2"/>
  <c r="AE42" i="2"/>
  <c r="G49" i="2"/>
  <c r="P80" i="2"/>
  <c r="P130" i="2" s="1"/>
  <c r="L216" i="2"/>
  <c r="T216" i="2"/>
  <c r="AB216" i="2"/>
  <c r="B155" i="2"/>
  <c r="T167" i="2"/>
  <c r="AB167" i="2"/>
  <c r="B197" i="2"/>
  <c r="F197" i="2" s="1"/>
  <c r="T221" i="2"/>
  <c r="AB221" i="2"/>
  <c r="I265" i="2"/>
  <c r="X265" i="2"/>
  <c r="E273" i="2"/>
  <c r="E266" i="2" s="1"/>
  <c r="G266" i="2" s="1"/>
  <c r="G294" i="2"/>
  <c r="G297" i="2"/>
  <c r="AA300" i="2"/>
  <c r="E303" i="2"/>
  <c r="M12" i="2"/>
  <c r="AC12" i="2"/>
  <c r="I133" i="2"/>
  <c r="F27" i="2"/>
  <c r="G38" i="2"/>
  <c r="H42" i="2"/>
  <c r="P42" i="2"/>
  <c r="X42" i="2"/>
  <c r="H78" i="2"/>
  <c r="Y78" i="2"/>
  <c r="F97" i="2"/>
  <c r="Q105" i="2"/>
  <c r="Y105" i="2"/>
  <c r="B150" i="2"/>
  <c r="N215" i="2"/>
  <c r="V215" i="2"/>
  <c r="AD215" i="2"/>
  <c r="C171" i="2"/>
  <c r="AA133" i="2"/>
  <c r="B72" i="2"/>
  <c r="E140" i="2"/>
  <c r="G140" i="2" s="1"/>
  <c r="G183" i="2"/>
  <c r="B210" i="2"/>
  <c r="B209" i="2" s="1"/>
  <c r="AE221" i="2"/>
  <c r="B233" i="2"/>
  <c r="F233" i="2" s="1"/>
  <c r="Y265" i="2"/>
  <c r="S133" i="2"/>
  <c r="AC132" i="2"/>
  <c r="G101" i="2"/>
  <c r="I136" i="2"/>
  <c r="I134" i="2" s="1"/>
  <c r="Q136" i="2"/>
  <c r="Q134" i="2" s="1"/>
  <c r="Y136" i="2"/>
  <c r="Y134" i="2" s="1"/>
  <c r="O216" i="2"/>
  <c r="W216" i="2"/>
  <c r="AE216" i="2"/>
  <c r="F157" i="2"/>
  <c r="N245" i="2"/>
  <c r="V245" i="2"/>
  <c r="AD245" i="2"/>
  <c r="G288" i="2"/>
  <c r="O12" i="2"/>
  <c r="K133" i="2"/>
  <c r="U132" i="2"/>
  <c r="T80" i="2"/>
  <c r="T130" i="2" s="1"/>
  <c r="I12" i="2"/>
  <c r="Q12" i="2"/>
  <c r="F39" i="2"/>
  <c r="K54" i="2"/>
  <c r="S54" i="2"/>
  <c r="AA54" i="2"/>
  <c r="G119" i="2"/>
  <c r="G144" i="2"/>
  <c r="H216" i="2"/>
  <c r="H214" i="2" s="1"/>
  <c r="P216" i="2"/>
  <c r="X216" i="2"/>
  <c r="X221" i="2"/>
  <c r="O300" i="2"/>
  <c r="W300" i="2"/>
  <c r="G312" i="2"/>
  <c r="D44" i="2"/>
  <c r="D42" i="2" s="1"/>
  <c r="D48" i="2"/>
  <c r="B24" i="2"/>
  <c r="G31" i="2"/>
  <c r="L42" i="2"/>
  <c r="T42" i="2"/>
  <c r="AB42" i="2"/>
  <c r="B57" i="2"/>
  <c r="B58" i="2"/>
  <c r="B60" i="2"/>
  <c r="B55" i="2"/>
  <c r="B109" i="2"/>
  <c r="B111" i="2"/>
  <c r="D136" i="2"/>
  <c r="D134" i="2" s="1"/>
  <c r="B161" i="2"/>
  <c r="B185" i="2"/>
  <c r="D277" i="2"/>
  <c r="D270" i="2" s="1"/>
  <c r="D326" i="2" s="1"/>
  <c r="Q300" i="2"/>
  <c r="Y12" i="2"/>
  <c r="C24" i="2"/>
  <c r="M42" i="2"/>
  <c r="U42" i="2"/>
  <c r="AC42" i="2"/>
  <c r="E58" i="2"/>
  <c r="E109" i="2"/>
  <c r="G109" i="2" s="1"/>
  <c r="B123" i="2"/>
  <c r="E137" i="2"/>
  <c r="O136" i="2"/>
  <c r="O134" i="2" s="1"/>
  <c r="AE136" i="2"/>
  <c r="AE134" i="2" s="1"/>
  <c r="B142" i="2"/>
  <c r="F145" i="2"/>
  <c r="L149" i="2"/>
  <c r="C185" i="2"/>
  <c r="B206" i="2"/>
  <c r="C258" i="2"/>
  <c r="N105" i="2"/>
  <c r="V105" i="2"/>
  <c r="AD105" i="2"/>
  <c r="Z300" i="2"/>
  <c r="G189" i="2"/>
  <c r="L266" i="2"/>
  <c r="L265" i="2" s="1"/>
  <c r="C293" i="2"/>
  <c r="M54" i="2"/>
  <c r="C111" i="2"/>
  <c r="E138" i="2"/>
  <c r="F182" i="2"/>
  <c r="B117" i="2"/>
  <c r="B139" i="2"/>
  <c r="B30" i="2"/>
  <c r="B108" i="2"/>
  <c r="C153" i="2"/>
  <c r="B170" i="2"/>
  <c r="E179" i="2"/>
  <c r="AD223" i="2"/>
  <c r="AD221" i="2" s="1"/>
  <c r="B277" i="2"/>
  <c r="B270" i="2" s="1"/>
  <c r="B326" i="2" s="1"/>
  <c r="F310" i="2"/>
  <c r="F303" i="2" s="1"/>
  <c r="C30" i="2"/>
  <c r="G157" i="2"/>
  <c r="H167" i="2"/>
  <c r="P167" i="2"/>
  <c r="X167" i="2"/>
  <c r="F213" i="2"/>
  <c r="F256" i="2"/>
  <c r="G261" i="2"/>
  <c r="H272" i="2"/>
  <c r="E275" i="2"/>
  <c r="D275" i="2" s="1"/>
  <c r="AG26" i="2"/>
  <c r="D24" i="2"/>
  <c r="E18" i="2"/>
  <c r="F18" i="2" s="1"/>
  <c r="G25" i="2"/>
  <c r="G27" i="2"/>
  <c r="F31" i="2"/>
  <c r="F33" i="2"/>
  <c r="B36" i="2"/>
  <c r="F37" i="2"/>
  <c r="G39" i="2"/>
  <c r="G40" i="2"/>
  <c r="F51" i="2"/>
  <c r="C58" i="2"/>
  <c r="C72" i="2"/>
  <c r="S78" i="2"/>
  <c r="X78" i="2"/>
  <c r="K78" i="2"/>
  <c r="O78" i="2"/>
  <c r="F87" i="2"/>
  <c r="F19" i="2"/>
  <c r="D40" i="2"/>
  <c r="D36" i="2" s="1"/>
  <c r="F52" i="2"/>
  <c r="H54" i="2"/>
  <c r="L54" i="2"/>
  <c r="P54" i="2"/>
  <c r="T54" i="2"/>
  <c r="X54" i="2"/>
  <c r="AB54" i="2"/>
  <c r="E57" i="2"/>
  <c r="G57" i="2" s="1"/>
  <c r="F63" i="2"/>
  <c r="C66" i="2"/>
  <c r="F68" i="2"/>
  <c r="F74" i="2"/>
  <c r="G86" i="2"/>
  <c r="C85" i="2"/>
  <c r="F95" i="2"/>
  <c r="C82" i="2"/>
  <c r="G96" i="2"/>
  <c r="F103" i="2"/>
  <c r="E108" i="2"/>
  <c r="F108" i="2" s="1"/>
  <c r="F114" i="2"/>
  <c r="F124" i="2"/>
  <c r="F159" i="2"/>
  <c r="G164" i="2"/>
  <c r="F176" i="2"/>
  <c r="G197" i="2"/>
  <c r="G213" i="2"/>
  <c r="C229" i="2"/>
  <c r="G229" i="2" s="1"/>
  <c r="F235" i="2"/>
  <c r="F246" i="2"/>
  <c r="I245" i="2"/>
  <c r="Y245" i="2"/>
  <c r="E274" i="2"/>
  <c r="D274" i="2" s="1"/>
  <c r="D267" i="2" s="1"/>
  <c r="F298" i="2"/>
  <c r="AD300" i="2"/>
  <c r="F96" i="2"/>
  <c r="G97" i="2"/>
  <c r="F100" i="2"/>
  <c r="E106" i="2"/>
  <c r="F113" i="2"/>
  <c r="G114" i="2"/>
  <c r="G115" i="2"/>
  <c r="F118" i="2"/>
  <c r="F120" i="2"/>
  <c r="B137" i="2"/>
  <c r="G145" i="2"/>
  <c r="F164" i="2"/>
  <c r="J167" i="2"/>
  <c r="N167" i="2"/>
  <c r="R167" i="2"/>
  <c r="V167" i="2"/>
  <c r="Z167" i="2"/>
  <c r="AD167" i="2"/>
  <c r="F174" i="2"/>
  <c r="G175" i="2"/>
  <c r="F177" i="2"/>
  <c r="G181" i="2"/>
  <c r="F186" i="2"/>
  <c r="H245" i="2"/>
  <c r="P245" i="2"/>
  <c r="T245" i="2"/>
  <c r="X245" i="2"/>
  <c r="G249" i="2"/>
  <c r="K245" i="2"/>
  <c r="M245" i="2"/>
  <c r="O245" i="2"/>
  <c r="Q245" i="2"/>
  <c r="S245" i="2"/>
  <c r="U245" i="2"/>
  <c r="AA245" i="2"/>
  <c r="AE245" i="2"/>
  <c r="G254" i="2"/>
  <c r="F259" i="2"/>
  <c r="F261" i="2"/>
  <c r="G262" i="2"/>
  <c r="T265" i="2"/>
  <c r="G273" i="2"/>
  <c r="I272" i="2"/>
  <c r="K272" i="2"/>
  <c r="M272" i="2"/>
  <c r="O272" i="2"/>
  <c r="Q272" i="2"/>
  <c r="U272" i="2"/>
  <c r="Y272" i="2"/>
  <c r="AC272" i="2"/>
  <c r="J272" i="2"/>
  <c r="T272" i="2"/>
  <c r="Z272" i="2"/>
  <c r="AB272" i="2"/>
  <c r="B276" i="2"/>
  <c r="B269" i="2" s="1"/>
  <c r="B279" i="2"/>
  <c r="G280" i="2"/>
  <c r="G281" i="2"/>
  <c r="G282" i="2"/>
  <c r="G283" i="2"/>
  <c r="G284" i="2"/>
  <c r="T300" i="2"/>
  <c r="F311" i="2"/>
  <c r="F315" i="2"/>
  <c r="F34" i="2"/>
  <c r="G52" i="2"/>
  <c r="G62" i="2"/>
  <c r="H130" i="2"/>
  <c r="L130" i="2"/>
  <c r="H129" i="2"/>
  <c r="L129" i="2"/>
  <c r="P129" i="2"/>
  <c r="X129" i="2"/>
  <c r="AB129" i="2"/>
  <c r="I130" i="2"/>
  <c r="M130" i="2"/>
  <c r="Q130" i="2"/>
  <c r="U130" i="2"/>
  <c r="Y130" i="2"/>
  <c r="AC130" i="2"/>
  <c r="F121" i="2"/>
  <c r="G125" i="2"/>
  <c r="F127" i="2"/>
  <c r="U136" i="2"/>
  <c r="U134" i="2" s="1"/>
  <c r="F156" i="2"/>
  <c r="N12" i="2"/>
  <c r="V12" i="2"/>
  <c r="AD12" i="2"/>
  <c r="H132" i="2"/>
  <c r="L132" i="2"/>
  <c r="P132" i="2"/>
  <c r="T132" i="2"/>
  <c r="X132" i="2"/>
  <c r="AB132" i="2"/>
  <c r="J133" i="2"/>
  <c r="N133" i="2"/>
  <c r="R133" i="2"/>
  <c r="V133" i="2"/>
  <c r="Z133" i="2"/>
  <c r="AD133" i="2"/>
  <c r="G34" i="2"/>
  <c r="C36" i="2"/>
  <c r="F38" i="2"/>
  <c r="E45" i="2"/>
  <c r="E46" i="2"/>
  <c r="F46" i="2" s="1"/>
  <c r="J54" i="2"/>
  <c r="N54" i="2"/>
  <c r="R54" i="2"/>
  <c r="V54" i="2"/>
  <c r="Z54" i="2"/>
  <c r="AD54" i="2"/>
  <c r="F61" i="2"/>
  <c r="F64" i="2"/>
  <c r="F73" i="2"/>
  <c r="G74" i="2"/>
  <c r="F75" i="2"/>
  <c r="G76" i="2"/>
  <c r="I78" i="2"/>
  <c r="M78" i="2"/>
  <c r="Q78" i="2"/>
  <c r="V129" i="2"/>
  <c r="Z129" i="2"/>
  <c r="AD129" i="2"/>
  <c r="B82" i="2"/>
  <c r="F102" i="2"/>
  <c r="G103" i="2"/>
  <c r="F112" i="2"/>
  <c r="D113" i="2"/>
  <c r="D111" i="2" s="1"/>
  <c r="C117" i="2"/>
  <c r="G121" i="2"/>
  <c r="C123" i="2"/>
  <c r="G126" i="2"/>
  <c r="L136" i="2"/>
  <c r="L134" i="2" s="1"/>
  <c r="P136" i="2"/>
  <c r="P134" i="2" s="1"/>
  <c r="T136" i="2"/>
  <c r="T134" i="2" s="1"/>
  <c r="AB136" i="2"/>
  <c r="AB134" i="2" s="1"/>
  <c r="H149" i="2"/>
  <c r="K149" i="2"/>
  <c r="J129" i="2"/>
  <c r="N129" i="2"/>
  <c r="R129" i="2"/>
  <c r="X130" i="2"/>
  <c r="AB130" i="2"/>
  <c r="B85" i="2"/>
  <c r="G87" i="2"/>
  <c r="F89" i="2"/>
  <c r="C99" i="2"/>
  <c r="C106" i="2"/>
  <c r="E107" i="2"/>
  <c r="G107" i="2" s="1"/>
  <c r="D247" i="2"/>
  <c r="D252" i="2"/>
  <c r="D132" i="2"/>
  <c r="J132" i="2"/>
  <c r="N132" i="2"/>
  <c r="R132" i="2"/>
  <c r="V132" i="2"/>
  <c r="Z132" i="2"/>
  <c r="AD132" i="2"/>
  <c r="H133" i="2"/>
  <c r="L133" i="2"/>
  <c r="P133" i="2"/>
  <c r="T133" i="2"/>
  <c r="X133" i="2"/>
  <c r="AB133" i="2"/>
  <c r="F21" i="2"/>
  <c r="E36" i="2"/>
  <c r="E48" i="2"/>
  <c r="G50" i="2"/>
  <c r="G51" i="2"/>
  <c r="E56" i="2"/>
  <c r="F56" i="2" s="1"/>
  <c r="C60" i="2"/>
  <c r="G63" i="2"/>
  <c r="F67" i="2"/>
  <c r="F70" i="2"/>
  <c r="AB78" i="2"/>
  <c r="E79" i="2"/>
  <c r="E80" i="2"/>
  <c r="D87" i="2"/>
  <c r="G88" i="2"/>
  <c r="F90" i="2"/>
  <c r="G93" i="2"/>
  <c r="B94" i="2"/>
  <c r="F94" i="2" s="1"/>
  <c r="V99" i="2"/>
  <c r="B99" i="2" s="1"/>
  <c r="O105" i="2"/>
  <c r="S105" i="2"/>
  <c r="W105" i="2"/>
  <c r="AA105" i="2"/>
  <c r="AE105" i="2"/>
  <c r="C108" i="2"/>
  <c r="G118" i="2"/>
  <c r="E123" i="2"/>
  <c r="F123" i="2" s="1"/>
  <c r="F125" i="2"/>
  <c r="C138" i="2"/>
  <c r="C136" i="2" s="1"/>
  <c r="C134" i="2" s="1"/>
  <c r="E139" i="2"/>
  <c r="G139" i="2" s="1"/>
  <c r="W136" i="2"/>
  <c r="W134" i="2" s="1"/>
  <c r="B140" i="2"/>
  <c r="C142" i="2"/>
  <c r="F144" i="2"/>
  <c r="O149" i="2"/>
  <c r="C161" i="2"/>
  <c r="C151" i="2"/>
  <c r="G151" i="2" s="1"/>
  <c r="B153" i="2"/>
  <c r="E150" i="2"/>
  <c r="G163" i="2"/>
  <c r="D215" i="2"/>
  <c r="B173" i="2"/>
  <c r="B179" i="2"/>
  <c r="B168" i="2"/>
  <c r="E185" i="2"/>
  <c r="G199" i="2"/>
  <c r="C204" i="2"/>
  <c r="C203" i="2" s="1"/>
  <c r="G207" i="2"/>
  <c r="D210" i="2"/>
  <c r="D209" i="2" s="1"/>
  <c r="AC245" i="2"/>
  <c r="E252" i="2"/>
  <c r="G252" i="2" s="1"/>
  <c r="G256" i="2"/>
  <c r="K265" i="2"/>
  <c r="AA265" i="2"/>
  <c r="L215" i="2"/>
  <c r="P215" i="2"/>
  <c r="T215" i="2"/>
  <c r="T214" i="2" s="1"/>
  <c r="X215" i="2"/>
  <c r="AB215" i="2"/>
  <c r="J216" i="2"/>
  <c r="N216" i="2"/>
  <c r="R216" i="2"/>
  <c r="R214" i="2" s="1"/>
  <c r="V216" i="2"/>
  <c r="Z216" i="2"/>
  <c r="AD216" i="2"/>
  <c r="E155" i="2"/>
  <c r="F155" i="2" s="1"/>
  <c r="E168" i="2"/>
  <c r="K167" i="2"/>
  <c r="O167" i="2"/>
  <c r="S167" i="2"/>
  <c r="W167" i="2"/>
  <c r="AA167" i="2"/>
  <c r="AE167" i="2"/>
  <c r="I167" i="2"/>
  <c r="M167" i="2"/>
  <c r="Q167" i="2"/>
  <c r="U167" i="2"/>
  <c r="Y167" i="2"/>
  <c r="AC167" i="2"/>
  <c r="E171" i="2"/>
  <c r="G174" i="2"/>
  <c r="G177" i="2"/>
  <c r="C179" i="2"/>
  <c r="G182" i="2"/>
  <c r="F183" i="2"/>
  <c r="B169" i="2"/>
  <c r="F169" i="2" s="1"/>
  <c r="E193" i="2"/>
  <c r="E216" i="2" s="1"/>
  <c r="F199" i="2"/>
  <c r="F207" i="2"/>
  <c r="E210" i="2"/>
  <c r="E225" i="2"/>
  <c r="G225" i="2" s="1"/>
  <c r="D235" i="2"/>
  <c r="D233" i="2" s="1"/>
  <c r="G237" i="2"/>
  <c r="E239" i="2"/>
  <c r="F239" i="2" s="1"/>
  <c r="G246" i="2"/>
  <c r="E250" i="2"/>
  <c r="F250" i="2" s="1"/>
  <c r="W245" i="2"/>
  <c r="E258" i="2"/>
  <c r="G260" i="2"/>
  <c r="W325" i="2"/>
  <c r="W332" i="2" s="1"/>
  <c r="R272" i="2"/>
  <c r="B273" i="2"/>
  <c r="B266" i="2" s="1"/>
  <c r="V272" i="2"/>
  <c r="C277" i="2"/>
  <c r="C270" i="2" s="1"/>
  <c r="G298" i="2"/>
  <c r="F317" i="2"/>
  <c r="G204" i="2"/>
  <c r="B258" i="2"/>
  <c r="E276" i="2"/>
  <c r="E277" i="2"/>
  <c r="E270" i="2" s="1"/>
  <c r="B309" i="2"/>
  <c r="F309" i="2" s="1"/>
  <c r="S149" i="2"/>
  <c r="AA149" i="2"/>
  <c r="E173" i="2"/>
  <c r="G176" i="2"/>
  <c r="G180" i="2"/>
  <c r="B171" i="2"/>
  <c r="G186" i="2"/>
  <c r="G188" i="2"/>
  <c r="F189" i="2"/>
  <c r="C193" i="2"/>
  <c r="C191" i="2" s="1"/>
  <c r="D199" i="2"/>
  <c r="F204" i="2"/>
  <c r="D207" i="2"/>
  <c r="G235" i="2"/>
  <c r="F237" i="2"/>
  <c r="O325" i="2"/>
  <c r="O332" i="2" s="1"/>
  <c r="AE325" i="2"/>
  <c r="C279" i="2"/>
  <c r="C286" i="2"/>
  <c r="F319" i="2"/>
  <c r="C18" i="2"/>
  <c r="C13" i="2"/>
  <c r="D22" i="2"/>
  <c r="E16" i="2"/>
  <c r="G22" i="2"/>
  <c r="K12" i="2"/>
  <c r="S12" i="2"/>
  <c r="AA12" i="2"/>
  <c r="F26" i="2"/>
  <c r="E24" i="2"/>
  <c r="G26" i="2"/>
  <c r="G32" i="2"/>
  <c r="E30" i="2"/>
  <c r="F32" i="2"/>
  <c r="K130" i="2"/>
  <c r="H12" i="2"/>
  <c r="L12" i="2"/>
  <c r="P12" i="2"/>
  <c r="T12" i="2"/>
  <c r="X12" i="2"/>
  <c r="AB12" i="2"/>
  <c r="B13" i="2"/>
  <c r="B15" i="2"/>
  <c r="F28" i="2"/>
  <c r="G28" i="2"/>
  <c r="F45" i="2"/>
  <c r="I129" i="2"/>
  <c r="M129" i="2"/>
  <c r="Q129" i="2"/>
  <c r="U129" i="2"/>
  <c r="Y129" i="2"/>
  <c r="AC129" i="2"/>
  <c r="J130" i="2"/>
  <c r="N130" i="2"/>
  <c r="V130" i="2"/>
  <c r="Z130" i="2"/>
  <c r="AD130" i="2"/>
  <c r="G20" i="2"/>
  <c r="D20" i="2"/>
  <c r="E14" i="2"/>
  <c r="G19" i="2"/>
  <c r="F20" i="2"/>
  <c r="G21" i="2"/>
  <c r="F22" i="2"/>
  <c r="O130" i="2"/>
  <c r="S130" i="2"/>
  <c r="W130" i="2"/>
  <c r="AA130" i="2"/>
  <c r="AE130" i="2"/>
  <c r="F40" i="2"/>
  <c r="B43" i="2"/>
  <c r="F50" i="2"/>
  <c r="D55" i="2"/>
  <c r="G33" i="2"/>
  <c r="G37" i="2"/>
  <c r="C43" i="2"/>
  <c r="C42" i="2" s="1"/>
  <c r="E44" i="2"/>
  <c r="G45" i="2"/>
  <c r="C48" i="2"/>
  <c r="E55" i="2"/>
  <c r="E60" i="2"/>
  <c r="D62" i="2"/>
  <c r="D56" i="2" s="1"/>
  <c r="G64" i="2"/>
  <c r="E66" i="2"/>
  <c r="G67" i="2"/>
  <c r="G70" i="2"/>
  <c r="E72" i="2"/>
  <c r="G73" i="2"/>
  <c r="J78" i="2"/>
  <c r="N78" i="2"/>
  <c r="V78" i="2"/>
  <c r="Z78" i="2"/>
  <c r="AD78" i="2"/>
  <c r="R80" i="2"/>
  <c r="R78" i="2" s="1"/>
  <c r="D86" i="2"/>
  <c r="D88" i="2"/>
  <c r="D81" i="2" s="1"/>
  <c r="D131" i="2" s="1"/>
  <c r="G89" i="2"/>
  <c r="C94" i="2"/>
  <c r="C80" i="2" s="1"/>
  <c r="G95" i="2"/>
  <c r="D101" i="2"/>
  <c r="G102" i="2"/>
  <c r="H105" i="2"/>
  <c r="L105" i="2"/>
  <c r="P105" i="2"/>
  <c r="T105" i="2"/>
  <c r="X105" i="2"/>
  <c r="AB105" i="2"/>
  <c r="B106" i="2"/>
  <c r="F106" i="2" s="1"/>
  <c r="G113" i="2"/>
  <c r="D119" i="2"/>
  <c r="D117" i="2" s="1"/>
  <c r="G120" i="2"/>
  <c r="G124" i="2"/>
  <c r="G127" i="2"/>
  <c r="K129" i="2"/>
  <c r="O129" i="2"/>
  <c r="S129" i="2"/>
  <c r="W129" i="2"/>
  <c r="AA129" i="2"/>
  <c r="AE129" i="2"/>
  <c r="G137" i="2"/>
  <c r="K215" i="2"/>
  <c r="O215" i="2"/>
  <c r="S215" i="2"/>
  <c r="S214" i="2" s="1"/>
  <c r="W215" i="2"/>
  <c r="AA215" i="2"/>
  <c r="AE215" i="2"/>
  <c r="G158" i="2"/>
  <c r="F158" i="2"/>
  <c r="D161" i="2"/>
  <c r="G165" i="2"/>
  <c r="E153" i="2"/>
  <c r="F165" i="2"/>
  <c r="G61" i="2"/>
  <c r="G162" i="2"/>
  <c r="F162" i="2"/>
  <c r="E161" i="2"/>
  <c r="F62" i="2"/>
  <c r="F69" i="2"/>
  <c r="F76" i="2"/>
  <c r="F86" i="2"/>
  <c r="F88" i="2"/>
  <c r="G90" i="2"/>
  <c r="E99" i="2"/>
  <c r="B101" i="2"/>
  <c r="E117" i="2"/>
  <c r="F119" i="2"/>
  <c r="F126" i="2"/>
  <c r="I149" i="2"/>
  <c r="I215" i="2"/>
  <c r="I214" i="2" s="1"/>
  <c r="M149" i="2"/>
  <c r="M215" i="2"/>
  <c r="M214" i="2" s="1"/>
  <c r="Q149" i="2"/>
  <c r="Q215" i="2"/>
  <c r="U149" i="2"/>
  <c r="U215" i="2"/>
  <c r="Y149" i="2"/>
  <c r="Y215" i="2"/>
  <c r="Y214" i="2" s="1"/>
  <c r="AC149" i="2"/>
  <c r="AC215" i="2"/>
  <c r="AC214" i="2" s="1"/>
  <c r="C155" i="2"/>
  <c r="C150" i="2"/>
  <c r="N265" i="2"/>
  <c r="R265" i="2"/>
  <c r="AD265" i="2"/>
  <c r="E82" i="2"/>
  <c r="E85" i="2"/>
  <c r="K105" i="2"/>
  <c r="E111" i="2"/>
  <c r="J136" i="2"/>
  <c r="J134" i="2" s="1"/>
  <c r="N136" i="2"/>
  <c r="N134" i="2" s="1"/>
  <c r="R136" i="2"/>
  <c r="R134" i="2" s="1"/>
  <c r="V136" i="2"/>
  <c r="V134" i="2" s="1"/>
  <c r="Z136" i="2"/>
  <c r="Z134" i="2" s="1"/>
  <c r="AD136" i="2"/>
  <c r="AD134" i="2" s="1"/>
  <c r="F143" i="2"/>
  <c r="G143" i="2"/>
  <c r="G146" i="2"/>
  <c r="F146" i="2"/>
  <c r="G152" i="2"/>
  <c r="F152" i="2"/>
  <c r="G156" i="2"/>
  <c r="G159" i="2"/>
  <c r="V265" i="2"/>
  <c r="J149" i="2"/>
  <c r="N149" i="2"/>
  <c r="R149" i="2"/>
  <c r="V149" i="2"/>
  <c r="Z149" i="2"/>
  <c r="AD149" i="2"/>
  <c r="B151" i="2"/>
  <c r="F151" i="2" s="1"/>
  <c r="F163" i="2"/>
  <c r="F180" i="2"/>
  <c r="D181" i="2"/>
  <c r="D179" i="2" s="1"/>
  <c r="E203" i="2"/>
  <c r="E206" i="2"/>
  <c r="E212" i="2"/>
  <c r="D229" i="2"/>
  <c r="C233" i="2"/>
  <c r="C248" i="2"/>
  <c r="G259" i="2"/>
  <c r="F262" i="2"/>
  <c r="K323" i="2"/>
  <c r="AA323" i="2"/>
  <c r="G270" i="2"/>
  <c r="B274" i="2"/>
  <c r="Y322" i="2"/>
  <c r="L323" i="2"/>
  <c r="T323" i="2"/>
  <c r="X323" i="2"/>
  <c r="AB323" i="2"/>
  <c r="M324" i="2"/>
  <c r="M331" i="2" s="1"/>
  <c r="U324" i="2"/>
  <c r="U331" i="2" s="1"/>
  <c r="AC324" i="2"/>
  <c r="AC331" i="2" s="1"/>
  <c r="F187" i="2"/>
  <c r="B252" i="2"/>
  <c r="B247" i="2"/>
  <c r="F254" i="2"/>
  <c r="F260" i="2"/>
  <c r="Y326" i="2"/>
  <c r="Y333" i="2" s="1"/>
  <c r="B275" i="2"/>
  <c r="C275" i="2"/>
  <c r="C268" i="2" s="1"/>
  <c r="J322" i="2"/>
  <c r="N322" i="2"/>
  <c r="R322" i="2"/>
  <c r="V322" i="2"/>
  <c r="Z322" i="2"/>
  <c r="AD322" i="2"/>
  <c r="J324" i="2"/>
  <c r="J331" i="2" s="1"/>
  <c r="N324" i="2"/>
  <c r="N331" i="2" s="1"/>
  <c r="R324" i="2"/>
  <c r="R331" i="2" s="1"/>
  <c r="V324" i="2"/>
  <c r="V331" i="2" s="1"/>
  <c r="Z324" i="2"/>
  <c r="Z331" i="2" s="1"/>
  <c r="AD324" i="2"/>
  <c r="AD331" i="2" s="1"/>
  <c r="F181" i="2"/>
  <c r="F188" i="2"/>
  <c r="P223" i="2"/>
  <c r="P221" i="2" s="1"/>
  <c r="P227" i="2"/>
  <c r="B229" i="2"/>
  <c r="F229" i="2" s="1"/>
  <c r="F241" i="2"/>
  <c r="F258" i="2"/>
  <c r="D262" i="2"/>
  <c r="D249" i="2" s="1"/>
  <c r="H325" i="2"/>
  <c r="P325" i="2"/>
  <c r="T325" i="2"/>
  <c r="T332" i="2" s="1"/>
  <c r="X325" i="2"/>
  <c r="AB325" i="2"/>
  <c r="AB332" i="2" s="1"/>
  <c r="N272" i="2"/>
  <c r="AD272" i="2"/>
  <c r="E267" i="2"/>
  <c r="L325" i="2"/>
  <c r="J326" i="2"/>
  <c r="J333" i="2" s="1"/>
  <c r="N326" i="2"/>
  <c r="N333" i="2" s="1"/>
  <c r="R326" i="2"/>
  <c r="R333" i="2" s="1"/>
  <c r="V326" i="2"/>
  <c r="Z326" i="2"/>
  <c r="Z333" i="2" s="1"/>
  <c r="AD326" i="2"/>
  <c r="AD333" i="2" s="1"/>
  <c r="E223" i="2"/>
  <c r="E227" i="2"/>
  <c r="G241" i="2"/>
  <c r="O265" i="2"/>
  <c r="AE265" i="2"/>
  <c r="J267" i="2"/>
  <c r="J265" i="2" s="1"/>
  <c r="Z267" i="2"/>
  <c r="Z265" i="2" s="1"/>
  <c r="I326" i="2"/>
  <c r="Q326" i="2"/>
  <c r="Q333" i="2" s="1"/>
  <c r="S323" i="2"/>
  <c r="D300" i="2"/>
  <c r="S270" i="2"/>
  <c r="S265" i="2" s="1"/>
  <c r="D280" i="2"/>
  <c r="F281" i="2"/>
  <c r="D282" i="2"/>
  <c r="F283" i="2"/>
  <c r="D284" i="2"/>
  <c r="D287" i="2"/>
  <c r="F288" i="2"/>
  <c r="D289" i="2"/>
  <c r="F290" i="2"/>
  <c r="D291" i="2"/>
  <c r="D294" i="2"/>
  <c r="F295" i="2"/>
  <c r="D296" i="2"/>
  <c r="F297" i="2"/>
  <c r="B301" i="2"/>
  <c r="L322" i="2"/>
  <c r="P322" i="2"/>
  <c r="T322" i="2"/>
  <c r="X322" i="2"/>
  <c r="AB322" i="2"/>
  <c r="O323" i="2"/>
  <c r="W323" i="2"/>
  <c r="AE323" i="2"/>
  <c r="K326" i="2"/>
  <c r="K333" i="2" s="1"/>
  <c r="O326" i="2"/>
  <c r="O333" i="2" s="1"/>
  <c r="W326" i="2"/>
  <c r="AA326" i="2"/>
  <c r="AA333" i="2" s="1"/>
  <c r="AE326" i="2"/>
  <c r="G310" i="2"/>
  <c r="G303" i="2" s="1"/>
  <c r="D315" i="2"/>
  <c r="D314" i="2" s="1"/>
  <c r="G317" i="2"/>
  <c r="Q322" i="2"/>
  <c r="M322" i="2"/>
  <c r="U322" i="2"/>
  <c r="AC322" i="2"/>
  <c r="AC300" i="2"/>
  <c r="H324" i="2"/>
  <c r="H331" i="2" s="1"/>
  <c r="L324" i="2"/>
  <c r="L331" i="2" s="1"/>
  <c r="P324" i="2"/>
  <c r="P331" i="2" s="1"/>
  <c r="T324" i="2"/>
  <c r="T331" i="2" s="1"/>
  <c r="X324" i="2"/>
  <c r="X331" i="2" s="1"/>
  <c r="AB324" i="2"/>
  <c r="AB331" i="2" s="1"/>
  <c r="B325" i="2"/>
  <c r="I325" i="2"/>
  <c r="M325" i="2"/>
  <c r="M332" i="2" s="1"/>
  <c r="Q325" i="2"/>
  <c r="U325" i="2"/>
  <c r="U332" i="2" s="1"/>
  <c r="Y325" i="2"/>
  <c r="AC325" i="2"/>
  <c r="AC332" i="2" s="1"/>
  <c r="H326" i="2"/>
  <c r="L326" i="2"/>
  <c r="P326" i="2"/>
  <c r="T326" i="2"/>
  <c r="X326" i="2"/>
  <c r="AB326" i="2"/>
  <c r="E302" i="2"/>
  <c r="I322" i="2"/>
  <c r="F280" i="2"/>
  <c r="F282" i="2"/>
  <c r="F284" i="2"/>
  <c r="F287" i="2"/>
  <c r="F289" i="2"/>
  <c r="F291" i="2"/>
  <c r="F294" i="2"/>
  <c r="F296" i="2"/>
  <c r="M300" i="2"/>
  <c r="U300" i="2"/>
  <c r="Y300" i="2"/>
  <c r="I324" i="2"/>
  <c r="I331" i="2" s="1"/>
  <c r="Q324" i="2"/>
  <c r="Q331" i="2" s="1"/>
  <c r="Y324" i="2"/>
  <c r="Y331" i="2" s="1"/>
  <c r="J325" i="2"/>
  <c r="N325" i="2"/>
  <c r="R325" i="2"/>
  <c r="V325" i="2"/>
  <c r="Z325" i="2"/>
  <c r="AD325" i="2"/>
  <c r="M326" i="2"/>
  <c r="U326" i="2"/>
  <c r="U333" i="2" s="1"/>
  <c r="AC326" i="2"/>
  <c r="C301" i="2"/>
  <c r="G308" i="2"/>
  <c r="G315" i="2"/>
  <c r="F316" i="2"/>
  <c r="D317" i="2"/>
  <c r="E279" i="2"/>
  <c r="E286" i="2"/>
  <c r="E293" i="2"/>
  <c r="J323" i="2"/>
  <c r="J330" i="2" s="1"/>
  <c r="R323" i="2"/>
  <c r="V323" i="2"/>
  <c r="K325" i="2"/>
  <c r="S325" i="2"/>
  <c r="S332" i="2" s="1"/>
  <c r="AA325" i="2"/>
  <c r="G311" i="2"/>
  <c r="E304" i="2"/>
  <c r="F312" i="2"/>
  <c r="E305" i="2"/>
  <c r="G316" i="2"/>
  <c r="K322" i="2"/>
  <c r="O322" i="2"/>
  <c r="S322" i="2"/>
  <c r="AA322" i="2"/>
  <c r="AE322" i="2"/>
  <c r="I323" i="2"/>
  <c r="M323" i="2"/>
  <c r="Q323" i="2"/>
  <c r="U323" i="2"/>
  <c r="U330" i="2" s="1"/>
  <c r="Y323" i="2"/>
  <c r="AC323" i="2"/>
  <c r="K324" i="2"/>
  <c r="K331" i="2" s="1"/>
  <c r="O324" i="2"/>
  <c r="O331" i="2" s="1"/>
  <c r="S324" i="2"/>
  <c r="S331" i="2" s="1"/>
  <c r="W324" i="2"/>
  <c r="W331" i="2" s="1"/>
  <c r="AA324" i="2"/>
  <c r="AA331" i="2" s="1"/>
  <c r="AE324" i="2"/>
  <c r="AE331" i="2" s="1"/>
  <c r="M333" i="2" l="1"/>
  <c r="AA214" i="2"/>
  <c r="U128" i="2"/>
  <c r="AC333" i="2"/>
  <c r="F247" i="2"/>
  <c r="E149" i="2"/>
  <c r="G48" i="2"/>
  <c r="M128" i="2"/>
  <c r="G15" i="2"/>
  <c r="G123" i="2"/>
  <c r="G58" i="2"/>
  <c r="AC330" i="2"/>
  <c r="M330" i="2"/>
  <c r="W322" i="2"/>
  <c r="W321" i="2" s="1"/>
  <c r="AD323" i="2"/>
  <c r="AD330" i="2" s="1"/>
  <c r="AE333" i="2"/>
  <c r="W333" i="2"/>
  <c r="G239" i="2"/>
  <c r="D307" i="2"/>
  <c r="G248" i="2"/>
  <c r="G233" i="2"/>
  <c r="E132" i="2"/>
  <c r="C223" i="2"/>
  <c r="C221" i="2" s="1"/>
  <c r="G155" i="2"/>
  <c r="S128" i="2"/>
  <c r="C130" i="2"/>
  <c r="C12" i="2"/>
  <c r="F276" i="2"/>
  <c r="F48" i="2"/>
  <c r="E268" i="2"/>
  <c r="E324" i="2" s="1"/>
  <c r="E331" i="2" s="1"/>
  <c r="B245" i="2"/>
  <c r="F83" i="2"/>
  <c r="H265" i="2"/>
  <c r="C54" i="2"/>
  <c r="D268" i="2"/>
  <c r="E215" i="2"/>
  <c r="AD214" i="2"/>
  <c r="N214" i="2"/>
  <c r="L214" i="2"/>
  <c r="F140" i="2"/>
  <c r="F36" i="2"/>
  <c r="G81" i="2"/>
  <c r="F138" i="2"/>
  <c r="C167" i="2"/>
  <c r="S326" i="2"/>
  <c r="S333" i="2" s="1"/>
  <c r="X128" i="2"/>
  <c r="G185" i="2"/>
  <c r="AA128" i="2"/>
  <c r="N221" i="2"/>
  <c r="B221" i="2" s="1"/>
  <c r="C307" i="2"/>
  <c r="G307" i="2" s="1"/>
  <c r="H322" i="2"/>
  <c r="H329" i="2" s="1"/>
  <c r="G276" i="2"/>
  <c r="D151" i="2"/>
  <c r="D149" i="2" s="1"/>
  <c r="G36" i="2"/>
  <c r="F13" i="2"/>
  <c r="F57" i="2"/>
  <c r="C132" i="2"/>
  <c r="K330" i="2"/>
  <c r="E136" i="2"/>
  <c r="E134" i="2" s="1"/>
  <c r="V214" i="2"/>
  <c r="C133" i="2"/>
  <c r="G309" i="2"/>
  <c r="G274" i="2"/>
  <c r="F225" i="2"/>
  <c r="K214" i="2"/>
  <c r="T78" i="2"/>
  <c r="P78" i="2"/>
  <c r="F150" i="2"/>
  <c r="E245" i="2"/>
  <c r="G245" i="2" s="1"/>
  <c r="G106" i="2"/>
  <c r="F179" i="2"/>
  <c r="F58" i="2"/>
  <c r="J214" i="2"/>
  <c r="G142" i="2"/>
  <c r="AA332" i="2"/>
  <c r="K332" i="2"/>
  <c r="Z332" i="2"/>
  <c r="R332" i="2"/>
  <c r="J332" i="2"/>
  <c r="C324" i="2"/>
  <c r="C331" i="2" s="1"/>
  <c r="X333" i="2"/>
  <c r="P333" i="2"/>
  <c r="H333" i="2"/>
  <c r="Y332" i="2"/>
  <c r="I332" i="2"/>
  <c r="S330" i="2"/>
  <c r="F277" i="2"/>
  <c r="H332" i="2"/>
  <c r="G247" i="2"/>
  <c r="F252" i="2"/>
  <c r="X330" i="2"/>
  <c r="L330" i="2"/>
  <c r="E191" i="2"/>
  <c r="F107" i="2"/>
  <c r="G138" i="2"/>
  <c r="E12" i="2"/>
  <c r="N128" i="2"/>
  <c r="AC128" i="2"/>
  <c r="F92" i="2"/>
  <c r="F15" i="2"/>
  <c r="C265" i="2"/>
  <c r="P214" i="2"/>
  <c r="G56" i="2"/>
  <c r="F93" i="2"/>
  <c r="F142" i="2"/>
  <c r="F81" i="2"/>
  <c r="F185" i="2"/>
  <c r="P128" i="2"/>
  <c r="G13" i="2"/>
  <c r="G179" i="2"/>
  <c r="F137" i="2"/>
  <c r="F79" i="2"/>
  <c r="T128" i="2"/>
  <c r="E167" i="2"/>
  <c r="E105" i="2"/>
  <c r="G108" i="2"/>
  <c r="Y330" i="2"/>
  <c r="Q330" i="2"/>
  <c r="I330" i="2"/>
  <c r="V330" i="2"/>
  <c r="AD332" i="2"/>
  <c r="N332" i="2"/>
  <c r="E322" i="2"/>
  <c r="T333" i="2"/>
  <c r="L333" i="2"/>
  <c r="C326" i="2"/>
  <c r="Q332" i="2"/>
  <c r="AE330" i="2"/>
  <c r="O330" i="2"/>
  <c r="E272" i="2"/>
  <c r="C272" i="2"/>
  <c r="G277" i="2"/>
  <c r="E269" i="2"/>
  <c r="G269" i="2" s="1"/>
  <c r="D276" i="2"/>
  <c r="D269" i="2" s="1"/>
  <c r="D325" i="2" s="1"/>
  <c r="D332" i="2" s="1"/>
  <c r="X332" i="2"/>
  <c r="P332" i="2"/>
  <c r="T330" i="2"/>
  <c r="C149" i="2"/>
  <c r="G149" i="2" s="1"/>
  <c r="U214" i="2"/>
  <c r="Q214" i="2"/>
  <c r="F109" i="2"/>
  <c r="B80" i="2"/>
  <c r="B78" i="2" s="1"/>
  <c r="F273" i="2"/>
  <c r="AE214" i="2"/>
  <c r="O214" i="2"/>
  <c r="AE128" i="2"/>
  <c r="O128" i="2"/>
  <c r="AD128" i="2"/>
  <c r="J128" i="2"/>
  <c r="Y128" i="2"/>
  <c r="Q128" i="2"/>
  <c r="D16" i="2"/>
  <c r="D133" i="2" s="1"/>
  <c r="D333" i="2" s="1"/>
  <c r="G18" i="2"/>
  <c r="AE332" i="2"/>
  <c r="F173" i="2"/>
  <c r="F270" i="2"/>
  <c r="F193" i="2"/>
  <c r="D273" i="2"/>
  <c r="D266" i="2" s="1"/>
  <c r="G258" i="2"/>
  <c r="F210" i="2"/>
  <c r="X214" i="2"/>
  <c r="G79" i="2"/>
  <c r="G46" i="2"/>
  <c r="G83" i="2"/>
  <c r="L128" i="2"/>
  <c r="AB128" i="2"/>
  <c r="H128" i="2"/>
  <c r="B167" i="2"/>
  <c r="B42" i="2"/>
  <c r="B215" i="2"/>
  <c r="V332" i="2"/>
  <c r="AB333" i="2"/>
  <c r="I333" i="2"/>
  <c r="E42" i="2"/>
  <c r="F43" i="2"/>
  <c r="V333" i="2"/>
  <c r="Z214" i="2"/>
  <c r="C227" i="2"/>
  <c r="G227" i="2" s="1"/>
  <c r="K128" i="2"/>
  <c r="F139" i="2"/>
  <c r="C218" i="2"/>
  <c r="Z323" i="2"/>
  <c r="Z330" i="2" s="1"/>
  <c r="AB330" i="2"/>
  <c r="C216" i="2"/>
  <c r="G216" i="2" s="1"/>
  <c r="AG60" i="2"/>
  <c r="G250" i="2"/>
  <c r="AB214" i="2"/>
  <c r="B216" i="2"/>
  <c r="F216" i="2" s="1"/>
  <c r="E129" i="2"/>
  <c r="Z128" i="2"/>
  <c r="N330" i="2"/>
  <c r="L332" i="2"/>
  <c r="G193" i="2"/>
  <c r="V128" i="2"/>
  <c r="I128" i="2"/>
  <c r="D245" i="2"/>
  <c r="H330" i="2"/>
  <c r="W214" i="2"/>
  <c r="C215" i="2"/>
  <c r="R130" i="2"/>
  <c r="R128" i="2" s="1"/>
  <c r="D169" i="2"/>
  <c r="D167" i="2" s="1"/>
  <c r="G173" i="2"/>
  <c r="B54" i="2"/>
  <c r="B149" i="2"/>
  <c r="F149" i="2" s="1"/>
  <c r="B302" i="2"/>
  <c r="B307" i="2"/>
  <c r="F307" i="2" s="1"/>
  <c r="G210" i="2"/>
  <c r="E209" i="2"/>
  <c r="B132" i="2"/>
  <c r="B332" i="2" s="1"/>
  <c r="G275" i="2"/>
  <c r="D206" i="2"/>
  <c r="D204" i="2"/>
  <c r="D203" i="2" s="1"/>
  <c r="C105" i="2"/>
  <c r="C332" i="2"/>
  <c r="E78" i="2"/>
  <c r="B133" i="2"/>
  <c r="B333" i="2" s="1"/>
  <c r="D324" i="2"/>
  <c r="D331" i="2" s="1"/>
  <c r="E130" i="2"/>
  <c r="G130" i="2" s="1"/>
  <c r="D107" i="2"/>
  <c r="D105" i="2" s="1"/>
  <c r="D197" i="2"/>
  <c r="D193" i="2"/>
  <c r="G42" i="2"/>
  <c r="O329" i="2"/>
  <c r="O321" i="2"/>
  <c r="K329" i="2"/>
  <c r="K321" i="2"/>
  <c r="C322" i="2"/>
  <c r="G322" i="2" s="1"/>
  <c r="C300" i="2"/>
  <c r="E323" i="2"/>
  <c r="F302" i="2"/>
  <c r="E300" i="2"/>
  <c r="G302" i="2"/>
  <c r="AB329" i="2"/>
  <c r="AB321" i="2"/>
  <c r="W329" i="2"/>
  <c r="G286" i="2"/>
  <c r="F286" i="2"/>
  <c r="G301" i="2"/>
  <c r="M329" i="2"/>
  <c r="M328" i="2" s="1"/>
  <c r="M321" i="2"/>
  <c r="X329" i="2"/>
  <c r="X321" i="2"/>
  <c r="G223" i="2"/>
  <c r="E221" i="2"/>
  <c r="V321" i="2"/>
  <c r="V329" i="2"/>
  <c r="G206" i="2"/>
  <c r="F206" i="2"/>
  <c r="S329" i="2"/>
  <c r="S328" i="2" s="1"/>
  <c r="E326" i="2"/>
  <c r="F305" i="2"/>
  <c r="G305" i="2"/>
  <c r="G279" i="2"/>
  <c r="F279" i="2"/>
  <c r="I329" i="2"/>
  <c r="I321" i="2"/>
  <c r="W330" i="2"/>
  <c r="T329" i="2"/>
  <c r="T321" i="2"/>
  <c r="B322" i="2"/>
  <c r="F301" i="2"/>
  <c r="B300" i="2"/>
  <c r="D293" i="2"/>
  <c r="C323" i="2"/>
  <c r="R329" i="2"/>
  <c r="R321" i="2"/>
  <c r="F275" i="2"/>
  <c r="B268" i="2"/>
  <c r="Y321" i="2"/>
  <c r="Y329" i="2"/>
  <c r="AA330" i="2"/>
  <c r="D258" i="2"/>
  <c r="G203" i="2"/>
  <c r="F203" i="2"/>
  <c r="G136" i="2"/>
  <c r="G82" i="2"/>
  <c r="F82" i="2"/>
  <c r="F99" i="2"/>
  <c r="G99" i="2"/>
  <c r="B136" i="2"/>
  <c r="E218" i="2"/>
  <c r="F153" i="2"/>
  <c r="G153" i="2"/>
  <c r="W128" i="2"/>
  <c r="C129" i="2"/>
  <c r="C128" i="2" s="1"/>
  <c r="D80" i="2"/>
  <c r="D99" i="2"/>
  <c r="G72" i="2"/>
  <c r="F72" i="2"/>
  <c r="G55" i="2"/>
  <c r="E54" i="2"/>
  <c r="F55" i="2"/>
  <c r="G43" i="2"/>
  <c r="D14" i="2"/>
  <c r="D18" i="2"/>
  <c r="C92" i="2"/>
  <c r="G92" i="2" s="1"/>
  <c r="F24" i="2"/>
  <c r="G24" i="2"/>
  <c r="AG20" i="2"/>
  <c r="AC321" i="2"/>
  <c r="AC329" i="2"/>
  <c r="Q329" i="2"/>
  <c r="Q321" i="2"/>
  <c r="P329" i="2"/>
  <c r="D286" i="2"/>
  <c r="AD321" i="2"/>
  <c r="AD329" i="2"/>
  <c r="N329" i="2"/>
  <c r="N321" i="2"/>
  <c r="P323" i="2"/>
  <c r="P330" i="2" s="1"/>
  <c r="D227" i="2"/>
  <c r="D223" i="2"/>
  <c r="G111" i="2"/>
  <c r="F111" i="2"/>
  <c r="D272" i="2"/>
  <c r="B105" i="2"/>
  <c r="F105" i="2" s="1"/>
  <c r="B129" i="2"/>
  <c r="F129" i="2" s="1"/>
  <c r="F30" i="2"/>
  <c r="G30" i="2"/>
  <c r="G132" i="2"/>
  <c r="G293" i="2"/>
  <c r="F293" i="2"/>
  <c r="L329" i="2"/>
  <c r="L321" i="2"/>
  <c r="D279" i="2"/>
  <c r="G267" i="2"/>
  <c r="F245" i="2"/>
  <c r="B227" i="2"/>
  <c r="F227" i="2" s="1"/>
  <c r="B223" i="2"/>
  <c r="F223" i="2" s="1"/>
  <c r="Z329" i="2"/>
  <c r="J321" i="2"/>
  <c r="J329" i="2"/>
  <c r="F274" i="2"/>
  <c r="B267" i="2"/>
  <c r="B265" i="2" s="1"/>
  <c r="G212" i="2"/>
  <c r="F212" i="2"/>
  <c r="G191" i="2"/>
  <c r="F191" i="2"/>
  <c r="F101" i="2"/>
  <c r="F266" i="2"/>
  <c r="G161" i="2"/>
  <c r="F161" i="2"/>
  <c r="G94" i="2"/>
  <c r="G60" i="2"/>
  <c r="F60" i="2"/>
  <c r="D54" i="2"/>
  <c r="G150" i="2"/>
  <c r="B12" i="2"/>
  <c r="E133" i="2"/>
  <c r="G16" i="2"/>
  <c r="F16" i="2"/>
  <c r="AE329" i="2"/>
  <c r="AE321" i="2"/>
  <c r="AA329" i="2"/>
  <c r="AA321" i="2"/>
  <c r="U329" i="2"/>
  <c r="U328" i="2" s="1"/>
  <c r="U321" i="2"/>
  <c r="F269" i="2"/>
  <c r="G85" i="2"/>
  <c r="F85" i="2"/>
  <c r="F131" i="2"/>
  <c r="G131" i="2"/>
  <c r="F117" i="2"/>
  <c r="G117" i="2"/>
  <c r="B272" i="2"/>
  <c r="F272" i="2" s="1"/>
  <c r="B134" i="2"/>
  <c r="G80" i="2"/>
  <c r="C78" i="2"/>
  <c r="D85" i="2"/>
  <c r="D79" i="2"/>
  <c r="G66" i="2"/>
  <c r="F66" i="2"/>
  <c r="G44" i="2"/>
  <c r="F44" i="2"/>
  <c r="F14" i="2"/>
  <c r="G14" i="2"/>
  <c r="D60" i="2"/>
  <c r="G105" i="2"/>
  <c r="Y328" i="2" l="1"/>
  <c r="AC328" i="2"/>
  <c r="E214" i="2"/>
  <c r="G167" i="2"/>
  <c r="G324" i="2"/>
  <c r="G12" i="2"/>
  <c r="F132" i="2"/>
  <c r="J328" i="2"/>
  <c r="Z328" i="2"/>
  <c r="T328" i="2"/>
  <c r="H321" i="2"/>
  <c r="F80" i="2"/>
  <c r="G268" i="2"/>
  <c r="G272" i="2"/>
  <c r="B130" i="2"/>
  <c r="F130" i="2" s="1"/>
  <c r="C333" i="2"/>
  <c r="H328" i="2"/>
  <c r="AA328" i="2"/>
  <c r="F12" i="2"/>
  <c r="N328" i="2"/>
  <c r="Q328" i="2"/>
  <c r="F136" i="2"/>
  <c r="I328" i="2"/>
  <c r="S321" i="2"/>
  <c r="X328" i="2"/>
  <c r="F167" i="2"/>
  <c r="B128" i="2"/>
  <c r="C330" i="2"/>
  <c r="V328" i="2"/>
  <c r="K328" i="2"/>
  <c r="F78" i="2"/>
  <c r="C214" i="2"/>
  <c r="G214" i="2" s="1"/>
  <c r="F42" i="2"/>
  <c r="E329" i="2"/>
  <c r="E325" i="2"/>
  <c r="E321" i="2" s="1"/>
  <c r="G78" i="2"/>
  <c r="E265" i="2"/>
  <c r="F265" i="2" s="1"/>
  <c r="AE328" i="2"/>
  <c r="Z321" i="2"/>
  <c r="AD328" i="2"/>
  <c r="D12" i="2"/>
  <c r="F322" i="2"/>
  <c r="AB328" i="2"/>
  <c r="O328" i="2"/>
  <c r="B214" i="2"/>
  <c r="F214" i="2" s="1"/>
  <c r="L328" i="2"/>
  <c r="G129" i="2"/>
  <c r="R330" i="2"/>
  <c r="R328" i="2" s="1"/>
  <c r="P321" i="2"/>
  <c r="D130" i="2"/>
  <c r="D191" i="2"/>
  <c r="D216" i="2"/>
  <c r="D214" i="2" s="1"/>
  <c r="F209" i="2"/>
  <c r="G209" i="2"/>
  <c r="D221" i="2"/>
  <c r="D323" i="2"/>
  <c r="B323" i="2"/>
  <c r="F54" i="2"/>
  <c r="G54" i="2"/>
  <c r="G326" i="2"/>
  <c r="E333" i="2"/>
  <c r="F326" i="2"/>
  <c r="G221" i="2"/>
  <c r="F221" i="2"/>
  <c r="E330" i="2"/>
  <c r="G323" i="2"/>
  <c r="F133" i="2"/>
  <c r="G133" i="2"/>
  <c r="E128" i="2"/>
  <c r="P328" i="2"/>
  <c r="F268" i="2"/>
  <c r="B324" i="2"/>
  <c r="D265" i="2"/>
  <c r="D322" i="2"/>
  <c r="B329" i="2"/>
  <c r="W328" i="2"/>
  <c r="F300" i="2"/>
  <c r="G300" i="2"/>
  <c r="C329" i="2"/>
  <c r="C321" i="2"/>
  <c r="D78" i="2"/>
  <c r="D129" i="2"/>
  <c r="F267" i="2"/>
  <c r="G331" i="2"/>
  <c r="E86" i="12"/>
  <c r="D100" i="12"/>
  <c r="C328" i="2" l="1"/>
  <c r="B330" i="2"/>
  <c r="B328" i="2" s="1"/>
  <c r="G321" i="2"/>
  <c r="G265" i="2"/>
  <c r="F329" i="2"/>
  <c r="D128" i="2"/>
  <c r="E332" i="2"/>
  <c r="E328" i="2" s="1"/>
  <c r="G328" i="2" s="1"/>
  <c r="G325" i="2"/>
  <c r="F325" i="2"/>
  <c r="B321" i="2"/>
  <c r="F321" i="2" s="1"/>
  <c r="D330" i="2"/>
  <c r="B331" i="2"/>
  <c r="F331" i="2" s="1"/>
  <c r="F324" i="2"/>
  <c r="G329" i="2"/>
  <c r="G128" i="2"/>
  <c r="F128" i="2"/>
  <c r="F323" i="2"/>
  <c r="D329" i="2"/>
  <c r="D321" i="2"/>
  <c r="G330" i="2"/>
  <c r="G333" i="2"/>
  <c r="F333" i="2"/>
  <c r="Q68" i="12"/>
  <c r="Q67" i="12" s="1"/>
  <c r="Q74" i="12" s="1"/>
  <c r="F330" i="2" l="1"/>
  <c r="F328" i="2"/>
  <c r="D328" i="2"/>
  <c r="F332" i="2"/>
  <c r="G332" i="2"/>
  <c r="O139" i="12"/>
  <c r="Q96" i="12"/>
  <c r="Q86" i="12"/>
  <c r="Q106" i="12" s="1"/>
  <c r="Q103" i="12" s="1"/>
  <c r="P103" i="12"/>
  <c r="Q90" i="12"/>
  <c r="Q89" i="12" s="1"/>
  <c r="Q19" i="12"/>
  <c r="Q32" i="12"/>
  <c r="Q31" i="12" s="1"/>
  <c r="Q139" i="12"/>
  <c r="Q117" i="12"/>
  <c r="Q124" i="12"/>
  <c r="Q123" i="12" s="1"/>
  <c r="P130" i="12"/>
  <c r="Q130" i="12"/>
  <c r="P90" i="12"/>
  <c r="Q112" i="12" l="1"/>
  <c r="Q136" i="12" s="1"/>
  <c r="Q109" i="12" s="1"/>
  <c r="Q83" i="12"/>
  <c r="Q82" i="12" s="1"/>
  <c r="Q80" i="12" s="1"/>
  <c r="O112" i="12"/>
  <c r="Q160" i="12" l="1"/>
  <c r="Q111" i="12"/>
  <c r="O136" i="12"/>
  <c r="O109" i="12" s="1"/>
  <c r="O111" i="12"/>
  <c r="G100" i="12" l="1"/>
  <c r="F100" i="12"/>
  <c r="B134" i="12"/>
  <c r="D121" i="12"/>
  <c r="C112" i="12"/>
  <c r="B121" i="12"/>
  <c r="M283" i="4" l="1"/>
  <c r="L283" i="4"/>
  <c r="AE282" i="4"/>
  <c r="AC282" i="4"/>
  <c r="AB282" i="4"/>
  <c r="AA282" i="4"/>
  <c r="Z282" i="4"/>
  <c r="Y282" i="4"/>
  <c r="X282" i="4"/>
  <c r="W282" i="4"/>
  <c r="V282" i="4"/>
  <c r="U282" i="4"/>
  <c r="T282" i="4"/>
  <c r="S282" i="4"/>
  <c r="R282" i="4"/>
  <c r="Q282" i="4"/>
  <c r="P282" i="4"/>
  <c r="O282" i="4"/>
  <c r="N282" i="4"/>
  <c r="M282" i="4"/>
  <c r="L282" i="4"/>
  <c r="K282" i="4"/>
  <c r="J282" i="4"/>
  <c r="I282" i="4"/>
  <c r="H282" i="4"/>
  <c r="E271" i="4"/>
  <c r="B277" i="4"/>
  <c r="B271" i="4" s="1"/>
  <c r="P276" i="4"/>
  <c r="N276" i="4"/>
  <c r="E270" i="4"/>
  <c r="E269" i="4"/>
  <c r="C269" i="4"/>
  <c r="B275" i="4"/>
  <c r="B269" i="4" s="1"/>
  <c r="G274" i="4"/>
  <c r="B274" i="4"/>
  <c r="F274" i="4" s="1"/>
  <c r="AD273" i="4"/>
  <c r="AB273" i="4"/>
  <c r="Z273" i="4"/>
  <c r="X273" i="4"/>
  <c r="T273" i="4"/>
  <c r="R273" i="4"/>
  <c r="Q273" i="4"/>
  <c r="O273" i="4"/>
  <c r="M273" i="4"/>
  <c r="L273" i="4"/>
  <c r="J273" i="4"/>
  <c r="H273" i="4"/>
  <c r="P271" i="4"/>
  <c r="O271" i="4"/>
  <c r="N271" i="4"/>
  <c r="M271" i="4"/>
  <c r="L271" i="4"/>
  <c r="J271" i="4"/>
  <c r="H271" i="4"/>
  <c r="O270" i="4"/>
  <c r="M270" i="4"/>
  <c r="L270" i="4"/>
  <c r="J270" i="4"/>
  <c r="H270" i="4"/>
  <c r="P269" i="4"/>
  <c r="O269" i="4"/>
  <c r="N269" i="4"/>
  <c r="M269" i="4"/>
  <c r="L269" i="4"/>
  <c r="J269" i="4"/>
  <c r="H269" i="4"/>
  <c r="P268" i="4"/>
  <c r="O268" i="4"/>
  <c r="N268" i="4"/>
  <c r="M268" i="4"/>
  <c r="L268" i="4"/>
  <c r="J268" i="4"/>
  <c r="H268" i="4"/>
  <c r="E268" i="4"/>
  <c r="D268" i="4"/>
  <c r="C268" i="4"/>
  <c r="G263" i="4"/>
  <c r="B263" i="4"/>
  <c r="C259" i="4"/>
  <c r="B262" i="4"/>
  <c r="G261" i="4"/>
  <c r="B261" i="4"/>
  <c r="F261" i="4" s="1"/>
  <c r="G260" i="4"/>
  <c r="B260" i="4"/>
  <c r="AE259" i="4"/>
  <c r="AD259" i="4"/>
  <c r="AC259" i="4"/>
  <c r="AB259" i="4"/>
  <c r="AA259" i="4"/>
  <c r="Z259" i="4"/>
  <c r="Y259" i="4"/>
  <c r="X259" i="4"/>
  <c r="W259" i="4"/>
  <c r="V259" i="4"/>
  <c r="U259" i="4"/>
  <c r="T259" i="4"/>
  <c r="S259" i="4"/>
  <c r="R259" i="4"/>
  <c r="Q259" i="4"/>
  <c r="P259" i="4"/>
  <c r="O259" i="4"/>
  <c r="N259" i="4"/>
  <c r="M259" i="4"/>
  <c r="L259" i="4"/>
  <c r="K259" i="4"/>
  <c r="J259" i="4"/>
  <c r="I259" i="4"/>
  <c r="H259" i="4"/>
  <c r="G257" i="4"/>
  <c r="B257" i="4"/>
  <c r="F257" i="4" s="1"/>
  <c r="B256" i="4"/>
  <c r="B250" i="4" s="1"/>
  <c r="G255" i="4"/>
  <c r="B255" i="4"/>
  <c r="F255" i="4" s="1"/>
  <c r="G254" i="4"/>
  <c r="B254" i="4"/>
  <c r="F254" i="4" s="1"/>
  <c r="AD253" i="4"/>
  <c r="AB253" i="4"/>
  <c r="Z253" i="4"/>
  <c r="X253" i="4"/>
  <c r="V253" i="4"/>
  <c r="T253" i="4"/>
  <c r="R253" i="4"/>
  <c r="P253" i="4"/>
  <c r="O253" i="4"/>
  <c r="AI253" i="4" s="1"/>
  <c r="N253" i="4"/>
  <c r="L253" i="4"/>
  <c r="J253" i="4"/>
  <c r="H253" i="4"/>
  <c r="AD251" i="4"/>
  <c r="AB251" i="4"/>
  <c r="Z251" i="4"/>
  <c r="X251" i="4"/>
  <c r="V251" i="4"/>
  <c r="T251" i="4"/>
  <c r="R251" i="4"/>
  <c r="P251" i="4"/>
  <c r="N251" i="4"/>
  <c r="L251" i="4"/>
  <c r="J251" i="4"/>
  <c r="H251" i="4"/>
  <c r="E251" i="4"/>
  <c r="D251" i="4"/>
  <c r="C251" i="4"/>
  <c r="AD250" i="4"/>
  <c r="AB250" i="4"/>
  <c r="Z250" i="4"/>
  <c r="X250" i="4"/>
  <c r="V250" i="4"/>
  <c r="T250" i="4"/>
  <c r="R250" i="4"/>
  <c r="P250" i="4"/>
  <c r="N250" i="4"/>
  <c r="L250" i="4"/>
  <c r="J250" i="4"/>
  <c r="H250" i="4"/>
  <c r="AD249" i="4"/>
  <c r="AB249" i="4"/>
  <c r="Z249" i="4"/>
  <c r="X249" i="4"/>
  <c r="V249" i="4"/>
  <c r="T249" i="4"/>
  <c r="R249" i="4"/>
  <c r="P249" i="4"/>
  <c r="N249" i="4"/>
  <c r="L249" i="4"/>
  <c r="J249" i="4"/>
  <c r="H249" i="4"/>
  <c r="E249" i="4"/>
  <c r="D249" i="4"/>
  <c r="C249" i="4"/>
  <c r="AD248" i="4"/>
  <c r="AB248" i="4"/>
  <c r="Z248" i="4"/>
  <c r="X248" i="4"/>
  <c r="V248" i="4"/>
  <c r="T248" i="4"/>
  <c r="R248" i="4"/>
  <c r="P248" i="4"/>
  <c r="N248" i="4"/>
  <c r="L248" i="4"/>
  <c r="J248" i="4"/>
  <c r="H248" i="4"/>
  <c r="E248" i="4"/>
  <c r="D248" i="4"/>
  <c r="C248" i="4"/>
  <c r="G245" i="4"/>
  <c r="B245" i="4"/>
  <c r="F245" i="4" s="1"/>
  <c r="C241" i="4"/>
  <c r="B244" i="4"/>
  <c r="G243" i="4"/>
  <c r="B243" i="4"/>
  <c r="F243" i="4" s="1"/>
  <c r="G242" i="4"/>
  <c r="B242" i="4"/>
  <c r="F242" i="4" s="1"/>
  <c r="AD241" i="4"/>
  <c r="AB241" i="4"/>
  <c r="Z241" i="4"/>
  <c r="X241" i="4"/>
  <c r="V241" i="4"/>
  <c r="T241" i="4"/>
  <c r="R241" i="4"/>
  <c r="P241" i="4"/>
  <c r="N241" i="4"/>
  <c r="L241" i="4"/>
  <c r="J241" i="4"/>
  <c r="H241" i="4"/>
  <c r="G239" i="4"/>
  <c r="B239" i="4"/>
  <c r="C235" i="4"/>
  <c r="B238" i="4"/>
  <c r="G237" i="4"/>
  <c r="B237" i="4"/>
  <c r="F237" i="4" s="1"/>
  <c r="G236" i="4"/>
  <c r="B236" i="4"/>
  <c r="F236" i="4" s="1"/>
  <c r="AD235" i="4"/>
  <c r="AB235" i="4"/>
  <c r="Z235" i="4"/>
  <c r="X235" i="4"/>
  <c r="V235" i="4"/>
  <c r="T235" i="4"/>
  <c r="R235" i="4"/>
  <c r="Q235" i="4"/>
  <c r="P235" i="4"/>
  <c r="O235" i="4"/>
  <c r="N235" i="4"/>
  <c r="M235" i="4"/>
  <c r="L235" i="4"/>
  <c r="K235" i="4"/>
  <c r="J235" i="4"/>
  <c r="I235" i="4"/>
  <c r="H235" i="4"/>
  <c r="G233" i="4"/>
  <c r="B233" i="4"/>
  <c r="F233" i="4" s="1"/>
  <c r="C229" i="4"/>
  <c r="B232" i="4"/>
  <c r="G231" i="4"/>
  <c r="B231" i="4"/>
  <c r="F231" i="4" s="1"/>
  <c r="G230" i="4"/>
  <c r="B230" i="4"/>
  <c r="F230" i="4" s="1"/>
  <c r="AD229" i="4"/>
  <c r="AB229" i="4"/>
  <c r="Z229" i="4"/>
  <c r="X229" i="4"/>
  <c r="V229" i="4"/>
  <c r="T229" i="4"/>
  <c r="R229" i="4"/>
  <c r="Q229" i="4"/>
  <c r="P229" i="4"/>
  <c r="O229" i="4"/>
  <c r="N229" i="4"/>
  <c r="M229" i="4"/>
  <c r="L229" i="4"/>
  <c r="K229" i="4"/>
  <c r="J229" i="4"/>
  <c r="I229" i="4"/>
  <c r="H229" i="4"/>
  <c r="AE227" i="4"/>
  <c r="AD227" i="4"/>
  <c r="AC227" i="4"/>
  <c r="AB227" i="4"/>
  <c r="AA227" i="4"/>
  <c r="Z227" i="4"/>
  <c r="Y227" i="4"/>
  <c r="X227" i="4"/>
  <c r="W227" i="4"/>
  <c r="V227" i="4"/>
  <c r="U227" i="4"/>
  <c r="T227" i="4"/>
  <c r="S227" i="4"/>
  <c r="R227" i="4"/>
  <c r="Q227" i="4"/>
  <c r="P227" i="4"/>
  <c r="O227" i="4"/>
  <c r="N227" i="4"/>
  <c r="M227" i="4"/>
  <c r="L227" i="4"/>
  <c r="K227" i="4"/>
  <c r="J227" i="4"/>
  <c r="I227" i="4"/>
  <c r="H227" i="4"/>
  <c r="AE226" i="4"/>
  <c r="AD226" i="4"/>
  <c r="AC226" i="4"/>
  <c r="AB226" i="4"/>
  <c r="AA226" i="4"/>
  <c r="Z226" i="4"/>
  <c r="Y226" i="4"/>
  <c r="X226" i="4"/>
  <c r="W226" i="4"/>
  <c r="V226" i="4"/>
  <c r="U226" i="4"/>
  <c r="T226" i="4"/>
  <c r="S226" i="4"/>
  <c r="R226" i="4"/>
  <c r="Q226" i="4"/>
  <c r="P226" i="4"/>
  <c r="O226" i="4"/>
  <c r="N226" i="4"/>
  <c r="M226" i="4"/>
  <c r="L226" i="4"/>
  <c r="K226" i="4"/>
  <c r="J226" i="4"/>
  <c r="I226" i="4"/>
  <c r="H226" i="4"/>
  <c r="AE225" i="4"/>
  <c r="AD225" i="4"/>
  <c r="AC225" i="4"/>
  <c r="AB225" i="4"/>
  <c r="AA225" i="4"/>
  <c r="Z225" i="4"/>
  <c r="Y225" i="4"/>
  <c r="X225" i="4"/>
  <c r="W225" i="4"/>
  <c r="V225" i="4"/>
  <c r="U225" i="4"/>
  <c r="T225" i="4"/>
  <c r="S225" i="4"/>
  <c r="R225" i="4"/>
  <c r="Q225" i="4"/>
  <c r="P225" i="4"/>
  <c r="O225" i="4"/>
  <c r="N225" i="4"/>
  <c r="M225" i="4"/>
  <c r="L225" i="4"/>
  <c r="K225" i="4"/>
  <c r="J225" i="4"/>
  <c r="I225" i="4"/>
  <c r="H225" i="4"/>
  <c r="AE224" i="4"/>
  <c r="AD224" i="4"/>
  <c r="AC224" i="4"/>
  <c r="AB224" i="4"/>
  <c r="AA224" i="4"/>
  <c r="Z224" i="4"/>
  <c r="Z223" i="4" s="1"/>
  <c r="Y224" i="4"/>
  <c r="X224" i="4"/>
  <c r="W224" i="4"/>
  <c r="V224" i="4"/>
  <c r="U224" i="4"/>
  <c r="T224" i="4"/>
  <c r="S224" i="4"/>
  <c r="R224" i="4"/>
  <c r="R223" i="4" s="1"/>
  <c r="Q224" i="4"/>
  <c r="P224" i="4"/>
  <c r="O224" i="4"/>
  <c r="N224" i="4"/>
  <c r="M224" i="4"/>
  <c r="L224" i="4"/>
  <c r="K224" i="4"/>
  <c r="K223" i="4" s="1"/>
  <c r="J224" i="4"/>
  <c r="J223" i="4" s="1"/>
  <c r="I224" i="4"/>
  <c r="H224" i="4"/>
  <c r="G219" i="4"/>
  <c r="B219" i="4"/>
  <c r="F219" i="4" s="1"/>
  <c r="G218" i="4"/>
  <c r="B218" i="4"/>
  <c r="F218" i="4" s="1"/>
  <c r="G217" i="4"/>
  <c r="B217" i="4"/>
  <c r="F217" i="4" s="1"/>
  <c r="G216" i="4"/>
  <c r="B216" i="4"/>
  <c r="AD215" i="4"/>
  <c r="AB215" i="4"/>
  <c r="Z215" i="4"/>
  <c r="X215" i="4"/>
  <c r="V215" i="4"/>
  <c r="T215" i="4"/>
  <c r="R215" i="4"/>
  <c r="P215" i="4"/>
  <c r="N215" i="4"/>
  <c r="L215" i="4"/>
  <c r="J215" i="4"/>
  <c r="H215" i="4"/>
  <c r="E215" i="4"/>
  <c r="D215" i="4"/>
  <c r="C215" i="4"/>
  <c r="G213" i="4"/>
  <c r="B213" i="4"/>
  <c r="F213" i="4" s="1"/>
  <c r="G212" i="4"/>
  <c r="B212" i="4"/>
  <c r="F212" i="4" s="1"/>
  <c r="G211" i="4"/>
  <c r="B211" i="4"/>
  <c r="F211" i="4" s="1"/>
  <c r="G210" i="4"/>
  <c r="B210" i="4"/>
  <c r="F210" i="4" s="1"/>
  <c r="AD209" i="4"/>
  <c r="AB209" i="4"/>
  <c r="Z209" i="4"/>
  <c r="X209" i="4"/>
  <c r="V209" i="4"/>
  <c r="T209" i="4"/>
  <c r="R209" i="4"/>
  <c r="P209" i="4"/>
  <c r="N209" i="4"/>
  <c r="L209" i="4"/>
  <c r="J209" i="4"/>
  <c r="H209" i="4"/>
  <c r="E209" i="4"/>
  <c r="D209" i="4"/>
  <c r="G207" i="4"/>
  <c r="B207" i="4"/>
  <c r="D206" i="4"/>
  <c r="C203" i="4"/>
  <c r="B206" i="4"/>
  <c r="G205" i="4"/>
  <c r="B205" i="4"/>
  <c r="F205" i="4" s="1"/>
  <c r="G204" i="4"/>
  <c r="B204" i="4"/>
  <c r="AD203" i="4"/>
  <c r="AB203" i="4"/>
  <c r="Z203" i="4"/>
  <c r="X203" i="4"/>
  <c r="V203" i="4"/>
  <c r="T203" i="4"/>
  <c r="R203" i="4"/>
  <c r="P203" i="4"/>
  <c r="O203" i="4"/>
  <c r="N203" i="4"/>
  <c r="M203" i="4"/>
  <c r="L203" i="4"/>
  <c r="K203" i="4"/>
  <c r="J203" i="4"/>
  <c r="I203" i="4"/>
  <c r="H203" i="4"/>
  <c r="D201" i="4"/>
  <c r="D189" i="4" s="1"/>
  <c r="C189" i="4"/>
  <c r="B201" i="4"/>
  <c r="D200" i="4"/>
  <c r="B200" i="4"/>
  <c r="F200" i="4" s="1"/>
  <c r="D199" i="4"/>
  <c r="D187" i="4" s="1"/>
  <c r="C187" i="4"/>
  <c r="B199" i="4"/>
  <c r="D198" i="4"/>
  <c r="D186" i="4" s="1"/>
  <c r="C186" i="4"/>
  <c r="B198" i="4"/>
  <c r="AB197" i="4"/>
  <c r="Z197" i="4"/>
  <c r="X197" i="4"/>
  <c r="V197" i="4"/>
  <c r="T197" i="4"/>
  <c r="R197" i="4"/>
  <c r="P197" i="4"/>
  <c r="N197" i="4"/>
  <c r="L197" i="4"/>
  <c r="J197" i="4"/>
  <c r="H197" i="4"/>
  <c r="G195" i="4"/>
  <c r="B195" i="4"/>
  <c r="F195" i="4" s="1"/>
  <c r="B194" i="4"/>
  <c r="G193" i="4"/>
  <c r="B193" i="4"/>
  <c r="G192" i="4"/>
  <c r="B192" i="4"/>
  <c r="F192" i="4" s="1"/>
  <c r="AD191" i="4"/>
  <c r="AB191" i="4"/>
  <c r="Z191" i="4"/>
  <c r="X191" i="4"/>
  <c r="V191" i="4"/>
  <c r="T191" i="4"/>
  <c r="R191" i="4"/>
  <c r="Q191" i="4"/>
  <c r="P191" i="4"/>
  <c r="O191" i="4"/>
  <c r="N191" i="4"/>
  <c r="M191" i="4"/>
  <c r="L191" i="4"/>
  <c r="K191" i="4"/>
  <c r="J191" i="4"/>
  <c r="I191" i="4"/>
  <c r="H191" i="4"/>
  <c r="E191" i="4"/>
  <c r="C191" i="4"/>
  <c r="AE189" i="4"/>
  <c r="AD189" i="4"/>
  <c r="AC189" i="4"/>
  <c r="AB189" i="4"/>
  <c r="AA189" i="4"/>
  <c r="Z189" i="4"/>
  <c r="Y189" i="4"/>
  <c r="X189" i="4"/>
  <c r="W189" i="4"/>
  <c r="V189" i="4"/>
  <c r="U189" i="4"/>
  <c r="T189" i="4"/>
  <c r="S189" i="4"/>
  <c r="R189" i="4"/>
  <c r="Q189" i="4"/>
  <c r="P189" i="4"/>
  <c r="O189" i="4"/>
  <c r="N189" i="4"/>
  <c r="M189" i="4"/>
  <c r="L189" i="4"/>
  <c r="K189" i="4"/>
  <c r="J189" i="4"/>
  <c r="I189" i="4"/>
  <c r="H189" i="4"/>
  <c r="AE188" i="4"/>
  <c r="AD188" i="4"/>
  <c r="AC188" i="4"/>
  <c r="AB188" i="4"/>
  <c r="AA188" i="4"/>
  <c r="Z188" i="4"/>
  <c r="Y188" i="4"/>
  <c r="X188" i="4"/>
  <c r="W188" i="4"/>
  <c r="V188" i="4"/>
  <c r="U188" i="4"/>
  <c r="T188" i="4"/>
  <c r="S188" i="4"/>
  <c r="R188" i="4"/>
  <c r="Q188" i="4"/>
  <c r="P188" i="4"/>
  <c r="O188" i="4"/>
  <c r="N188" i="4"/>
  <c r="M188" i="4"/>
  <c r="L188" i="4"/>
  <c r="K188" i="4"/>
  <c r="J188" i="4"/>
  <c r="I188" i="4"/>
  <c r="H188" i="4"/>
  <c r="AE187" i="4"/>
  <c r="AD187" i="4"/>
  <c r="AC187" i="4"/>
  <c r="AB187" i="4"/>
  <c r="AA187" i="4"/>
  <c r="Z187" i="4"/>
  <c r="Y187" i="4"/>
  <c r="X187" i="4"/>
  <c r="W187" i="4"/>
  <c r="V187" i="4"/>
  <c r="U187" i="4"/>
  <c r="T187" i="4"/>
  <c r="S187" i="4"/>
  <c r="R187" i="4"/>
  <c r="Q187" i="4"/>
  <c r="P187" i="4"/>
  <c r="O187" i="4"/>
  <c r="N187" i="4"/>
  <c r="M187" i="4"/>
  <c r="L187" i="4"/>
  <c r="K187" i="4"/>
  <c r="J187" i="4"/>
  <c r="I187" i="4"/>
  <c r="H187" i="4"/>
  <c r="AE186" i="4"/>
  <c r="AD186" i="4"/>
  <c r="AC186" i="4"/>
  <c r="AB186" i="4"/>
  <c r="AA186" i="4"/>
  <c r="Z186" i="4"/>
  <c r="Y186" i="4"/>
  <c r="X186" i="4"/>
  <c r="W186" i="4"/>
  <c r="V186" i="4"/>
  <c r="U186" i="4"/>
  <c r="T186" i="4"/>
  <c r="S186" i="4"/>
  <c r="R186" i="4"/>
  <c r="Q186" i="4"/>
  <c r="P186" i="4"/>
  <c r="O186" i="4"/>
  <c r="N186" i="4"/>
  <c r="M186" i="4"/>
  <c r="L186" i="4"/>
  <c r="K186" i="4"/>
  <c r="J186" i="4"/>
  <c r="I186" i="4"/>
  <c r="H186" i="4"/>
  <c r="G183" i="4"/>
  <c r="B183" i="4"/>
  <c r="F183" i="4" s="1"/>
  <c r="G182" i="4"/>
  <c r="B182" i="4"/>
  <c r="F182" i="4" s="1"/>
  <c r="G181" i="4"/>
  <c r="B181" i="4"/>
  <c r="F181" i="4" s="1"/>
  <c r="G180" i="4"/>
  <c r="B180" i="4"/>
  <c r="E179" i="4"/>
  <c r="D179" i="4"/>
  <c r="C179" i="4"/>
  <c r="G177" i="4"/>
  <c r="B177" i="4"/>
  <c r="G176" i="4"/>
  <c r="B176" i="4"/>
  <c r="F176" i="4" s="1"/>
  <c r="G175" i="4"/>
  <c r="B175" i="4"/>
  <c r="F175" i="4" s="1"/>
  <c r="G174" i="4"/>
  <c r="B174" i="4"/>
  <c r="AD173" i="4"/>
  <c r="AB173" i="4"/>
  <c r="Z173" i="4"/>
  <c r="X173" i="4"/>
  <c r="V173" i="4"/>
  <c r="T173" i="4"/>
  <c r="R173" i="4"/>
  <c r="P173" i="4"/>
  <c r="N173" i="4"/>
  <c r="L173" i="4"/>
  <c r="J173" i="4"/>
  <c r="H173" i="4"/>
  <c r="E173" i="4"/>
  <c r="D173" i="4"/>
  <c r="G171" i="4"/>
  <c r="B171" i="4"/>
  <c r="F171" i="4" s="1"/>
  <c r="G170" i="4"/>
  <c r="B170" i="4"/>
  <c r="F170" i="4" s="1"/>
  <c r="G169" i="4"/>
  <c r="B169" i="4"/>
  <c r="G168" i="4"/>
  <c r="B168" i="4"/>
  <c r="AD167" i="4"/>
  <c r="AB167" i="4"/>
  <c r="Z167" i="4"/>
  <c r="X167" i="4"/>
  <c r="V167" i="4"/>
  <c r="T167" i="4"/>
  <c r="R167" i="4"/>
  <c r="P167" i="4"/>
  <c r="N167" i="4"/>
  <c r="L167" i="4"/>
  <c r="J167" i="4"/>
  <c r="H167" i="4"/>
  <c r="E167" i="4"/>
  <c r="D167" i="4"/>
  <c r="C167" i="4"/>
  <c r="G165" i="4"/>
  <c r="B165" i="4"/>
  <c r="F165" i="4" s="1"/>
  <c r="B164" i="4"/>
  <c r="G163" i="4"/>
  <c r="B163" i="4"/>
  <c r="F163" i="4" s="1"/>
  <c r="G162" i="4"/>
  <c r="B162" i="4"/>
  <c r="F162" i="4" s="1"/>
  <c r="AD161" i="4"/>
  <c r="AB161" i="4"/>
  <c r="Z161" i="4"/>
  <c r="X161" i="4"/>
  <c r="V161" i="4"/>
  <c r="T161" i="4"/>
  <c r="R161" i="4"/>
  <c r="P161" i="4"/>
  <c r="O161" i="4"/>
  <c r="N161" i="4"/>
  <c r="M161" i="4"/>
  <c r="L161" i="4"/>
  <c r="J161" i="4"/>
  <c r="H161" i="4"/>
  <c r="AD158" i="4"/>
  <c r="AD152" i="4" s="1"/>
  <c r="AB158" i="4"/>
  <c r="AB152" i="4" s="1"/>
  <c r="Z158" i="4"/>
  <c r="Z152" i="4" s="1"/>
  <c r="X158" i="4"/>
  <c r="X152" i="4" s="1"/>
  <c r="V158" i="4"/>
  <c r="V152" i="4" s="1"/>
  <c r="T158" i="4"/>
  <c r="T152" i="4" s="1"/>
  <c r="R158" i="4"/>
  <c r="R152" i="4" s="1"/>
  <c r="P158" i="4"/>
  <c r="P152" i="4" s="1"/>
  <c r="O158" i="4"/>
  <c r="O152" i="4" s="1"/>
  <c r="N158" i="4"/>
  <c r="N152" i="4" s="1"/>
  <c r="M158" i="4"/>
  <c r="L158" i="4"/>
  <c r="L152" i="4" s="1"/>
  <c r="J158" i="4"/>
  <c r="J152" i="4" s="1"/>
  <c r="H158" i="4"/>
  <c r="E158" i="4"/>
  <c r="E152" i="4" s="1"/>
  <c r="D158" i="4"/>
  <c r="D152" i="4" s="1"/>
  <c r="C158" i="4"/>
  <c r="AD157" i="4"/>
  <c r="AD151" i="4" s="1"/>
  <c r="AB157" i="4"/>
  <c r="AB151" i="4" s="1"/>
  <c r="Z157" i="4"/>
  <c r="Z151" i="4" s="1"/>
  <c r="X157" i="4"/>
  <c r="X151" i="4" s="1"/>
  <c r="V157" i="4"/>
  <c r="V151" i="4" s="1"/>
  <c r="T157" i="4"/>
  <c r="R157" i="4"/>
  <c r="R151" i="4" s="1"/>
  <c r="P157" i="4"/>
  <c r="P151" i="4" s="1"/>
  <c r="O157" i="4"/>
  <c r="O151" i="4" s="1"/>
  <c r="N157" i="4"/>
  <c r="N151" i="4" s="1"/>
  <c r="M157" i="4"/>
  <c r="L157" i="4"/>
  <c r="J157" i="4"/>
  <c r="J151" i="4" s="1"/>
  <c r="H157" i="4"/>
  <c r="AD156" i="4"/>
  <c r="AD150" i="4" s="1"/>
  <c r="AB156" i="4"/>
  <c r="AB150" i="4" s="1"/>
  <c r="Z156" i="4"/>
  <c r="Z150" i="4" s="1"/>
  <c r="X156" i="4"/>
  <c r="X150" i="4" s="1"/>
  <c r="V156" i="4"/>
  <c r="V150" i="4" s="1"/>
  <c r="T156" i="4"/>
  <c r="T150" i="4" s="1"/>
  <c r="R156" i="4"/>
  <c r="R150" i="4" s="1"/>
  <c r="P156" i="4"/>
  <c r="O156" i="4"/>
  <c r="O150" i="4" s="1"/>
  <c r="N156" i="4"/>
  <c r="N150" i="4" s="1"/>
  <c r="M156" i="4"/>
  <c r="L156" i="4"/>
  <c r="L150" i="4" s="1"/>
  <c r="J156" i="4"/>
  <c r="J150" i="4" s="1"/>
  <c r="H156" i="4"/>
  <c r="E156" i="4"/>
  <c r="E150" i="4" s="1"/>
  <c r="D156" i="4"/>
  <c r="D150" i="4" s="1"/>
  <c r="C156" i="4"/>
  <c r="AD155" i="4"/>
  <c r="AD149" i="4" s="1"/>
  <c r="AB155" i="4"/>
  <c r="Z155" i="4"/>
  <c r="X155" i="4"/>
  <c r="V155" i="4"/>
  <c r="V149" i="4" s="1"/>
  <c r="T155" i="4"/>
  <c r="T149" i="4" s="1"/>
  <c r="R155" i="4"/>
  <c r="P155" i="4"/>
  <c r="P149" i="4" s="1"/>
  <c r="O155" i="4"/>
  <c r="O149" i="4" s="1"/>
  <c r="N155" i="4"/>
  <c r="M155" i="4"/>
  <c r="L155" i="4"/>
  <c r="L149" i="4" s="1"/>
  <c r="J155" i="4"/>
  <c r="J149" i="4" s="1"/>
  <c r="H155" i="4"/>
  <c r="E155" i="4"/>
  <c r="D155" i="4"/>
  <c r="C155" i="4"/>
  <c r="C149" i="4" s="1"/>
  <c r="M151" i="4"/>
  <c r="AI151" i="4" s="1"/>
  <c r="B144" i="4"/>
  <c r="B143" i="4"/>
  <c r="B142" i="4"/>
  <c r="B141" i="4"/>
  <c r="B140" i="4"/>
  <c r="AD139" i="4"/>
  <c r="AB139" i="4"/>
  <c r="Z139" i="4"/>
  <c r="Z127" i="4" s="1"/>
  <c r="Z125" i="4" s="1"/>
  <c r="X139" i="4"/>
  <c r="X127" i="4" s="1"/>
  <c r="X125" i="4" s="1"/>
  <c r="V139" i="4"/>
  <c r="V127" i="4" s="1"/>
  <c r="V125" i="4" s="1"/>
  <c r="T139" i="4"/>
  <c r="T127" i="4" s="1"/>
  <c r="T125" i="4" s="1"/>
  <c r="R139" i="4"/>
  <c r="R127" i="4" s="1"/>
  <c r="R125" i="4" s="1"/>
  <c r="P139" i="4"/>
  <c r="P127" i="4" s="1"/>
  <c r="P125" i="4" s="1"/>
  <c r="N139" i="4"/>
  <c r="N127" i="4" s="1"/>
  <c r="N125" i="4" s="1"/>
  <c r="L139" i="4"/>
  <c r="L127" i="4" s="1"/>
  <c r="L125" i="4" s="1"/>
  <c r="J139" i="4"/>
  <c r="J127" i="4" s="1"/>
  <c r="J125" i="4" s="1"/>
  <c r="H139" i="4"/>
  <c r="B137" i="4"/>
  <c r="B136" i="4"/>
  <c r="B135" i="4"/>
  <c r="B134" i="4"/>
  <c r="B133" i="4"/>
  <c r="AD132" i="4"/>
  <c r="AB132" i="4"/>
  <c r="Z132" i="4"/>
  <c r="X132" i="4"/>
  <c r="V132" i="4"/>
  <c r="T132" i="4"/>
  <c r="R132" i="4"/>
  <c r="P132" i="4"/>
  <c r="N132" i="4"/>
  <c r="L132" i="4"/>
  <c r="J132" i="4"/>
  <c r="H132" i="4"/>
  <c r="B130" i="4"/>
  <c r="B129" i="4"/>
  <c r="B128" i="4"/>
  <c r="AD127" i="4"/>
  <c r="AD125" i="4" s="1"/>
  <c r="AB127" i="4"/>
  <c r="AB125" i="4" s="1"/>
  <c r="B122" i="4"/>
  <c r="B121" i="4"/>
  <c r="B120" i="4"/>
  <c r="B119" i="4"/>
  <c r="AD118" i="4"/>
  <c r="AB118" i="4"/>
  <c r="Z118" i="4"/>
  <c r="X118" i="4"/>
  <c r="V118" i="4"/>
  <c r="T118" i="4"/>
  <c r="R118" i="4"/>
  <c r="P118" i="4"/>
  <c r="N118" i="4"/>
  <c r="L118" i="4"/>
  <c r="J118" i="4"/>
  <c r="H118" i="4"/>
  <c r="G116" i="4"/>
  <c r="B116" i="4"/>
  <c r="F116" i="4" s="1"/>
  <c r="C112" i="4"/>
  <c r="B115" i="4"/>
  <c r="G114" i="4"/>
  <c r="B114" i="4"/>
  <c r="F114" i="4" s="1"/>
  <c r="G113" i="4"/>
  <c r="B113" i="4"/>
  <c r="F113" i="4" s="1"/>
  <c r="AD112" i="4"/>
  <c r="AB112" i="4"/>
  <c r="Z112" i="4"/>
  <c r="X112" i="4"/>
  <c r="V112" i="4"/>
  <c r="T112" i="4"/>
  <c r="R112" i="4"/>
  <c r="P112" i="4"/>
  <c r="N112" i="4"/>
  <c r="L112" i="4"/>
  <c r="J112" i="4"/>
  <c r="H112" i="4"/>
  <c r="G110" i="4"/>
  <c r="B110" i="4"/>
  <c r="F110" i="4" s="1"/>
  <c r="E106" i="4"/>
  <c r="C106" i="4"/>
  <c r="B109" i="4"/>
  <c r="G108" i="4"/>
  <c r="B108" i="4"/>
  <c r="G107" i="4"/>
  <c r="B107" i="4"/>
  <c r="F107" i="4" s="1"/>
  <c r="AD106" i="4"/>
  <c r="AB106" i="4"/>
  <c r="Z106" i="4"/>
  <c r="X106" i="4"/>
  <c r="V106" i="4"/>
  <c r="T106" i="4"/>
  <c r="R106" i="4"/>
  <c r="P106" i="4"/>
  <c r="N106" i="4"/>
  <c r="L106" i="4"/>
  <c r="J106" i="4"/>
  <c r="H106" i="4"/>
  <c r="G104" i="4"/>
  <c r="B104" i="4"/>
  <c r="F104" i="4" s="1"/>
  <c r="C100" i="4"/>
  <c r="B103" i="4"/>
  <c r="G102" i="4"/>
  <c r="B102" i="4"/>
  <c r="G101" i="4"/>
  <c r="B101" i="4"/>
  <c r="AE100" i="4"/>
  <c r="AD100" i="4"/>
  <c r="AC100" i="4"/>
  <c r="AB100" i="4"/>
  <c r="AA100" i="4"/>
  <c r="Z100" i="4"/>
  <c r="Y100" i="4"/>
  <c r="X100" i="4"/>
  <c r="W100" i="4"/>
  <c r="V100" i="4"/>
  <c r="U100" i="4"/>
  <c r="T100" i="4"/>
  <c r="S100" i="4"/>
  <c r="R100" i="4"/>
  <c r="Q100" i="4"/>
  <c r="P100" i="4"/>
  <c r="O100" i="4"/>
  <c r="N100" i="4"/>
  <c r="M100" i="4"/>
  <c r="L100" i="4"/>
  <c r="K100" i="4"/>
  <c r="J100" i="4"/>
  <c r="I100" i="4"/>
  <c r="H100" i="4"/>
  <c r="AE97" i="4"/>
  <c r="AE91" i="4" s="1"/>
  <c r="AD97" i="4"/>
  <c r="AD91" i="4" s="1"/>
  <c r="AC97" i="4"/>
  <c r="AC91" i="4" s="1"/>
  <c r="AB97" i="4"/>
  <c r="AB91" i="4" s="1"/>
  <c r="AA97" i="4"/>
  <c r="AA91" i="4" s="1"/>
  <c r="Z97" i="4"/>
  <c r="Z91" i="4" s="1"/>
  <c r="Y97" i="4"/>
  <c r="Y91" i="4" s="1"/>
  <c r="X97" i="4"/>
  <c r="X91" i="4" s="1"/>
  <c r="W97" i="4"/>
  <c r="W91" i="4" s="1"/>
  <c r="V97" i="4"/>
  <c r="V91" i="4" s="1"/>
  <c r="U97" i="4"/>
  <c r="U91" i="4" s="1"/>
  <c r="T97" i="4"/>
  <c r="T91" i="4" s="1"/>
  <c r="S97" i="4"/>
  <c r="S91" i="4" s="1"/>
  <c r="R97" i="4"/>
  <c r="R91" i="4" s="1"/>
  <c r="Q97" i="4"/>
  <c r="Q91" i="4" s="1"/>
  <c r="P97" i="4"/>
  <c r="P91" i="4" s="1"/>
  <c r="O97" i="4"/>
  <c r="O91" i="4" s="1"/>
  <c r="N97" i="4"/>
  <c r="N91" i="4" s="1"/>
  <c r="M97" i="4"/>
  <c r="M91" i="4" s="1"/>
  <c r="L97" i="4"/>
  <c r="L91" i="4" s="1"/>
  <c r="K97" i="4"/>
  <c r="K91" i="4" s="1"/>
  <c r="J97" i="4"/>
  <c r="J91" i="4" s="1"/>
  <c r="I97" i="4"/>
  <c r="H97" i="4"/>
  <c r="D97" i="4"/>
  <c r="D91" i="4" s="1"/>
  <c r="C97" i="4"/>
  <c r="AE96" i="4"/>
  <c r="AE90" i="4" s="1"/>
  <c r="AD96" i="4"/>
  <c r="AD90" i="4" s="1"/>
  <c r="AC96" i="4"/>
  <c r="AC90" i="4" s="1"/>
  <c r="AB96" i="4"/>
  <c r="AB90" i="4" s="1"/>
  <c r="AA96" i="4"/>
  <c r="AA90" i="4" s="1"/>
  <c r="Z96" i="4"/>
  <c r="Z90" i="4" s="1"/>
  <c r="Y90" i="4"/>
  <c r="X96" i="4"/>
  <c r="X90" i="4" s="1"/>
  <c r="W96" i="4"/>
  <c r="W90" i="4" s="1"/>
  <c r="V96" i="4"/>
  <c r="V90" i="4" s="1"/>
  <c r="U96" i="4"/>
  <c r="U90" i="4" s="1"/>
  <c r="T96" i="4"/>
  <c r="T90" i="4" s="1"/>
  <c r="S96" i="4"/>
  <c r="S90" i="4" s="1"/>
  <c r="R96" i="4"/>
  <c r="R90" i="4" s="1"/>
  <c r="Q96" i="4"/>
  <c r="Q90" i="4" s="1"/>
  <c r="P96" i="4"/>
  <c r="P90" i="4" s="1"/>
  <c r="O96" i="4"/>
  <c r="O90" i="4" s="1"/>
  <c r="N96" i="4"/>
  <c r="N90" i="4" s="1"/>
  <c r="M96" i="4"/>
  <c r="M90" i="4" s="1"/>
  <c r="L96" i="4"/>
  <c r="L90" i="4" s="1"/>
  <c r="K96" i="4"/>
  <c r="K90" i="4" s="1"/>
  <c r="J96" i="4"/>
  <c r="J90" i="4" s="1"/>
  <c r="I96" i="4"/>
  <c r="H96" i="4"/>
  <c r="AE95" i="4"/>
  <c r="AD95" i="4"/>
  <c r="AD89" i="4" s="1"/>
  <c r="AD87" i="4" s="1"/>
  <c r="AC95" i="4"/>
  <c r="AC89" i="4" s="1"/>
  <c r="AB95" i="4"/>
  <c r="AB89" i="4" s="1"/>
  <c r="AA95" i="4"/>
  <c r="Z95" i="4"/>
  <c r="Y95" i="4"/>
  <c r="Y89" i="4" s="1"/>
  <c r="X95" i="4"/>
  <c r="X89" i="4" s="1"/>
  <c r="W95" i="4"/>
  <c r="W89" i="4" s="1"/>
  <c r="V95" i="4"/>
  <c r="V89" i="4" s="1"/>
  <c r="U95" i="4"/>
  <c r="U89" i="4" s="1"/>
  <c r="T95" i="4"/>
  <c r="T89" i="4" s="1"/>
  <c r="S95" i="4"/>
  <c r="S89" i="4" s="1"/>
  <c r="S87" i="4" s="1"/>
  <c r="R95" i="4"/>
  <c r="R89" i="4" s="1"/>
  <c r="Q95" i="4"/>
  <c r="Q89" i="4" s="1"/>
  <c r="P95" i="4"/>
  <c r="P89" i="4" s="1"/>
  <c r="O95" i="4"/>
  <c r="O89" i="4" s="1"/>
  <c r="O87" i="4" s="1"/>
  <c r="N95" i="4"/>
  <c r="M95" i="4"/>
  <c r="M89" i="4" s="1"/>
  <c r="L95" i="4"/>
  <c r="L89" i="4" s="1"/>
  <c r="K95" i="4"/>
  <c r="K89" i="4" s="1"/>
  <c r="J95" i="4"/>
  <c r="J89" i="4" s="1"/>
  <c r="J87" i="4" s="1"/>
  <c r="I95" i="4"/>
  <c r="H95" i="4"/>
  <c r="D95" i="4"/>
  <c r="D89" i="4" s="1"/>
  <c r="C95" i="4"/>
  <c r="C89" i="4" s="1"/>
  <c r="AE94" i="4"/>
  <c r="AE88" i="4" s="1"/>
  <c r="AD94" i="4"/>
  <c r="AD88" i="4" s="1"/>
  <c r="AC94" i="4"/>
  <c r="AC88" i="4" s="1"/>
  <c r="AB94" i="4"/>
  <c r="AB88" i="4" s="1"/>
  <c r="AA94" i="4"/>
  <c r="AA88" i="4" s="1"/>
  <c r="Z94" i="4"/>
  <c r="Z88" i="4" s="1"/>
  <c r="Y94" i="4"/>
  <c r="Y88" i="4" s="1"/>
  <c r="X94" i="4"/>
  <c r="W94" i="4"/>
  <c r="W88" i="4" s="1"/>
  <c r="V94" i="4"/>
  <c r="V88" i="4" s="1"/>
  <c r="U94" i="4"/>
  <c r="U88" i="4" s="1"/>
  <c r="T94" i="4"/>
  <c r="T88" i="4" s="1"/>
  <c r="S94" i="4"/>
  <c r="S88" i="4" s="1"/>
  <c r="R94" i="4"/>
  <c r="R88" i="4" s="1"/>
  <c r="Q94" i="4"/>
  <c r="Q88" i="4" s="1"/>
  <c r="P94" i="4"/>
  <c r="O94" i="4"/>
  <c r="O88" i="4" s="1"/>
  <c r="N94" i="4"/>
  <c r="N88" i="4" s="1"/>
  <c r="M94" i="4"/>
  <c r="M88" i="4" s="1"/>
  <c r="L94" i="4"/>
  <c r="L88" i="4" s="1"/>
  <c r="K94" i="4"/>
  <c r="K88" i="4" s="1"/>
  <c r="J94" i="4"/>
  <c r="J88" i="4" s="1"/>
  <c r="I94" i="4"/>
  <c r="H94" i="4"/>
  <c r="D94" i="4"/>
  <c r="D88" i="4" s="1"/>
  <c r="C94" i="4"/>
  <c r="C88" i="4" s="1"/>
  <c r="G85" i="4"/>
  <c r="B85" i="4"/>
  <c r="F85" i="4" s="1"/>
  <c r="E81" i="4"/>
  <c r="C81" i="4"/>
  <c r="B84" i="4"/>
  <c r="G83" i="4"/>
  <c r="B83" i="4"/>
  <c r="F83" i="4" s="1"/>
  <c r="G82" i="4"/>
  <c r="B82" i="4"/>
  <c r="F82" i="4" s="1"/>
  <c r="AE81" i="4"/>
  <c r="AD81" i="4"/>
  <c r="AC81" i="4"/>
  <c r="AB81" i="4"/>
  <c r="AA81" i="4"/>
  <c r="Z81" i="4"/>
  <c r="Y81" i="4"/>
  <c r="X81" i="4"/>
  <c r="W81" i="4"/>
  <c r="V81" i="4"/>
  <c r="U81" i="4"/>
  <c r="T81" i="4"/>
  <c r="S81" i="4"/>
  <c r="R81" i="4"/>
  <c r="Q81" i="4"/>
  <c r="P81" i="4"/>
  <c r="O81" i="4"/>
  <c r="N81" i="4"/>
  <c r="M81" i="4"/>
  <c r="L81" i="4"/>
  <c r="K81" i="4"/>
  <c r="J81" i="4"/>
  <c r="I81" i="4"/>
  <c r="H81" i="4"/>
  <c r="G79" i="4"/>
  <c r="B79" i="4"/>
  <c r="F79" i="4" s="1"/>
  <c r="B78" i="4"/>
  <c r="G77" i="4"/>
  <c r="B77" i="4"/>
  <c r="F77" i="4" s="1"/>
  <c r="G76" i="4"/>
  <c r="B76" i="4"/>
  <c r="F76" i="4" s="1"/>
  <c r="AD75" i="4"/>
  <c r="AB75" i="4"/>
  <c r="Z75" i="4"/>
  <c r="X75" i="4"/>
  <c r="V75" i="4"/>
  <c r="T75" i="4"/>
  <c r="R75" i="4"/>
  <c r="Q75" i="4"/>
  <c r="P75" i="4"/>
  <c r="O75" i="4"/>
  <c r="N75" i="4"/>
  <c r="L75" i="4"/>
  <c r="J75" i="4"/>
  <c r="H75" i="4"/>
  <c r="G73" i="4"/>
  <c r="B73" i="4"/>
  <c r="F73" i="4" s="1"/>
  <c r="E69" i="4"/>
  <c r="C69" i="4"/>
  <c r="B72" i="4"/>
  <c r="G71" i="4"/>
  <c r="B71" i="4"/>
  <c r="F71" i="4" s="1"/>
  <c r="G70" i="4"/>
  <c r="B70" i="4"/>
  <c r="F70" i="4" s="1"/>
  <c r="AD69" i="4"/>
  <c r="AB69" i="4"/>
  <c r="Z69" i="4"/>
  <c r="X69" i="4"/>
  <c r="V69" i="4"/>
  <c r="T69" i="4"/>
  <c r="R69" i="4"/>
  <c r="P69" i="4"/>
  <c r="O69" i="4"/>
  <c r="N69" i="4"/>
  <c r="M69" i="4"/>
  <c r="L69" i="4"/>
  <c r="K69" i="4"/>
  <c r="J69" i="4"/>
  <c r="H69" i="4"/>
  <c r="G67" i="4"/>
  <c r="B67" i="4"/>
  <c r="F67" i="4" s="1"/>
  <c r="D66" i="4"/>
  <c r="D63" i="4" s="1"/>
  <c r="C63" i="4"/>
  <c r="B66" i="4"/>
  <c r="G65" i="4"/>
  <c r="B65" i="4"/>
  <c r="F65" i="4" s="1"/>
  <c r="G64" i="4"/>
  <c r="B64" i="4"/>
  <c r="F64" i="4" s="1"/>
  <c r="AD63" i="4"/>
  <c r="AB63" i="4"/>
  <c r="Z63" i="4"/>
  <c r="X63" i="4"/>
  <c r="V63" i="4"/>
  <c r="T63" i="4"/>
  <c r="R63" i="4"/>
  <c r="Q63" i="4"/>
  <c r="AI63" i="4" s="1"/>
  <c r="P63" i="4"/>
  <c r="N63" i="4"/>
  <c r="L63" i="4"/>
  <c r="J63" i="4"/>
  <c r="H63" i="4"/>
  <c r="G61" i="4"/>
  <c r="B61" i="4"/>
  <c r="F61" i="4" s="1"/>
  <c r="D60" i="4"/>
  <c r="D57" i="4" s="1"/>
  <c r="C57" i="4"/>
  <c r="B60" i="4"/>
  <c r="G59" i="4"/>
  <c r="B59" i="4"/>
  <c r="F59" i="4" s="1"/>
  <c r="G58" i="4"/>
  <c r="B58" i="4"/>
  <c r="F58" i="4" s="1"/>
  <c r="AD57" i="4"/>
  <c r="AB57" i="4"/>
  <c r="Z57" i="4"/>
  <c r="X57" i="4"/>
  <c r="V57" i="4"/>
  <c r="T57" i="4"/>
  <c r="R57" i="4"/>
  <c r="P57" i="4"/>
  <c r="N57" i="4"/>
  <c r="L57" i="4"/>
  <c r="J57" i="4"/>
  <c r="H57" i="4"/>
  <c r="AE55" i="4"/>
  <c r="AD55" i="4"/>
  <c r="AC55" i="4"/>
  <c r="AB55" i="4"/>
  <c r="AA55" i="4"/>
  <c r="Z55" i="4"/>
  <c r="Y55" i="4"/>
  <c r="X55" i="4"/>
  <c r="W55" i="4"/>
  <c r="V55" i="4"/>
  <c r="U55" i="4"/>
  <c r="T55" i="4"/>
  <c r="S55" i="4"/>
  <c r="R55" i="4"/>
  <c r="Q55" i="4"/>
  <c r="P55" i="4"/>
  <c r="O55" i="4"/>
  <c r="N55" i="4"/>
  <c r="M55" i="4"/>
  <c r="L55" i="4"/>
  <c r="K55" i="4"/>
  <c r="J55" i="4"/>
  <c r="I55" i="4"/>
  <c r="H55" i="4"/>
  <c r="E55" i="4"/>
  <c r="D55" i="4"/>
  <c r="C55" i="4"/>
  <c r="AE54" i="4"/>
  <c r="AD54" i="4"/>
  <c r="AC54" i="4"/>
  <c r="AB54" i="4"/>
  <c r="AA54" i="4"/>
  <c r="Z54" i="4"/>
  <c r="Y54" i="4"/>
  <c r="X54" i="4"/>
  <c r="W54" i="4"/>
  <c r="V54" i="4"/>
  <c r="T54" i="4"/>
  <c r="R54" i="4"/>
  <c r="Q54" i="4"/>
  <c r="P54" i="4"/>
  <c r="O54" i="4"/>
  <c r="N54" i="4"/>
  <c r="M54" i="4"/>
  <c r="L54" i="4"/>
  <c r="K54" i="4"/>
  <c r="J54" i="4"/>
  <c r="I54" i="4"/>
  <c r="H54" i="4"/>
  <c r="AE53" i="4"/>
  <c r="AD53" i="4"/>
  <c r="AC53" i="4"/>
  <c r="AB53" i="4"/>
  <c r="AA53" i="4"/>
  <c r="Z53" i="4"/>
  <c r="Y53" i="4"/>
  <c r="X53" i="4"/>
  <c r="W53" i="4"/>
  <c r="V53" i="4"/>
  <c r="U53" i="4"/>
  <c r="T53" i="4"/>
  <c r="S53" i="4"/>
  <c r="R53" i="4"/>
  <c r="Q53" i="4"/>
  <c r="P53" i="4"/>
  <c r="O53" i="4"/>
  <c r="N53" i="4"/>
  <c r="M53" i="4"/>
  <c r="L53" i="4"/>
  <c r="K53" i="4"/>
  <c r="J53" i="4"/>
  <c r="I53" i="4"/>
  <c r="H53" i="4"/>
  <c r="E53" i="4"/>
  <c r="D53" i="4"/>
  <c r="C53" i="4"/>
  <c r="AE52" i="4"/>
  <c r="AD52" i="4"/>
  <c r="AC52" i="4"/>
  <c r="AB52" i="4"/>
  <c r="AA52" i="4"/>
  <c r="Z52" i="4"/>
  <c r="Y52" i="4"/>
  <c r="X52" i="4"/>
  <c r="W52" i="4"/>
  <c r="V52" i="4"/>
  <c r="U52" i="4"/>
  <c r="T52" i="4"/>
  <c r="S52" i="4"/>
  <c r="R52" i="4"/>
  <c r="Q52" i="4"/>
  <c r="P52" i="4"/>
  <c r="O52" i="4"/>
  <c r="N52" i="4"/>
  <c r="M52" i="4"/>
  <c r="L52" i="4"/>
  <c r="K52" i="4"/>
  <c r="J52" i="4"/>
  <c r="I52" i="4"/>
  <c r="H52" i="4"/>
  <c r="E52" i="4"/>
  <c r="D52" i="4"/>
  <c r="C52" i="4"/>
  <c r="B49" i="4"/>
  <c r="D48" i="4"/>
  <c r="B48" i="4"/>
  <c r="B47" i="4"/>
  <c r="G46" i="4"/>
  <c r="B46" i="4"/>
  <c r="F46" i="4" s="1"/>
  <c r="AD45" i="4"/>
  <c r="AB45" i="4"/>
  <c r="Z45" i="4"/>
  <c r="X45" i="4"/>
  <c r="V45" i="4"/>
  <c r="T45" i="4"/>
  <c r="R45" i="4"/>
  <c r="Q45" i="4"/>
  <c r="AI45" i="4" s="1"/>
  <c r="P45" i="4"/>
  <c r="N45" i="4"/>
  <c r="L45" i="4"/>
  <c r="J45" i="4"/>
  <c r="H45" i="4"/>
  <c r="B43" i="4"/>
  <c r="AD42" i="4"/>
  <c r="B41" i="4"/>
  <c r="G39" i="4"/>
  <c r="B39" i="4"/>
  <c r="F39" i="4" s="1"/>
  <c r="AD38" i="4"/>
  <c r="AB38" i="4"/>
  <c r="Z38" i="4"/>
  <c r="X38" i="4"/>
  <c r="V38" i="4"/>
  <c r="T38" i="4"/>
  <c r="R38" i="4"/>
  <c r="Q38" i="4"/>
  <c r="P38" i="4"/>
  <c r="O38" i="4"/>
  <c r="N38" i="4"/>
  <c r="M38" i="4"/>
  <c r="L38" i="4"/>
  <c r="J38" i="4"/>
  <c r="H38" i="4"/>
  <c r="G36" i="4"/>
  <c r="B36" i="4"/>
  <c r="F36" i="4" s="1"/>
  <c r="E32" i="4"/>
  <c r="C32" i="4"/>
  <c r="B35" i="4"/>
  <c r="G34" i="4"/>
  <c r="B34" i="4"/>
  <c r="F34" i="4" s="1"/>
  <c r="G33" i="4"/>
  <c r="B33" i="4"/>
  <c r="F33" i="4" s="1"/>
  <c r="AD32" i="4"/>
  <c r="AB32" i="4"/>
  <c r="Z32" i="4"/>
  <c r="X32" i="4"/>
  <c r="V32" i="4"/>
  <c r="T32" i="4"/>
  <c r="R32" i="4"/>
  <c r="Q32" i="4"/>
  <c r="P32" i="4"/>
  <c r="O32" i="4"/>
  <c r="N32" i="4"/>
  <c r="M32" i="4"/>
  <c r="L32" i="4"/>
  <c r="K32" i="4"/>
  <c r="J32" i="4"/>
  <c r="I32" i="4"/>
  <c r="H32" i="4"/>
  <c r="G30" i="4"/>
  <c r="B30" i="4"/>
  <c r="F30" i="4" s="1"/>
  <c r="D29" i="4"/>
  <c r="D26" i="4" s="1"/>
  <c r="B29" i="4"/>
  <c r="G28" i="4"/>
  <c r="B28" i="4"/>
  <c r="F28" i="4" s="1"/>
  <c r="G27" i="4"/>
  <c r="B27" i="4"/>
  <c r="AD26" i="4"/>
  <c r="AB26" i="4"/>
  <c r="Z26" i="4"/>
  <c r="X26" i="4"/>
  <c r="V26" i="4"/>
  <c r="T26" i="4"/>
  <c r="R26" i="4"/>
  <c r="P26" i="4"/>
  <c r="N26" i="4"/>
  <c r="M26" i="4"/>
  <c r="L26" i="4"/>
  <c r="K26" i="4"/>
  <c r="J26" i="4"/>
  <c r="H26" i="4"/>
  <c r="B24" i="4"/>
  <c r="B23" i="4"/>
  <c r="P22" i="4"/>
  <c r="C22" i="4" s="1"/>
  <c r="B21" i="4"/>
  <c r="G20" i="4"/>
  <c r="B20" i="4"/>
  <c r="F20" i="4" s="1"/>
  <c r="AD19" i="4"/>
  <c r="AB19" i="4"/>
  <c r="Z19" i="4"/>
  <c r="X19" i="4"/>
  <c r="V19" i="4"/>
  <c r="T19" i="4"/>
  <c r="R19" i="4"/>
  <c r="Q19" i="4"/>
  <c r="O19" i="4"/>
  <c r="N19" i="4"/>
  <c r="M19" i="4"/>
  <c r="L19" i="4"/>
  <c r="K19" i="4"/>
  <c r="J19" i="4"/>
  <c r="H19" i="4"/>
  <c r="AE17" i="4"/>
  <c r="AD17" i="4"/>
  <c r="AC17" i="4"/>
  <c r="AB17" i="4"/>
  <c r="AA17" i="4"/>
  <c r="Z17" i="4"/>
  <c r="Y17" i="4"/>
  <c r="X17" i="4"/>
  <c r="W17" i="4"/>
  <c r="V17" i="4"/>
  <c r="U17" i="4"/>
  <c r="T17" i="4"/>
  <c r="S17" i="4"/>
  <c r="R17" i="4"/>
  <c r="Q17" i="4"/>
  <c r="P17" i="4"/>
  <c r="O17" i="4"/>
  <c r="N17" i="4"/>
  <c r="M17" i="4"/>
  <c r="L17" i="4"/>
  <c r="K17" i="4"/>
  <c r="J17" i="4"/>
  <c r="I17" i="4"/>
  <c r="H17" i="4"/>
  <c r="E17" i="4"/>
  <c r="D17" i="4"/>
  <c r="H16" i="4"/>
  <c r="D14" i="4"/>
  <c r="C14" i="4"/>
  <c r="C276" i="4" l="1"/>
  <c r="AD282" i="4"/>
  <c r="C42" i="4"/>
  <c r="G42" i="4" s="1"/>
  <c r="AE223" i="4"/>
  <c r="C273" i="4"/>
  <c r="P16" i="4"/>
  <c r="P13" i="4" s="1"/>
  <c r="E94" i="4"/>
  <c r="E88" i="4" s="1"/>
  <c r="E97" i="4"/>
  <c r="E91" i="4" s="1"/>
  <c r="E95" i="4"/>
  <c r="E89" i="4" s="1"/>
  <c r="K87" i="4"/>
  <c r="X280" i="4"/>
  <c r="X288" i="4"/>
  <c r="X281" i="4"/>
  <c r="W223" i="4"/>
  <c r="S223" i="4"/>
  <c r="AI55" i="4"/>
  <c r="AI81" i="4"/>
  <c r="AA223" i="4"/>
  <c r="AI26" i="4"/>
  <c r="AI52" i="4"/>
  <c r="AI69" i="4"/>
  <c r="AI94" i="4"/>
  <c r="AI161" i="4"/>
  <c r="AH186" i="4"/>
  <c r="AH187" i="4"/>
  <c r="AH188" i="4"/>
  <c r="AH189" i="4"/>
  <c r="AH224" i="4"/>
  <c r="AH225" i="4"/>
  <c r="AH227" i="4"/>
  <c r="AI268" i="4"/>
  <c r="AI271" i="4"/>
  <c r="AI282" i="4"/>
  <c r="AH269" i="4"/>
  <c r="AH215" i="4"/>
  <c r="AH251" i="4"/>
  <c r="AH253" i="4"/>
  <c r="AI157" i="4"/>
  <c r="AI224" i="4"/>
  <c r="AI225" i="4"/>
  <c r="AI226" i="4"/>
  <c r="AI227" i="4"/>
  <c r="AI229" i="4"/>
  <c r="AI270" i="4"/>
  <c r="AH15" i="4"/>
  <c r="AH118" i="4"/>
  <c r="AH156" i="4"/>
  <c r="AH14" i="4"/>
  <c r="AI186" i="4"/>
  <c r="AI187" i="4"/>
  <c r="AI188" i="4"/>
  <c r="AI189" i="4"/>
  <c r="AI16" i="4"/>
  <c r="AH17" i="4"/>
  <c r="AH97" i="4"/>
  <c r="AH100" i="4"/>
  <c r="AH106" i="4"/>
  <c r="AH235" i="4"/>
  <c r="AH276" i="4"/>
  <c r="AH268" i="4"/>
  <c r="AH271" i="4"/>
  <c r="AI19" i="4"/>
  <c r="C16" i="4"/>
  <c r="AH22" i="4"/>
  <c r="E26" i="4"/>
  <c r="E16" i="4"/>
  <c r="AI32" i="4"/>
  <c r="AI38" i="4"/>
  <c r="AH52" i="4"/>
  <c r="AI53" i="4"/>
  <c r="AI54" i="4"/>
  <c r="AH55" i="4"/>
  <c r="AH57" i="4"/>
  <c r="AH81" i="4"/>
  <c r="AH94" i="4"/>
  <c r="AI95" i="4"/>
  <c r="AI96" i="4"/>
  <c r="AH226" i="4"/>
  <c r="AH38" i="4"/>
  <c r="AH45" i="4"/>
  <c r="AH63" i="4"/>
  <c r="AH132" i="4"/>
  <c r="AH161" i="4"/>
  <c r="AH173" i="4"/>
  <c r="G200" i="4"/>
  <c r="C188" i="4"/>
  <c r="AH209" i="4"/>
  <c r="AH249" i="4"/>
  <c r="AH250" i="4"/>
  <c r="AH139" i="4"/>
  <c r="AI155" i="4"/>
  <c r="AH157" i="4"/>
  <c r="AI158" i="4"/>
  <c r="AH191" i="4"/>
  <c r="AH197" i="4"/>
  <c r="AH203" i="4"/>
  <c r="AI235" i="4"/>
  <c r="AH241" i="4"/>
  <c r="AH248" i="4"/>
  <c r="AH259" i="4"/>
  <c r="AI14" i="4"/>
  <c r="AI15" i="4"/>
  <c r="AI17" i="4"/>
  <c r="AH26" i="4"/>
  <c r="AH32" i="4"/>
  <c r="AH53" i="4"/>
  <c r="AH54" i="4"/>
  <c r="AH69" i="4"/>
  <c r="AH75" i="4"/>
  <c r="AI75" i="4"/>
  <c r="AH95" i="4"/>
  <c r="AH96" i="4"/>
  <c r="AI97" i="4"/>
  <c r="AI100" i="4"/>
  <c r="AH112" i="4"/>
  <c r="AH155" i="4"/>
  <c r="AI156" i="4"/>
  <c r="AH158" i="4"/>
  <c r="AH167" i="4"/>
  <c r="AI191" i="4"/>
  <c r="AI203" i="4"/>
  <c r="S280" i="4"/>
  <c r="S281" i="4"/>
  <c r="AH229" i="4"/>
  <c r="AI259" i="4"/>
  <c r="AI269" i="4"/>
  <c r="AI273" i="4"/>
  <c r="AH282" i="4"/>
  <c r="V87" i="4"/>
  <c r="L13" i="4"/>
  <c r="N273" i="4"/>
  <c r="I90" i="4"/>
  <c r="AI90" i="4" s="1"/>
  <c r="H149" i="4"/>
  <c r="M150" i="4"/>
  <c r="AI150" i="4" s="1"/>
  <c r="H152" i="4"/>
  <c r="AH152" i="4" s="1"/>
  <c r="E225" i="4"/>
  <c r="D47" i="4"/>
  <c r="D45" i="4" s="1"/>
  <c r="E15" i="4"/>
  <c r="I88" i="4"/>
  <c r="AI88" i="4" s="1"/>
  <c r="H126" i="4"/>
  <c r="AH126" i="4" s="1"/>
  <c r="I89" i="4"/>
  <c r="AI89" i="4" s="1"/>
  <c r="Q280" i="4"/>
  <c r="E227" i="4"/>
  <c r="H91" i="4"/>
  <c r="AH91" i="4" s="1"/>
  <c r="H127" i="4"/>
  <c r="AH127" i="4" s="1"/>
  <c r="O280" i="4"/>
  <c r="B22" i="4"/>
  <c r="B16" i="4" s="1"/>
  <c r="H89" i="4"/>
  <c r="H90" i="4"/>
  <c r="AH90" i="4" s="1"/>
  <c r="I91" i="4"/>
  <c r="AI91" i="4" s="1"/>
  <c r="M149" i="4"/>
  <c r="AI149" i="4" s="1"/>
  <c r="H151" i="4"/>
  <c r="M152" i="4"/>
  <c r="AI152" i="4" s="1"/>
  <c r="C224" i="4"/>
  <c r="C279" i="4" s="1"/>
  <c r="C225" i="4"/>
  <c r="C227" i="4"/>
  <c r="C173" i="4"/>
  <c r="G173" i="4" s="1"/>
  <c r="E63" i="4"/>
  <c r="G63" i="4" s="1"/>
  <c r="AE13" i="4"/>
  <c r="J51" i="4"/>
  <c r="B81" i="4"/>
  <c r="F81" i="4" s="1"/>
  <c r="G14" i="4"/>
  <c r="B26" i="4"/>
  <c r="X154" i="4"/>
  <c r="B179" i="4"/>
  <c r="F179" i="4" s="1"/>
  <c r="G29" i="4"/>
  <c r="B97" i="4"/>
  <c r="B91" i="4" s="1"/>
  <c r="E188" i="4"/>
  <c r="B225" i="4"/>
  <c r="Z51" i="4"/>
  <c r="G249" i="4"/>
  <c r="B15" i="4"/>
  <c r="H51" i="4"/>
  <c r="L51" i="4"/>
  <c r="N51" i="4"/>
  <c r="P51" i="4"/>
  <c r="R51" i="4"/>
  <c r="T51" i="4"/>
  <c r="V51" i="4"/>
  <c r="X51" i="4"/>
  <c r="AB51" i="4"/>
  <c r="AD51" i="4"/>
  <c r="C54" i="4"/>
  <c r="C51" i="4" s="1"/>
  <c r="Q87" i="4"/>
  <c r="X149" i="4"/>
  <c r="X148" i="4" s="1"/>
  <c r="G155" i="4"/>
  <c r="AC185" i="4"/>
  <c r="B224" i="4"/>
  <c r="B235" i="4"/>
  <c r="B248" i="4"/>
  <c r="F248" i="4" s="1"/>
  <c r="T247" i="4"/>
  <c r="B249" i="4"/>
  <c r="F249" i="4" s="1"/>
  <c r="N247" i="4"/>
  <c r="AD247" i="4"/>
  <c r="X87" i="4"/>
  <c r="H13" i="4"/>
  <c r="J13" i="4"/>
  <c r="N13" i="4"/>
  <c r="R13" i="4"/>
  <c r="T13" i="4"/>
  <c r="V13" i="4"/>
  <c r="X13" i="4"/>
  <c r="Z13" i="4"/>
  <c r="AB13" i="4"/>
  <c r="AD13" i="4"/>
  <c r="O13" i="4"/>
  <c r="P19" i="4"/>
  <c r="AH19" i="4" s="1"/>
  <c r="B17" i="4"/>
  <c r="F17" i="4" s="1"/>
  <c r="F29" i="4"/>
  <c r="E282" i="4"/>
  <c r="E45" i="4"/>
  <c r="I51" i="4"/>
  <c r="K51" i="4"/>
  <c r="M51" i="4"/>
  <c r="Q51" i="4"/>
  <c r="S51" i="4"/>
  <c r="U51" i="4"/>
  <c r="Y51" i="4"/>
  <c r="AA51" i="4"/>
  <c r="AC51" i="4"/>
  <c r="V93" i="4"/>
  <c r="E149" i="4"/>
  <c r="H154" i="4"/>
  <c r="P154" i="4"/>
  <c r="G191" i="4"/>
  <c r="G194" i="4"/>
  <c r="P270" i="4"/>
  <c r="P267" i="4" s="1"/>
  <c r="P273" i="4"/>
  <c r="W87" i="4"/>
  <c r="C45" i="4"/>
  <c r="B52" i="4"/>
  <c r="F52" i="4" s="1"/>
  <c r="B53" i="4"/>
  <c r="F53" i="4" s="1"/>
  <c r="E57" i="4"/>
  <c r="G57" i="4" s="1"/>
  <c r="F60" i="4"/>
  <c r="B63" i="4"/>
  <c r="F66" i="4"/>
  <c r="C91" i="4"/>
  <c r="AD93" i="4"/>
  <c r="G106" i="4"/>
  <c r="B112" i="4"/>
  <c r="B118" i="4"/>
  <c r="M154" i="4"/>
  <c r="K185" i="4"/>
  <c r="M185" i="4"/>
  <c r="O185" i="4"/>
  <c r="S185" i="4"/>
  <c r="U185" i="4"/>
  <c r="W185" i="4"/>
  <c r="AA185" i="4"/>
  <c r="AE185" i="4"/>
  <c r="D194" i="4"/>
  <c r="C15" i="4"/>
  <c r="F49" i="4"/>
  <c r="Y280" i="4"/>
  <c r="F102" i="4"/>
  <c r="B95" i="4"/>
  <c r="D103" i="4"/>
  <c r="D100" i="4" s="1"/>
  <c r="E100" i="4"/>
  <c r="G100" i="4" s="1"/>
  <c r="W13" i="4"/>
  <c r="C38" i="4"/>
  <c r="B45" i="4"/>
  <c r="B55" i="4"/>
  <c r="F55" i="4" s="1"/>
  <c r="N93" i="4"/>
  <c r="N89" i="4"/>
  <c r="N280" i="4" s="1"/>
  <c r="L87" i="4"/>
  <c r="P87" i="4"/>
  <c r="R87" i="4"/>
  <c r="T87" i="4"/>
  <c r="H93" i="4"/>
  <c r="P93" i="4"/>
  <c r="X93" i="4"/>
  <c r="K93" i="4"/>
  <c r="O93" i="4"/>
  <c r="S93" i="4"/>
  <c r="W93" i="4"/>
  <c r="AA93" i="4"/>
  <c r="F103" i="4"/>
  <c r="B106" i="4"/>
  <c r="F106" i="4" s="1"/>
  <c r="G115" i="4"/>
  <c r="H150" i="4"/>
  <c r="P150" i="4"/>
  <c r="AD148" i="4"/>
  <c r="O148" i="4"/>
  <c r="AD154" i="4"/>
  <c r="J185" i="4"/>
  <c r="N185" i="4"/>
  <c r="R185" i="4"/>
  <c r="V185" i="4"/>
  <c r="Z185" i="4"/>
  <c r="AD185" i="4"/>
  <c r="B197" i="4"/>
  <c r="D197" i="4"/>
  <c r="B203" i="4"/>
  <c r="E203" i="4"/>
  <c r="G203" i="4" s="1"/>
  <c r="B251" i="4"/>
  <c r="F251" i="4" s="1"/>
  <c r="O267" i="4"/>
  <c r="L267" i="4"/>
  <c r="AB87" i="4"/>
  <c r="B139" i="4"/>
  <c r="F21" i="4"/>
  <c r="G40" i="4"/>
  <c r="B75" i="4"/>
  <c r="G49" i="4"/>
  <c r="B69" i="4"/>
  <c r="F69" i="4" s="1"/>
  <c r="F78" i="4"/>
  <c r="M87" i="4"/>
  <c r="AC87" i="4"/>
  <c r="Q283" i="4"/>
  <c r="F169" i="4"/>
  <c r="B156" i="4"/>
  <c r="B150" i="4" s="1"/>
  <c r="F150" i="4" s="1"/>
  <c r="F193" i="4"/>
  <c r="B187" i="4"/>
  <c r="G215" i="4"/>
  <c r="O279" i="4"/>
  <c r="O223" i="4"/>
  <c r="B229" i="4"/>
  <c r="B226" i="4"/>
  <c r="D232" i="4"/>
  <c r="D229" i="4" s="1"/>
  <c r="F232" i="4"/>
  <c r="F238" i="4"/>
  <c r="G244" i="4"/>
  <c r="L279" i="4"/>
  <c r="J280" i="4"/>
  <c r="AB283" i="4"/>
  <c r="F256" i="4"/>
  <c r="D262" i="4"/>
  <c r="D259" i="4" s="1"/>
  <c r="F262" i="4"/>
  <c r="I13" i="4"/>
  <c r="K13" i="4"/>
  <c r="Q13" i="4"/>
  <c r="S13" i="4"/>
  <c r="Y13" i="4"/>
  <c r="AA13" i="4"/>
  <c r="M13" i="4"/>
  <c r="U13" i="4"/>
  <c r="AC13" i="4"/>
  <c r="G17" i="4"/>
  <c r="G23" i="4"/>
  <c r="D35" i="4"/>
  <c r="D32" i="4" s="1"/>
  <c r="F40" i="4"/>
  <c r="D40" i="4"/>
  <c r="B38" i="4"/>
  <c r="G41" i="4"/>
  <c r="D42" i="4"/>
  <c r="D282" i="4" s="1"/>
  <c r="G47" i="4"/>
  <c r="G48" i="4"/>
  <c r="G52" i="4"/>
  <c r="G53" i="4"/>
  <c r="O51" i="4"/>
  <c r="W51" i="4"/>
  <c r="AE51" i="4"/>
  <c r="G55" i="4"/>
  <c r="E54" i="4"/>
  <c r="G66" i="4"/>
  <c r="E75" i="4"/>
  <c r="G78" i="4"/>
  <c r="Y87" i="4"/>
  <c r="AA89" i="4"/>
  <c r="U87" i="4"/>
  <c r="I93" i="4"/>
  <c r="M93" i="4"/>
  <c r="Q93" i="4"/>
  <c r="U93" i="4"/>
  <c r="Y93" i="4"/>
  <c r="AC93" i="4"/>
  <c r="J93" i="4"/>
  <c r="R93" i="4"/>
  <c r="G103" i="4"/>
  <c r="F108" i="4"/>
  <c r="F109" i="4"/>
  <c r="E112" i="4"/>
  <c r="G112" i="4" s="1"/>
  <c r="D115" i="4"/>
  <c r="D112" i="4" s="1"/>
  <c r="B132" i="4"/>
  <c r="J148" i="4"/>
  <c r="V148" i="4"/>
  <c r="J154" i="4"/>
  <c r="O154" i="4"/>
  <c r="V154" i="4"/>
  <c r="Z149" i="4"/>
  <c r="Z148" i="4" s="1"/>
  <c r="Z154" i="4"/>
  <c r="L154" i="4"/>
  <c r="L151" i="4"/>
  <c r="T154" i="4"/>
  <c r="T151" i="4"/>
  <c r="T148" i="4" s="1"/>
  <c r="C161" i="4"/>
  <c r="C157" i="4"/>
  <c r="C151" i="4" s="1"/>
  <c r="F174" i="4"/>
  <c r="B173" i="4"/>
  <c r="F173" i="4" s="1"/>
  <c r="G179" i="4"/>
  <c r="K281" i="4"/>
  <c r="AA281" i="4"/>
  <c r="F207" i="4"/>
  <c r="B189" i="4"/>
  <c r="C226" i="4"/>
  <c r="Y283" i="4"/>
  <c r="E229" i="4"/>
  <c r="G229" i="4" s="1"/>
  <c r="E235" i="4"/>
  <c r="G235" i="4" s="1"/>
  <c r="F244" i="4"/>
  <c r="D244" i="4"/>
  <c r="D241" i="4" s="1"/>
  <c r="E241" i="4"/>
  <c r="G241" i="4" s="1"/>
  <c r="E250" i="4"/>
  <c r="F260" i="4"/>
  <c r="B259" i="4"/>
  <c r="B268" i="4"/>
  <c r="F268" i="4" s="1"/>
  <c r="H267" i="4"/>
  <c r="E267" i="4"/>
  <c r="F277" i="4"/>
  <c r="E273" i="4"/>
  <c r="N154" i="4"/>
  <c r="AB154" i="4"/>
  <c r="B157" i="4"/>
  <c r="B151" i="4" s="1"/>
  <c r="G167" i="4"/>
  <c r="L185" i="4"/>
  <c r="T185" i="4"/>
  <c r="AB185" i="4"/>
  <c r="I185" i="4"/>
  <c r="Q185" i="4"/>
  <c r="Y185" i="4"/>
  <c r="H185" i="4"/>
  <c r="P185" i="4"/>
  <c r="X185" i="4"/>
  <c r="C197" i="4"/>
  <c r="G206" i="4"/>
  <c r="H223" i="4"/>
  <c r="L223" i="4"/>
  <c r="P223" i="4"/>
  <c r="T223" i="4"/>
  <c r="X223" i="4"/>
  <c r="AB223" i="4"/>
  <c r="N223" i="4"/>
  <c r="V223" i="4"/>
  <c r="AD223" i="4"/>
  <c r="B253" i="4"/>
  <c r="G268" i="4"/>
  <c r="J267" i="4"/>
  <c r="M267" i="4"/>
  <c r="G275" i="4"/>
  <c r="G32" i="4"/>
  <c r="G81" i="4"/>
  <c r="G69" i="4"/>
  <c r="G21" i="4"/>
  <c r="C26" i="4"/>
  <c r="D41" i="4"/>
  <c r="B57" i="4"/>
  <c r="D72" i="4"/>
  <c r="C75" i="4"/>
  <c r="D84" i="4"/>
  <c r="D81" i="4" s="1"/>
  <c r="D203" i="4"/>
  <c r="M281" i="4"/>
  <c r="U281" i="4"/>
  <c r="AC281" i="4"/>
  <c r="U283" i="4"/>
  <c r="AC283" i="4"/>
  <c r="J279" i="4"/>
  <c r="AB281" i="4"/>
  <c r="J283" i="4"/>
  <c r="Z283" i="4"/>
  <c r="N281" i="4"/>
  <c r="F41" i="4"/>
  <c r="F72" i="4"/>
  <c r="F84" i="4"/>
  <c r="L93" i="4"/>
  <c r="T93" i="4"/>
  <c r="AB93" i="4"/>
  <c r="AE89" i="4"/>
  <c r="AE87" i="4" s="1"/>
  <c r="AE93" i="4"/>
  <c r="B167" i="4"/>
  <c r="F167" i="4" s="1"/>
  <c r="B155" i="4"/>
  <c r="F168" i="4"/>
  <c r="F177" i="4"/>
  <c r="B158" i="4"/>
  <c r="B152" i="4" s="1"/>
  <c r="F152" i="4" s="1"/>
  <c r="O281" i="4"/>
  <c r="W281" i="4"/>
  <c r="AE281" i="4"/>
  <c r="O283" i="4"/>
  <c r="W283" i="4"/>
  <c r="AE283" i="4"/>
  <c r="AD279" i="4"/>
  <c r="L247" i="4"/>
  <c r="L280" i="4"/>
  <c r="AB247" i="4"/>
  <c r="AB280" i="4"/>
  <c r="N283" i="4"/>
  <c r="AD283" i="4"/>
  <c r="C271" i="4"/>
  <c r="G271" i="4" s="1"/>
  <c r="G277" i="4"/>
  <c r="W279" i="4"/>
  <c r="B186" i="4"/>
  <c r="F204" i="4"/>
  <c r="AD281" i="4"/>
  <c r="B14" i="4"/>
  <c r="B32" i="4"/>
  <c r="F32" i="4" s="1"/>
  <c r="F35" i="4"/>
  <c r="E38" i="4"/>
  <c r="F48" i="4"/>
  <c r="G72" i="4"/>
  <c r="D78" i="4"/>
  <c r="D75" i="4" s="1"/>
  <c r="G84" i="4"/>
  <c r="U279" i="4"/>
  <c r="AC279" i="4"/>
  <c r="K280" i="4"/>
  <c r="P247" i="4"/>
  <c r="AD280" i="4"/>
  <c r="R281" i="4"/>
  <c r="P283" i="4"/>
  <c r="G269" i="4"/>
  <c r="F269" i="4"/>
  <c r="AE279" i="4"/>
  <c r="K279" i="4"/>
  <c r="F23" i="4"/>
  <c r="F27" i="4"/>
  <c r="G35" i="4"/>
  <c r="B42" i="4"/>
  <c r="B54" i="4"/>
  <c r="B100" i="4"/>
  <c r="B94" i="4"/>
  <c r="F101" i="4"/>
  <c r="F194" i="4"/>
  <c r="B191" i="4"/>
  <c r="F191" i="4" s="1"/>
  <c r="B188" i="4"/>
  <c r="C209" i="4"/>
  <c r="G209" i="4" s="1"/>
  <c r="B215" i="4"/>
  <c r="F215" i="4" s="1"/>
  <c r="F216" i="4"/>
  <c r="Q281" i="4"/>
  <c r="Y281" i="4"/>
  <c r="R283" i="4"/>
  <c r="AA279" i="4"/>
  <c r="F271" i="4"/>
  <c r="E19" i="4"/>
  <c r="C282" i="4"/>
  <c r="F47" i="4"/>
  <c r="G60" i="4"/>
  <c r="Z89" i="4"/>
  <c r="Z87" i="4" s="1"/>
  <c r="Z93" i="4"/>
  <c r="G109" i="4"/>
  <c r="C96" i="4"/>
  <c r="U280" i="4"/>
  <c r="AC280" i="4"/>
  <c r="T279" i="4"/>
  <c r="R280" i="4"/>
  <c r="V281" i="4"/>
  <c r="T283" i="4"/>
  <c r="C270" i="4"/>
  <c r="G22" i="4"/>
  <c r="B96" i="4"/>
  <c r="B90" i="4" s="1"/>
  <c r="F115" i="4"/>
  <c r="R154" i="4"/>
  <c r="R149" i="4"/>
  <c r="R148" i="4" s="1"/>
  <c r="G156" i="4"/>
  <c r="C150" i="4"/>
  <c r="G150" i="4" s="1"/>
  <c r="K283" i="4"/>
  <c r="S283" i="4"/>
  <c r="AA283" i="4"/>
  <c r="V279" i="4"/>
  <c r="T280" i="4"/>
  <c r="V283" i="4"/>
  <c r="S279" i="4"/>
  <c r="H88" i="4"/>
  <c r="P88" i="4"/>
  <c r="P279" i="4" s="1"/>
  <c r="X88" i="4"/>
  <c r="C152" i="4"/>
  <c r="G152" i="4" s="1"/>
  <c r="G158" i="4"/>
  <c r="E161" i="4"/>
  <c r="E157" i="4"/>
  <c r="G164" i="4"/>
  <c r="F164" i="4"/>
  <c r="D164" i="4"/>
  <c r="E224" i="4"/>
  <c r="I223" i="4"/>
  <c r="Q223" i="4"/>
  <c r="Q279" i="4"/>
  <c r="Y223" i="4"/>
  <c r="Y279" i="4"/>
  <c r="W280" i="4"/>
  <c r="B227" i="4"/>
  <c r="F239" i="4"/>
  <c r="H247" i="4"/>
  <c r="X247" i="4"/>
  <c r="V280" i="4"/>
  <c r="J281" i="4"/>
  <c r="Z281" i="4"/>
  <c r="X283" i="4"/>
  <c r="G256" i="4"/>
  <c r="C250" i="4"/>
  <c r="C253" i="4"/>
  <c r="N149" i="4"/>
  <c r="N279" i="4" s="1"/>
  <c r="AB149" i="4"/>
  <c r="AB148" i="4" s="1"/>
  <c r="B209" i="4"/>
  <c r="F209" i="4" s="1"/>
  <c r="M223" i="4"/>
  <c r="U223" i="4"/>
  <c r="AC223" i="4"/>
  <c r="E226" i="4"/>
  <c r="G238" i="4"/>
  <c r="R247" i="4"/>
  <c r="B276" i="4"/>
  <c r="F276" i="4" s="1"/>
  <c r="D109" i="4"/>
  <c r="D149" i="4"/>
  <c r="D279" i="4" s="1"/>
  <c r="V247" i="4"/>
  <c r="G251" i="4"/>
  <c r="E253" i="4"/>
  <c r="D256" i="4"/>
  <c r="G262" i="4"/>
  <c r="D276" i="4"/>
  <c r="D270" i="4" s="1"/>
  <c r="D277" i="4"/>
  <c r="D271" i="4" s="1"/>
  <c r="D283" i="4" s="1"/>
  <c r="F180" i="4"/>
  <c r="F206" i="4"/>
  <c r="B161" i="4"/>
  <c r="B241" i="4"/>
  <c r="J247" i="4"/>
  <c r="Z247" i="4"/>
  <c r="G248" i="4"/>
  <c r="E259" i="4"/>
  <c r="F263" i="4"/>
  <c r="N270" i="4"/>
  <c r="N267" i="4" s="1"/>
  <c r="D275" i="4"/>
  <c r="D238" i="4"/>
  <c r="D235" i="4" s="1"/>
  <c r="F275" i="4"/>
  <c r="G94" i="4" l="1"/>
  <c r="G276" i="4"/>
  <c r="G95" i="4"/>
  <c r="AH16" i="4"/>
  <c r="F95" i="4"/>
  <c r="G97" i="4"/>
  <c r="G227" i="4"/>
  <c r="F227" i="4"/>
  <c r="G26" i="4"/>
  <c r="M280" i="4"/>
  <c r="P281" i="4"/>
  <c r="F26" i="4"/>
  <c r="F100" i="4"/>
  <c r="G149" i="4"/>
  <c r="AI267" i="4"/>
  <c r="F22" i="4"/>
  <c r="AI185" i="4"/>
  <c r="AH150" i="4"/>
  <c r="AH273" i="4"/>
  <c r="AH88" i="4"/>
  <c r="AH51" i="4"/>
  <c r="AH13" i="4"/>
  <c r="AH223" i="4"/>
  <c r="AH185" i="4"/>
  <c r="AI93" i="4"/>
  <c r="AH247" i="4"/>
  <c r="AI223" i="4"/>
  <c r="F241" i="4"/>
  <c r="M279" i="4"/>
  <c r="M148" i="4"/>
  <c r="AI148" i="4" s="1"/>
  <c r="AH93" i="4"/>
  <c r="AH154" i="4"/>
  <c r="AH270" i="4"/>
  <c r="AH267" i="4"/>
  <c r="AI13" i="4"/>
  <c r="AI154" i="4"/>
  <c r="AH151" i="4"/>
  <c r="AH89" i="4"/>
  <c r="AH149" i="4"/>
  <c r="S278" i="4"/>
  <c r="AI51" i="4"/>
  <c r="G54" i="4"/>
  <c r="G75" i="4"/>
  <c r="B126" i="4"/>
  <c r="F63" i="4"/>
  <c r="G225" i="4"/>
  <c r="I279" i="4"/>
  <c r="B19" i="4"/>
  <c r="C223" i="4"/>
  <c r="F225" i="4"/>
  <c r="B127" i="4"/>
  <c r="H283" i="4"/>
  <c r="AH283" i="4" s="1"/>
  <c r="H125" i="4"/>
  <c r="AH125" i="4" s="1"/>
  <c r="I280" i="4"/>
  <c r="I87" i="4"/>
  <c r="AI87" i="4" s="1"/>
  <c r="I281" i="4"/>
  <c r="AI281" i="4" s="1"/>
  <c r="H281" i="4"/>
  <c r="F75" i="4"/>
  <c r="I283" i="4"/>
  <c r="AI283" i="4" s="1"/>
  <c r="H87" i="4"/>
  <c r="H148" i="4"/>
  <c r="H279" i="4"/>
  <c r="E51" i="4"/>
  <c r="G51" i="4" s="1"/>
  <c r="C267" i="4"/>
  <c r="G267" i="4" s="1"/>
  <c r="G273" i="4"/>
  <c r="B247" i="4"/>
  <c r="F235" i="4"/>
  <c r="AE280" i="4"/>
  <c r="AE278" i="4" s="1"/>
  <c r="C19" i="4"/>
  <c r="G19" i="4" s="1"/>
  <c r="F57" i="4"/>
  <c r="F16" i="4"/>
  <c r="B223" i="4"/>
  <c r="F188" i="4"/>
  <c r="B89" i="4"/>
  <c r="B280" i="4" s="1"/>
  <c r="G282" i="4"/>
  <c r="H280" i="4"/>
  <c r="D38" i="4"/>
  <c r="F203" i="4"/>
  <c r="N87" i="4"/>
  <c r="O278" i="4"/>
  <c r="C13" i="4"/>
  <c r="X279" i="4"/>
  <c r="X278" i="4" s="1"/>
  <c r="Z279" i="4"/>
  <c r="F97" i="4"/>
  <c r="G45" i="4"/>
  <c r="F250" i="4"/>
  <c r="E247" i="4"/>
  <c r="G250" i="4"/>
  <c r="L148" i="4"/>
  <c r="L281" i="4"/>
  <c r="L278" i="4" s="1"/>
  <c r="E90" i="4"/>
  <c r="E87" i="4" s="1"/>
  <c r="E93" i="4"/>
  <c r="AA87" i="4"/>
  <c r="AA280" i="4"/>
  <c r="AA278" i="4" s="1"/>
  <c r="P148" i="4"/>
  <c r="P280" i="4"/>
  <c r="T281" i="4"/>
  <c r="T278" i="4" s="1"/>
  <c r="F45" i="4"/>
  <c r="D191" i="4"/>
  <c r="D188" i="4"/>
  <c r="D185" i="4" s="1"/>
  <c r="C283" i="4"/>
  <c r="C148" i="4"/>
  <c r="G96" i="4"/>
  <c r="D19" i="4"/>
  <c r="B51" i="4"/>
  <c r="F229" i="4"/>
  <c r="N278" i="4"/>
  <c r="Y278" i="4"/>
  <c r="G16" i="4"/>
  <c r="B185" i="4"/>
  <c r="U278" i="4"/>
  <c r="C154" i="4"/>
  <c r="R279" i="4"/>
  <c r="R278" i="4" s="1"/>
  <c r="W278" i="4"/>
  <c r="G270" i="4"/>
  <c r="F156" i="4"/>
  <c r="F112" i="4"/>
  <c r="D250" i="4"/>
  <c r="D253" i="4"/>
  <c r="E151" i="4"/>
  <c r="E154" i="4"/>
  <c r="F157" i="4"/>
  <c r="G157" i="4"/>
  <c r="G253" i="4"/>
  <c r="F253" i="4"/>
  <c r="F161" i="4"/>
  <c r="G161" i="4"/>
  <c r="F19" i="4"/>
  <c r="G38" i="4"/>
  <c r="F38" i="4"/>
  <c r="F96" i="4"/>
  <c r="AB279" i="4"/>
  <c r="AB278" i="4" s="1"/>
  <c r="C185" i="4"/>
  <c r="G188" i="4"/>
  <c r="B88" i="4"/>
  <c r="B93" i="4"/>
  <c r="G259" i="4"/>
  <c r="F259" i="4"/>
  <c r="G224" i="4"/>
  <c r="F224" i="4"/>
  <c r="E223" i="4"/>
  <c r="V278" i="4"/>
  <c r="F94" i="4"/>
  <c r="B281" i="4"/>
  <c r="AD278" i="4"/>
  <c r="F158" i="4"/>
  <c r="G226" i="4"/>
  <c r="F226" i="4"/>
  <c r="N148" i="4"/>
  <c r="Z280" i="4"/>
  <c r="D16" i="4"/>
  <c r="D273" i="4"/>
  <c r="D269" i="4"/>
  <c r="D267" i="4" s="1"/>
  <c r="D161" i="4"/>
  <c r="D157" i="4"/>
  <c r="B283" i="4"/>
  <c r="D226" i="4"/>
  <c r="D223" i="4" s="1"/>
  <c r="C93" i="4"/>
  <c r="C90" i="4"/>
  <c r="C87" i="4" s="1"/>
  <c r="K278" i="4"/>
  <c r="E13" i="4"/>
  <c r="G15" i="4"/>
  <c r="F15" i="4"/>
  <c r="D15" i="4"/>
  <c r="J278" i="4"/>
  <c r="D106" i="4"/>
  <c r="D96" i="4"/>
  <c r="F155" i="4"/>
  <c r="B154" i="4"/>
  <c r="B149" i="4"/>
  <c r="F149" i="4" s="1"/>
  <c r="F54" i="4"/>
  <c r="B273" i="4"/>
  <c r="F273" i="4" s="1"/>
  <c r="B270" i="4"/>
  <c r="C247" i="4"/>
  <c r="Q278" i="4"/>
  <c r="C280" i="4"/>
  <c r="B282" i="4"/>
  <c r="F282" i="4" s="1"/>
  <c r="F42" i="4"/>
  <c r="AC278" i="4"/>
  <c r="F14" i="4"/>
  <c r="B13" i="4"/>
  <c r="D54" i="4"/>
  <c r="D51" i="4" s="1"/>
  <c r="D69" i="4"/>
  <c r="AE21" i="14"/>
  <c r="AE27" i="14" s="1"/>
  <c r="AE24" i="14" s="1"/>
  <c r="AD21" i="14"/>
  <c r="AD27" i="14" s="1"/>
  <c r="AD24" i="14" s="1"/>
  <c r="AC21" i="14"/>
  <c r="AC27" i="14" s="1"/>
  <c r="AC24" i="14" s="1"/>
  <c r="AB21" i="14"/>
  <c r="AB18" i="14" s="1"/>
  <c r="AA27" i="14"/>
  <c r="AA24" i="14" s="1"/>
  <c r="Z21" i="14"/>
  <c r="Z27" i="14" s="1"/>
  <c r="Z24" i="14" s="1"/>
  <c r="Y21" i="14"/>
  <c r="Y27" i="14" s="1"/>
  <c r="Y24" i="14" s="1"/>
  <c r="X21" i="14"/>
  <c r="X18" i="14" s="1"/>
  <c r="W21" i="14"/>
  <c r="W27" i="14" s="1"/>
  <c r="W24" i="14" s="1"/>
  <c r="V21" i="14"/>
  <c r="V27" i="14" s="1"/>
  <c r="V24" i="14" s="1"/>
  <c r="U21" i="14"/>
  <c r="U27" i="14" s="1"/>
  <c r="U24" i="14" s="1"/>
  <c r="T21" i="14"/>
  <c r="T18" i="14" s="1"/>
  <c r="S21" i="14"/>
  <c r="S27" i="14" s="1"/>
  <c r="S24" i="14" s="1"/>
  <c r="R21" i="14"/>
  <c r="R27" i="14" s="1"/>
  <c r="R24" i="14" s="1"/>
  <c r="Q21" i="14"/>
  <c r="Q27" i="14" s="1"/>
  <c r="Q24" i="14" s="1"/>
  <c r="P21" i="14"/>
  <c r="P18" i="14" s="1"/>
  <c r="O21" i="14"/>
  <c r="O27" i="14" s="1"/>
  <c r="O24" i="14" s="1"/>
  <c r="N21" i="14"/>
  <c r="N27" i="14" s="1"/>
  <c r="N24" i="14" s="1"/>
  <c r="M21" i="14"/>
  <c r="M27" i="14" s="1"/>
  <c r="M24" i="14" s="1"/>
  <c r="L21" i="14"/>
  <c r="L18" i="14" s="1"/>
  <c r="K21" i="14"/>
  <c r="K27" i="14" s="1"/>
  <c r="K24" i="14" s="1"/>
  <c r="J21" i="14"/>
  <c r="J27" i="14" s="1"/>
  <c r="J24" i="14" s="1"/>
  <c r="I21" i="14"/>
  <c r="I27" i="14" s="1"/>
  <c r="H21" i="14"/>
  <c r="C21" i="14" s="1"/>
  <c r="AE18" i="14"/>
  <c r="AD18" i="14"/>
  <c r="AC18" i="14"/>
  <c r="E17" i="14"/>
  <c r="C17" i="14"/>
  <c r="B17" i="14"/>
  <c r="E14" i="14"/>
  <c r="D14" i="14" s="1"/>
  <c r="D11" i="14" s="1"/>
  <c r="D10" i="14" s="1"/>
  <c r="C11" i="14"/>
  <c r="C10" i="14" s="1"/>
  <c r="B14" i="14"/>
  <c r="B11" i="14" s="1"/>
  <c r="B10" i="14" s="1"/>
  <c r="AE11" i="14"/>
  <c r="AE10" i="14" s="1"/>
  <c r="AE9" i="14" s="1"/>
  <c r="AD11" i="14"/>
  <c r="AD10" i="14" s="1"/>
  <c r="AD9" i="14" s="1"/>
  <c r="AC11" i="14"/>
  <c r="AC10" i="14" s="1"/>
  <c r="AC9" i="14" s="1"/>
  <c r="AB11" i="14"/>
  <c r="AB10" i="14" s="1"/>
  <c r="AB9" i="14" s="1"/>
  <c r="AA11" i="14"/>
  <c r="AA10" i="14" s="1"/>
  <c r="AA9" i="14" s="1"/>
  <c r="Z11" i="14"/>
  <c r="Z10" i="14" s="1"/>
  <c r="Z9" i="14" s="1"/>
  <c r="Y11" i="14"/>
  <c r="Y10" i="14" s="1"/>
  <c r="Y9" i="14" s="1"/>
  <c r="X11" i="14"/>
  <c r="X10" i="14" s="1"/>
  <c r="X9" i="14" s="1"/>
  <c r="W11" i="14"/>
  <c r="W10" i="14" s="1"/>
  <c r="W9" i="14" s="1"/>
  <c r="V11" i="14"/>
  <c r="V10" i="14" s="1"/>
  <c r="V9" i="14" s="1"/>
  <c r="U11" i="14"/>
  <c r="U10" i="14" s="1"/>
  <c r="U9" i="14" s="1"/>
  <c r="T11" i="14"/>
  <c r="T10" i="14" s="1"/>
  <c r="T9" i="14" s="1"/>
  <c r="S11" i="14"/>
  <c r="S10" i="14" s="1"/>
  <c r="S9" i="14" s="1"/>
  <c r="R11" i="14"/>
  <c r="R10" i="14" s="1"/>
  <c r="R9" i="14" s="1"/>
  <c r="Q11" i="14"/>
  <c r="Q10" i="14" s="1"/>
  <c r="Q9" i="14" s="1"/>
  <c r="P11" i="14"/>
  <c r="P10" i="14" s="1"/>
  <c r="P9" i="14" s="1"/>
  <c r="O11" i="14"/>
  <c r="O10" i="14" s="1"/>
  <c r="O9" i="14" s="1"/>
  <c r="N11" i="14"/>
  <c r="N10" i="14" s="1"/>
  <c r="N9" i="14" s="1"/>
  <c r="M11" i="14"/>
  <c r="M10" i="14" s="1"/>
  <c r="M9" i="14" s="1"/>
  <c r="L11" i="14"/>
  <c r="L10" i="14" s="1"/>
  <c r="L9" i="14" s="1"/>
  <c r="K11" i="14"/>
  <c r="K10" i="14" s="1"/>
  <c r="K9" i="14" s="1"/>
  <c r="J11" i="14"/>
  <c r="J10" i="14" s="1"/>
  <c r="J9" i="14" s="1"/>
  <c r="I11" i="14"/>
  <c r="I10" i="14" s="1"/>
  <c r="I9" i="14" s="1"/>
  <c r="H11" i="14"/>
  <c r="H10" i="14" s="1"/>
  <c r="H9" i="14" s="1"/>
  <c r="AI280" i="4" l="1"/>
  <c r="M278" i="4"/>
  <c r="F151" i="4"/>
  <c r="G151" i="4"/>
  <c r="AI279" i="4"/>
  <c r="B87" i="4"/>
  <c r="F247" i="4"/>
  <c r="AH87" i="4"/>
  <c r="AH279" i="4"/>
  <c r="AH148" i="4"/>
  <c r="P278" i="4"/>
  <c r="AH280" i="4"/>
  <c r="AH281" i="4"/>
  <c r="B125" i="4"/>
  <c r="F93" i="4"/>
  <c r="F51" i="4"/>
  <c r="G247" i="4"/>
  <c r="I278" i="4"/>
  <c r="AI278" i="4" s="1"/>
  <c r="Q18" i="14"/>
  <c r="Z18" i="14"/>
  <c r="H278" i="4"/>
  <c r="M18" i="14"/>
  <c r="N18" i="14"/>
  <c r="J18" i="14"/>
  <c r="U18" i="14"/>
  <c r="O18" i="14"/>
  <c r="Z278" i="4"/>
  <c r="F17" i="14"/>
  <c r="R18" i="14"/>
  <c r="V18" i="14"/>
  <c r="G93" i="4"/>
  <c r="D13" i="4"/>
  <c r="D280" i="4"/>
  <c r="B279" i="4"/>
  <c r="B278" i="4" s="1"/>
  <c r="B148" i="4"/>
  <c r="G13" i="4"/>
  <c r="F13" i="4"/>
  <c r="G154" i="4"/>
  <c r="F154" i="4"/>
  <c r="E148" i="4"/>
  <c r="E281" i="4"/>
  <c r="C281" i="4"/>
  <c r="C278" i="4" s="1"/>
  <c r="D90" i="4"/>
  <c r="D87" i="4" s="1"/>
  <c r="D93" i="4"/>
  <c r="D151" i="4"/>
  <c r="D148" i="4" s="1"/>
  <c r="D154" i="4"/>
  <c r="D247" i="4"/>
  <c r="B267" i="4"/>
  <c r="F267" i="4" s="1"/>
  <c r="F270" i="4"/>
  <c r="G223" i="4"/>
  <c r="F223" i="4"/>
  <c r="K18" i="14"/>
  <c r="AA18" i="14"/>
  <c r="W18" i="14"/>
  <c r="G17" i="14"/>
  <c r="I18" i="14"/>
  <c r="S18" i="14"/>
  <c r="Y18" i="14"/>
  <c r="E9" i="14"/>
  <c r="I24" i="14"/>
  <c r="E27" i="14"/>
  <c r="B9" i="14"/>
  <c r="C9" i="14"/>
  <c r="H27" i="14"/>
  <c r="L27" i="14"/>
  <c r="L24" i="14" s="1"/>
  <c r="P27" i="14"/>
  <c r="P24" i="14" s="1"/>
  <c r="T27" i="14"/>
  <c r="T24" i="14" s="1"/>
  <c r="X27" i="14"/>
  <c r="X24" i="14" s="1"/>
  <c r="AB27" i="14"/>
  <c r="AB24" i="14" s="1"/>
  <c r="F14" i="14"/>
  <c r="F11" i="14" s="1"/>
  <c r="F10" i="14" s="1"/>
  <c r="E21" i="14"/>
  <c r="E11" i="14"/>
  <c r="E10" i="14" s="1"/>
  <c r="G14" i="14"/>
  <c r="G11" i="14" s="1"/>
  <c r="G10" i="14" s="1"/>
  <c r="H18" i="14"/>
  <c r="B21" i="14"/>
  <c r="G186" i="12"/>
  <c r="F186" i="12"/>
  <c r="G185" i="12"/>
  <c r="F185" i="12"/>
  <c r="G184" i="12"/>
  <c r="F184" i="12"/>
  <c r="G183" i="12"/>
  <c r="F183" i="12"/>
  <c r="G182" i="12"/>
  <c r="F182" i="12"/>
  <c r="G181" i="12"/>
  <c r="F181" i="12"/>
  <c r="G180" i="12"/>
  <c r="F180" i="12"/>
  <c r="G179" i="12"/>
  <c r="F179" i="12"/>
  <c r="G178" i="12"/>
  <c r="F178" i="12"/>
  <c r="G177" i="12"/>
  <c r="F177" i="12"/>
  <c r="G176" i="12"/>
  <c r="F176" i="12"/>
  <c r="G175" i="12"/>
  <c r="F175" i="12"/>
  <c r="G174" i="12"/>
  <c r="F174" i="12"/>
  <c r="G173" i="12"/>
  <c r="F173" i="12"/>
  <c r="G172" i="12"/>
  <c r="F172" i="12"/>
  <c r="G171" i="12"/>
  <c r="F171" i="12"/>
  <c r="G170" i="12"/>
  <c r="F170" i="12"/>
  <c r="G169" i="12"/>
  <c r="F169" i="12"/>
  <c r="G168" i="12"/>
  <c r="F168" i="12"/>
  <c r="G167" i="12"/>
  <c r="F167" i="12"/>
  <c r="G166" i="12"/>
  <c r="F166" i="12"/>
  <c r="G165" i="12"/>
  <c r="F165" i="12"/>
  <c r="G164" i="12"/>
  <c r="F164" i="12"/>
  <c r="G163" i="12"/>
  <c r="F163" i="12"/>
  <c r="AE160" i="12"/>
  <c r="AE157" i="12" s="1"/>
  <c r="AC160" i="12"/>
  <c r="AC157" i="12" s="1"/>
  <c r="AA160" i="12"/>
  <c r="AA157" i="12" s="1"/>
  <c r="Q157" i="12"/>
  <c r="E131" i="12"/>
  <c r="E130" i="12" s="1"/>
  <c r="D134" i="12"/>
  <c r="D131" i="12" s="1"/>
  <c r="D130" i="12" s="1"/>
  <c r="O130" i="12"/>
  <c r="N130" i="12"/>
  <c r="C131" i="12"/>
  <c r="C130" i="12" s="1"/>
  <c r="B131" i="12"/>
  <c r="B130" i="12" s="1"/>
  <c r="H130" i="12"/>
  <c r="E128" i="12"/>
  <c r="B128" i="12"/>
  <c r="B124" i="12" s="1"/>
  <c r="B123" i="12" s="1"/>
  <c r="AB124" i="12"/>
  <c r="Z124" i="12"/>
  <c r="Z123" i="12" s="1"/>
  <c r="X124" i="12"/>
  <c r="X123" i="12" s="1"/>
  <c r="V124" i="12"/>
  <c r="V123" i="12" s="1"/>
  <c r="T124" i="12"/>
  <c r="T123" i="12" s="1"/>
  <c r="R124" i="12"/>
  <c r="R123" i="12" s="1"/>
  <c r="P124" i="12"/>
  <c r="P123" i="12" s="1"/>
  <c r="O124" i="12"/>
  <c r="O123" i="12" s="1"/>
  <c r="N124" i="12"/>
  <c r="N123" i="12" s="1"/>
  <c r="M124" i="12"/>
  <c r="M123" i="12" s="1"/>
  <c r="L124" i="12"/>
  <c r="L123" i="12" s="1"/>
  <c r="K124" i="12"/>
  <c r="K123" i="12" s="1"/>
  <c r="J124" i="12"/>
  <c r="J123" i="12" s="1"/>
  <c r="I124" i="12"/>
  <c r="H124" i="12"/>
  <c r="H123" i="12" s="1"/>
  <c r="AD123" i="12"/>
  <c r="AB123" i="12"/>
  <c r="B118" i="12"/>
  <c r="B117" i="12" s="1"/>
  <c r="AD118" i="12"/>
  <c r="AD117" i="12" s="1"/>
  <c r="AB118" i="12"/>
  <c r="AB117" i="12" s="1"/>
  <c r="Z118" i="12"/>
  <c r="Z117" i="12" s="1"/>
  <c r="X118" i="12"/>
  <c r="X117" i="12" s="1"/>
  <c r="V118" i="12"/>
  <c r="V117" i="12" s="1"/>
  <c r="T118" i="12"/>
  <c r="T117" i="12" s="1"/>
  <c r="R118" i="12"/>
  <c r="R117" i="12" s="1"/>
  <c r="P118" i="12"/>
  <c r="P117" i="12" s="1"/>
  <c r="O118" i="12"/>
  <c r="O117" i="12" s="1"/>
  <c r="N118" i="12"/>
  <c r="N117" i="12" s="1"/>
  <c r="M118" i="12"/>
  <c r="M117" i="12" s="1"/>
  <c r="L118" i="12"/>
  <c r="L117" i="12" s="1"/>
  <c r="K118" i="12"/>
  <c r="K117" i="12" s="1"/>
  <c r="J118" i="12"/>
  <c r="J117" i="12" s="1"/>
  <c r="I118" i="12"/>
  <c r="I117" i="12" s="1"/>
  <c r="H118" i="12"/>
  <c r="H117" i="12" s="1"/>
  <c r="C118" i="12"/>
  <c r="AD139" i="12"/>
  <c r="AB139" i="12"/>
  <c r="X139" i="12"/>
  <c r="V139" i="12"/>
  <c r="T139" i="12"/>
  <c r="P139" i="12"/>
  <c r="N139" i="12"/>
  <c r="M139" i="12"/>
  <c r="L115" i="12"/>
  <c r="K115" i="12"/>
  <c r="K139" i="12" s="1"/>
  <c r="J115" i="12"/>
  <c r="J139" i="12" s="1"/>
  <c r="I115" i="12"/>
  <c r="H115" i="12"/>
  <c r="B108" i="12"/>
  <c r="B107" i="12"/>
  <c r="B105" i="12"/>
  <c r="B104" i="12"/>
  <c r="AD103" i="12"/>
  <c r="AD106" i="12" s="1"/>
  <c r="AB103" i="12"/>
  <c r="AB80" i="12" s="1"/>
  <c r="Z103" i="12"/>
  <c r="Z80" i="12" s="1"/>
  <c r="X103" i="12"/>
  <c r="X80" i="12" s="1"/>
  <c r="V103" i="12"/>
  <c r="V80" i="12" s="1"/>
  <c r="T103" i="12"/>
  <c r="T80" i="12" s="1"/>
  <c r="R103" i="12"/>
  <c r="R80" i="12" s="1"/>
  <c r="P80" i="12"/>
  <c r="O103" i="12"/>
  <c r="N103" i="12"/>
  <c r="N80" i="12" s="1"/>
  <c r="M103" i="12"/>
  <c r="L103" i="12"/>
  <c r="L80" i="12" s="1"/>
  <c r="K103" i="12"/>
  <c r="J103" i="12"/>
  <c r="J80" i="12" s="1"/>
  <c r="I103" i="12"/>
  <c r="I80" i="12" s="1"/>
  <c r="H103" i="12"/>
  <c r="H80" i="12" s="1"/>
  <c r="B97" i="12"/>
  <c r="B96" i="12" s="1"/>
  <c r="AE97" i="12"/>
  <c r="AD97" i="12"/>
  <c r="AD96" i="12" s="1"/>
  <c r="AC97" i="12"/>
  <c r="AB97" i="12"/>
  <c r="AA97" i="12"/>
  <c r="Z97" i="12"/>
  <c r="Y97" i="12"/>
  <c r="Y96" i="12" s="1"/>
  <c r="X97" i="12"/>
  <c r="V97" i="12"/>
  <c r="U97" i="12"/>
  <c r="U96" i="12" s="1"/>
  <c r="T97" i="12"/>
  <c r="S97" i="12"/>
  <c r="S96" i="12" s="1"/>
  <c r="R97" i="12"/>
  <c r="P97" i="12"/>
  <c r="P82" i="12" s="1"/>
  <c r="O97" i="12"/>
  <c r="O96" i="12" s="1"/>
  <c r="N97" i="12"/>
  <c r="M97" i="12"/>
  <c r="M96" i="12" s="1"/>
  <c r="L97" i="12"/>
  <c r="K97" i="12"/>
  <c r="K96" i="12" s="1"/>
  <c r="J97" i="12"/>
  <c r="I97" i="12"/>
  <c r="I96" i="12" s="1"/>
  <c r="H97" i="12"/>
  <c r="C97" i="12"/>
  <c r="C96" i="12" s="1"/>
  <c r="AB96" i="12"/>
  <c r="Z96" i="12"/>
  <c r="X96" i="12"/>
  <c r="V96" i="12"/>
  <c r="T96" i="12"/>
  <c r="R96" i="12"/>
  <c r="P96" i="12"/>
  <c r="N96" i="12"/>
  <c r="L96" i="12"/>
  <c r="J96" i="12"/>
  <c r="H96" i="12"/>
  <c r="F93" i="12"/>
  <c r="AD90" i="12"/>
  <c r="AB90" i="12"/>
  <c r="Z90" i="12"/>
  <c r="X90" i="12"/>
  <c r="V90" i="12"/>
  <c r="T90" i="12"/>
  <c r="R90" i="12"/>
  <c r="O90" i="12"/>
  <c r="O86" i="12" s="1"/>
  <c r="O106" i="12" s="1"/>
  <c r="N90" i="12"/>
  <c r="M90" i="12"/>
  <c r="M86" i="12" s="1"/>
  <c r="L90" i="12"/>
  <c r="K90" i="12"/>
  <c r="K89" i="12" s="1"/>
  <c r="J90" i="12"/>
  <c r="I90" i="12"/>
  <c r="I89" i="12" s="1"/>
  <c r="H90" i="12"/>
  <c r="B90" i="12"/>
  <c r="AB89" i="12"/>
  <c r="Z89" i="12"/>
  <c r="X89" i="12"/>
  <c r="V89" i="12"/>
  <c r="T89" i="12"/>
  <c r="R89" i="12"/>
  <c r="P89" i="12"/>
  <c r="O89" i="12"/>
  <c r="N89" i="12"/>
  <c r="M89" i="12"/>
  <c r="L89" i="12"/>
  <c r="J89" i="12"/>
  <c r="H89" i="12"/>
  <c r="AD86" i="12"/>
  <c r="AB86" i="12"/>
  <c r="AB106" i="12" s="1"/>
  <c r="Z86" i="12"/>
  <c r="Z106" i="12" s="1"/>
  <c r="X86" i="12"/>
  <c r="X106" i="12" s="1"/>
  <c r="V86" i="12"/>
  <c r="V106" i="12" s="1"/>
  <c r="T86" i="12"/>
  <c r="T106" i="12" s="1"/>
  <c r="R86" i="12"/>
  <c r="R106" i="12" s="1"/>
  <c r="P86" i="12"/>
  <c r="P106" i="12" s="1"/>
  <c r="N86" i="12"/>
  <c r="N106" i="12" s="1"/>
  <c r="L86" i="12"/>
  <c r="L106" i="12" s="1"/>
  <c r="J86" i="12"/>
  <c r="J106" i="12" s="1"/>
  <c r="I86" i="12"/>
  <c r="H86" i="12"/>
  <c r="H106" i="12" s="1"/>
  <c r="B79" i="12"/>
  <c r="B78" i="12"/>
  <c r="AD77" i="12"/>
  <c r="AB77" i="12"/>
  <c r="Z77" i="12"/>
  <c r="X77" i="12"/>
  <c r="V77" i="12"/>
  <c r="T77" i="12"/>
  <c r="R77" i="12"/>
  <c r="P77" i="12"/>
  <c r="O77" i="12"/>
  <c r="N77" i="12"/>
  <c r="L77" i="12"/>
  <c r="H77" i="12"/>
  <c r="B76" i="12"/>
  <c r="B75" i="12"/>
  <c r="J71" i="12"/>
  <c r="B71" i="12" s="1"/>
  <c r="AD68" i="12"/>
  <c r="AB68" i="12"/>
  <c r="Z68" i="12"/>
  <c r="X68" i="12"/>
  <c r="V68" i="12"/>
  <c r="T68" i="12"/>
  <c r="R68" i="12"/>
  <c r="P68" i="12"/>
  <c r="O68" i="12"/>
  <c r="N68" i="12"/>
  <c r="L68" i="12"/>
  <c r="H68" i="12"/>
  <c r="M67" i="12"/>
  <c r="K67" i="12"/>
  <c r="I67" i="12"/>
  <c r="AD65" i="12"/>
  <c r="AB65" i="12"/>
  <c r="Z65" i="12"/>
  <c r="X65" i="12"/>
  <c r="V65" i="12"/>
  <c r="T65" i="12"/>
  <c r="R65" i="12"/>
  <c r="P65" i="12"/>
  <c r="O65" i="12"/>
  <c r="N65" i="12"/>
  <c r="M65" i="12"/>
  <c r="L65" i="12"/>
  <c r="J65" i="12"/>
  <c r="H65" i="12"/>
  <c r="AE62" i="12"/>
  <c r="AD62" i="12"/>
  <c r="AC62" i="12"/>
  <c r="AB62" i="12"/>
  <c r="AA62" i="12"/>
  <c r="Z62" i="12"/>
  <c r="Y62" i="12"/>
  <c r="X62" i="12"/>
  <c r="W62" i="12"/>
  <c r="V62" i="12"/>
  <c r="T62" i="12"/>
  <c r="S62" i="12"/>
  <c r="R62" i="12"/>
  <c r="Q62" i="12"/>
  <c r="P62" i="12"/>
  <c r="O62" i="12"/>
  <c r="N62" i="12"/>
  <c r="M62" i="12"/>
  <c r="L62" i="12"/>
  <c r="J62" i="12"/>
  <c r="H62" i="12"/>
  <c r="E56" i="12"/>
  <c r="C56" i="12"/>
  <c r="C53" i="12" s="1"/>
  <c r="AE53" i="12"/>
  <c r="AE52" i="12" s="1"/>
  <c r="AD53" i="12"/>
  <c r="AD52" i="12" s="1"/>
  <c r="AC53" i="12"/>
  <c r="AC52" i="12" s="1"/>
  <c r="AB53" i="12"/>
  <c r="AB52" i="12" s="1"/>
  <c r="AA53" i="12"/>
  <c r="AA52" i="12" s="1"/>
  <c r="Z53" i="12"/>
  <c r="Z52" i="12" s="1"/>
  <c r="X53" i="12"/>
  <c r="X52" i="12" s="1"/>
  <c r="W53" i="12"/>
  <c r="W52" i="12" s="1"/>
  <c r="V53" i="12"/>
  <c r="V52" i="12" s="1"/>
  <c r="U53" i="12"/>
  <c r="T53" i="12"/>
  <c r="T52" i="12" s="1"/>
  <c r="S53" i="12"/>
  <c r="S52" i="12" s="1"/>
  <c r="R53" i="12"/>
  <c r="R52" i="12" s="1"/>
  <c r="Q53" i="12"/>
  <c r="Q52" i="12" s="1"/>
  <c r="P53" i="12"/>
  <c r="P52" i="12" s="1"/>
  <c r="O53" i="12"/>
  <c r="O52" i="12" s="1"/>
  <c r="N53" i="12"/>
  <c r="N52" i="12" s="1"/>
  <c r="M53" i="12"/>
  <c r="M52" i="12" s="1"/>
  <c r="L53" i="12"/>
  <c r="L52" i="12" s="1"/>
  <c r="K53" i="12"/>
  <c r="K52" i="12" s="1"/>
  <c r="J53" i="12"/>
  <c r="J52" i="12" s="1"/>
  <c r="I53" i="12"/>
  <c r="I52" i="12" s="1"/>
  <c r="H53" i="12"/>
  <c r="H52" i="12" s="1"/>
  <c r="D53" i="12"/>
  <c r="D52" i="12" s="1"/>
  <c r="B53" i="12"/>
  <c r="B52" i="12" s="1"/>
  <c r="B51" i="12"/>
  <c r="B50" i="12"/>
  <c r="E49" i="12"/>
  <c r="E46" i="12" s="1"/>
  <c r="C49" i="12"/>
  <c r="B49" i="12"/>
  <c r="B46" i="12" s="1"/>
  <c r="B45" i="12" s="1"/>
  <c r="B48" i="12"/>
  <c r="B47" i="12"/>
  <c r="AE46" i="12"/>
  <c r="AE45" i="12" s="1"/>
  <c r="AD46" i="12"/>
  <c r="AD45" i="12" s="1"/>
  <c r="AC46" i="12"/>
  <c r="AC45" i="12" s="1"/>
  <c r="AB46" i="12"/>
  <c r="AB45" i="12" s="1"/>
  <c r="AA46" i="12"/>
  <c r="AA45" i="12" s="1"/>
  <c r="Z46" i="12"/>
  <c r="Z45" i="12" s="1"/>
  <c r="Y46" i="12"/>
  <c r="Y45" i="12" s="1"/>
  <c r="X46" i="12"/>
  <c r="X45" i="12" s="1"/>
  <c r="W46" i="12"/>
  <c r="W45" i="12" s="1"/>
  <c r="V46" i="12"/>
  <c r="V45" i="12" s="1"/>
  <c r="T46" i="12"/>
  <c r="T45" i="12" s="1"/>
  <c r="S46" i="12"/>
  <c r="S45" i="12" s="1"/>
  <c r="R46" i="12"/>
  <c r="R45" i="12" s="1"/>
  <c r="Q46" i="12"/>
  <c r="Q45" i="12" s="1"/>
  <c r="P46" i="12"/>
  <c r="P45" i="12" s="1"/>
  <c r="O46" i="12"/>
  <c r="O45" i="12" s="1"/>
  <c r="N46" i="12"/>
  <c r="N45" i="12" s="1"/>
  <c r="M46" i="12"/>
  <c r="M45" i="12" s="1"/>
  <c r="L46" i="12"/>
  <c r="L45" i="12" s="1"/>
  <c r="K46" i="12"/>
  <c r="K45" i="12" s="1"/>
  <c r="J46" i="12"/>
  <c r="J45" i="12" s="1"/>
  <c r="I46" i="12"/>
  <c r="I45" i="12" s="1"/>
  <c r="H46" i="12"/>
  <c r="H45" i="12" s="1"/>
  <c r="D46" i="12"/>
  <c r="D45" i="12" s="1"/>
  <c r="E42" i="12"/>
  <c r="E39" i="12" s="1"/>
  <c r="C42" i="12"/>
  <c r="C39" i="12" s="1"/>
  <c r="C38" i="12" s="1"/>
  <c r="B42" i="12"/>
  <c r="B39" i="12" s="1"/>
  <c r="B38" i="12" s="1"/>
  <c r="AB39" i="12"/>
  <c r="AB38" i="12" s="1"/>
  <c r="K38" i="12"/>
  <c r="I38" i="12"/>
  <c r="B37" i="12"/>
  <c r="B36" i="12"/>
  <c r="E35" i="12"/>
  <c r="F35" i="12" s="1"/>
  <c r="AB32" i="12"/>
  <c r="AB31" i="12" s="1"/>
  <c r="M32" i="12"/>
  <c r="M31" i="12" s="1"/>
  <c r="L32" i="12"/>
  <c r="L31" i="12" s="1"/>
  <c r="C32" i="12"/>
  <c r="C31" i="12" s="1"/>
  <c r="B32" i="12"/>
  <c r="B31" i="12" s="1"/>
  <c r="Z31" i="12"/>
  <c r="K31" i="12"/>
  <c r="I31" i="12"/>
  <c r="G30" i="12"/>
  <c r="G29" i="12"/>
  <c r="E28" i="12"/>
  <c r="E27" i="12"/>
  <c r="B27" i="12"/>
  <c r="E26" i="12"/>
  <c r="E23" i="12" s="1"/>
  <c r="AE23" i="12"/>
  <c r="AD23" i="12"/>
  <c r="AC23" i="12"/>
  <c r="AB23" i="12"/>
  <c r="AA23" i="12"/>
  <c r="Z23" i="12"/>
  <c r="Y23" i="12"/>
  <c r="X23" i="12"/>
  <c r="V23" i="12"/>
  <c r="T23" i="12"/>
  <c r="S23" i="12"/>
  <c r="R23" i="12"/>
  <c r="Q23" i="12"/>
  <c r="P23" i="12"/>
  <c r="O23" i="12"/>
  <c r="N23" i="12"/>
  <c r="M23" i="12"/>
  <c r="L23" i="12"/>
  <c r="K23" i="12"/>
  <c r="K22" i="12" s="1"/>
  <c r="J23" i="12"/>
  <c r="I23" i="12"/>
  <c r="I22" i="12" s="1"/>
  <c r="H23" i="12"/>
  <c r="D23" i="12"/>
  <c r="D22" i="12" s="1"/>
  <c r="C22" i="12"/>
  <c r="AD19" i="12"/>
  <c r="AD16" i="12" s="1"/>
  <c r="AB19" i="12"/>
  <c r="AB16" i="12" s="1"/>
  <c r="Z19" i="12"/>
  <c r="Z16" i="12" s="1"/>
  <c r="X19" i="12"/>
  <c r="X16" i="12" s="1"/>
  <c r="V19" i="12"/>
  <c r="V16" i="12" s="1"/>
  <c r="T19" i="12"/>
  <c r="T16" i="12" s="1"/>
  <c r="R19" i="12"/>
  <c r="R16" i="12" s="1"/>
  <c r="P19" i="12"/>
  <c r="P16" i="12" s="1"/>
  <c r="O19" i="12"/>
  <c r="O16" i="12" s="1"/>
  <c r="N19" i="12"/>
  <c r="N16" i="12" s="1"/>
  <c r="J19" i="12"/>
  <c r="J16" i="12" s="1"/>
  <c r="H19" i="12"/>
  <c r="H16" i="12" s="1"/>
  <c r="AE16" i="12"/>
  <c r="AC16" i="12"/>
  <c r="AA16" i="12"/>
  <c r="Y16" i="12"/>
  <c r="W16" i="12"/>
  <c r="U16" i="12"/>
  <c r="S16" i="12"/>
  <c r="Q16" i="12"/>
  <c r="M16" i="12"/>
  <c r="L16" i="12"/>
  <c r="K16" i="12"/>
  <c r="I16" i="12"/>
  <c r="D16" i="12"/>
  <c r="C16" i="12"/>
  <c r="B16" i="12"/>
  <c r="X82" i="12" l="1"/>
  <c r="E124" i="12"/>
  <c r="Y59" i="12"/>
  <c r="C106" i="12"/>
  <c r="I139" i="12"/>
  <c r="E115" i="12"/>
  <c r="E139" i="12" s="1"/>
  <c r="G148" i="4"/>
  <c r="F148" i="4"/>
  <c r="L82" i="12"/>
  <c r="AC15" i="12"/>
  <c r="K86" i="12"/>
  <c r="K106" i="12" s="1"/>
  <c r="B115" i="12"/>
  <c r="B139" i="12" s="1"/>
  <c r="AG96" i="12"/>
  <c r="AG115" i="12"/>
  <c r="U59" i="12"/>
  <c r="U52" i="12"/>
  <c r="U15" i="12" s="1"/>
  <c r="U12" i="12" s="1"/>
  <c r="U160" i="12" s="1"/>
  <c r="U157" i="12" s="1"/>
  <c r="AH278" i="4"/>
  <c r="J111" i="12"/>
  <c r="K112" i="12"/>
  <c r="K136" i="12" s="1"/>
  <c r="K109" i="12" s="1"/>
  <c r="AG117" i="12"/>
  <c r="AG123" i="12"/>
  <c r="I123" i="12"/>
  <c r="J59" i="12"/>
  <c r="N59" i="12"/>
  <c r="V59" i="12"/>
  <c r="Z59" i="12"/>
  <c r="AD59" i="12"/>
  <c r="AD82" i="12"/>
  <c r="E19" i="12"/>
  <c r="G19" i="12" s="1"/>
  <c r="O15" i="12"/>
  <c r="O12" i="12" s="1"/>
  <c r="S15" i="12"/>
  <c r="S12" i="12" s="1"/>
  <c r="S160" i="12" s="1"/>
  <c r="S157" i="12" s="1"/>
  <c r="W15" i="12"/>
  <c r="W12" i="12" s="1"/>
  <c r="W160" i="12" s="1"/>
  <c r="W157" i="12" s="1"/>
  <c r="AA15" i="12"/>
  <c r="AE15" i="12"/>
  <c r="T112" i="12"/>
  <c r="T136" i="12" s="1"/>
  <c r="T109" i="12" s="1"/>
  <c r="T82" i="12"/>
  <c r="AB82" i="12"/>
  <c r="T111" i="12"/>
  <c r="AB112" i="12"/>
  <c r="AB136" i="12" s="1"/>
  <c r="AB109" i="12" s="1"/>
  <c r="AB111" i="12"/>
  <c r="B26" i="12"/>
  <c r="B62" i="12" s="1"/>
  <c r="G49" i="12"/>
  <c r="F28" i="12"/>
  <c r="H82" i="12"/>
  <c r="G128" i="12"/>
  <c r="I59" i="12"/>
  <c r="M59" i="12"/>
  <c r="AC59" i="12"/>
  <c r="T15" i="12"/>
  <c r="T12" i="12" s="1"/>
  <c r="G56" i="12"/>
  <c r="E62" i="12"/>
  <c r="J82" i="12"/>
  <c r="N82" i="12"/>
  <c r="X111" i="12"/>
  <c r="I112" i="12"/>
  <c r="I111" i="12" s="1"/>
  <c r="M112" i="12"/>
  <c r="M136" i="12" s="1"/>
  <c r="M109" i="12" s="1"/>
  <c r="X112" i="12"/>
  <c r="X136" i="12" s="1"/>
  <c r="X109" i="12" s="1"/>
  <c r="Q59" i="12"/>
  <c r="Q22" i="12"/>
  <c r="Q15" i="12" s="1"/>
  <c r="V82" i="12"/>
  <c r="G281" i="4"/>
  <c r="F281" i="4"/>
  <c r="D281" i="4"/>
  <c r="D278" i="4" s="1"/>
  <c r="B74" i="12"/>
  <c r="B68" i="12"/>
  <c r="B67" i="12" s="1"/>
  <c r="B65" i="12"/>
  <c r="E45" i="12"/>
  <c r="F45" i="12" s="1"/>
  <c r="J77" i="12"/>
  <c r="B77" i="12" s="1"/>
  <c r="AB15" i="12"/>
  <c r="AB12" i="12" s="1"/>
  <c r="M15" i="12"/>
  <c r="M12" i="12" s="1"/>
  <c r="C46" i="12"/>
  <c r="C45" i="12" s="1"/>
  <c r="G93" i="12"/>
  <c r="W59" i="12"/>
  <c r="F27" i="12"/>
  <c r="F56" i="12"/>
  <c r="E97" i="12"/>
  <c r="AD111" i="12"/>
  <c r="AD109" i="12" s="1"/>
  <c r="P112" i="12"/>
  <c r="P136" i="12" s="1"/>
  <c r="P109" i="12" s="1"/>
  <c r="F128" i="12"/>
  <c r="F134" i="12"/>
  <c r="F131" i="12" s="1"/>
  <c r="F130" i="12" s="1"/>
  <c r="I15" i="12"/>
  <c r="I12" i="12" s="1"/>
  <c r="H15" i="12"/>
  <c r="H12" i="12" s="1"/>
  <c r="P15" i="12"/>
  <c r="P12" i="12" s="1"/>
  <c r="X15" i="12"/>
  <c r="X12" i="12" s="1"/>
  <c r="G42" i="12"/>
  <c r="Y15" i="12"/>
  <c r="Y12" i="12" s="1"/>
  <c r="Y160" i="12" s="1"/>
  <c r="Y157" i="12" s="1"/>
  <c r="N111" i="12"/>
  <c r="K15" i="12"/>
  <c r="K12" i="12" s="1"/>
  <c r="O59" i="12"/>
  <c r="S59" i="12"/>
  <c r="AA59" i="12"/>
  <c r="AE59" i="12"/>
  <c r="H59" i="12"/>
  <c r="L59" i="12"/>
  <c r="P59" i="12"/>
  <c r="T59" i="12"/>
  <c r="X59" i="12"/>
  <c r="AB59" i="12"/>
  <c r="L15" i="12"/>
  <c r="L12" i="12" s="1"/>
  <c r="J15" i="12"/>
  <c r="J12" i="12" s="1"/>
  <c r="N15" i="12"/>
  <c r="N12" i="12" s="1"/>
  <c r="R15" i="12"/>
  <c r="R12" i="12" s="1"/>
  <c r="V15" i="12"/>
  <c r="V12" i="12" s="1"/>
  <c r="Z15" i="12"/>
  <c r="Z12" i="12" s="1"/>
  <c r="AD15" i="12"/>
  <c r="AD12" i="12" s="1"/>
  <c r="E53" i="12"/>
  <c r="E52" i="12" s="1"/>
  <c r="F52" i="12" s="1"/>
  <c r="J68" i="12"/>
  <c r="AD80" i="12"/>
  <c r="AG80" i="12" s="1"/>
  <c r="R82" i="12"/>
  <c r="Z82" i="12"/>
  <c r="V111" i="12"/>
  <c r="G134" i="12"/>
  <c r="G131" i="12" s="1"/>
  <c r="G130" i="12" s="1"/>
  <c r="E18" i="14"/>
  <c r="E24" i="14"/>
  <c r="D27" i="14"/>
  <c r="D24" i="14" s="1"/>
  <c r="C27" i="14"/>
  <c r="C24" i="14" s="1"/>
  <c r="B27" i="14"/>
  <c r="F27" i="14" s="1"/>
  <c r="H24" i="14"/>
  <c r="B24" i="14" s="1"/>
  <c r="G21" i="14"/>
  <c r="F21" i="14"/>
  <c r="D21" i="14"/>
  <c r="D18" i="14" s="1"/>
  <c r="B18" i="14"/>
  <c r="C18" i="14"/>
  <c r="F9" i="14"/>
  <c r="G9" i="14"/>
  <c r="D9" i="14"/>
  <c r="G39" i="12"/>
  <c r="E38" i="12"/>
  <c r="G38" i="12" s="1"/>
  <c r="E32" i="12"/>
  <c r="G23" i="12"/>
  <c r="G26" i="12"/>
  <c r="G27" i="12"/>
  <c r="G28" i="12"/>
  <c r="G35" i="12"/>
  <c r="C52" i="12"/>
  <c r="C86" i="12"/>
  <c r="C83" i="12" s="1"/>
  <c r="C90" i="12"/>
  <c r="C82" i="12" s="1"/>
  <c r="D35" i="12"/>
  <c r="D32" i="12" s="1"/>
  <c r="D31" i="12" s="1"/>
  <c r="D15" i="12" s="1"/>
  <c r="D12" i="12" s="1"/>
  <c r="F46" i="12"/>
  <c r="K59" i="12"/>
  <c r="I106" i="12"/>
  <c r="I82" i="12"/>
  <c r="M106" i="12"/>
  <c r="M82" i="12"/>
  <c r="M80" i="12" s="1"/>
  <c r="B89" i="12"/>
  <c r="B82" i="12"/>
  <c r="B103" i="12" s="1"/>
  <c r="B80" i="12" s="1"/>
  <c r="B106" i="12"/>
  <c r="D118" i="12"/>
  <c r="D117" i="12" s="1"/>
  <c r="G121" i="12"/>
  <c r="E118" i="12"/>
  <c r="F121" i="12"/>
  <c r="R59" i="12"/>
  <c r="C139" i="12"/>
  <c r="C124" i="12"/>
  <c r="C123" i="12" s="1"/>
  <c r="E22" i="12"/>
  <c r="F86" i="12"/>
  <c r="F83" i="12" s="1"/>
  <c r="I136" i="12"/>
  <c r="I109" i="12" s="1"/>
  <c r="H139" i="12"/>
  <c r="H112" i="12"/>
  <c r="H136" i="12" s="1"/>
  <c r="H109" i="12" s="1"/>
  <c r="H111" i="12"/>
  <c r="L139" i="12"/>
  <c r="L112" i="12"/>
  <c r="L136" i="12" s="1"/>
  <c r="L109" i="12" s="1"/>
  <c r="L111" i="12"/>
  <c r="R139" i="12"/>
  <c r="R112" i="12"/>
  <c r="R136" i="12" s="1"/>
  <c r="R109" i="12" s="1"/>
  <c r="R111" i="12"/>
  <c r="Z139" i="12"/>
  <c r="Z112" i="12"/>
  <c r="Z136" i="12" s="1"/>
  <c r="Z109" i="12" s="1"/>
  <c r="Z111" i="12"/>
  <c r="C117" i="12"/>
  <c r="D93" i="12"/>
  <c r="D86" i="12" s="1"/>
  <c r="P111" i="12"/>
  <c r="J112" i="12"/>
  <c r="J136" i="12" s="1"/>
  <c r="J109" i="12" s="1"/>
  <c r="N112" i="12"/>
  <c r="V112" i="12"/>
  <c r="V136" i="12" s="1"/>
  <c r="AD112" i="12"/>
  <c r="AD136" i="12" s="1"/>
  <c r="D128" i="12"/>
  <c r="K82" i="12"/>
  <c r="K80" i="12" s="1"/>
  <c r="O82" i="12"/>
  <c r="O80" i="12" s="1"/>
  <c r="E90" i="12"/>
  <c r="C12" i="15"/>
  <c r="O160" i="12" l="1"/>
  <c r="O157" i="12" s="1"/>
  <c r="K111" i="12"/>
  <c r="C8" i="15"/>
  <c r="R160" i="12"/>
  <c r="R157" i="12" s="1"/>
  <c r="E106" i="12"/>
  <c r="M111" i="12"/>
  <c r="AB160" i="12"/>
  <c r="AB157" i="12" s="1"/>
  <c r="AG86" i="12"/>
  <c r="J160" i="12"/>
  <c r="J157" i="12" s="1"/>
  <c r="F19" i="12"/>
  <c r="E16" i="12"/>
  <c r="G16" i="12" s="1"/>
  <c r="F26" i="12"/>
  <c r="C15" i="12"/>
  <c r="C12" i="12" s="1"/>
  <c r="V109" i="12"/>
  <c r="V160" i="12" s="1"/>
  <c r="V157" i="12" s="1"/>
  <c r="AG12" i="12"/>
  <c r="H160" i="12"/>
  <c r="H157" i="12" s="1"/>
  <c r="E96" i="12"/>
  <c r="E82" i="12"/>
  <c r="C59" i="12"/>
  <c r="C62" i="12" s="1"/>
  <c r="I160" i="12"/>
  <c r="I157" i="12" s="1"/>
  <c r="G52" i="12"/>
  <c r="E59" i="12"/>
  <c r="T160" i="12"/>
  <c r="T157" i="12" s="1"/>
  <c r="G45" i="12"/>
  <c r="D97" i="12"/>
  <c r="Z160" i="12"/>
  <c r="Z157" i="12" s="1"/>
  <c r="F97" i="12"/>
  <c r="B23" i="12"/>
  <c r="B22" i="12" s="1"/>
  <c r="P160" i="12"/>
  <c r="P157" i="12" s="1"/>
  <c r="K160" i="12"/>
  <c r="K157" i="12" s="1"/>
  <c r="G97" i="12"/>
  <c r="G18" i="14"/>
  <c r="X160" i="12"/>
  <c r="X157" i="12" s="1"/>
  <c r="F18" i="14"/>
  <c r="L160" i="12"/>
  <c r="L157" i="12" s="1"/>
  <c r="N136" i="12"/>
  <c r="N109" i="12" s="1"/>
  <c r="N160" i="12" s="1"/>
  <c r="N157" i="12" s="1"/>
  <c r="M160" i="12"/>
  <c r="M157" i="12" s="1"/>
  <c r="G46" i="12"/>
  <c r="F53" i="12"/>
  <c r="AD160" i="12"/>
  <c r="AD157" i="12" s="1"/>
  <c r="G86" i="12"/>
  <c r="G83" i="12" s="1"/>
  <c r="G53" i="12"/>
  <c r="G24" i="14"/>
  <c r="F24" i="14"/>
  <c r="G27" i="14"/>
  <c r="E89" i="12"/>
  <c r="E83" i="12" s="1"/>
  <c r="G90" i="12"/>
  <c r="F90" i="12"/>
  <c r="G115" i="12"/>
  <c r="E111" i="12"/>
  <c r="F115" i="12"/>
  <c r="D115" i="12"/>
  <c r="E112" i="12"/>
  <c r="D90" i="12"/>
  <c r="F16" i="12"/>
  <c r="B112" i="12"/>
  <c r="B136" i="12" s="1"/>
  <c r="B109" i="12" s="1"/>
  <c r="B111" i="12"/>
  <c r="C103" i="12"/>
  <c r="C80" i="12" s="1"/>
  <c r="C89" i="12"/>
  <c r="F32" i="12"/>
  <c r="E31" i="12"/>
  <c r="E15" i="12" s="1"/>
  <c r="G32" i="12"/>
  <c r="D124" i="12"/>
  <c r="D123" i="12" s="1"/>
  <c r="G124" i="12"/>
  <c r="E123" i="12"/>
  <c r="F124" i="12"/>
  <c r="G22" i="12"/>
  <c r="F118" i="12"/>
  <c r="E117" i="12"/>
  <c r="G118" i="12"/>
  <c r="D17" i="17"/>
  <c r="G59" i="12" l="1"/>
  <c r="F23" i="12"/>
  <c r="B59" i="12"/>
  <c r="AG136" i="12"/>
  <c r="B157" i="12"/>
  <c r="D59" i="12"/>
  <c r="D62" i="12" s="1"/>
  <c r="B15" i="12"/>
  <c r="B12" i="12" s="1"/>
  <c r="B160" i="12" s="1"/>
  <c r="AG109" i="12"/>
  <c r="AG157" i="12"/>
  <c r="D96" i="12"/>
  <c r="D82" i="12"/>
  <c r="D103" i="12" s="1"/>
  <c r="F96" i="12"/>
  <c r="G96" i="12"/>
  <c r="F117" i="12"/>
  <c r="G117" i="12"/>
  <c r="E136" i="12"/>
  <c r="G112" i="12"/>
  <c r="F112" i="12"/>
  <c r="F111" i="12"/>
  <c r="G106" i="12"/>
  <c r="F106" i="12"/>
  <c r="C136" i="12"/>
  <c r="C109" i="12" s="1"/>
  <c r="C160" i="12" s="1"/>
  <c r="C111" i="12"/>
  <c r="G111" i="12" s="1"/>
  <c r="D139" i="12"/>
  <c r="D112" i="12"/>
  <c r="F89" i="12"/>
  <c r="G89" i="12"/>
  <c r="G15" i="12"/>
  <c r="E12" i="12"/>
  <c r="F123" i="12"/>
  <c r="G123" i="12"/>
  <c r="D89" i="12"/>
  <c r="G139" i="12"/>
  <c r="F139" i="12"/>
  <c r="F22" i="12"/>
  <c r="F31" i="12"/>
  <c r="G31" i="12"/>
  <c r="G82" i="12"/>
  <c r="F82" i="12"/>
  <c r="E103" i="12"/>
  <c r="D83" i="12" l="1"/>
  <c r="F15" i="12"/>
  <c r="D80" i="12"/>
  <c r="D106" i="12"/>
  <c r="C157" i="12"/>
  <c r="F12" i="12"/>
  <c r="G12" i="12"/>
  <c r="G136" i="12"/>
  <c r="E109" i="12"/>
  <c r="F136" i="12"/>
  <c r="G103" i="12"/>
  <c r="F103" i="12"/>
  <c r="E80" i="12"/>
  <c r="D136" i="12"/>
  <c r="D109" i="12" s="1"/>
  <c r="D111" i="12"/>
  <c r="B82" i="5"/>
  <c r="B83" i="5"/>
  <c r="F83" i="5" s="1"/>
  <c r="C17" i="5"/>
  <c r="C104" i="5" s="1"/>
  <c r="F82" i="5" l="1"/>
  <c r="E160" i="12"/>
  <c r="G160" i="12" s="1"/>
  <c r="D160" i="12"/>
  <c r="D157" i="12" s="1"/>
  <c r="G80" i="12"/>
  <c r="F80" i="12"/>
  <c r="G109" i="12"/>
  <c r="F109" i="12"/>
  <c r="F160" i="12" l="1"/>
  <c r="E157" i="12"/>
  <c r="G157" i="12" l="1"/>
  <c r="F157" i="12"/>
  <c r="D69" i="16" l="1"/>
  <c r="E27" i="6" l="1"/>
  <c r="O28" i="6" l="1"/>
  <c r="D17" i="6" l="1"/>
  <c r="AL23" i="6" s="1"/>
  <c r="B40" i="19" l="1"/>
  <c r="B46" i="19" s="1"/>
  <c r="E100" i="15"/>
  <c r="E80" i="15"/>
  <c r="E28" i="15"/>
  <c r="E22" i="15" s="1"/>
  <c r="E19" i="15"/>
  <c r="D14" i="15"/>
  <c r="D35" i="15" s="1"/>
  <c r="C127" i="8"/>
  <c r="B130" i="8"/>
  <c r="B127" i="8" s="1"/>
  <c r="E129" i="8"/>
  <c r="AD128" i="8"/>
  <c r="AB128" i="8" s="1"/>
  <c r="E128" i="8"/>
  <c r="G128" i="8" s="1"/>
  <c r="O127" i="8"/>
  <c r="O132" i="8" s="1"/>
  <c r="M127" i="8"/>
  <c r="M132" i="8" s="1"/>
  <c r="K127" i="8"/>
  <c r="K132" i="8" s="1"/>
  <c r="I127" i="8"/>
  <c r="I132" i="8" s="1"/>
  <c r="I131" i="8" s="1"/>
  <c r="AD125" i="8"/>
  <c r="AD121" i="8" s="1"/>
  <c r="G125" i="8"/>
  <c r="C121" i="8"/>
  <c r="B124" i="8"/>
  <c r="G123" i="8"/>
  <c r="F123" i="8"/>
  <c r="G122" i="8"/>
  <c r="F122" i="8"/>
  <c r="AE121" i="8"/>
  <c r="AC121" i="8"/>
  <c r="AA121" i="8"/>
  <c r="Y121" i="8"/>
  <c r="W121" i="8"/>
  <c r="U121" i="8"/>
  <c r="S121" i="8"/>
  <c r="Q121" i="8"/>
  <c r="O121" i="8"/>
  <c r="M121" i="8"/>
  <c r="K121" i="8"/>
  <c r="I121" i="8"/>
  <c r="AD119" i="8"/>
  <c r="AB119" i="8" s="1"/>
  <c r="E118" i="8"/>
  <c r="D115" i="8"/>
  <c r="E115" i="8" s="1"/>
  <c r="C115" i="8"/>
  <c r="C105" i="8" s="1"/>
  <c r="C104" i="8" s="1"/>
  <c r="B118" i="8"/>
  <c r="AE115" i="8"/>
  <c r="AC115" i="8"/>
  <c r="AA115" i="8"/>
  <c r="Y115" i="8"/>
  <c r="W115" i="8"/>
  <c r="U115" i="8"/>
  <c r="S115" i="8"/>
  <c r="Q115" i="8"/>
  <c r="O115" i="8"/>
  <c r="M115" i="8"/>
  <c r="K115" i="8"/>
  <c r="I115" i="8"/>
  <c r="AE111" i="8"/>
  <c r="AE137" i="8" s="1"/>
  <c r="AD111" i="8"/>
  <c r="AD137" i="8" s="1"/>
  <c r="AC111" i="8"/>
  <c r="AA111" i="8"/>
  <c r="Y111" i="8"/>
  <c r="W111" i="8"/>
  <c r="U111" i="8"/>
  <c r="S111" i="8"/>
  <c r="S137" i="8" s="1"/>
  <c r="Q111" i="8"/>
  <c r="Q137" i="8" s="1"/>
  <c r="O111" i="8"/>
  <c r="O137" i="8" s="1"/>
  <c r="M111" i="8"/>
  <c r="M137" i="8" s="1"/>
  <c r="K111" i="8"/>
  <c r="K137" i="8" s="1"/>
  <c r="AE110" i="8"/>
  <c r="AD110" i="8"/>
  <c r="AD136" i="8" s="1"/>
  <c r="AC110" i="8"/>
  <c r="AA110" i="8"/>
  <c r="Y110" i="8"/>
  <c r="W110" i="8"/>
  <c r="U110" i="8"/>
  <c r="S110" i="8"/>
  <c r="Q110" i="8"/>
  <c r="O110" i="8"/>
  <c r="M110" i="8"/>
  <c r="K110" i="8"/>
  <c r="AE109" i="8"/>
  <c r="AD109" i="8"/>
  <c r="AC109" i="8"/>
  <c r="AA109" i="8"/>
  <c r="Y109" i="8"/>
  <c r="W109" i="8"/>
  <c r="U109" i="8"/>
  <c r="S109" i="8"/>
  <c r="Q109" i="8"/>
  <c r="O109" i="8"/>
  <c r="M109" i="8"/>
  <c r="K109" i="8"/>
  <c r="AE108" i="8"/>
  <c r="AD108" i="8"/>
  <c r="AD134" i="8" s="1"/>
  <c r="AC108" i="8"/>
  <c r="AA108" i="8"/>
  <c r="Y108" i="8"/>
  <c r="W108" i="8"/>
  <c r="W107" i="8" s="1"/>
  <c r="U108" i="8"/>
  <c r="S108" i="8"/>
  <c r="Q108" i="8"/>
  <c r="O108" i="8"/>
  <c r="M108" i="8"/>
  <c r="K108" i="8"/>
  <c r="I106" i="8"/>
  <c r="I111" i="8" s="1"/>
  <c r="I137" i="8" s="1"/>
  <c r="H106" i="8"/>
  <c r="H104" i="8" s="1"/>
  <c r="I105" i="8"/>
  <c r="I110" i="8" s="1"/>
  <c r="H105" i="8"/>
  <c r="H103" i="8" s="1"/>
  <c r="AE102" i="8"/>
  <c r="AD102" i="8"/>
  <c r="AC102" i="8"/>
  <c r="AB102" i="8"/>
  <c r="AA102" i="8"/>
  <c r="Z102" i="8"/>
  <c r="Y102" i="8"/>
  <c r="X102" i="8"/>
  <c r="W102" i="8"/>
  <c r="V102" i="8"/>
  <c r="U102" i="8"/>
  <c r="T102" i="8"/>
  <c r="S102" i="8"/>
  <c r="R102" i="8"/>
  <c r="Q102" i="8"/>
  <c r="P102" i="8"/>
  <c r="O102" i="8"/>
  <c r="N102" i="8"/>
  <c r="M102" i="8"/>
  <c r="L102" i="8"/>
  <c r="K102" i="8"/>
  <c r="J102" i="8"/>
  <c r="E100" i="8"/>
  <c r="D100" i="8" s="1"/>
  <c r="E99" i="8"/>
  <c r="E98" i="8"/>
  <c r="D98" i="8" s="1"/>
  <c r="E97" i="8"/>
  <c r="D97" i="8" s="1"/>
  <c r="B97" i="8"/>
  <c r="AE96" i="8"/>
  <c r="AD96" i="8"/>
  <c r="AC96" i="8"/>
  <c r="AB96" i="8"/>
  <c r="AB111" i="8" s="1"/>
  <c r="AB137" i="8" s="1"/>
  <c r="AA96" i="8"/>
  <c r="Z96" i="8"/>
  <c r="Z111" i="8" s="1"/>
  <c r="Z137" i="8" s="1"/>
  <c r="Y96" i="8"/>
  <c r="W96" i="8"/>
  <c r="U96" i="8"/>
  <c r="S96" i="8"/>
  <c r="Q96" i="8"/>
  <c r="O96" i="8"/>
  <c r="M96" i="8"/>
  <c r="K96" i="8"/>
  <c r="I96" i="8"/>
  <c r="E94" i="8"/>
  <c r="E93" i="8"/>
  <c r="D93" i="8" s="1"/>
  <c r="E92" i="8"/>
  <c r="D92" i="8" s="1"/>
  <c r="E91" i="8"/>
  <c r="D91" i="8" s="1"/>
  <c r="S90" i="8"/>
  <c r="O73" i="8"/>
  <c r="U77" i="8"/>
  <c r="T77" i="8"/>
  <c r="Z71" i="8"/>
  <c r="O77" i="8"/>
  <c r="N77" i="8"/>
  <c r="D63" i="8"/>
  <c r="B63" i="8"/>
  <c r="D62" i="8"/>
  <c r="B62" i="8"/>
  <c r="D61" i="8"/>
  <c r="B61" i="8"/>
  <c r="D60" i="8"/>
  <c r="B60" i="8"/>
  <c r="D59" i="8"/>
  <c r="B59" i="8"/>
  <c r="AD58" i="8"/>
  <c r="AB58" i="8"/>
  <c r="Z58" i="8"/>
  <c r="X58" i="8"/>
  <c r="V58" i="8"/>
  <c r="V55" i="8" s="1"/>
  <c r="T58" i="8"/>
  <c r="R58" i="8"/>
  <c r="P58" i="8"/>
  <c r="O58" i="8"/>
  <c r="N58" i="8"/>
  <c r="L58" i="8"/>
  <c r="J58" i="8"/>
  <c r="H58" i="8"/>
  <c r="AE44" i="8"/>
  <c r="AD44" i="8"/>
  <c r="Z44" i="8"/>
  <c r="P44" i="8"/>
  <c r="H44" i="8"/>
  <c r="F42" i="8"/>
  <c r="C42" i="8"/>
  <c r="G42" i="8" s="1"/>
  <c r="C41" i="8"/>
  <c r="C29" i="8" s="1"/>
  <c r="B41" i="8"/>
  <c r="F41" i="8" s="1"/>
  <c r="C40" i="8"/>
  <c r="G40" i="8" s="1"/>
  <c r="B40" i="8"/>
  <c r="F40" i="8" s="1"/>
  <c r="F39" i="8"/>
  <c r="C39" i="8"/>
  <c r="G39" i="8" s="1"/>
  <c r="AD38" i="8"/>
  <c r="E38" i="8"/>
  <c r="D38" i="8"/>
  <c r="B36" i="8"/>
  <c r="B35" i="8"/>
  <c r="B30" i="8" s="1"/>
  <c r="F30" i="8" s="1"/>
  <c r="B34" i="8"/>
  <c r="F33" i="8"/>
  <c r="D33" i="8"/>
  <c r="C33" i="8"/>
  <c r="G33" i="8" s="1"/>
  <c r="D32" i="8"/>
  <c r="C32" i="8"/>
  <c r="G30" i="8"/>
  <c r="U26" i="8"/>
  <c r="S26" i="8"/>
  <c r="R26" i="8"/>
  <c r="M26" i="8"/>
  <c r="L26" i="8"/>
  <c r="H29" i="8"/>
  <c r="W26" i="8"/>
  <c r="G27" i="8"/>
  <c r="F27" i="8"/>
  <c r="E24" i="8"/>
  <c r="E18" i="8" s="1"/>
  <c r="D24" i="8"/>
  <c r="D18" i="8" s="1"/>
  <c r="C24" i="8"/>
  <c r="C18" i="8" s="1"/>
  <c r="C86" i="8" s="1"/>
  <c r="B24" i="8"/>
  <c r="B18" i="8" s="1"/>
  <c r="E23" i="8"/>
  <c r="E20" i="8" s="1"/>
  <c r="C23" i="8"/>
  <c r="C20" i="8" s="1"/>
  <c r="B23" i="8"/>
  <c r="G22" i="8"/>
  <c r="B22" i="8"/>
  <c r="F22" i="8" s="1"/>
  <c r="G21" i="8"/>
  <c r="F21" i="8"/>
  <c r="M20" i="8"/>
  <c r="M14" i="8" s="1"/>
  <c r="L20" i="8"/>
  <c r="K20" i="8"/>
  <c r="J20" i="8"/>
  <c r="I20" i="8"/>
  <c r="H20" i="8"/>
  <c r="M18" i="8"/>
  <c r="K18" i="8"/>
  <c r="I18" i="8"/>
  <c r="AE17" i="8"/>
  <c r="AC17" i="8"/>
  <c r="AB17" i="8"/>
  <c r="AA17" i="8"/>
  <c r="Z17" i="8"/>
  <c r="Y17" i="8"/>
  <c r="X17" i="8"/>
  <c r="W17" i="8"/>
  <c r="V17" i="8"/>
  <c r="U17" i="8"/>
  <c r="T17" i="8"/>
  <c r="S17" i="8"/>
  <c r="R17" i="8"/>
  <c r="Q17" i="8"/>
  <c r="P17" i="8"/>
  <c r="O17" i="8"/>
  <c r="M17" i="8"/>
  <c r="L17" i="8"/>
  <c r="K17" i="8"/>
  <c r="J17" i="8"/>
  <c r="I17" i="8"/>
  <c r="H17" i="8"/>
  <c r="AE16" i="8"/>
  <c r="AD16" i="8"/>
  <c r="AC16" i="8"/>
  <c r="AB16" i="8"/>
  <c r="AA16" i="8"/>
  <c r="Z16" i="8"/>
  <c r="Y16" i="8"/>
  <c r="X16" i="8"/>
  <c r="W16" i="8"/>
  <c r="V16" i="8"/>
  <c r="U16" i="8"/>
  <c r="T16" i="8"/>
  <c r="S16" i="8"/>
  <c r="R16" i="8"/>
  <c r="Q16" i="8"/>
  <c r="P16" i="8"/>
  <c r="O16" i="8"/>
  <c r="M16" i="8"/>
  <c r="L16" i="8"/>
  <c r="K16" i="8"/>
  <c r="J16" i="8"/>
  <c r="I16" i="8"/>
  <c r="H16" i="8"/>
  <c r="E16" i="8"/>
  <c r="D16" i="8"/>
  <c r="C16" i="8"/>
  <c r="M15" i="8"/>
  <c r="K15" i="8"/>
  <c r="I15" i="8"/>
  <c r="E15" i="8"/>
  <c r="D15" i="8"/>
  <c r="C15" i="8"/>
  <c r="D100" i="15" l="1"/>
  <c r="E72" i="15"/>
  <c r="E96" i="8"/>
  <c r="D96" i="8" s="1"/>
  <c r="D99" i="8"/>
  <c r="D110" i="8" s="1"/>
  <c r="C103" i="8"/>
  <c r="C102" i="8" s="1"/>
  <c r="Z53" i="8"/>
  <c r="Z46" i="8" s="1"/>
  <c r="Z55" i="8"/>
  <c r="Z52" i="8" s="1"/>
  <c r="E12" i="15"/>
  <c r="G12" i="15" s="1"/>
  <c r="E15" i="15"/>
  <c r="G41" i="8"/>
  <c r="O136" i="8"/>
  <c r="K26" i="8"/>
  <c r="E137" i="8"/>
  <c r="L14" i="8"/>
  <c r="I14" i="8"/>
  <c r="U135" i="8"/>
  <c r="H14" i="8"/>
  <c r="K14" i="8"/>
  <c r="W135" i="8"/>
  <c r="AA135" i="8"/>
  <c r="C55" i="8"/>
  <c r="B32" i="8"/>
  <c r="O134" i="8"/>
  <c r="W63" i="8"/>
  <c r="W58" i="8" s="1"/>
  <c r="W55" i="8" s="1"/>
  <c r="W48" i="8" s="1"/>
  <c r="X77" i="8"/>
  <c r="AA63" i="8"/>
  <c r="K107" i="8"/>
  <c r="AA107" i="8"/>
  <c r="H66" i="8"/>
  <c r="Y107" i="8"/>
  <c r="O107" i="8"/>
  <c r="AD107" i="8"/>
  <c r="M107" i="8"/>
  <c r="AC107" i="8"/>
  <c r="AA26" i="8"/>
  <c r="O26" i="8"/>
  <c r="D127" i="8"/>
  <c r="B58" i="8"/>
  <c r="AD26" i="8"/>
  <c r="B28" i="8"/>
  <c r="Q107" i="8"/>
  <c r="AE107" i="8"/>
  <c r="S107" i="8"/>
  <c r="D84" i="8"/>
  <c r="E32" i="8"/>
  <c r="G32" i="8" s="1"/>
  <c r="U107" i="8"/>
  <c r="I26" i="8"/>
  <c r="E17" i="8"/>
  <c r="Y26" i="8"/>
  <c r="AE26" i="8"/>
  <c r="Q26" i="8"/>
  <c r="AC26" i="8"/>
  <c r="N26" i="8"/>
  <c r="Z26" i="8"/>
  <c r="B56" i="8"/>
  <c r="E14" i="15"/>
  <c r="V26" i="8"/>
  <c r="B29" i="8"/>
  <c r="AD115" i="8"/>
  <c r="J44" i="8"/>
  <c r="J26" i="8"/>
  <c r="D58" i="8"/>
  <c r="B20" i="8"/>
  <c r="B14" i="8" s="1"/>
  <c r="F24" i="8"/>
  <c r="F35" i="8"/>
  <c r="G36" i="8"/>
  <c r="U63" i="8"/>
  <c r="C132" i="8"/>
  <c r="C131" i="8" s="1"/>
  <c r="Z93" i="8"/>
  <c r="Z110" i="8" s="1"/>
  <c r="Z136" i="8" s="1"/>
  <c r="F97" i="8"/>
  <c r="H102" i="8"/>
  <c r="B104" i="8"/>
  <c r="B102" i="8" s="1"/>
  <c r="C99" i="8"/>
  <c r="C97" i="8"/>
  <c r="G97" i="8" s="1"/>
  <c r="T26" i="8"/>
  <c r="AB26" i="8"/>
  <c r="E90" i="8"/>
  <c r="E105" i="8"/>
  <c r="F105" i="8" s="1"/>
  <c r="C100" i="8"/>
  <c r="G100" i="8" s="1"/>
  <c r="I104" i="8"/>
  <c r="E104" i="8" s="1"/>
  <c r="E109" i="8" s="1"/>
  <c r="AB125" i="8"/>
  <c r="F23" i="8"/>
  <c r="C38" i="8"/>
  <c r="G38" i="8" s="1"/>
  <c r="F118" i="8"/>
  <c r="J14" i="8"/>
  <c r="G15" i="8"/>
  <c r="H26" i="8"/>
  <c r="P26" i="8"/>
  <c r="X26" i="8"/>
  <c r="B38" i="8"/>
  <c r="F38" i="8" s="1"/>
  <c r="I103" i="8"/>
  <c r="F124" i="8"/>
  <c r="B17" i="8"/>
  <c r="G115" i="8"/>
  <c r="AB93" i="8"/>
  <c r="Z128" i="8"/>
  <c r="AB127" i="8"/>
  <c r="AB132" i="8" s="1"/>
  <c r="AI86" i="8"/>
  <c r="AB115" i="8"/>
  <c r="Z119" i="8"/>
  <c r="O131" i="8"/>
  <c r="M131" i="8"/>
  <c r="E127" i="8"/>
  <c r="F130" i="8"/>
  <c r="G130" i="8"/>
  <c r="K131" i="8"/>
  <c r="B129" i="8"/>
  <c r="F129" i="8" s="1"/>
  <c r="D129" i="8"/>
  <c r="F15" i="8"/>
  <c r="G24" i="8"/>
  <c r="G34" i="8"/>
  <c r="G20" i="8"/>
  <c r="D23" i="8"/>
  <c r="D20" i="8" s="1"/>
  <c r="F34" i="8"/>
  <c r="D121" i="8"/>
  <c r="G35" i="8"/>
  <c r="E121" i="8"/>
  <c r="AD127" i="8"/>
  <c r="AD132" i="8" s="1"/>
  <c r="B16" i="8"/>
  <c r="G18" i="8"/>
  <c r="G118" i="8"/>
  <c r="G129" i="8"/>
  <c r="C17" i="8"/>
  <c r="F18" i="8"/>
  <c r="B54" i="8"/>
  <c r="G16" i="8"/>
  <c r="G23" i="8"/>
  <c r="E106" i="8"/>
  <c r="E111" i="8" s="1"/>
  <c r="G124" i="8"/>
  <c r="D94" i="15" l="1"/>
  <c r="D72" i="15"/>
  <c r="D107" i="15" s="1"/>
  <c r="E110" i="8"/>
  <c r="G99" i="8"/>
  <c r="E14" i="8"/>
  <c r="F14" i="8" s="1"/>
  <c r="AC135" i="8"/>
  <c r="AC81" i="8"/>
  <c r="E8" i="15"/>
  <c r="AA134" i="8"/>
  <c r="AA86" i="8"/>
  <c r="AA137" i="8" s="1"/>
  <c r="Y86" i="8"/>
  <c r="Y137" i="8" s="1"/>
  <c r="AA58" i="8"/>
  <c r="J66" i="8"/>
  <c r="B67" i="8"/>
  <c r="D17" i="8"/>
  <c r="D132" i="8"/>
  <c r="D131" i="8" s="1"/>
  <c r="G28" i="8"/>
  <c r="G17" i="8"/>
  <c r="G105" i="8"/>
  <c r="W59" i="8"/>
  <c r="F17" i="8"/>
  <c r="V75" i="8"/>
  <c r="V72" i="8" s="1"/>
  <c r="U58" i="8"/>
  <c r="U55" i="8" s="1"/>
  <c r="D26" i="8"/>
  <c r="F20" i="8"/>
  <c r="C26" i="8"/>
  <c r="B26" i="8"/>
  <c r="F28" i="8"/>
  <c r="B53" i="8"/>
  <c r="B51" i="8"/>
  <c r="F32" i="8"/>
  <c r="R44" i="8"/>
  <c r="Z92" i="8"/>
  <c r="Z108" i="8" s="1"/>
  <c r="Z134" i="8" s="1"/>
  <c r="D137" i="8"/>
  <c r="B47" i="8"/>
  <c r="F47" i="8" s="1"/>
  <c r="AC58" i="8"/>
  <c r="AC55" i="8" s="1"/>
  <c r="B49" i="8"/>
  <c r="U59" i="8"/>
  <c r="V44" i="8"/>
  <c r="N44" i="8"/>
  <c r="AB44" i="8"/>
  <c r="X44" i="8"/>
  <c r="O44" i="8"/>
  <c r="L44" i="8"/>
  <c r="X111" i="8"/>
  <c r="X137" i="8" s="1"/>
  <c r="Z125" i="8"/>
  <c r="AB121" i="8"/>
  <c r="C98" i="8"/>
  <c r="X109" i="8"/>
  <c r="I108" i="8"/>
  <c r="E103" i="8"/>
  <c r="AB110" i="8"/>
  <c r="AB92" i="8"/>
  <c r="AB108" i="8" s="1"/>
  <c r="P110" i="8"/>
  <c r="P111" i="8"/>
  <c r="P137" i="8" s="1"/>
  <c r="I109" i="8"/>
  <c r="I102" i="8"/>
  <c r="G121" i="8"/>
  <c r="AD131" i="8"/>
  <c r="Z115" i="8"/>
  <c r="X119" i="8"/>
  <c r="E132" i="8"/>
  <c r="F127" i="8"/>
  <c r="G127" i="8"/>
  <c r="F29" i="8"/>
  <c r="G29" i="8"/>
  <c r="E26" i="8"/>
  <c r="X128" i="8"/>
  <c r="Z127" i="8"/>
  <c r="Z132" i="8" s="1"/>
  <c r="F16" i="8"/>
  <c r="D14" i="8"/>
  <c r="AB131" i="8"/>
  <c r="C14" i="8"/>
  <c r="G14" i="8" s="1"/>
  <c r="F104" i="8"/>
  <c r="G104" i="8"/>
  <c r="F106" i="8"/>
  <c r="G106" i="8"/>
  <c r="G98" i="8" l="1"/>
  <c r="C96" i="8"/>
  <c r="B86" i="8"/>
  <c r="B137" i="8" s="1"/>
  <c r="F137" i="8" s="1"/>
  <c r="AC73" i="8"/>
  <c r="AC78" i="8"/>
  <c r="W134" i="8"/>
  <c r="W86" i="8"/>
  <c r="W137" i="8" s="1"/>
  <c r="U134" i="8"/>
  <c r="AE66" i="8"/>
  <c r="P71" i="8"/>
  <c r="P68" i="8" s="1"/>
  <c r="P65" i="8" s="1"/>
  <c r="N66" i="8"/>
  <c r="T75" i="8"/>
  <c r="T72" i="8" s="1"/>
  <c r="X75" i="8"/>
  <c r="X72" i="8" s="1"/>
  <c r="X69" i="8" s="1"/>
  <c r="O66" i="8"/>
  <c r="O75" i="8"/>
  <c r="M58" i="8"/>
  <c r="I58" i="8"/>
  <c r="S58" i="8"/>
  <c r="Z109" i="8"/>
  <c r="B46" i="8"/>
  <c r="F46" i="8" s="1"/>
  <c r="Q58" i="8"/>
  <c r="B44" i="8"/>
  <c r="K58" i="8"/>
  <c r="K55" i="8" s="1"/>
  <c r="E55" i="8" s="1"/>
  <c r="D55" i="8" s="1"/>
  <c r="Y58" i="8"/>
  <c r="D94" i="8"/>
  <c r="G96" i="8"/>
  <c r="V111" i="8"/>
  <c r="V137" i="8" s="1"/>
  <c r="P109" i="8"/>
  <c r="G103" i="8"/>
  <c r="E108" i="8"/>
  <c r="F103" i="8"/>
  <c r="X125" i="8"/>
  <c r="Z121" i="8"/>
  <c r="P108" i="8"/>
  <c r="N110" i="8"/>
  <c r="N136" i="8" s="1"/>
  <c r="AB109" i="8"/>
  <c r="X110" i="8"/>
  <c r="N111" i="8"/>
  <c r="N137" i="8" s="1"/>
  <c r="E102" i="8"/>
  <c r="G102" i="8" s="1"/>
  <c r="I107" i="8"/>
  <c r="V119" i="8"/>
  <c r="X115" i="8"/>
  <c r="Z131" i="8"/>
  <c r="E131" i="8"/>
  <c r="G132" i="8"/>
  <c r="G131" i="8" s="1"/>
  <c r="V128" i="8"/>
  <c r="X127" i="8"/>
  <c r="X132" i="8" s="1"/>
  <c r="F26" i="8"/>
  <c r="G26" i="8"/>
  <c r="P90" i="8" l="1"/>
  <c r="X66" i="8"/>
  <c r="B69" i="8"/>
  <c r="U86" i="8"/>
  <c r="U137" i="8" s="1"/>
  <c r="Z107" i="8"/>
  <c r="Z135" i="8"/>
  <c r="Z133" i="8" s="1"/>
  <c r="O72" i="8"/>
  <c r="F54" i="8"/>
  <c r="J71" i="8"/>
  <c r="J68" i="8" s="1"/>
  <c r="J65" i="8" s="1"/>
  <c r="X71" i="8"/>
  <c r="X68" i="8" s="1"/>
  <c r="X65" i="8" s="1"/>
  <c r="W75" i="8"/>
  <c r="W72" i="8" s="1"/>
  <c r="L71" i="8"/>
  <c r="L68" i="8" s="1"/>
  <c r="L65" i="8" s="1"/>
  <c r="AA75" i="8"/>
  <c r="AA72" i="8" s="1"/>
  <c r="AA69" i="8" s="1"/>
  <c r="M44" i="8"/>
  <c r="L66" i="8"/>
  <c r="I44" i="8"/>
  <c r="S44" i="8"/>
  <c r="AB107" i="8"/>
  <c r="AA44" i="8"/>
  <c r="D111" i="8"/>
  <c r="J110" i="8"/>
  <c r="V125" i="8"/>
  <c r="X121" i="8"/>
  <c r="H111" i="8"/>
  <c r="H137" i="8" s="1"/>
  <c r="C94" i="8"/>
  <c r="X108" i="8"/>
  <c r="W44" i="8"/>
  <c r="E107" i="8"/>
  <c r="P107" i="8"/>
  <c r="F102" i="8"/>
  <c r="N109" i="8"/>
  <c r="J111" i="8"/>
  <c r="J137" i="8" s="1"/>
  <c r="J108" i="8"/>
  <c r="N108" i="8"/>
  <c r="T119" i="8"/>
  <c r="V115" i="8"/>
  <c r="V127" i="8"/>
  <c r="V132" i="8" s="1"/>
  <c r="X131" i="8"/>
  <c r="AA66" i="8" l="1"/>
  <c r="AA65" i="8"/>
  <c r="F56" i="8"/>
  <c r="D51" i="8"/>
  <c r="D49" i="8"/>
  <c r="D86" i="8" s="1"/>
  <c r="E86" i="8" s="1"/>
  <c r="X107" i="8"/>
  <c r="X134" i="8"/>
  <c r="G54" i="8"/>
  <c r="G56" i="8"/>
  <c r="E51" i="8"/>
  <c r="F51" i="8" s="1"/>
  <c r="S66" i="8"/>
  <c r="M66" i="8"/>
  <c r="M72" i="8"/>
  <c r="U75" i="8"/>
  <c r="U72" i="8" s="1"/>
  <c r="I66" i="8"/>
  <c r="AC71" i="8"/>
  <c r="AC68" i="8" s="1"/>
  <c r="F53" i="8"/>
  <c r="V110" i="8"/>
  <c r="C51" i="8"/>
  <c r="Q44" i="8"/>
  <c r="V109" i="8"/>
  <c r="V135" i="8" s="1"/>
  <c r="V108" i="8"/>
  <c r="V134" i="8" s="1"/>
  <c r="C111" i="8"/>
  <c r="G111" i="8" s="1"/>
  <c r="G94" i="8"/>
  <c r="T125" i="8"/>
  <c r="V121" i="8"/>
  <c r="J109" i="8"/>
  <c r="N107" i="8"/>
  <c r="H110" i="8"/>
  <c r="V131" i="8"/>
  <c r="R119" i="8"/>
  <c r="T115" i="8"/>
  <c r="R127" i="8"/>
  <c r="T127" i="8"/>
  <c r="T132" i="8" s="1"/>
  <c r="B100" i="8"/>
  <c r="F100" i="8" s="1"/>
  <c r="H109" i="8" l="1"/>
  <c r="D44" i="8"/>
  <c r="J107" i="8"/>
  <c r="X136" i="8"/>
  <c r="G51" i="8"/>
  <c r="M71" i="8"/>
  <c r="M68" i="8" s="1"/>
  <c r="M65" i="8" s="1"/>
  <c r="S71" i="8"/>
  <c r="S68" i="8" s="1"/>
  <c r="S65" i="8" s="1"/>
  <c r="F55" i="8"/>
  <c r="G55" i="8"/>
  <c r="G53" i="8"/>
  <c r="V107" i="8"/>
  <c r="Y44" i="8"/>
  <c r="K44" i="8"/>
  <c r="D109" i="8"/>
  <c r="D108" i="8"/>
  <c r="H108" i="8"/>
  <c r="E49" i="8"/>
  <c r="F49" i="8" s="1"/>
  <c r="G52" i="8"/>
  <c r="F52" i="8"/>
  <c r="R125" i="8"/>
  <c r="T121" i="8"/>
  <c r="R132" i="8"/>
  <c r="R115" i="8"/>
  <c r="P119" i="8"/>
  <c r="B99" i="8"/>
  <c r="T131" i="8"/>
  <c r="B98" i="8"/>
  <c r="B96" i="8" s="1"/>
  <c r="F99" i="8" l="1"/>
  <c r="H107" i="8"/>
  <c r="Q71" i="8"/>
  <c r="Q68" i="8" s="1"/>
  <c r="Q65" i="8" s="1"/>
  <c r="D107" i="8"/>
  <c r="C44" i="8"/>
  <c r="D90" i="8"/>
  <c r="G49" i="8"/>
  <c r="E44" i="8"/>
  <c r="P125" i="8"/>
  <c r="R121" i="8"/>
  <c r="F96" i="8"/>
  <c r="F98" i="8"/>
  <c r="P127" i="8"/>
  <c r="P132" i="8" s="1"/>
  <c r="N119" i="8"/>
  <c r="P115" i="8"/>
  <c r="R131" i="8"/>
  <c r="G44" i="8" l="1"/>
  <c r="N125" i="8"/>
  <c r="P121" i="8"/>
  <c r="F44" i="8"/>
  <c r="L111" i="8"/>
  <c r="B94" i="8"/>
  <c r="R111" i="8"/>
  <c r="R137" i="8" s="1"/>
  <c r="T110" i="8"/>
  <c r="L119" i="8"/>
  <c r="N115" i="8"/>
  <c r="T108" i="8"/>
  <c r="T134" i="8" s="1"/>
  <c r="T111" i="8"/>
  <c r="T137" i="8" s="1"/>
  <c r="N127" i="8"/>
  <c r="N132" i="8" s="1"/>
  <c r="P131" i="8"/>
  <c r="C92" i="8" l="1"/>
  <c r="C93" i="8"/>
  <c r="C110" i="8" s="1"/>
  <c r="AI111" i="8"/>
  <c r="L137" i="8"/>
  <c r="C137" i="8" s="1"/>
  <c r="G137" i="8" s="1"/>
  <c r="K71" i="8"/>
  <c r="N121" i="8"/>
  <c r="L125" i="8"/>
  <c r="R109" i="8"/>
  <c r="L115" i="8"/>
  <c r="J119" i="8"/>
  <c r="L109" i="8"/>
  <c r="B92" i="8"/>
  <c r="B111" i="8"/>
  <c r="F111" i="8" s="1"/>
  <c r="F94" i="8"/>
  <c r="R108" i="8"/>
  <c r="R110" i="8"/>
  <c r="T90" i="8"/>
  <c r="T109" i="8"/>
  <c r="N131" i="8"/>
  <c r="L127" i="8"/>
  <c r="L132" i="8" s="1"/>
  <c r="L110" i="8"/>
  <c r="B93" i="8"/>
  <c r="B110" i="8" s="1"/>
  <c r="R90" i="8" l="1"/>
  <c r="C91" i="8"/>
  <c r="G91" i="8" s="1"/>
  <c r="G110" i="8"/>
  <c r="G93" i="8"/>
  <c r="C109" i="8"/>
  <c r="G109" i="8" s="1"/>
  <c r="G92" i="8"/>
  <c r="AI110" i="8"/>
  <c r="AI109" i="8"/>
  <c r="T107" i="8"/>
  <c r="T135" i="8"/>
  <c r="J125" i="8"/>
  <c r="L121" i="8"/>
  <c r="J115" i="8"/>
  <c r="H119" i="8"/>
  <c r="B91" i="8"/>
  <c r="L108" i="8"/>
  <c r="F93" i="8"/>
  <c r="R107" i="8"/>
  <c r="L131" i="8"/>
  <c r="J127" i="8"/>
  <c r="J132" i="8" s="1"/>
  <c r="J131" i="8" s="1"/>
  <c r="F92" i="8"/>
  <c r="B109" i="8"/>
  <c r="C90" i="8" l="1"/>
  <c r="G90" i="8" s="1"/>
  <c r="C108" i="8"/>
  <c r="G108" i="8" s="1"/>
  <c r="B90" i="8"/>
  <c r="F90" i="8" s="1"/>
  <c r="F110" i="8"/>
  <c r="J121" i="8"/>
  <c r="H125" i="8"/>
  <c r="B119" i="8"/>
  <c r="H115" i="8"/>
  <c r="B115" i="8" s="1"/>
  <c r="F115" i="8" s="1"/>
  <c r="F91" i="8"/>
  <c r="B108" i="8"/>
  <c r="D128" i="8"/>
  <c r="B128" i="8"/>
  <c r="F128" i="8" s="1"/>
  <c r="H127" i="8"/>
  <c r="H132" i="8" s="1"/>
  <c r="L107" i="8"/>
  <c r="AI107" i="8" s="1"/>
  <c r="AI108" i="8"/>
  <c r="F109" i="8"/>
  <c r="C107" i="8" l="1"/>
  <c r="G107" i="8" s="1"/>
  <c r="B134" i="8"/>
  <c r="B125" i="8"/>
  <c r="F125" i="8" s="1"/>
  <c r="H121" i="8"/>
  <c r="B121" i="8" s="1"/>
  <c r="AI132" i="8"/>
  <c r="H131" i="8"/>
  <c r="AI131" i="8" s="1"/>
  <c r="B107" i="8"/>
  <c r="F107" i="8" s="1"/>
  <c r="F108" i="8"/>
  <c r="F121" i="8" l="1"/>
  <c r="B132" i="8"/>
  <c r="F132" i="8" l="1"/>
  <c r="F131" i="8" s="1"/>
  <c r="B131" i="8"/>
  <c r="E53" i="15" l="1"/>
  <c r="E39" i="15" s="1"/>
  <c r="E54" i="15"/>
  <c r="D54" i="15" s="1"/>
  <c r="D41" i="15"/>
  <c r="B19" i="15"/>
  <c r="B15" i="15" s="1"/>
  <c r="I43" i="15"/>
  <c r="J43" i="15"/>
  <c r="K43" i="15"/>
  <c r="L43" i="15"/>
  <c r="M43" i="15"/>
  <c r="N43" i="15"/>
  <c r="O43" i="15"/>
  <c r="P43" i="15"/>
  <c r="Q43" i="15"/>
  <c r="R43" i="15"/>
  <c r="S43" i="15"/>
  <c r="T43" i="15"/>
  <c r="U43" i="15"/>
  <c r="V43" i="15"/>
  <c r="W43" i="15"/>
  <c r="X43" i="15"/>
  <c r="Y43" i="15"/>
  <c r="Z43" i="15"/>
  <c r="AA43" i="15"/>
  <c r="AB43" i="15"/>
  <c r="AC43" i="15"/>
  <c r="AD43" i="15"/>
  <c r="AE43" i="15"/>
  <c r="H43" i="15"/>
  <c r="H41" i="15"/>
  <c r="H40" i="15"/>
  <c r="H39" i="15"/>
  <c r="D43" i="15"/>
  <c r="E43" i="15"/>
  <c r="B43" i="15" l="1"/>
  <c r="F43" i="15" s="1"/>
  <c r="E41" i="15"/>
  <c r="E62" i="15" s="1"/>
  <c r="D53" i="15"/>
  <c r="D39" i="15" s="1"/>
  <c r="D60" i="15" s="1"/>
  <c r="D109" i="15" s="1"/>
  <c r="G57" i="15"/>
  <c r="F57" i="15"/>
  <c r="D62" i="15"/>
  <c r="D64" i="15"/>
  <c r="E64" i="15"/>
  <c r="B56" i="15"/>
  <c r="I64" i="15"/>
  <c r="J64" i="15"/>
  <c r="K64" i="15"/>
  <c r="L64" i="15"/>
  <c r="M64" i="15"/>
  <c r="N64" i="15"/>
  <c r="O64" i="15"/>
  <c r="P64" i="15"/>
  <c r="Q64" i="15"/>
  <c r="R64" i="15"/>
  <c r="S64" i="15"/>
  <c r="T64" i="15"/>
  <c r="U64" i="15"/>
  <c r="V64" i="15"/>
  <c r="W64" i="15"/>
  <c r="X64" i="15"/>
  <c r="Y64" i="15"/>
  <c r="Z64" i="15"/>
  <c r="AA64" i="15"/>
  <c r="AB64" i="15"/>
  <c r="AC64" i="15"/>
  <c r="AD64" i="15"/>
  <c r="AE64" i="15"/>
  <c r="H64" i="15"/>
  <c r="H62" i="15"/>
  <c r="H61" i="15"/>
  <c r="H110" i="15" s="1"/>
  <c r="H60" i="15"/>
  <c r="H109" i="15" s="1"/>
  <c r="B64" i="15" l="1"/>
  <c r="F64" i="15" s="1"/>
  <c r="H58" i="15"/>
  <c r="C87" i="15" l="1"/>
  <c r="B50" i="15"/>
  <c r="F50" i="15" s="1"/>
  <c r="B48" i="15"/>
  <c r="F48" i="15" s="1"/>
  <c r="B46" i="15"/>
  <c r="AD44" i="15"/>
  <c r="E60" i="15"/>
  <c r="I41" i="15"/>
  <c r="I62" i="15" s="1"/>
  <c r="J41" i="15"/>
  <c r="J62" i="15" s="1"/>
  <c r="K41" i="15"/>
  <c r="K62" i="15" s="1"/>
  <c r="L41" i="15"/>
  <c r="L62" i="15" s="1"/>
  <c r="M41" i="15"/>
  <c r="M62" i="15" s="1"/>
  <c r="N41" i="15"/>
  <c r="N62" i="15" s="1"/>
  <c r="O41" i="15"/>
  <c r="O62" i="15" s="1"/>
  <c r="P41" i="15"/>
  <c r="P62" i="15" s="1"/>
  <c r="Q41" i="15"/>
  <c r="Q62" i="15" s="1"/>
  <c r="R41" i="15"/>
  <c r="R62" i="15" s="1"/>
  <c r="S41" i="15"/>
  <c r="S62" i="15" s="1"/>
  <c r="T41" i="15"/>
  <c r="T62" i="15" s="1"/>
  <c r="U41" i="15"/>
  <c r="U62" i="15" s="1"/>
  <c r="V41" i="15"/>
  <c r="V62" i="15" s="1"/>
  <c r="W41" i="15"/>
  <c r="W62" i="15" s="1"/>
  <c r="X41" i="15"/>
  <c r="X62" i="15" s="1"/>
  <c r="Y41" i="15"/>
  <c r="Y62" i="15" s="1"/>
  <c r="Z41" i="15"/>
  <c r="Z62" i="15" s="1"/>
  <c r="AA41" i="15"/>
  <c r="AA62" i="15" s="1"/>
  <c r="AB41" i="15"/>
  <c r="AB62" i="15" s="1"/>
  <c r="AC41" i="15"/>
  <c r="AC62" i="15" s="1"/>
  <c r="AD41" i="15"/>
  <c r="AD62" i="15" s="1"/>
  <c r="AE41" i="15"/>
  <c r="AE62" i="15" s="1"/>
  <c r="I39" i="15"/>
  <c r="I60" i="15" s="1"/>
  <c r="I109" i="15" s="1"/>
  <c r="J39" i="15"/>
  <c r="J60" i="15" s="1"/>
  <c r="K39" i="15"/>
  <c r="K60" i="15" s="1"/>
  <c r="K109" i="15" s="1"/>
  <c r="L39" i="15"/>
  <c r="L60" i="15" s="1"/>
  <c r="L109" i="15" s="1"/>
  <c r="M39" i="15"/>
  <c r="M60" i="15" s="1"/>
  <c r="M109" i="15" s="1"/>
  <c r="N39" i="15"/>
  <c r="N60" i="15" s="1"/>
  <c r="N109" i="15" s="1"/>
  <c r="O39" i="15"/>
  <c r="O60" i="15" s="1"/>
  <c r="O109" i="15" s="1"/>
  <c r="P39" i="15"/>
  <c r="P60" i="15" s="1"/>
  <c r="P109" i="15" s="1"/>
  <c r="Q39" i="15"/>
  <c r="Q60" i="15" s="1"/>
  <c r="Q109" i="15" s="1"/>
  <c r="R39" i="15"/>
  <c r="R60" i="15" s="1"/>
  <c r="R109" i="15" s="1"/>
  <c r="S39" i="15"/>
  <c r="S60" i="15" s="1"/>
  <c r="S109" i="15" s="1"/>
  <c r="T39" i="15"/>
  <c r="T60" i="15" s="1"/>
  <c r="T109" i="15" s="1"/>
  <c r="U39" i="15"/>
  <c r="U60" i="15" s="1"/>
  <c r="U109" i="15" s="1"/>
  <c r="V39" i="15"/>
  <c r="V60" i="15" s="1"/>
  <c r="V109" i="15" s="1"/>
  <c r="W39" i="15"/>
  <c r="W60" i="15" s="1"/>
  <c r="W109" i="15" s="1"/>
  <c r="X39" i="15"/>
  <c r="X60" i="15" s="1"/>
  <c r="X109" i="15" s="1"/>
  <c r="Y39" i="15"/>
  <c r="Y60" i="15" s="1"/>
  <c r="Y109" i="15" s="1"/>
  <c r="Z39" i="15"/>
  <c r="Z60" i="15" s="1"/>
  <c r="Z109" i="15" s="1"/>
  <c r="AA39" i="15"/>
  <c r="AA60" i="15" s="1"/>
  <c r="AA109" i="15" s="1"/>
  <c r="AB39" i="15"/>
  <c r="AB60" i="15" s="1"/>
  <c r="AB109" i="15" s="1"/>
  <c r="AC39" i="15"/>
  <c r="AC60" i="15" s="1"/>
  <c r="AC109" i="15" s="1"/>
  <c r="AD39" i="15"/>
  <c r="AD60" i="15" s="1"/>
  <c r="AE39" i="15"/>
  <c r="AE60" i="15" s="1"/>
  <c r="AE109" i="15" s="1"/>
  <c r="H37" i="15"/>
  <c r="AD51" i="15"/>
  <c r="P51" i="15"/>
  <c r="N51" i="15"/>
  <c r="G53" i="15"/>
  <c r="G54" i="15"/>
  <c r="B53" i="15"/>
  <c r="B54" i="15"/>
  <c r="F54" i="15" s="1"/>
  <c r="B55" i="15"/>
  <c r="F55" i="15" s="1"/>
  <c r="AB51" i="15"/>
  <c r="AC51" i="15"/>
  <c r="AE51" i="15"/>
  <c r="D51" i="15"/>
  <c r="H51" i="15"/>
  <c r="I51" i="15"/>
  <c r="J51" i="15"/>
  <c r="K51" i="15"/>
  <c r="L51" i="15"/>
  <c r="M51" i="15"/>
  <c r="O51" i="15"/>
  <c r="Q51" i="15"/>
  <c r="R51" i="15"/>
  <c r="S51" i="15"/>
  <c r="T51" i="15"/>
  <c r="U51" i="15"/>
  <c r="V51" i="15"/>
  <c r="W51" i="15"/>
  <c r="X51" i="15"/>
  <c r="Y51" i="15"/>
  <c r="Z51" i="15"/>
  <c r="AA51" i="15"/>
  <c r="D12" i="15"/>
  <c r="D8" i="15" l="1"/>
  <c r="D33" i="15"/>
  <c r="AD109" i="15"/>
  <c r="E109" i="15"/>
  <c r="J109" i="15"/>
  <c r="B60" i="15"/>
  <c r="F60" i="15" s="1"/>
  <c r="G46" i="15"/>
  <c r="C109" i="15"/>
  <c r="G48" i="15"/>
  <c r="B62" i="15"/>
  <c r="F46" i="15"/>
  <c r="B39" i="15"/>
  <c r="C40" i="15"/>
  <c r="C61" i="15" s="1"/>
  <c r="C42" i="15"/>
  <c r="C63" i="15" s="1"/>
  <c r="C112" i="15" s="1"/>
  <c r="G50" i="15"/>
  <c r="C43" i="15"/>
  <c r="B51" i="15"/>
  <c r="F53" i="15"/>
  <c r="G55" i="15"/>
  <c r="B41" i="15"/>
  <c r="F41" i="15" s="1"/>
  <c r="C44" i="15"/>
  <c r="E75" i="18"/>
  <c r="D75" i="18" s="1"/>
  <c r="D70" i="18" s="1"/>
  <c r="C70" i="18"/>
  <c r="B75" i="18"/>
  <c r="B70" i="18" s="1"/>
  <c r="C110" i="15" l="1"/>
  <c r="F39" i="15"/>
  <c r="G39" i="15"/>
  <c r="G60" i="15"/>
  <c r="F75" i="18"/>
  <c r="E70" i="18"/>
  <c r="G70" i="18" s="1"/>
  <c r="G41" i="15"/>
  <c r="C37" i="15"/>
  <c r="G43" i="15"/>
  <c r="C64" i="15"/>
  <c r="F62" i="15"/>
  <c r="G62" i="15"/>
  <c r="B109" i="15"/>
  <c r="F109" i="15" s="1"/>
  <c r="G109" i="15"/>
  <c r="G75" i="18"/>
  <c r="F70" i="18" l="1"/>
  <c r="G64" i="15"/>
  <c r="O80" i="7"/>
  <c r="D72" i="7"/>
  <c r="D74" i="7" l="1"/>
  <c r="E74" i="7"/>
  <c r="Y24" i="16"/>
  <c r="Z24" i="16"/>
  <c r="AA24" i="16"/>
  <c r="AB24" i="16"/>
  <c r="AC24" i="16"/>
  <c r="AD24" i="16"/>
  <c r="AE24" i="16"/>
  <c r="AF24" i="16"/>
  <c r="AG24" i="16"/>
  <c r="AH24" i="16"/>
  <c r="AI24" i="16"/>
  <c r="AJ24" i="16"/>
  <c r="AK24" i="16"/>
  <c r="AL24" i="16"/>
  <c r="AM24" i="16"/>
  <c r="AN24" i="16"/>
  <c r="AO24" i="16"/>
  <c r="AQ24" i="16"/>
  <c r="V24" i="16"/>
  <c r="W24" i="16"/>
  <c r="S24" i="16"/>
  <c r="U27" i="16"/>
  <c r="T27" i="16"/>
  <c r="T24" i="16" s="1"/>
  <c r="R27" i="16"/>
  <c r="D80" i="7" l="1"/>
  <c r="D78" i="16"/>
  <c r="E16" i="18" l="1"/>
  <c r="D16" i="18" s="1"/>
  <c r="E19" i="18"/>
  <c r="D19" i="18" s="1"/>
  <c r="E18" i="18"/>
  <c r="D18" i="18" s="1"/>
  <c r="B19" i="18"/>
  <c r="B18" i="18"/>
  <c r="B16" i="18"/>
  <c r="B35" i="11" l="1"/>
  <c r="I157" i="11" l="1"/>
  <c r="J157" i="11"/>
  <c r="K157" i="11"/>
  <c r="L157" i="11"/>
  <c r="M157" i="11"/>
  <c r="N157" i="11"/>
  <c r="O157" i="11"/>
  <c r="P157" i="11"/>
  <c r="Q157" i="11"/>
  <c r="R157" i="11"/>
  <c r="S157" i="11"/>
  <c r="T157" i="11"/>
  <c r="U157" i="11"/>
  <c r="V157" i="11"/>
  <c r="W157" i="11"/>
  <c r="X157" i="11"/>
  <c r="Y157" i="11"/>
  <c r="Z157" i="11"/>
  <c r="AA157" i="11"/>
  <c r="AB157" i="11"/>
  <c r="AC157" i="11"/>
  <c r="AD157" i="11"/>
  <c r="AE157" i="11"/>
  <c r="H157" i="11"/>
  <c r="D158" i="11"/>
  <c r="D157" i="11" s="1"/>
  <c r="C157" i="11"/>
  <c r="B158" i="11"/>
  <c r="B157" i="11" s="1"/>
  <c r="F158" i="11" l="1"/>
  <c r="E157" i="11"/>
  <c r="G158" i="11"/>
  <c r="F157" i="11" l="1"/>
  <c r="G157" i="11"/>
  <c r="C66" i="5" l="1"/>
  <c r="B70" i="5"/>
  <c r="D69" i="5"/>
  <c r="D66" i="5" s="1"/>
  <c r="B69" i="5"/>
  <c r="F69" i="5" s="1"/>
  <c r="B68" i="5"/>
  <c r="B67" i="5"/>
  <c r="AF66" i="5"/>
  <c r="AE66" i="5"/>
  <c r="AD66" i="5"/>
  <c r="AB66" i="5"/>
  <c r="AA66" i="5"/>
  <c r="Z66" i="5"/>
  <c r="Y66" i="5"/>
  <c r="X66" i="5"/>
  <c r="W66" i="5"/>
  <c r="V66" i="5"/>
  <c r="U66" i="5"/>
  <c r="T66" i="5"/>
  <c r="S66" i="5"/>
  <c r="R66" i="5"/>
  <c r="Q66" i="5"/>
  <c r="P66" i="5"/>
  <c r="O66" i="5"/>
  <c r="N66" i="5"/>
  <c r="M66" i="5"/>
  <c r="L66" i="5"/>
  <c r="K66" i="5"/>
  <c r="J66" i="5"/>
  <c r="I66" i="5"/>
  <c r="H66" i="5"/>
  <c r="E66" i="5" l="1"/>
  <c r="B66" i="5"/>
  <c r="F66" i="5" l="1"/>
  <c r="G66" i="5"/>
  <c r="AG276" i="4" l="1"/>
  <c r="AG18" i="4"/>
  <c r="AG20" i="4"/>
  <c r="AG21" i="4"/>
  <c r="AG23" i="4"/>
  <c r="AG24" i="4"/>
  <c r="AG25" i="4"/>
  <c r="AG27" i="4"/>
  <c r="AG28" i="4"/>
  <c r="AG29" i="4"/>
  <c r="AG30" i="4"/>
  <c r="AG31" i="4"/>
  <c r="AG33" i="4"/>
  <c r="AG34" i="4"/>
  <c r="AG35" i="4"/>
  <c r="AG36" i="4"/>
  <c r="AG37" i="4"/>
  <c r="AG39" i="4"/>
  <c r="AG40" i="4"/>
  <c r="AG41" i="4"/>
  <c r="AG43" i="4"/>
  <c r="AG44" i="4"/>
  <c r="AG46" i="4"/>
  <c r="AG47" i="4"/>
  <c r="AG48" i="4"/>
  <c r="AG49" i="4"/>
  <c r="AG50" i="4"/>
  <c r="AG56" i="4"/>
  <c r="AG58" i="4"/>
  <c r="AG59" i="4"/>
  <c r="AG60" i="4"/>
  <c r="AG61" i="4"/>
  <c r="AG62" i="4"/>
  <c r="AG64" i="4"/>
  <c r="AG65" i="4"/>
  <c r="AG66" i="4"/>
  <c r="AG67" i="4"/>
  <c r="AG68" i="4"/>
  <c r="AG70" i="4"/>
  <c r="AG71" i="4"/>
  <c r="AG72" i="4"/>
  <c r="AG73" i="4"/>
  <c r="AG74" i="4"/>
  <c r="AG76" i="4"/>
  <c r="AG77" i="4"/>
  <c r="AG78" i="4"/>
  <c r="AG79" i="4"/>
  <c r="AG80" i="4"/>
  <c r="AG82" i="4"/>
  <c r="AG83" i="4"/>
  <c r="AG84" i="4"/>
  <c r="AG85" i="4"/>
  <c r="AG86" i="4"/>
  <c r="AG92" i="4"/>
  <c r="AG98" i="4"/>
  <c r="AG99" i="4"/>
  <c r="AG101" i="4"/>
  <c r="AG102" i="4"/>
  <c r="AG103" i="4"/>
  <c r="AG104" i="4"/>
  <c r="AG105" i="4"/>
  <c r="AG107" i="4"/>
  <c r="AG108" i="4"/>
  <c r="AG109" i="4"/>
  <c r="AG110" i="4"/>
  <c r="AG111" i="4"/>
  <c r="AG113" i="4"/>
  <c r="AG114" i="4"/>
  <c r="AG115" i="4"/>
  <c r="AG116" i="4"/>
  <c r="AG117" i="4"/>
  <c r="AG119" i="4"/>
  <c r="AG120" i="4"/>
  <c r="AG121" i="4"/>
  <c r="AG122" i="4"/>
  <c r="AG123" i="4"/>
  <c r="AG124" i="4"/>
  <c r="AG128" i="4"/>
  <c r="AG129" i="4"/>
  <c r="AG130" i="4"/>
  <c r="AG131" i="4"/>
  <c r="AG133" i="4"/>
  <c r="AG134" i="4"/>
  <c r="AG135" i="4"/>
  <c r="AG136" i="4"/>
  <c r="AG137" i="4"/>
  <c r="AG138" i="4"/>
  <c r="AG140" i="4"/>
  <c r="AG141" i="4"/>
  <c r="AG142" i="4"/>
  <c r="AG143" i="4"/>
  <c r="AG144" i="4"/>
  <c r="AG145" i="4"/>
  <c r="AG146" i="4"/>
  <c r="AG147" i="4"/>
  <c r="AG153" i="4"/>
  <c r="AG159" i="4"/>
  <c r="AG160" i="4"/>
  <c r="AG162" i="4"/>
  <c r="AG163" i="4"/>
  <c r="AG164" i="4"/>
  <c r="AG165" i="4"/>
  <c r="AG166" i="4"/>
  <c r="AG168" i="4"/>
  <c r="AG169" i="4"/>
  <c r="AG170" i="4"/>
  <c r="AG171" i="4"/>
  <c r="AG172" i="4"/>
  <c r="AG174" i="4"/>
  <c r="AG175" i="4"/>
  <c r="AG176" i="4"/>
  <c r="AG177" i="4"/>
  <c r="AG178" i="4"/>
  <c r="AG179" i="4"/>
  <c r="AG180" i="4"/>
  <c r="AG181" i="4"/>
  <c r="AG182" i="4"/>
  <c r="AG183" i="4"/>
  <c r="AG184" i="4"/>
  <c r="AG190" i="4"/>
  <c r="AG192" i="4"/>
  <c r="AG193" i="4"/>
  <c r="AG194" i="4"/>
  <c r="AG195" i="4"/>
  <c r="AG196" i="4"/>
  <c r="AG198" i="4"/>
  <c r="AG199" i="4"/>
  <c r="AG200" i="4"/>
  <c r="AG201" i="4"/>
  <c r="AG202" i="4"/>
  <c r="AG204" i="4"/>
  <c r="AG205" i="4"/>
  <c r="AG206" i="4"/>
  <c r="AG207" i="4"/>
  <c r="AG208" i="4"/>
  <c r="AG210" i="4"/>
  <c r="AG211" i="4"/>
  <c r="AG212" i="4"/>
  <c r="AG213" i="4"/>
  <c r="AG214" i="4"/>
  <c r="AG216" i="4"/>
  <c r="AG217" i="4"/>
  <c r="AG218" i="4"/>
  <c r="AG219" i="4"/>
  <c r="AG220" i="4"/>
  <c r="AG221" i="4"/>
  <c r="AG222" i="4"/>
  <c r="AG228" i="4"/>
  <c r="AG230" i="4"/>
  <c r="AG231" i="4"/>
  <c r="AG232" i="4"/>
  <c r="AG233" i="4"/>
  <c r="AG234" i="4"/>
  <c r="AG236" i="4"/>
  <c r="AG237" i="4"/>
  <c r="AG238" i="4"/>
  <c r="AG239" i="4"/>
  <c r="AG240" i="4"/>
  <c r="AG242" i="4"/>
  <c r="AG243" i="4"/>
  <c r="AG244" i="4"/>
  <c r="AG245" i="4"/>
  <c r="AG246" i="4"/>
  <c r="AG252" i="4"/>
  <c r="AG254" i="4"/>
  <c r="AG255" i="4"/>
  <c r="AG256" i="4"/>
  <c r="AG257" i="4"/>
  <c r="AG258" i="4"/>
  <c r="AG260" i="4"/>
  <c r="AG261" i="4"/>
  <c r="AG262" i="4"/>
  <c r="AG263" i="4"/>
  <c r="AG264" i="4"/>
  <c r="AG265" i="4"/>
  <c r="AG266" i="4"/>
  <c r="AG272" i="4"/>
  <c r="AG274" i="4"/>
  <c r="AG275" i="4"/>
  <c r="AG277" i="4"/>
  <c r="G201" i="4" l="1"/>
  <c r="F201" i="4"/>
  <c r="E189" i="4"/>
  <c r="E186" i="4"/>
  <c r="E197" i="4"/>
  <c r="F198" i="4"/>
  <c r="G198" i="4"/>
  <c r="G199" i="4"/>
  <c r="F199" i="4"/>
  <c r="E187" i="4"/>
  <c r="E280" i="4" s="1"/>
  <c r="AG96" i="4"/>
  <c r="G197" i="4" l="1"/>
  <c r="F197" i="4"/>
  <c r="F186" i="4"/>
  <c r="G186" i="4"/>
  <c r="E279" i="4"/>
  <c r="G189" i="4"/>
  <c r="F189" i="4"/>
  <c r="E283" i="4"/>
  <c r="G187" i="4"/>
  <c r="F187" i="4"/>
  <c r="E185" i="4"/>
  <c r="F279" i="4" l="1"/>
  <c r="E278" i="4"/>
  <c r="G279" i="4"/>
  <c r="G280" i="4"/>
  <c r="F280" i="4"/>
  <c r="G185" i="4"/>
  <c r="F185" i="4"/>
  <c r="G278" i="4" l="1"/>
  <c r="F278" i="4"/>
  <c r="N28" i="6" l="1"/>
  <c r="N27" i="6"/>
  <c r="I72" i="15"/>
  <c r="E56" i="15"/>
  <c r="D56" i="15" s="1"/>
  <c r="E40" i="15"/>
  <c r="E61" i="15" s="1"/>
  <c r="D101" i="15" l="1"/>
  <c r="E51" i="15"/>
  <c r="G51" i="15" s="1"/>
  <c r="E42" i="15"/>
  <c r="E63" i="15" s="1"/>
  <c r="E112" i="15" s="1"/>
  <c r="E87" i="15"/>
  <c r="E110" i="15"/>
  <c r="G61" i="15"/>
  <c r="E44" i="15"/>
  <c r="G44" i="15" l="1"/>
  <c r="D113" i="15"/>
  <c r="D42" i="15"/>
  <c r="D63" i="15" s="1"/>
  <c r="D112" i="15" s="1"/>
  <c r="E66" i="15"/>
  <c r="E107" i="15"/>
  <c r="G63" i="15"/>
  <c r="E58" i="15"/>
  <c r="D44" i="15"/>
  <c r="D40" i="15"/>
  <c r="D61" i="15" s="1"/>
  <c r="D110" i="15" s="1"/>
  <c r="E37" i="15"/>
  <c r="D37" i="15" l="1"/>
  <c r="E101" i="15"/>
  <c r="AD104" i="5" l="1"/>
  <c r="AD101" i="5" s="1"/>
  <c r="B48" i="5"/>
  <c r="F48" i="5" s="1"/>
  <c r="AF80" i="5"/>
  <c r="AD80" i="5"/>
  <c r="AB80" i="5"/>
  <c r="AA80" i="5"/>
  <c r="Z80" i="5"/>
  <c r="Y80" i="5"/>
  <c r="X80" i="5"/>
  <c r="W80" i="5"/>
  <c r="V80" i="5"/>
  <c r="U80" i="5"/>
  <c r="T80" i="5"/>
  <c r="S80" i="5"/>
  <c r="R80" i="5"/>
  <c r="Q80" i="5"/>
  <c r="P80" i="5"/>
  <c r="O80" i="5"/>
  <c r="N80" i="5"/>
  <c r="M80" i="5"/>
  <c r="L80" i="5"/>
  <c r="K80" i="5"/>
  <c r="J80" i="5"/>
  <c r="I80" i="5"/>
  <c r="AF74" i="5"/>
  <c r="AD74" i="5"/>
  <c r="AB74" i="5"/>
  <c r="AA74" i="5"/>
  <c r="Z74" i="5"/>
  <c r="Y74" i="5"/>
  <c r="X74" i="5"/>
  <c r="W74" i="5"/>
  <c r="V74" i="5"/>
  <c r="U74" i="5"/>
  <c r="T74" i="5"/>
  <c r="S74" i="5"/>
  <c r="R74" i="5"/>
  <c r="Q74" i="5"/>
  <c r="P74" i="5"/>
  <c r="O74" i="5"/>
  <c r="N74" i="5"/>
  <c r="M74" i="5"/>
  <c r="L74" i="5"/>
  <c r="K74" i="5"/>
  <c r="J74" i="5"/>
  <c r="I74" i="5"/>
  <c r="AF39" i="5"/>
  <c r="AD39" i="5"/>
  <c r="AB39" i="5"/>
  <c r="AA39" i="5"/>
  <c r="Z39" i="5"/>
  <c r="Y39" i="5"/>
  <c r="X39" i="5"/>
  <c r="W39" i="5"/>
  <c r="V39" i="5"/>
  <c r="U39" i="5"/>
  <c r="T39" i="5"/>
  <c r="S39" i="5"/>
  <c r="R39" i="5"/>
  <c r="Q39" i="5"/>
  <c r="P39" i="5"/>
  <c r="O39" i="5"/>
  <c r="N39" i="5"/>
  <c r="M39" i="5"/>
  <c r="L39" i="5"/>
  <c r="K39" i="5"/>
  <c r="J39" i="5"/>
  <c r="I39" i="5"/>
  <c r="H39" i="5"/>
  <c r="AF45" i="5"/>
  <c r="AD45" i="5"/>
  <c r="AB45" i="5"/>
  <c r="AA45" i="5"/>
  <c r="Z45" i="5"/>
  <c r="Y45" i="5"/>
  <c r="X45" i="5"/>
  <c r="W45" i="5"/>
  <c r="U45" i="5"/>
  <c r="T45" i="5"/>
  <c r="S45" i="5"/>
  <c r="R45" i="5"/>
  <c r="Q45" i="5"/>
  <c r="P45" i="5"/>
  <c r="O45" i="5"/>
  <c r="N45" i="5"/>
  <c r="M45" i="5"/>
  <c r="L45" i="5"/>
  <c r="K45" i="5"/>
  <c r="J45" i="5"/>
  <c r="I45" i="5"/>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D101" i="16"/>
  <c r="D100" i="16"/>
  <c r="D97" i="16"/>
  <c r="P24" i="16"/>
  <c r="M24" i="16"/>
  <c r="F87" i="16"/>
  <c r="E87" i="16" s="1"/>
  <c r="E84" i="16" s="1"/>
  <c r="D84" i="16"/>
  <c r="C87" i="16"/>
  <c r="C84" i="16" s="1"/>
  <c r="AP27" i="16"/>
  <c r="AP24" i="16" s="1"/>
  <c r="Q27" i="16"/>
  <c r="Q24" i="16" s="1"/>
  <c r="O27" i="16"/>
  <c r="L27" i="16"/>
  <c r="N27" i="16"/>
  <c r="N24" i="16" s="1"/>
  <c r="D98" i="16"/>
  <c r="D27" i="16" l="1"/>
  <c r="D9" i="16"/>
  <c r="L24" i="16"/>
  <c r="H87" i="16"/>
  <c r="H84" i="16" s="1"/>
  <c r="G87" i="16"/>
  <c r="G84" i="16" s="1"/>
  <c r="F84" i="16"/>
  <c r="AG24" i="17" l="1"/>
  <c r="D128" i="17"/>
  <c r="D146" i="17" s="1"/>
  <c r="D165" i="17" s="1"/>
  <c r="D126" i="17"/>
  <c r="D144" i="17" s="1"/>
  <c r="D163" i="17" s="1"/>
  <c r="D24" i="17" l="1"/>
  <c r="D127" i="17"/>
  <c r="D145" i="17" s="1"/>
  <c r="D42" i="17"/>
  <c r="B91" i="5"/>
  <c r="B56" i="5"/>
  <c r="F56" i="5" s="1"/>
  <c r="B36" i="5"/>
  <c r="F36" i="5" s="1"/>
  <c r="B30" i="5"/>
  <c r="F30" i="5" s="1"/>
  <c r="B24" i="5"/>
  <c r="I88" i="5"/>
  <c r="J88" i="5"/>
  <c r="K88" i="5"/>
  <c r="L88" i="5"/>
  <c r="M88" i="5"/>
  <c r="N88" i="5"/>
  <c r="O88" i="5"/>
  <c r="P88" i="5"/>
  <c r="Q88" i="5"/>
  <c r="R88" i="5"/>
  <c r="S88" i="5"/>
  <c r="U88" i="5"/>
  <c r="W88" i="5"/>
  <c r="X88" i="5"/>
  <c r="Y88" i="5"/>
  <c r="Z88" i="5"/>
  <c r="AA88" i="5"/>
  <c r="AB88" i="5"/>
  <c r="N53" i="5"/>
  <c r="O53" i="5"/>
  <c r="P53" i="5"/>
  <c r="Q53" i="5"/>
  <c r="R53" i="5"/>
  <c r="S53" i="5"/>
  <c r="T53" i="5"/>
  <c r="U53" i="5"/>
  <c r="V53" i="5"/>
  <c r="W53" i="5"/>
  <c r="X53" i="5"/>
  <c r="Y53" i="5"/>
  <c r="Z53" i="5"/>
  <c r="AA53" i="5"/>
  <c r="AB53" i="5"/>
  <c r="AC53" i="5"/>
  <c r="AD53" i="5"/>
  <c r="AE53" i="5"/>
  <c r="AF53" i="5"/>
  <c r="I53" i="5"/>
  <c r="J53" i="5"/>
  <c r="K53" i="5"/>
  <c r="L53" i="5"/>
  <c r="M53" i="5"/>
  <c r="F91" i="5" l="1"/>
  <c r="C38" i="6"/>
  <c r="C37" i="6" s="1"/>
  <c r="C23" i="6" l="1"/>
  <c r="J28" i="6"/>
  <c r="C28" i="6" s="1"/>
  <c r="K35" i="6" l="1"/>
  <c r="K34" i="6" s="1"/>
  <c r="K28" i="6"/>
  <c r="B35" i="6" l="1"/>
  <c r="B34" i="6" l="1"/>
  <c r="B38" i="6"/>
  <c r="B37" i="6" s="1"/>
  <c r="B21" i="6"/>
  <c r="B20" i="6"/>
  <c r="B17" i="6"/>
  <c r="B16" i="6"/>
  <c r="K21" i="6"/>
  <c r="E21" i="6" s="1"/>
  <c r="AJ22" i="6" l="1"/>
  <c r="I35" i="6"/>
  <c r="I34" i="6" l="1"/>
  <c r="E35" i="6"/>
  <c r="D35" i="6" s="1"/>
  <c r="AE45" i="6"/>
  <c r="AE44" i="6" s="1"/>
  <c r="AC45" i="6"/>
  <c r="AC44" i="6" s="1"/>
  <c r="AA45" i="6"/>
  <c r="AA44" i="6" s="1"/>
  <c r="Y45" i="6"/>
  <c r="Y44" i="6" s="1"/>
  <c r="W45" i="6"/>
  <c r="W44" i="6" s="1"/>
  <c r="U45" i="6"/>
  <c r="U44" i="6" s="1"/>
  <c r="S45" i="6"/>
  <c r="S44" i="6" s="1"/>
  <c r="Q45" i="6"/>
  <c r="Q44" i="6" s="1"/>
  <c r="O45" i="6"/>
  <c r="O44" i="6" s="1"/>
  <c r="M45" i="6"/>
  <c r="M44" i="6" s="1"/>
  <c r="K45" i="6"/>
  <c r="K44" i="6" s="1"/>
  <c r="I45" i="6"/>
  <c r="I44" i="6" s="1"/>
  <c r="H45" i="6"/>
  <c r="AE38" i="6"/>
  <c r="AE37" i="6" s="1"/>
  <c r="AC38" i="6"/>
  <c r="AC37" i="6" s="1"/>
  <c r="AA38" i="6"/>
  <c r="AA37" i="6" s="1"/>
  <c r="Y38" i="6"/>
  <c r="Y37" i="6" s="1"/>
  <c r="W38" i="6"/>
  <c r="W37" i="6" s="1"/>
  <c r="U38" i="6"/>
  <c r="U37" i="6" s="1"/>
  <c r="S38" i="6"/>
  <c r="S37" i="6" s="1"/>
  <c r="Q38" i="6"/>
  <c r="Q37" i="6" s="1"/>
  <c r="O38" i="6"/>
  <c r="O37" i="6" s="1"/>
  <c r="M38" i="6"/>
  <c r="M37" i="6" s="1"/>
  <c r="K38" i="6"/>
  <c r="K37" i="6" s="1"/>
  <c r="H38" i="6"/>
  <c r="H37" i="6" s="1"/>
  <c r="I38" i="6"/>
  <c r="I37" i="6" s="1"/>
  <c r="AD38" i="6"/>
  <c r="AD37" i="6" s="1"/>
  <c r="I12" i="6"/>
  <c r="I30" i="6" s="1"/>
  <c r="AE23" i="6"/>
  <c r="AE19" i="6"/>
  <c r="D44" i="6"/>
  <c r="E28" i="6"/>
  <c r="D28" i="6" s="1"/>
  <c r="D23" i="6"/>
  <c r="D19" i="6"/>
  <c r="D15" i="6"/>
  <c r="D34" i="6" l="1"/>
  <c r="D38" i="6"/>
  <c r="D37" i="6" s="1"/>
  <c r="AL21" i="6"/>
  <c r="H44" i="6"/>
  <c r="I47" i="6"/>
  <c r="E38" i="6"/>
  <c r="E37" i="6" s="1"/>
  <c r="G38" i="6" l="1"/>
  <c r="F38" i="6"/>
  <c r="E34" i="6"/>
  <c r="F34" i="6" s="1"/>
  <c r="AG35" i="6" l="1"/>
  <c r="AH35" i="6"/>
  <c r="E16" i="6"/>
  <c r="G16" i="6" l="1"/>
  <c r="F16" i="6"/>
  <c r="AG16" i="6"/>
  <c r="C73" i="15" l="1"/>
  <c r="C80" i="15"/>
  <c r="K72" i="15"/>
  <c r="L72" i="15"/>
  <c r="M72" i="15"/>
  <c r="N72" i="15"/>
  <c r="O72" i="15"/>
  <c r="P72" i="15"/>
  <c r="Q72" i="15"/>
  <c r="R72" i="15"/>
  <c r="S72" i="15"/>
  <c r="T72" i="15"/>
  <c r="W72" i="15"/>
  <c r="X72" i="15"/>
  <c r="Y72" i="15"/>
  <c r="Z72" i="15"/>
  <c r="AA72" i="15"/>
  <c r="AB72" i="15"/>
  <c r="AC72" i="15"/>
  <c r="AC107" i="15" s="1"/>
  <c r="G100" i="15"/>
  <c r="B100" i="15"/>
  <c r="AE94" i="15"/>
  <c r="AD94" i="15"/>
  <c r="AC94" i="15"/>
  <c r="AA94" i="15"/>
  <c r="Z94" i="15"/>
  <c r="Y94" i="15"/>
  <c r="X94" i="15"/>
  <c r="W94" i="15"/>
  <c r="V94" i="15"/>
  <c r="U94" i="15"/>
  <c r="T94" i="15"/>
  <c r="S94" i="15"/>
  <c r="R94" i="15"/>
  <c r="Q94" i="15"/>
  <c r="P94" i="15"/>
  <c r="O94" i="15"/>
  <c r="N94" i="15"/>
  <c r="M94" i="15"/>
  <c r="L94" i="15"/>
  <c r="K94" i="15"/>
  <c r="J94" i="15"/>
  <c r="I94" i="15"/>
  <c r="H94" i="15"/>
  <c r="C94" i="15"/>
  <c r="C72" i="15" l="1"/>
  <c r="B72" i="15"/>
  <c r="J66" i="15"/>
  <c r="E94" i="15"/>
  <c r="G94" i="15" s="1"/>
  <c r="J107" i="15"/>
  <c r="B94" i="15"/>
  <c r="F100" i="15"/>
  <c r="I107" i="15"/>
  <c r="K107" i="15"/>
  <c r="L107" i="15"/>
  <c r="M107" i="15"/>
  <c r="N107" i="15"/>
  <c r="O107" i="15"/>
  <c r="P107" i="15"/>
  <c r="Q107" i="15"/>
  <c r="R107" i="15"/>
  <c r="S107" i="15"/>
  <c r="T107" i="15"/>
  <c r="U107" i="15"/>
  <c r="V107" i="15"/>
  <c r="W107" i="15"/>
  <c r="X107" i="15"/>
  <c r="Y107" i="15"/>
  <c r="Z107" i="15"/>
  <c r="AA107" i="15"/>
  <c r="AB107" i="15"/>
  <c r="AE40" i="15"/>
  <c r="AE61" i="15" s="1"/>
  <c r="AE42" i="15"/>
  <c r="AE63" i="15" s="1"/>
  <c r="K40" i="15"/>
  <c r="K61" i="15" s="1"/>
  <c r="L40" i="15"/>
  <c r="L61" i="15" s="1"/>
  <c r="M40" i="15"/>
  <c r="M61" i="15" s="1"/>
  <c r="N40" i="15"/>
  <c r="N61" i="15" s="1"/>
  <c r="O40" i="15"/>
  <c r="O61" i="15" s="1"/>
  <c r="P40" i="15"/>
  <c r="P61" i="15" s="1"/>
  <c r="Q40" i="15"/>
  <c r="R40" i="15"/>
  <c r="R61" i="15" s="1"/>
  <c r="S40" i="15"/>
  <c r="S61" i="15" s="1"/>
  <c r="T40" i="15"/>
  <c r="T61" i="15" s="1"/>
  <c r="U40" i="15"/>
  <c r="U61" i="15" s="1"/>
  <c r="V40" i="15"/>
  <c r="V61" i="15" s="1"/>
  <c r="W40" i="15"/>
  <c r="W61" i="15" s="1"/>
  <c r="X40" i="15"/>
  <c r="X61" i="15" s="1"/>
  <c r="Y40" i="15"/>
  <c r="Y61" i="15" s="1"/>
  <c r="Z40" i="15"/>
  <c r="Z61" i="15" s="1"/>
  <c r="AA40" i="15"/>
  <c r="AA61" i="15" s="1"/>
  <c r="AB40" i="15"/>
  <c r="AB61" i="15" s="1"/>
  <c r="AC40" i="15"/>
  <c r="AC61" i="15" s="1"/>
  <c r="K42" i="15"/>
  <c r="K63" i="15" s="1"/>
  <c r="L42" i="15"/>
  <c r="L63" i="15" s="1"/>
  <c r="M42" i="15"/>
  <c r="M63" i="15" s="1"/>
  <c r="N42" i="15"/>
  <c r="N63" i="15" s="1"/>
  <c r="O42" i="15"/>
  <c r="O63" i="15" s="1"/>
  <c r="P42" i="15"/>
  <c r="P63" i="15" s="1"/>
  <c r="Q42" i="15"/>
  <c r="Q63" i="15" s="1"/>
  <c r="R42" i="15"/>
  <c r="R63" i="15" s="1"/>
  <c r="S42" i="15"/>
  <c r="S63" i="15" s="1"/>
  <c r="T42" i="15"/>
  <c r="T63" i="15" s="1"/>
  <c r="U42" i="15"/>
  <c r="U63" i="15" s="1"/>
  <c r="V42" i="15"/>
  <c r="V63" i="15" s="1"/>
  <c r="W42" i="15"/>
  <c r="W63" i="15" s="1"/>
  <c r="X42" i="15"/>
  <c r="X63" i="15" s="1"/>
  <c r="Y42" i="15"/>
  <c r="Y63" i="15" s="1"/>
  <c r="Z42" i="15"/>
  <c r="Z63" i="15" s="1"/>
  <c r="AA42" i="15"/>
  <c r="AA63" i="15" s="1"/>
  <c r="AB42" i="15"/>
  <c r="AB63" i="15" s="1"/>
  <c r="AC42" i="15"/>
  <c r="AC63" i="15" s="1"/>
  <c r="I40" i="15"/>
  <c r="I61" i="15" s="1"/>
  <c r="I42" i="15"/>
  <c r="I63" i="15" s="1"/>
  <c r="I33" i="15"/>
  <c r="I14" i="15"/>
  <c r="I35" i="15" s="1"/>
  <c r="L33" i="15"/>
  <c r="M33" i="15"/>
  <c r="N33" i="15"/>
  <c r="O33" i="15"/>
  <c r="P33" i="15"/>
  <c r="Q33" i="15"/>
  <c r="R33" i="15"/>
  <c r="S33" i="15"/>
  <c r="T33" i="15"/>
  <c r="U33" i="15"/>
  <c r="V33" i="15"/>
  <c r="W33" i="15"/>
  <c r="X33" i="15"/>
  <c r="Y33" i="15"/>
  <c r="Z33" i="15"/>
  <c r="AA33" i="15"/>
  <c r="AB33" i="15"/>
  <c r="AC33" i="15"/>
  <c r="AD33" i="15"/>
  <c r="AE33" i="15"/>
  <c r="AE111" i="15" s="1"/>
  <c r="L14" i="15"/>
  <c r="L35" i="15" s="1"/>
  <c r="M14" i="15"/>
  <c r="M35" i="15" s="1"/>
  <c r="N14" i="15"/>
  <c r="N35" i="15" s="1"/>
  <c r="O14" i="15"/>
  <c r="O35" i="15" s="1"/>
  <c r="P14" i="15"/>
  <c r="P35" i="15" s="1"/>
  <c r="Q14" i="15"/>
  <c r="Q35" i="15" s="1"/>
  <c r="R14" i="15"/>
  <c r="R35" i="15" s="1"/>
  <c r="S14" i="15"/>
  <c r="S35" i="15" s="1"/>
  <c r="T14" i="15"/>
  <c r="T35" i="15" s="1"/>
  <c r="U14" i="15"/>
  <c r="U35" i="15" s="1"/>
  <c r="V14" i="15"/>
  <c r="V35" i="15" s="1"/>
  <c r="W14" i="15"/>
  <c r="W35" i="15" s="1"/>
  <c r="X14" i="15"/>
  <c r="X35" i="15" s="1"/>
  <c r="Y14" i="15"/>
  <c r="Y35" i="15" s="1"/>
  <c r="Z14" i="15"/>
  <c r="Z35" i="15" s="1"/>
  <c r="AA14" i="15"/>
  <c r="AA35" i="15" s="1"/>
  <c r="AB14" i="15"/>
  <c r="AB35" i="15" s="1"/>
  <c r="AC14" i="15"/>
  <c r="AC35" i="15" s="1"/>
  <c r="AD14" i="15"/>
  <c r="AD35" i="15" s="1"/>
  <c r="AE14" i="15"/>
  <c r="AE35" i="15" s="1"/>
  <c r="K33" i="15"/>
  <c r="K14" i="15"/>
  <c r="K35" i="15" s="1"/>
  <c r="J33" i="15"/>
  <c r="H87" i="15"/>
  <c r="I87" i="15"/>
  <c r="J87" i="15"/>
  <c r="K87" i="15"/>
  <c r="L87" i="15"/>
  <c r="M87" i="15"/>
  <c r="N87" i="15"/>
  <c r="O87" i="15"/>
  <c r="P87" i="15"/>
  <c r="Q87" i="15"/>
  <c r="R87" i="15"/>
  <c r="S87" i="15"/>
  <c r="T87" i="15"/>
  <c r="U87" i="15"/>
  <c r="V87" i="15"/>
  <c r="W87" i="15"/>
  <c r="X87" i="15"/>
  <c r="Y87" i="15"/>
  <c r="Z87" i="15"/>
  <c r="AA87" i="15"/>
  <c r="AB87" i="15"/>
  <c r="AC87" i="15"/>
  <c r="AD87" i="15"/>
  <c r="AE87" i="15"/>
  <c r="H80" i="15"/>
  <c r="I80" i="15"/>
  <c r="J80" i="15"/>
  <c r="K80" i="15"/>
  <c r="L80" i="15"/>
  <c r="M80" i="15"/>
  <c r="N80" i="15"/>
  <c r="O80" i="15"/>
  <c r="P80" i="15"/>
  <c r="Q80" i="15"/>
  <c r="R80" i="15"/>
  <c r="S80" i="15"/>
  <c r="T80" i="15"/>
  <c r="U80" i="15"/>
  <c r="V80" i="15"/>
  <c r="W80" i="15"/>
  <c r="X80" i="15"/>
  <c r="Y80" i="15"/>
  <c r="Z80" i="15"/>
  <c r="AA80" i="15"/>
  <c r="AB80" i="15"/>
  <c r="AC80" i="15"/>
  <c r="AD80" i="15"/>
  <c r="AE80" i="15"/>
  <c r="H73" i="15"/>
  <c r="I73" i="15"/>
  <c r="J73" i="15"/>
  <c r="K73" i="15"/>
  <c r="L73" i="15"/>
  <c r="M73" i="15"/>
  <c r="N73" i="15"/>
  <c r="O73" i="15"/>
  <c r="P73" i="15"/>
  <c r="Q73" i="15"/>
  <c r="R73" i="15"/>
  <c r="S73" i="15"/>
  <c r="T73" i="15"/>
  <c r="U73" i="15"/>
  <c r="V73" i="15"/>
  <c r="W73" i="15"/>
  <c r="X73" i="15"/>
  <c r="Y73" i="15"/>
  <c r="Z73" i="15"/>
  <c r="AA73" i="15"/>
  <c r="AB73" i="15"/>
  <c r="AC73" i="15"/>
  <c r="AD73" i="15"/>
  <c r="AE73" i="15"/>
  <c r="I66" i="15"/>
  <c r="Q66" i="15"/>
  <c r="H22" i="15"/>
  <c r="I22" i="15"/>
  <c r="J22" i="15"/>
  <c r="K22" i="15"/>
  <c r="L22" i="15"/>
  <c r="M22" i="15"/>
  <c r="N22" i="15"/>
  <c r="O22" i="15"/>
  <c r="P22" i="15"/>
  <c r="Q22" i="15"/>
  <c r="R22" i="15"/>
  <c r="S22" i="15"/>
  <c r="T22" i="15"/>
  <c r="U22" i="15"/>
  <c r="V22" i="15"/>
  <c r="W22" i="15"/>
  <c r="X22" i="15"/>
  <c r="Y22" i="15"/>
  <c r="Z22" i="15"/>
  <c r="AA22" i="15"/>
  <c r="AB22" i="15"/>
  <c r="AC22" i="15"/>
  <c r="AD22" i="15"/>
  <c r="AE22" i="15"/>
  <c r="F72" i="15" l="1"/>
  <c r="B107" i="15"/>
  <c r="E33" i="15"/>
  <c r="G72" i="15"/>
  <c r="C107" i="15"/>
  <c r="C101" i="15" s="1"/>
  <c r="E35" i="15"/>
  <c r="E113" i="15" s="1"/>
  <c r="Q61" i="15"/>
  <c r="Q58" i="15" s="1"/>
  <c r="O37" i="15"/>
  <c r="P110" i="15"/>
  <c r="P37" i="15"/>
  <c r="F94" i="15"/>
  <c r="AE37" i="15"/>
  <c r="Q101" i="15"/>
  <c r="C66" i="15"/>
  <c r="G66" i="15" s="1"/>
  <c r="AE58" i="15"/>
  <c r="J101" i="15"/>
  <c r="AE101" i="15"/>
  <c r="AE66" i="15"/>
  <c r="Q37" i="15"/>
  <c r="I37" i="15"/>
  <c r="AC113" i="15"/>
  <c r="Z113" i="15"/>
  <c r="Y113" i="15"/>
  <c r="V113" i="15"/>
  <c r="U113" i="15"/>
  <c r="R113" i="15"/>
  <c r="AE113" i="15"/>
  <c r="AB113" i="15"/>
  <c r="AA113" i="15"/>
  <c r="X113" i="15"/>
  <c r="W113" i="15"/>
  <c r="T113" i="15"/>
  <c r="S113" i="15"/>
  <c r="Q113" i="15"/>
  <c r="P113" i="15"/>
  <c r="O113" i="15"/>
  <c r="N113" i="15"/>
  <c r="M113" i="15"/>
  <c r="AE112" i="15"/>
  <c r="AB112" i="15"/>
  <c r="AA112" i="15"/>
  <c r="X112" i="15"/>
  <c r="W112" i="15"/>
  <c r="T112" i="15"/>
  <c r="S112" i="15"/>
  <c r="Q112" i="15"/>
  <c r="P112" i="15"/>
  <c r="O112" i="15"/>
  <c r="L112" i="15"/>
  <c r="K112" i="15"/>
  <c r="I112" i="15"/>
  <c r="AC111" i="15"/>
  <c r="Z111" i="15"/>
  <c r="Y111" i="15"/>
  <c r="V111" i="15"/>
  <c r="U111" i="15"/>
  <c r="R111" i="15"/>
  <c r="N111" i="15"/>
  <c r="M111" i="15"/>
  <c r="AE110" i="15"/>
  <c r="AB110" i="15"/>
  <c r="AA110" i="15"/>
  <c r="X110" i="15"/>
  <c r="W110" i="15"/>
  <c r="T110" i="15"/>
  <c r="S110" i="15"/>
  <c r="O110" i="15"/>
  <c r="L110" i="15"/>
  <c r="K110" i="15"/>
  <c r="L113" i="15"/>
  <c r="K113" i="15"/>
  <c r="AC112" i="15"/>
  <c r="Z112" i="15"/>
  <c r="Y112" i="15"/>
  <c r="V112" i="15"/>
  <c r="U112" i="15"/>
  <c r="R112" i="15"/>
  <c r="N112" i="15"/>
  <c r="M112" i="15"/>
  <c r="AB111" i="15"/>
  <c r="AA111" i="15"/>
  <c r="X111" i="15"/>
  <c r="W111" i="15"/>
  <c r="T111" i="15"/>
  <c r="S111" i="15"/>
  <c r="Q111" i="15"/>
  <c r="P111" i="15"/>
  <c r="O111" i="15"/>
  <c r="L111" i="15"/>
  <c r="K111" i="15"/>
  <c r="AC110" i="15"/>
  <c r="Z110" i="15"/>
  <c r="Y110" i="15"/>
  <c r="V110" i="15"/>
  <c r="U110" i="15"/>
  <c r="R110" i="15"/>
  <c r="N110" i="15"/>
  <c r="M110" i="15"/>
  <c r="H66" i="15"/>
  <c r="G47" i="15"/>
  <c r="G93" i="15"/>
  <c r="E73" i="15"/>
  <c r="G28" i="15"/>
  <c r="E29" i="15" l="1"/>
  <c r="Q110" i="15"/>
  <c r="Q108" i="15" s="1"/>
  <c r="L108" i="15"/>
  <c r="N108" i="15"/>
  <c r="P108" i="15"/>
  <c r="S108" i="15"/>
  <c r="W108" i="15"/>
  <c r="AA108" i="15"/>
  <c r="AE108" i="15"/>
  <c r="U108" i="15"/>
  <c r="Y108" i="15"/>
  <c r="AC108" i="15"/>
  <c r="K108" i="15"/>
  <c r="M108" i="15"/>
  <c r="O108" i="15"/>
  <c r="T108" i="15"/>
  <c r="X108" i="15"/>
  <c r="AB108" i="15"/>
  <c r="R108" i="15"/>
  <c r="V108" i="15"/>
  <c r="Z108" i="15"/>
  <c r="D111" i="15"/>
  <c r="D108" i="15" s="1"/>
  <c r="E111" i="15"/>
  <c r="E108" i="15" s="1"/>
  <c r="I113" i="15"/>
  <c r="I101" i="15"/>
  <c r="I111" i="15"/>
  <c r="I110" i="15"/>
  <c r="I58" i="15"/>
  <c r="G22" i="15"/>
  <c r="G87" i="15"/>
  <c r="G73" i="15"/>
  <c r="G80" i="15"/>
  <c r="D29" i="15" l="1"/>
  <c r="I108" i="15"/>
  <c r="D58" i="15" l="1"/>
  <c r="G83" i="7"/>
  <c r="G82" i="7"/>
  <c r="G79" i="7"/>
  <c r="F83" i="7"/>
  <c r="F82" i="7"/>
  <c r="K80" i="7" l="1"/>
  <c r="K78" i="7" s="1"/>
  <c r="I78" i="7"/>
  <c r="K72" i="7"/>
  <c r="G70" i="7"/>
  <c r="G71" i="7"/>
  <c r="F70" i="7"/>
  <c r="G29" i="7"/>
  <c r="E41" i="11" l="1"/>
  <c r="D62" i="5" l="1"/>
  <c r="AG17" i="4"/>
  <c r="AG22" i="4"/>
  <c r="AG38" i="4"/>
  <c r="AG52" i="4"/>
  <c r="AG53" i="4"/>
  <c r="AG57" i="4"/>
  <c r="AG63" i="4"/>
  <c r="AG69" i="4"/>
  <c r="AG94" i="4"/>
  <c r="AG139" i="4"/>
  <c r="AG155" i="4"/>
  <c r="AG157" i="4"/>
  <c r="AG161" i="4"/>
  <c r="AG173" i="4"/>
  <c r="AG187" i="4"/>
  <c r="AG189" i="4"/>
  <c r="AG203" i="4"/>
  <c r="AG215" i="4"/>
  <c r="AG226" i="4"/>
  <c r="AG227" i="4"/>
  <c r="AG249" i="4"/>
  <c r="AG250" i="4"/>
  <c r="AG269" i="4"/>
  <c r="AG14" i="4"/>
  <c r="AG15" i="4"/>
  <c r="AG26" i="4"/>
  <c r="AG32" i="4"/>
  <c r="AG282" i="4"/>
  <c r="AG42" i="4"/>
  <c r="AG45" i="4"/>
  <c r="AG54" i="4"/>
  <c r="AG55" i="4"/>
  <c r="AG75" i="4"/>
  <c r="AG81" i="4"/>
  <c r="AG89" i="4"/>
  <c r="AG95" i="4"/>
  <c r="AG97" i="4"/>
  <c r="AG100" i="4"/>
  <c r="AG106" i="4"/>
  <c r="AG112" i="4"/>
  <c r="AG118" i="4"/>
  <c r="AG132" i="4"/>
  <c r="AG156" i="4"/>
  <c r="AG158" i="4"/>
  <c r="AG167" i="4"/>
  <c r="AG186" i="4"/>
  <c r="AG188" i="4"/>
  <c r="AG191" i="4"/>
  <c r="AG197" i="4"/>
  <c r="AG209" i="4"/>
  <c r="AG224" i="4"/>
  <c r="AG225" i="4"/>
  <c r="AG229" i="4"/>
  <c r="AG235" i="4"/>
  <c r="AG241" i="4"/>
  <c r="AG248" i="4"/>
  <c r="AG251" i="4"/>
  <c r="AG253" i="4"/>
  <c r="AG259" i="4"/>
  <c r="AG268" i="4"/>
  <c r="AG270" i="4"/>
  <c r="AG271" i="4"/>
  <c r="AG273" i="4"/>
  <c r="AG19" i="4"/>
  <c r="E42" i="5"/>
  <c r="D42" i="5" s="1"/>
  <c r="D56" i="5"/>
  <c r="AG279" i="4" l="1"/>
  <c r="AG283" i="4"/>
  <c r="AG87" i="4"/>
  <c r="AG125" i="4"/>
  <c r="AG185" i="4"/>
  <c r="AG51" i="4"/>
  <c r="AG93" i="4"/>
  <c r="AG152" i="4"/>
  <c r="AG126" i="4"/>
  <c r="AG151" i="4"/>
  <c r="AG127" i="4"/>
  <c r="AG16" i="4"/>
  <c r="AG223" i="4"/>
  <c r="AG13" i="4"/>
  <c r="AG154" i="4"/>
  <c r="AG247" i="4"/>
  <c r="AG150" i="4"/>
  <c r="AG149" i="4"/>
  <c r="AG267" i="4"/>
  <c r="AG88" i="4"/>
  <c r="AG91" i="4"/>
  <c r="AG90" i="4"/>
  <c r="D91" i="5"/>
  <c r="AG280" i="4" l="1"/>
  <c r="AG278" i="4"/>
  <c r="AG148" i="4"/>
  <c r="AG281" i="4"/>
  <c r="E68" i="18"/>
  <c r="I40" i="18"/>
  <c r="J40" i="18"/>
  <c r="K40" i="18"/>
  <c r="L40" i="18"/>
  <c r="M40" i="18"/>
  <c r="N40" i="18"/>
  <c r="O40" i="18"/>
  <c r="P40" i="18"/>
  <c r="Q40" i="18"/>
  <c r="R40" i="18"/>
  <c r="S40" i="18"/>
  <c r="T40" i="18"/>
  <c r="U40" i="18"/>
  <c r="V40" i="18"/>
  <c r="W40" i="18"/>
  <c r="X40" i="18"/>
  <c r="Y40" i="18"/>
  <c r="Z40" i="18"/>
  <c r="AA40" i="18"/>
  <c r="AB40" i="18"/>
  <c r="AC40" i="18"/>
  <c r="AD40" i="18"/>
  <c r="AE40" i="18"/>
  <c r="I39" i="18"/>
  <c r="J39" i="18"/>
  <c r="K39" i="18"/>
  <c r="L39" i="18"/>
  <c r="M39" i="18"/>
  <c r="N39" i="18"/>
  <c r="O39" i="18"/>
  <c r="P39" i="18"/>
  <c r="Q39" i="18"/>
  <c r="R39" i="18"/>
  <c r="S39" i="18"/>
  <c r="T39" i="18"/>
  <c r="U39" i="18"/>
  <c r="V39" i="18"/>
  <c r="W39" i="18"/>
  <c r="X39" i="18"/>
  <c r="Y39" i="18"/>
  <c r="Z39" i="18"/>
  <c r="AA39" i="18"/>
  <c r="AB39" i="18"/>
  <c r="AC39" i="18"/>
  <c r="AD39" i="18"/>
  <c r="AE39" i="18"/>
  <c r="I38" i="18"/>
  <c r="J38" i="18"/>
  <c r="K38" i="18"/>
  <c r="L38" i="18"/>
  <c r="M38" i="18"/>
  <c r="N38" i="18"/>
  <c r="O38" i="18"/>
  <c r="P38" i="18"/>
  <c r="Q38" i="18"/>
  <c r="R38" i="18"/>
  <c r="S38" i="18"/>
  <c r="T38" i="18"/>
  <c r="U38" i="18"/>
  <c r="V38" i="18"/>
  <c r="W38" i="18"/>
  <c r="X38" i="18"/>
  <c r="Y38" i="18"/>
  <c r="Z38" i="18"/>
  <c r="AA38" i="18"/>
  <c r="AB38" i="18"/>
  <c r="AC38" i="18"/>
  <c r="AD38" i="18"/>
  <c r="AE38" i="18"/>
  <c r="I37" i="18"/>
  <c r="J37" i="18"/>
  <c r="K37" i="18"/>
  <c r="L37" i="18"/>
  <c r="M37" i="18"/>
  <c r="N37" i="18"/>
  <c r="O37" i="18"/>
  <c r="P37" i="18"/>
  <c r="Q37" i="18"/>
  <c r="R37" i="18"/>
  <c r="S37" i="18"/>
  <c r="T37" i="18"/>
  <c r="U37" i="18"/>
  <c r="V37" i="18"/>
  <c r="W37" i="18"/>
  <c r="X37" i="18"/>
  <c r="Y37" i="18"/>
  <c r="Z37" i="18"/>
  <c r="AA37" i="18"/>
  <c r="AB37" i="18"/>
  <c r="AC37" i="18"/>
  <c r="AD37" i="18"/>
  <c r="AE37" i="18"/>
  <c r="I36" i="18"/>
  <c r="J36" i="18"/>
  <c r="K36" i="18"/>
  <c r="L36" i="18"/>
  <c r="M36" i="18"/>
  <c r="N36" i="18"/>
  <c r="O36" i="18"/>
  <c r="P36" i="18"/>
  <c r="Q36" i="18"/>
  <c r="R36" i="18"/>
  <c r="S36" i="18"/>
  <c r="T36" i="18"/>
  <c r="U36" i="18"/>
  <c r="V36" i="18"/>
  <c r="W36" i="18"/>
  <c r="X36" i="18"/>
  <c r="Y36" i="18"/>
  <c r="Z36" i="18"/>
  <c r="AA36" i="18"/>
  <c r="AB36" i="18"/>
  <c r="AC36" i="18"/>
  <c r="AD36" i="18"/>
  <c r="AE36" i="18"/>
  <c r="H37" i="18"/>
  <c r="H38" i="18"/>
  <c r="H39" i="18"/>
  <c r="H40" i="18"/>
  <c r="H36" i="18"/>
  <c r="B68" i="18"/>
  <c r="B40" i="18" s="1"/>
  <c r="D68" i="18" l="1"/>
  <c r="D40" i="18" s="1"/>
  <c r="E40" i="18"/>
  <c r="G68" i="18"/>
  <c r="C63" i="18"/>
  <c r="E63" i="18"/>
  <c r="B63" i="18"/>
  <c r="F68" i="18"/>
  <c r="J78" i="17"/>
  <c r="K78" i="17"/>
  <c r="L78" i="17"/>
  <c r="M78" i="17"/>
  <c r="N78" i="17"/>
  <c r="O78" i="17"/>
  <c r="P78" i="17"/>
  <c r="Q78" i="17"/>
  <c r="R78" i="17"/>
  <c r="S78" i="17"/>
  <c r="T78" i="17"/>
  <c r="U78" i="17"/>
  <c r="V78" i="17"/>
  <c r="W78" i="17"/>
  <c r="X78" i="17"/>
  <c r="Y78" i="17"/>
  <c r="Z78" i="17"/>
  <c r="AA78" i="17"/>
  <c r="AB78" i="17"/>
  <c r="AC78" i="17"/>
  <c r="AD78" i="17"/>
  <c r="AE78" i="17"/>
  <c r="AF78" i="17"/>
  <c r="AG78" i="17"/>
  <c r="AH78" i="17"/>
  <c r="AI78" i="17"/>
  <c r="AJ78" i="17"/>
  <c r="AK78" i="17"/>
  <c r="AL78" i="17"/>
  <c r="AN78" i="17"/>
  <c r="AQ78" i="17"/>
  <c r="I78" i="17"/>
  <c r="D63" i="18" l="1"/>
  <c r="F63" i="18"/>
  <c r="G63" i="18"/>
  <c r="F60" i="17"/>
  <c r="E60" i="17" s="1"/>
  <c r="E57" i="17" s="1"/>
  <c r="D57" i="17"/>
  <c r="C60" i="17"/>
  <c r="F57" i="17" l="1"/>
  <c r="G60" i="17"/>
  <c r="G57" i="17" s="1"/>
  <c r="H60" i="17"/>
  <c r="H57" i="17" s="1"/>
  <c r="C57" i="17"/>
  <c r="J72" i="17"/>
  <c r="J120" i="17" s="1"/>
  <c r="K72" i="17"/>
  <c r="K120" i="17" s="1"/>
  <c r="M72" i="17"/>
  <c r="M120" i="17" s="1"/>
  <c r="N72" i="17"/>
  <c r="N120" i="17" s="1"/>
  <c r="P72" i="17"/>
  <c r="P120" i="17" s="1"/>
  <c r="Q72" i="17"/>
  <c r="Q120" i="17" s="1"/>
  <c r="S72" i="17"/>
  <c r="S120" i="17" s="1"/>
  <c r="T72" i="17"/>
  <c r="T120" i="17" s="1"/>
  <c r="V72" i="17"/>
  <c r="V120" i="17" s="1"/>
  <c r="W72" i="17"/>
  <c r="W120" i="17" s="1"/>
  <c r="Y72" i="17"/>
  <c r="Y120" i="17" s="1"/>
  <c r="Z72" i="17"/>
  <c r="Z120" i="17" s="1"/>
  <c r="AB72" i="17"/>
  <c r="AB120" i="17" s="1"/>
  <c r="AC72" i="17"/>
  <c r="AC120" i="17" s="1"/>
  <c r="AE72" i="17"/>
  <c r="AE120" i="17" s="1"/>
  <c r="AF72" i="17"/>
  <c r="AF120" i="17" s="1"/>
  <c r="AH72" i="17"/>
  <c r="AH120" i="17" s="1"/>
  <c r="AI72" i="17"/>
  <c r="AI120" i="17" s="1"/>
  <c r="AK72" i="17"/>
  <c r="AK120" i="17" s="1"/>
  <c r="AL72" i="17"/>
  <c r="AL120" i="17" s="1"/>
  <c r="AN72" i="17"/>
  <c r="AN120" i="17" s="1"/>
  <c r="AO72" i="17"/>
  <c r="AO120" i="17" s="1"/>
  <c r="AQ72" i="17"/>
  <c r="AQ120" i="17" s="1"/>
  <c r="I72" i="17"/>
  <c r="J111" i="17"/>
  <c r="K111" i="17"/>
  <c r="L111" i="17"/>
  <c r="M111" i="17"/>
  <c r="N111" i="17"/>
  <c r="O111" i="17"/>
  <c r="P111" i="17"/>
  <c r="Q111" i="17"/>
  <c r="R111" i="17"/>
  <c r="S111" i="17"/>
  <c r="T111" i="17"/>
  <c r="U111" i="17"/>
  <c r="V111" i="17"/>
  <c r="W111" i="17"/>
  <c r="X111" i="17"/>
  <c r="Y111" i="17"/>
  <c r="Z111" i="17"/>
  <c r="AA111" i="17"/>
  <c r="AB111" i="17"/>
  <c r="AC111" i="17"/>
  <c r="AD111" i="17"/>
  <c r="AE111" i="17"/>
  <c r="AF111" i="17"/>
  <c r="AG111" i="17"/>
  <c r="AH111" i="17"/>
  <c r="AI111" i="17"/>
  <c r="AJ111" i="17"/>
  <c r="AK111" i="17"/>
  <c r="AL111" i="17"/>
  <c r="AM111" i="17"/>
  <c r="AN111" i="17"/>
  <c r="AO111" i="17"/>
  <c r="AP111" i="17"/>
  <c r="AQ111" i="17"/>
  <c r="I111" i="17"/>
  <c r="C114" i="17"/>
  <c r="C111" i="17" s="1"/>
  <c r="F72" i="17" l="1"/>
  <c r="F69" i="17" s="1"/>
  <c r="H114" i="17"/>
  <c r="H111" i="17" s="1"/>
  <c r="E114" i="17"/>
  <c r="E111" i="17" s="1"/>
  <c r="F111" i="17"/>
  <c r="G114" i="17"/>
  <c r="G111" i="17" s="1"/>
  <c r="D45" i="17" l="1"/>
  <c r="J69" i="16"/>
  <c r="K69" i="16"/>
  <c r="L69" i="16"/>
  <c r="M69" i="16"/>
  <c r="N69" i="16"/>
  <c r="O69" i="16"/>
  <c r="P69" i="16"/>
  <c r="Q69" i="16"/>
  <c r="R69" i="16"/>
  <c r="S69" i="16"/>
  <c r="T69" i="16"/>
  <c r="U69" i="16"/>
  <c r="V69" i="16"/>
  <c r="W69" i="16"/>
  <c r="X69" i="16"/>
  <c r="Y69" i="16"/>
  <c r="Z69" i="16"/>
  <c r="AA69" i="16"/>
  <c r="AB69" i="16"/>
  <c r="AC69" i="16"/>
  <c r="AD69" i="16"/>
  <c r="AE69" i="16"/>
  <c r="AF69" i="16"/>
  <c r="AG69" i="16"/>
  <c r="AH69" i="16"/>
  <c r="AI69" i="16"/>
  <c r="AJ69" i="16"/>
  <c r="AK69" i="16"/>
  <c r="AL69" i="16"/>
  <c r="AM69" i="16"/>
  <c r="AN69" i="16"/>
  <c r="AO69" i="16"/>
  <c r="AP69" i="16"/>
  <c r="AQ69" i="16"/>
  <c r="I69" i="16"/>
  <c r="C81" i="16"/>
  <c r="F81" i="16"/>
  <c r="F98" i="16"/>
  <c r="E98" i="16" s="1"/>
  <c r="B100" i="16"/>
  <c r="E81" i="16" l="1"/>
  <c r="E78" i="16" s="1"/>
  <c r="F78" i="16"/>
  <c r="H78" i="16" s="1"/>
  <c r="H81" i="16"/>
  <c r="G81" i="16"/>
  <c r="C78" i="16"/>
  <c r="C13" i="16"/>
  <c r="C14" i="16"/>
  <c r="C16" i="16"/>
  <c r="C17" i="16"/>
  <c r="C19" i="16"/>
  <c r="C20" i="16"/>
  <c r="C22" i="16"/>
  <c r="C23" i="16"/>
  <c r="C25" i="16"/>
  <c r="C26" i="16"/>
  <c r="C28" i="16"/>
  <c r="C29" i="16"/>
  <c r="G78" i="16" l="1"/>
  <c r="C11" i="16"/>
  <c r="C8" i="16"/>
  <c r="C10" i="16"/>
  <c r="C7" i="16"/>
  <c r="AQ17" i="17"/>
  <c r="AO17" i="17"/>
  <c r="AL17" i="17"/>
  <c r="AI17" i="17"/>
  <c r="AF17" i="17"/>
  <c r="AC17" i="17"/>
  <c r="Z17" i="17"/>
  <c r="W17" i="17"/>
  <c r="T17" i="17"/>
  <c r="Q17" i="17"/>
  <c r="N17" i="17"/>
  <c r="L17" i="17"/>
  <c r="K17" i="17"/>
  <c r="I17" i="17"/>
  <c r="H144" i="17" l="1"/>
  <c r="H145" i="17"/>
  <c r="H146" i="17"/>
  <c r="G144" i="17"/>
  <c r="G145" i="17"/>
  <c r="G146" i="17"/>
  <c r="F54" i="17"/>
  <c r="E54" i="17" s="1"/>
  <c r="F48" i="17"/>
  <c r="F42" i="17" l="1"/>
  <c r="E48" i="17"/>
  <c r="E42" i="17" l="1"/>
  <c r="E45" i="17"/>
  <c r="C22" i="18"/>
  <c r="C8" i="18" s="1"/>
  <c r="C98" i="18" s="1"/>
  <c r="J136" i="17" l="1"/>
  <c r="K136" i="17"/>
  <c r="L136" i="17"/>
  <c r="M136" i="17"/>
  <c r="N136" i="17"/>
  <c r="O136" i="17"/>
  <c r="P136" i="17"/>
  <c r="Q136" i="17"/>
  <c r="R136" i="17"/>
  <c r="S136" i="17"/>
  <c r="T136" i="17"/>
  <c r="U136" i="17"/>
  <c r="V136" i="17"/>
  <c r="W136" i="17"/>
  <c r="X136" i="17"/>
  <c r="Y136" i="17"/>
  <c r="Z136" i="17"/>
  <c r="AA136" i="17"/>
  <c r="AB136" i="17"/>
  <c r="AC136" i="17"/>
  <c r="AD136" i="17"/>
  <c r="AE136" i="17"/>
  <c r="AF136" i="17"/>
  <c r="AG136" i="17"/>
  <c r="AH136" i="17"/>
  <c r="AI136" i="17"/>
  <c r="AJ136" i="17"/>
  <c r="AK136" i="17"/>
  <c r="AL136" i="17"/>
  <c r="AM136" i="17"/>
  <c r="AN136" i="17"/>
  <c r="AO136" i="17"/>
  <c r="AP136" i="17"/>
  <c r="AQ136" i="17"/>
  <c r="F139" i="17"/>
  <c r="D136" i="17"/>
  <c r="F133" i="17"/>
  <c r="E133" i="17" s="1"/>
  <c r="D130" i="17"/>
  <c r="J130" i="17"/>
  <c r="K130" i="17"/>
  <c r="L130" i="17"/>
  <c r="M130" i="17"/>
  <c r="N130" i="17"/>
  <c r="O130" i="17"/>
  <c r="P130" i="17"/>
  <c r="Q130" i="17"/>
  <c r="R130" i="17"/>
  <c r="S130" i="17"/>
  <c r="T130" i="17"/>
  <c r="U130" i="17"/>
  <c r="V130" i="17"/>
  <c r="W130" i="17"/>
  <c r="X130" i="17"/>
  <c r="Y130" i="17"/>
  <c r="Z130" i="17"/>
  <c r="AB130" i="17"/>
  <c r="AC130" i="17"/>
  <c r="AD130" i="17"/>
  <c r="AE130" i="17"/>
  <c r="AF130" i="17"/>
  <c r="AH130" i="17"/>
  <c r="AI130" i="17"/>
  <c r="AJ130" i="17"/>
  <c r="AK130" i="17"/>
  <c r="AL130" i="17"/>
  <c r="AM130" i="17"/>
  <c r="AN130" i="17"/>
  <c r="AO130" i="17"/>
  <c r="AP130" i="17"/>
  <c r="AQ130" i="17"/>
  <c r="I130" i="17"/>
  <c r="J128" i="17"/>
  <c r="J146" i="17" s="1"/>
  <c r="J165" i="17" s="1"/>
  <c r="K128" i="17"/>
  <c r="K146" i="17" s="1"/>
  <c r="K165" i="17" s="1"/>
  <c r="L128" i="17"/>
  <c r="L146" i="17" s="1"/>
  <c r="L165" i="17" s="1"/>
  <c r="M128" i="17"/>
  <c r="M146" i="17" s="1"/>
  <c r="M165" i="17" s="1"/>
  <c r="N128" i="17"/>
  <c r="N146" i="17" s="1"/>
  <c r="N165" i="17" s="1"/>
  <c r="O128" i="17"/>
  <c r="O146" i="17" s="1"/>
  <c r="O165" i="17" s="1"/>
  <c r="P128" i="17"/>
  <c r="P146" i="17" s="1"/>
  <c r="P165" i="17" s="1"/>
  <c r="Q128" i="17"/>
  <c r="Q146" i="17" s="1"/>
  <c r="Q165" i="17" s="1"/>
  <c r="R128" i="17"/>
  <c r="R146" i="17" s="1"/>
  <c r="R165" i="17" s="1"/>
  <c r="S128" i="17"/>
  <c r="S146" i="17" s="1"/>
  <c r="S165" i="17" s="1"/>
  <c r="T128" i="17"/>
  <c r="T146" i="17" s="1"/>
  <c r="T165" i="17" s="1"/>
  <c r="U128" i="17"/>
  <c r="U146" i="17" s="1"/>
  <c r="U165" i="17" s="1"/>
  <c r="V128" i="17"/>
  <c r="V146" i="17" s="1"/>
  <c r="V165" i="17" s="1"/>
  <c r="W128" i="17"/>
  <c r="W146" i="17" s="1"/>
  <c r="W165" i="17" s="1"/>
  <c r="X128" i="17"/>
  <c r="X146" i="17" s="1"/>
  <c r="X165" i="17" s="1"/>
  <c r="Y128" i="17"/>
  <c r="Y146" i="17" s="1"/>
  <c r="Y165" i="17" s="1"/>
  <c r="Z128" i="17"/>
  <c r="Z146" i="17" s="1"/>
  <c r="Z165" i="17" s="1"/>
  <c r="AA128" i="17"/>
  <c r="AA146" i="17" s="1"/>
  <c r="AA165" i="17" s="1"/>
  <c r="AB128" i="17"/>
  <c r="AB146" i="17" s="1"/>
  <c r="AB165" i="17" s="1"/>
  <c r="AC128" i="17"/>
  <c r="AC146" i="17" s="1"/>
  <c r="AC165" i="17" s="1"/>
  <c r="AD128" i="17"/>
  <c r="AD146" i="17" s="1"/>
  <c r="AD165" i="17" s="1"/>
  <c r="AE128" i="17"/>
  <c r="AE146" i="17" s="1"/>
  <c r="AE165" i="17" s="1"/>
  <c r="AF128" i="17"/>
  <c r="AF146" i="17" s="1"/>
  <c r="AF165" i="17" s="1"/>
  <c r="AG128" i="17"/>
  <c r="AG146" i="17" s="1"/>
  <c r="AG165" i="17" s="1"/>
  <c r="AH128" i="17"/>
  <c r="AH146" i="17" s="1"/>
  <c r="AH165" i="17" s="1"/>
  <c r="AI128" i="17"/>
  <c r="AI146" i="17" s="1"/>
  <c r="AI165" i="17" s="1"/>
  <c r="AJ128" i="17"/>
  <c r="AJ146" i="17" s="1"/>
  <c r="AJ165" i="17" s="1"/>
  <c r="AK128" i="17"/>
  <c r="AK146" i="17" s="1"/>
  <c r="AK165" i="17" s="1"/>
  <c r="AL128" i="17"/>
  <c r="AL146" i="17" s="1"/>
  <c r="AL165" i="17" s="1"/>
  <c r="AM128" i="17"/>
  <c r="AM146" i="17" s="1"/>
  <c r="AM165" i="17" s="1"/>
  <c r="AN128" i="17"/>
  <c r="AN146" i="17" s="1"/>
  <c r="AN165" i="17" s="1"/>
  <c r="AO128" i="17"/>
  <c r="AO146" i="17" s="1"/>
  <c r="AO165" i="17" s="1"/>
  <c r="AP128" i="17"/>
  <c r="AP146" i="17" s="1"/>
  <c r="AP165" i="17" s="1"/>
  <c r="AQ128" i="17"/>
  <c r="AQ146" i="17" s="1"/>
  <c r="AQ165" i="17" s="1"/>
  <c r="J126" i="17"/>
  <c r="J144" i="17" s="1"/>
  <c r="J163" i="17" s="1"/>
  <c r="K126" i="17"/>
  <c r="K144" i="17" s="1"/>
  <c r="K163" i="17" s="1"/>
  <c r="L126" i="17"/>
  <c r="L144" i="17" s="1"/>
  <c r="L163" i="17" s="1"/>
  <c r="M126" i="17"/>
  <c r="M144" i="17" s="1"/>
  <c r="M163" i="17" s="1"/>
  <c r="N126" i="17"/>
  <c r="N144" i="17" s="1"/>
  <c r="N163" i="17" s="1"/>
  <c r="O126" i="17"/>
  <c r="O144" i="17" s="1"/>
  <c r="O163" i="17" s="1"/>
  <c r="P126" i="17"/>
  <c r="P144" i="17" s="1"/>
  <c r="P163" i="17" s="1"/>
  <c r="Q126" i="17"/>
  <c r="Q144" i="17" s="1"/>
  <c r="Q163" i="17" s="1"/>
  <c r="R126" i="17"/>
  <c r="R144" i="17" s="1"/>
  <c r="R163" i="17" s="1"/>
  <c r="S126" i="17"/>
  <c r="S144" i="17" s="1"/>
  <c r="S163" i="17" s="1"/>
  <c r="T126" i="17"/>
  <c r="T144" i="17" s="1"/>
  <c r="T163" i="17" s="1"/>
  <c r="U126" i="17"/>
  <c r="U144" i="17" s="1"/>
  <c r="U163" i="17" s="1"/>
  <c r="V126" i="17"/>
  <c r="V144" i="17" s="1"/>
  <c r="V163" i="17" s="1"/>
  <c r="W126" i="17"/>
  <c r="W144" i="17" s="1"/>
  <c r="W163" i="17" s="1"/>
  <c r="X126" i="17"/>
  <c r="X144" i="17" s="1"/>
  <c r="X163" i="17" s="1"/>
  <c r="Y126" i="17"/>
  <c r="Y144" i="17" s="1"/>
  <c r="Y163" i="17" s="1"/>
  <c r="Z126" i="17"/>
  <c r="Z144" i="17" s="1"/>
  <c r="Z163" i="17" s="1"/>
  <c r="AA126" i="17"/>
  <c r="AA144" i="17" s="1"/>
  <c r="AA163" i="17" s="1"/>
  <c r="AB126" i="17"/>
  <c r="AB144" i="17" s="1"/>
  <c r="AB163" i="17" s="1"/>
  <c r="AC126" i="17"/>
  <c r="AC144" i="17" s="1"/>
  <c r="AC163" i="17" s="1"/>
  <c r="AD126" i="17"/>
  <c r="AD144" i="17" s="1"/>
  <c r="AD163" i="17" s="1"/>
  <c r="AE126" i="17"/>
  <c r="AE144" i="17" s="1"/>
  <c r="AE163" i="17" s="1"/>
  <c r="AF126" i="17"/>
  <c r="AF144" i="17" s="1"/>
  <c r="AF163" i="17" s="1"/>
  <c r="AG126" i="17"/>
  <c r="AG144" i="17" s="1"/>
  <c r="AG163" i="17" s="1"/>
  <c r="AH126" i="17"/>
  <c r="AH144" i="17" s="1"/>
  <c r="AH163" i="17" s="1"/>
  <c r="AI126" i="17"/>
  <c r="AI144" i="17" s="1"/>
  <c r="AI163" i="17" s="1"/>
  <c r="AJ126" i="17"/>
  <c r="AJ144" i="17" s="1"/>
  <c r="AJ163" i="17" s="1"/>
  <c r="AK126" i="17"/>
  <c r="AK144" i="17" s="1"/>
  <c r="AK163" i="17" s="1"/>
  <c r="AL126" i="17"/>
  <c r="AL144" i="17" s="1"/>
  <c r="AL163" i="17" s="1"/>
  <c r="AM126" i="17"/>
  <c r="AM144" i="17" s="1"/>
  <c r="AM163" i="17" s="1"/>
  <c r="AN126" i="17"/>
  <c r="AN144" i="17" s="1"/>
  <c r="AN163" i="17" s="1"/>
  <c r="AO126" i="17"/>
  <c r="AO144" i="17" s="1"/>
  <c r="AO163" i="17" s="1"/>
  <c r="AP126" i="17"/>
  <c r="AP144" i="17" s="1"/>
  <c r="AP163" i="17" s="1"/>
  <c r="AQ126" i="17"/>
  <c r="AQ144" i="17" s="1"/>
  <c r="AQ163" i="17" s="1"/>
  <c r="J127" i="17"/>
  <c r="J145" i="17" s="1"/>
  <c r="J164" i="17" s="1"/>
  <c r="K127" i="17"/>
  <c r="K145" i="17" s="1"/>
  <c r="K164" i="17" s="1"/>
  <c r="L127" i="17"/>
  <c r="L145" i="17" s="1"/>
  <c r="M127" i="17"/>
  <c r="M145" i="17" s="1"/>
  <c r="M164" i="17" s="1"/>
  <c r="N127" i="17"/>
  <c r="N145" i="17" s="1"/>
  <c r="N164" i="17" s="1"/>
  <c r="O127" i="17"/>
  <c r="O145" i="17" s="1"/>
  <c r="P127" i="17"/>
  <c r="P145" i="17" s="1"/>
  <c r="P164" i="17" s="1"/>
  <c r="Q127" i="17"/>
  <c r="Q145" i="17" s="1"/>
  <c r="Q164" i="17" s="1"/>
  <c r="R127" i="17"/>
  <c r="R145" i="17" s="1"/>
  <c r="S127" i="17"/>
  <c r="S145" i="17" s="1"/>
  <c r="S164" i="17" s="1"/>
  <c r="T127" i="17"/>
  <c r="T145" i="17" s="1"/>
  <c r="T164" i="17" s="1"/>
  <c r="U127" i="17"/>
  <c r="U145" i="17" s="1"/>
  <c r="V127" i="17"/>
  <c r="V145" i="17" s="1"/>
  <c r="V164" i="17" s="1"/>
  <c r="W127" i="17"/>
  <c r="W145" i="17" s="1"/>
  <c r="W164" i="17" s="1"/>
  <c r="X127" i="17"/>
  <c r="X145" i="17" s="1"/>
  <c r="Y127" i="17"/>
  <c r="Y145" i="17" s="1"/>
  <c r="Y164" i="17" s="1"/>
  <c r="Z127" i="17"/>
  <c r="Z145" i="17" s="1"/>
  <c r="Z164" i="17" s="1"/>
  <c r="AB127" i="17"/>
  <c r="AB145" i="17" s="1"/>
  <c r="AB164" i="17" s="1"/>
  <c r="AC127" i="17"/>
  <c r="AC145" i="17" s="1"/>
  <c r="AC164" i="17" s="1"/>
  <c r="AD127" i="17"/>
  <c r="AD145" i="17" s="1"/>
  <c r="AE127" i="17"/>
  <c r="AE145" i="17" s="1"/>
  <c r="AE164" i="17" s="1"/>
  <c r="AF127" i="17"/>
  <c r="AF145" i="17" s="1"/>
  <c r="AF164" i="17" s="1"/>
  <c r="AH127" i="17"/>
  <c r="AH145" i="17" s="1"/>
  <c r="AH164" i="17" s="1"/>
  <c r="AI127" i="17"/>
  <c r="AI145" i="17" s="1"/>
  <c r="AI164" i="17" s="1"/>
  <c r="AJ127" i="17"/>
  <c r="AJ145" i="17" s="1"/>
  <c r="AK127" i="17"/>
  <c r="AL127" i="17"/>
  <c r="AL145" i="17" s="1"/>
  <c r="AL164" i="17" s="1"/>
  <c r="AM127" i="17"/>
  <c r="AM145" i="17" s="1"/>
  <c r="AN127" i="17"/>
  <c r="AN145" i="17" s="1"/>
  <c r="AN164" i="17" s="1"/>
  <c r="AO127" i="17"/>
  <c r="AO145" i="17" s="1"/>
  <c r="AO164" i="17" s="1"/>
  <c r="AP127" i="17"/>
  <c r="AP145" i="17" s="1"/>
  <c r="AQ127" i="17"/>
  <c r="AQ145" i="17" s="1"/>
  <c r="AQ164" i="17" s="1"/>
  <c r="I127" i="17"/>
  <c r="I145" i="17" s="1"/>
  <c r="K117" i="17"/>
  <c r="AC105" i="17"/>
  <c r="M105" i="17"/>
  <c r="N105" i="17"/>
  <c r="O105" i="17"/>
  <c r="P105" i="17"/>
  <c r="Q105" i="17"/>
  <c r="R105" i="17"/>
  <c r="S105" i="17"/>
  <c r="T105" i="17"/>
  <c r="U105" i="17"/>
  <c r="V105" i="17"/>
  <c r="W105" i="17"/>
  <c r="X105" i="17"/>
  <c r="Y105" i="17"/>
  <c r="Z105" i="17"/>
  <c r="AA105" i="17"/>
  <c r="AB105" i="17"/>
  <c r="AD105" i="17"/>
  <c r="AE105" i="17"/>
  <c r="AF105" i="17"/>
  <c r="AG105" i="17"/>
  <c r="AH105" i="17"/>
  <c r="AI105" i="17"/>
  <c r="AJ105" i="17"/>
  <c r="AK105" i="17"/>
  <c r="AL105" i="17"/>
  <c r="AM105" i="17"/>
  <c r="AN105" i="17"/>
  <c r="AO105" i="17"/>
  <c r="AP105" i="17"/>
  <c r="AQ105" i="17"/>
  <c r="L105" i="17"/>
  <c r="L99" i="17"/>
  <c r="M99" i="17"/>
  <c r="N99" i="17"/>
  <c r="O99" i="17"/>
  <c r="P99" i="17"/>
  <c r="Q99" i="17"/>
  <c r="R99" i="17"/>
  <c r="S99" i="17"/>
  <c r="T99" i="17"/>
  <c r="U99" i="17"/>
  <c r="V99" i="17"/>
  <c r="W99" i="17"/>
  <c r="X99" i="17"/>
  <c r="Y99" i="17"/>
  <c r="Z99" i="17"/>
  <c r="AA99" i="17"/>
  <c r="AB99" i="17"/>
  <c r="AC99" i="17"/>
  <c r="AD99" i="17"/>
  <c r="AE99" i="17"/>
  <c r="AF99" i="17"/>
  <c r="AG99" i="17"/>
  <c r="AH99" i="17"/>
  <c r="AI99" i="17"/>
  <c r="AJ99" i="17"/>
  <c r="AK99" i="17"/>
  <c r="AL99" i="17"/>
  <c r="AM99" i="17"/>
  <c r="AN99" i="17"/>
  <c r="AO99" i="17"/>
  <c r="AP99" i="17"/>
  <c r="AQ99" i="17"/>
  <c r="K99" i="17"/>
  <c r="L93" i="17"/>
  <c r="M93" i="17"/>
  <c r="N93" i="17"/>
  <c r="O93" i="17"/>
  <c r="P93" i="17"/>
  <c r="Q93" i="17"/>
  <c r="R93" i="17"/>
  <c r="S93" i="17"/>
  <c r="T93" i="17"/>
  <c r="U93" i="17"/>
  <c r="V93" i="17"/>
  <c r="W93" i="17"/>
  <c r="X93" i="17"/>
  <c r="Y93" i="17"/>
  <c r="Z93" i="17"/>
  <c r="AA93" i="17"/>
  <c r="AB93" i="17"/>
  <c r="AC93" i="17"/>
  <c r="AD93" i="17"/>
  <c r="AE93" i="17"/>
  <c r="AF93" i="17"/>
  <c r="AG93" i="17"/>
  <c r="AH93" i="17"/>
  <c r="AI93" i="17"/>
  <c r="AJ93" i="17"/>
  <c r="AK93" i="17"/>
  <c r="AL93" i="17"/>
  <c r="AM93" i="17"/>
  <c r="AN93" i="17"/>
  <c r="AO93" i="17"/>
  <c r="AP93" i="17"/>
  <c r="AQ93" i="17"/>
  <c r="K93" i="17"/>
  <c r="M117" i="17"/>
  <c r="P117" i="17"/>
  <c r="Q117" i="17"/>
  <c r="S117" i="17"/>
  <c r="T117" i="17"/>
  <c r="V117" i="17"/>
  <c r="W117" i="17"/>
  <c r="Y117" i="17"/>
  <c r="Z117" i="17"/>
  <c r="AB117" i="17"/>
  <c r="AC117" i="17"/>
  <c r="AE117" i="17"/>
  <c r="AF117" i="17"/>
  <c r="AH117" i="17"/>
  <c r="AI117" i="17"/>
  <c r="AK117" i="17"/>
  <c r="AL117" i="17"/>
  <c r="AN117" i="17"/>
  <c r="AO117" i="17"/>
  <c r="AQ117" i="17"/>
  <c r="F108" i="17"/>
  <c r="E108" i="17" s="1"/>
  <c r="E105" i="17" s="1"/>
  <c r="F102" i="17"/>
  <c r="E102" i="17" s="1"/>
  <c r="E99" i="17" s="1"/>
  <c r="F96" i="17"/>
  <c r="D93" i="17"/>
  <c r="D87" i="17"/>
  <c r="K81" i="17"/>
  <c r="F84" i="17"/>
  <c r="E84" i="17" s="1"/>
  <c r="F136" i="17" l="1"/>
  <c r="H136" i="17" s="1"/>
  <c r="H139" i="17"/>
  <c r="Y161" i="17"/>
  <c r="M161" i="17"/>
  <c r="AN161" i="17"/>
  <c r="AB161" i="17"/>
  <c r="P161" i="17"/>
  <c r="AE161" i="17"/>
  <c r="S161" i="17"/>
  <c r="AH161" i="17"/>
  <c r="V161" i="17"/>
  <c r="J161" i="17"/>
  <c r="AK124" i="17"/>
  <c r="AK145" i="17"/>
  <c r="N124" i="17"/>
  <c r="L124" i="17"/>
  <c r="AC124" i="17"/>
  <c r="AD124" i="17"/>
  <c r="AB124" i="17"/>
  <c r="E130" i="17"/>
  <c r="M124" i="17"/>
  <c r="U124" i="17"/>
  <c r="Y124" i="17"/>
  <c r="AL124" i="17"/>
  <c r="F105" i="17"/>
  <c r="AO124" i="17"/>
  <c r="J124" i="17"/>
  <c r="Q124" i="17"/>
  <c r="V124" i="17"/>
  <c r="Z124" i="17"/>
  <c r="F130" i="17"/>
  <c r="H130" i="17" s="1"/>
  <c r="AP124" i="17"/>
  <c r="AQ161" i="17"/>
  <c r="AQ142" i="17"/>
  <c r="AO142" i="17"/>
  <c r="AO161" i="17"/>
  <c r="AI142" i="17"/>
  <c r="AI161" i="17"/>
  <c r="AC142" i="17"/>
  <c r="AC161" i="17"/>
  <c r="W142" i="17"/>
  <c r="W161" i="17"/>
  <c r="Q161" i="17"/>
  <c r="Q142" i="17"/>
  <c r="K142" i="17"/>
  <c r="H133" i="17"/>
  <c r="Z170" i="17"/>
  <c r="Z176" i="17" s="1"/>
  <c r="Z182" i="17" s="1"/>
  <c r="AN124" i="17"/>
  <c r="AL161" i="17"/>
  <c r="AL142" i="17"/>
  <c r="AH124" i="17"/>
  <c r="AF124" i="17"/>
  <c r="Z142" i="17"/>
  <c r="X124" i="17"/>
  <c r="T124" i="17"/>
  <c r="R124" i="17"/>
  <c r="P124" i="17"/>
  <c r="Z171" i="17"/>
  <c r="Z177" i="17" s="1"/>
  <c r="Z183" i="17" s="1"/>
  <c r="Z172" i="17"/>
  <c r="Z178" i="17" s="1"/>
  <c r="Z184" i="17" s="1"/>
  <c r="F127" i="17"/>
  <c r="E139" i="17"/>
  <c r="E136" i="17" s="1"/>
  <c r="AJ124" i="17"/>
  <c r="H84" i="17"/>
  <c r="F99" i="17"/>
  <c r="H102" i="17"/>
  <c r="D99" i="17"/>
  <c r="F93" i="17"/>
  <c r="H93" i="17" s="1"/>
  <c r="E96" i="17"/>
  <c r="E93" i="17" s="1"/>
  <c r="H96" i="17"/>
  <c r="AQ124" i="17"/>
  <c r="AM124" i="17"/>
  <c r="AI124" i="17"/>
  <c r="AE124" i="17"/>
  <c r="W124" i="17"/>
  <c r="S124" i="17"/>
  <c r="O124" i="17"/>
  <c r="K124" i="17"/>
  <c r="C8" i="22"/>
  <c r="C13" i="22" s="1"/>
  <c r="C9" i="22"/>
  <c r="C14" i="22" s="1"/>
  <c r="C10" i="22"/>
  <c r="C15" i="22" s="1"/>
  <c r="AE15" i="22"/>
  <c r="AD15" i="22"/>
  <c r="AC15" i="22"/>
  <c r="AB15" i="22"/>
  <c r="AA15" i="22"/>
  <c r="Z15" i="22"/>
  <c r="Y15" i="22"/>
  <c r="X15" i="22"/>
  <c r="W15" i="22"/>
  <c r="V15" i="22"/>
  <c r="U15" i="22"/>
  <c r="T15" i="22"/>
  <c r="S15" i="22"/>
  <c r="R15" i="22"/>
  <c r="Q15" i="22"/>
  <c r="P15" i="22"/>
  <c r="O15" i="22"/>
  <c r="N15" i="22"/>
  <c r="M15" i="22"/>
  <c r="L15" i="22"/>
  <c r="K15" i="22"/>
  <c r="J15" i="22"/>
  <c r="I15" i="22"/>
  <c r="H15" i="22"/>
  <c r="AE14" i="22"/>
  <c r="AD14" i="22"/>
  <c r="AC14" i="22"/>
  <c r="AB14" i="22"/>
  <c r="AA14" i="22"/>
  <c r="Z14" i="22"/>
  <c r="Y14" i="22"/>
  <c r="X14" i="22"/>
  <c r="W14" i="22"/>
  <c r="V14" i="22"/>
  <c r="U14" i="22"/>
  <c r="T14" i="22"/>
  <c r="S14" i="22"/>
  <c r="R14" i="22"/>
  <c r="Q14" i="22"/>
  <c r="P14" i="22"/>
  <c r="O14" i="22"/>
  <c r="N14" i="22"/>
  <c r="M14" i="22"/>
  <c r="L14" i="22"/>
  <c r="K14" i="22"/>
  <c r="J14" i="22"/>
  <c r="I14" i="22"/>
  <c r="H14" i="22"/>
  <c r="AE13" i="22"/>
  <c r="AD13" i="22"/>
  <c r="AC13" i="22"/>
  <c r="AB13" i="22"/>
  <c r="AB12" i="22" s="1"/>
  <c r="AA13" i="22"/>
  <c r="Z13" i="22"/>
  <c r="Y13" i="22"/>
  <c r="Y12" i="22" s="1"/>
  <c r="X13" i="22"/>
  <c r="W13" i="22"/>
  <c r="V13" i="22"/>
  <c r="U13" i="22"/>
  <c r="U12" i="22" s="1"/>
  <c r="T13" i="22"/>
  <c r="T12" i="22" s="1"/>
  <c r="S13" i="22"/>
  <c r="S12" i="22" s="1"/>
  <c r="R13" i="22"/>
  <c r="R12" i="22" s="1"/>
  <c r="Q13" i="22"/>
  <c r="Q12" i="22" s="1"/>
  <c r="P13" i="22"/>
  <c r="O13" i="22"/>
  <c r="N13" i="22"/>
  <c r="N12" i="22" s="1"/>
  <c r="M13" i="22"/>
  <c r="M12" i="22" s="1"/>
  <c r="L13" i="22"/>
  <c r="L12" i="22" s="1"/>
  <c r="K13" i="22"/>
  <c r="K12" i="22" s="1"/>
  <c r="J13" i="22"/>
  <c r="J12" i="22" s="1"/>
  <c r="I13" i="22"/>
  <c r="I12" i="22" s="1"/>
  <c r="H13" i="22"/>
  <c r="H12" i="22" s="1"/>
  <c r="AE16" i="22"/>
  <c r="AD11" i="22"/>
  <c r="AD16" i="22" s="1"/>
  <c r="AC16" i="22"/>
  <c r="AB16" i="22"/>
  <c r="AA16" i="22"/>
  <c r="Z16" i="22"/>
  <c r="Y11" i="22"/>
  <c r="Y16" i="22" s="1"/>
  <c r="X16" i="22"/>
  <c r="W16" i="22"/>
  <c r="V11" i="22"/>
  <c r="V16" i="22" s="1"/>
  <c r="U11" i="22"/>
  <c r="U16" i="22" s="1"/>
  <c r="T11" i="22"/>
  <c r="T16" i="22" s="1"/>
  <c r="S11" i="22"/>
  <c r="S16" i="22" s="1"/>
  <c r="R11" i="22"/>
  <c r="R16" i="22" s="1"/>
  <c r="Q11" i="22"/>
  <c r="Q16" i="22" s="1"/>
  <c r="P11" i="22"/>
  <c r="P16" i="22" s="1"/>
  <c r="O11" i="22"/>
  <c r="O16" i="22" s="1"/>
  <c r="N11" i="22"/>
  <c r="N16" i="22" s="1"/>
  <c r="M11" i="22"/>
  <c r="M16" i="22" s="1"/>
  <c r="L16" i="22"/>
  <c r="K11" i="22"/>
  <c r="K16" i="22" s="1"/>
  <c r="J11" i="22"/>
  <c r="J16" i="22" s="1"/>
  <c r="I11" i="22"/>
  <c r="I16" i="22" s="1"/>
  <c r="H11" i="22"/>
  <c r="H16" i="22" s="1"/>
  <c r="E10" i="22"/>
  <c r="E15" i="22" s="1"/>
  <c r="B10" i="22"/>
  <c r="B15" i="22" s="1"/>
  <c r="E9" i="22"/>
  <c r="D9" i="22" s="1"/>
  <c r="D14" i="22" s="1"/>
  <c r="B9" i="22"/>
  <c r="B14" i="22" s="1"/>
  <c r="E8" i="22"/>
  <c r="E13" i="22" s="1"/>
  <c r="B8" i="22"/>
  <c r="B13" i="22" s="1"/>
  <c r="AE7" i="22"/>
  <c r="AD7" i="22"/>
  <c r="AC7" i="22"/>
  <c r="AB7" i="22"/>
  <c r="AA7" i="22"/>
  <c r="Z7" i="22"/>
  <c r="Y7" i="22"/>
  <c r="X7" i="22"/>
  <c r="W7" i="22"/>
  <c r="V7" i="22"/>
  <c r="U7" i="22"/>
  <c r="T7" i="22"/>
  <c r="S7" i="22"/>
  <c r="R7" i="22"/>
  <c r="Q7" i="22"/>
  <c r="P7" i="22"/>
  <c r="O7" i="22"/>
  <c r="N7" i="22"/>
  <c r="M7" i="22"/>
  <c r="L7" i="22"/>
  <c r="K7" i="22"/>
  <c r="J7" i="22"/>
  <c r="I7" i="22"/>
  <c r="H7" i="22"/>
  <c r="B52" i="20"/>
  <c r="B58" i="20"/>
  <c r="I14" i="20"/>
  <c r="J14" i="20"/>
  <c r="K14" i="20"/>
  <c r="L14" i="20"/>
  <c r="M14" i="20"/>
  <c r="N14" i="20"/>
  <c r="O14" i="20"/>
  <c r="P14" i="20"/>
  <c r="Q14" i="20"/>
  <c r="R14" i="20"/>
  <c r="R13" i="20" s="1"/>
  <c r="S14" i="20"/>
  <c r="S13" i="20" s="1"/>
  <c r="T14" i="20"/>
  <c r="T13" i="20" s="1"/>
  <c r="U14" i="20"/>
  <c r="U13" i="20" s="1"/>
  <c r="V14" i="20"/>
  <c r="V13" i="20" s="1"/>
  <c r="W14" i="20"/>
  <c r="W13" i="20" s="1"/>
  <c r="X14" i="20"/>
  <c r="X13" i="20" s="1"/>
  <c r="Y14" i="20"/>
  <c r="Y13" i="20" s="1"/>
  <c r="Z14" i="20"/>
  <c r="Z13" i="20" s="1"/>
  <c r="AA14" i="20"/>
  <c r="AA13" i="20" s="1"/>
  <c r="AB14" i="20"/>
  <c r="AB13" i="20" s="1"/>
  <c r="AC14" i="20"/>
  <c r="AC13" i="20" s="1"/>
  <c r="AD14" i="20"/>
  <c r="AD13" i="20" s="1"/>
  <c r="AE14" i="20"/>
  <c r="AE13" i="20" s="1"/>
  <c r="H14" i="20"/>
  <c r="C16" i="20"/>
  <c r="G16" i="20" s="1"/>
  <c r="C18" i="20"/>
  <c r="C52" i="20"/>
  <c r="H34" i="20"/>
  <c r="C40" i="20"/>
  <c r="C28" i="20"/>
  <c r="C10" i="20"/>
  <c r="E60" i="20"/>
  <c r="D60" i="20" s="1"/>
  <c r="C60" i="20"/>
  <c r="G60" i="20" s="1"/>
  <c r="B60" i="20"/>
  <c r="F60" i="20" s="1"/>
  <c r="E59" i="20"/>
  <c r="D59" i="20" s="1"/>
  <c r="C59" i="20"/>
  <c r="G59" i="20" s="1"/>
  <c r="B59" i="20"/>
  <c r="F59" i="20" s="1"/>
  <c r="E58" i="20"/>
  <c r="D58" i="20" s="1"/>
  <c r="E57" i="20"/>
  <c r="D57" i="20" s="1"/>
  <c r="C57" i="20"/>
  <c r="B57" i="20"/>
  <c r="AE56" i="20"/>
  <c r="AE55" i="20" s="1"/>
  <c r="AD56" i="20"/>
  <c r="AD55" i="20" s="1"/>
  <c r="AC56" i="20"/>
  <c r="AC55" i="20" s="1"/>
  <c r="AB56" i="20"/>
  <c r="AB55" i="20" s="1"/>
  <c r="AA56" i="20"/>
  <c r="AA55" i="20" s="1"/>
  <c r="Z56" i="20"/>
  <c r="Z55" i="20" s="1"/>
  <c r="Y56" i="20"/>
  <c r="Y55" i="20" s="1"/>
  <c r="X56" i="20"/>
  <c r="X55" i="20" s="1"/>
  <c r="W56" i="20"/>
  <c r="W55" i="20" s="1"/>
  <c r="V56" i="20"/>
  <c r="V55" i="20" s="1"/>
  <c r="U56" i="20"/>
  <c r="U55" i="20" s="1"/>
  <c r="T56" i="20"/>
  <c r="T55" i="20" s="1"/>
  <c r="S56" i="20"/>
  <c r="S55" i="20" s="1"/>
  <c r="R56" i="20"/>
  <c r="R55" i="20" s="1"/>
  <c r="Q56" i="20"/>
  <c r="Q55" i="20" s="1"/>
  <c r="P56" i="20"/>
  <c r="P55" i="20" s="1"/>
  <c r="O56" i="20"/>
  <c r="O55" i="20" s="1"/>
  <c r="N56" i="20"/>
  <c r="N55" i="20" s="1"/>
  <c r="M56" i="20"/>
  <c r="M55" i="20" s="1"/>
  <c r="L56" i="20"/>
  <c r="L55" i="20" s="1"/>
  <c r="K56" i="20"/>
  <c r="K55" i="20" s="1"/>
  <c r="J56" i="20"/>
  <c r="J55" i="20" s="1"/>
  <c r="I56" i="20"/>
  <c r="I55" i="20" s="1"/>
  <c r="H56" i="20"/>
  <c r="H55" i="20" s="1"/>
  <c r="E54" i="20"/>
  <c r="C54" i="20"/>
  <c r="G54" i="20" s="1"/>
  <c r="B54" i="20"/>
  <c r="F54" i="20" s="1"/>
  <c r="E53" i="20"/>
  <c r="D53" i="20" s="1"/>
  <c r="C53" i="20"/>
  <c r="B53" i="20"/>
  <c r="F53" i="20" s="1"/>
  <c r="E52" i="20"/>
  <c r="D52" i="20" s="1"/>
  <c r="E51" i="20"/>
  <c r="D51" i="20" s="1"/>
  <c r="C51" i="20"/>
  <c r="B51" i="20"/>
  <c r="F51" i="20" s="1"/>
  <c r="AE50" i="20"/>
  <c r="AE49" i="20" s="1"/>
  <c r="AC50" i="20"/>
  <c r="AB50" i="20"/>
  <c r="AB49" i="20" s="1"/>
  <c r="AA50" i="20"/>
  <c r="AA49" i="20" s="1"/>
  <c r="Z50" i="20"/>
  <c r="Y50" i="20"/>
  <c r="X50" i="20"/>
  <c r="X49" i="20" s="1"/>
  <c r="W50" i="20"/>
  <c r="W49" i="20" s="1"/>
  <c r="V50" i="20"/>
  <c r="V49" i="20" s="1"/>
  <c r="U50" i="20"/>
  <c r="T50" i="20"/>
  <c r="T49" i="20" s="1"/>
  <c r="S50" i="20"/>
  <c r="S49" i="20" s="1"/>
  <c r="R50" i="20"/>
  <c r="R49" i="20" s="1"/>
  <c r="Q50" i="20"/>
  <c r="P50" i="20"/>
  <c r="P49" i="20" s="1"/>
  <c r="O50" i="20"/>
  <c r="N50" i="20"/>
  <c r="N49" i="20" s="1"/>
  <c r="M50" i="20"/>
  <c r="L50" i="20"/>
  <c r="L49" i="20" s="1"/>
  <c r="K50" i="20"/>
  <c r="K49" i="20" s="1"/>
  <c r="J50" i="20"/>
  <c r="J49" i="20" s="1"/>
  <c r="I50" i="20"/>
  <c r="H50" i="20"/>
  <c r="H49" i="20" s="1"/>
  <c r="AD49" i="20"/>
  <c r="E48" i="20"/>
  <c r="C48" i="20"/>
  <c r="G48" i="20" s="1"/>
  <c r="B48" i="20"/>
  <c r="F48" i="20" s="1"/>
  <c r="E47" i="20"/>
  <c r="C47" i="20"/>
  <c r="G47" i="20" s="1"/>
  <c r="B47" i="20"/>
  <c r="F47" i="20" s="1"/>
  <c r="E46" i="20"/>
  <c r="D46" i="20" s="1"/>
  <c r="C46" i="20"/>
  <c r="B46" i="20"/>
  <c r="E45" i="20"/>
  <c r="D45" i="20" s="1"/>
  <c r="C45" i="20"/>
  <c r="G45" i="20" s="1"/>
  <c r="B45" i="20"/>
  <c r="F45" i="20" s="1"/>
  <c r="AE44" i="20"/>
  <c r="AE43" i="20" s="1"/>
  <c r="AD44" i="20"/>
  <c r="AD43" i="20" s="1"/>
  <c r="AC44" i="20"/>
  <c r="AC43" i="20" s="1"/>
  <c r="AB44" i="20"/>
  <c r="AB43" i="20" s="1"/>
  <c r="AA44" i="20"/>
  <c r="AA43" i="20" s="1"/>
  <c r="Z44" i="20"/>
  <c r="Z43" i="20" s="1"/>
  <c r="Y44" i="20"/>
  <c r="Y43" i="20" s="1"/>
  <c r="X44" i="20"/>
  <c r="X43" i="20" s="1"/>
  <c r="W44" i="20"/>
  <c r="W43" i="20" s="1"/>
  <c r="V44" i="20"/>
  <c r="V43" i="20" s="1"/>
  <c r="U44" i="20"/>
  <c r="U43" i="20" s="1"/>
  <c r="T44" i="20"/>
  <c r="T43" i="20" s="1"/>
  <c r="S44" i="20"/>
  <c r="S43" i="20" s="1"/>
  <c r="R44" i="20"/>
  <c r="R43" i="20" s="1"/>
  <c r="Q44" i="20"/>
  <c r="Q43" i="20" s="1"/>
  <c r="P44" i="20"/>
  <c r="P43" i="20" s="1"/>
  <c r="O44" i="20"/>
  <c r="O43" i="20" s="1"/>
  <c r="N44" i="20"/>
  <c r="N43" i="20" s="1"/>
  <c r="M44" i="20"/>
  <c r="M43" i="20" s="1"/>
  <c r="L44" i="20"/>
  <c r="L43" i="20" s="1"/>
  <c r="K44" i="20"/>
  <c r="K43" i="20" s="1"/>
  <c r="J44" i="20"/>
  <c r="J43" i="20" s="1"/>
  <c r="I44" i="20"/>
  <c r="I43" i="20" s="1"/>
  <c r="H44" i="20"/>
  <c r="H43" i="20" s="1"/>
  <c r="E42" i="20"/>
  <c r="D42" i="20" s="1"/>
  <c r="C42" i="20"/>
  <c r="G42" i="20" s="1"/>
  <c r="B42" i="20"/>
  <c r="F42" i="20" s="1"/>
  <c r="E41" i="20"/>
  <c r="D41" i="20" s="1"/>
  <c r="C41" i="20"/>
  <c r="G41" i="20" s="1"/>
  <c r="B41" i="20"/>
  <c r="F41" i="20" s="1"/>
  <c r="E40" i="20"/>
  <c r="D40" i="20" s="1"/>
  <c r="B40" i="20"/>
  <c r="E39" i="20"/>
  <c r="D39" i="20" s="1"/>
  <c r="C39" i="20"/>
  <c r="B39" i="20"/>
  <c r="AE38" i="20"/>
  <c r="AD38" i="20"/>
  <c r="AC38" i="20"/>
  <c r="AC37" i="20" s="1"/>
  <c r="AB38" i="20"/>
  <c r="AB37" i="20" s="1"/>
  <c r="AA38" i="20"/>
  <c r="AA37" i="20" s="1"/>
  <c r="Z38" i="20"/>
  <c r="Z37" i="20" s="1"/>
  <c r="Y38" i="20"/>
  <c r="Y37" i="20" s="1"/>
  <c r="X38" i="20"/>
  <c r="X37" i="20" s="1"/>
  <c r="W38" i="20"/>
  <c r="W37" i="20" s="1"/>
  <c r="V38" i="20"/>
  <c r="V37" i="20" s="1"/>
  <c r="U38" i="20"/>
  <c r="U37" i="20" s="1"/>
  <c r="T38" i="20"/>
  <c r="T37" i="20" s="1"/>
  <c r="S38" i="20"/>
  <c r="S37" i="20" s="1"/>
  <c r="R38" i="20"/>
  <c r="R37" i="20" s="1"/>
  <c r="Q38" i="20"/>
  <c r="Q37" i="20" s="1"/>
  <c r="P38" i="20"/>
  <c r="P37" i="20" s="1"/>
  <c r="O38" i="20"/>
  <c r="O37" i="20" s="1"/>
  <c r="N38" i="20"/>
  <c r="M38" i="20"/>
  <c r="M37" i="20" s="1"/>
  <c r="L38" i="20"/>
  <c r="L37" i="20" s="1"/>
  <c r="K38" i="20"/>
  <c r="J38" i="20"/>
  <c r="J37" i="20" s="1"/>
  <c r="I38" i="20"/>
  <c r="I37" i="20" s="1"/>
  <c r="H38" i="20"/>
  <c r="H37" i="20" s="1"/>
  <c r="AE37" i="20"/>
  <c r="AD37" i="20"/>
  <c r="AE36" i="20"/>
  <c r="AD36" i="20"/>
  <c r="AC36" i="20"/>
  <c r="AB36" i="20"/>
  <c r="AA36" i="20"/>
  <c r="Z36" i="20"/>
  <c r="Y36" i="20"/>
  <c r="X36" i="20"/>
  <c r="W36" i="20"/>
  <c r="V36" i="20"/>
  <c r="U36" i="20"/>
  <c r="T36" i="20"/>
  <c r="S36" i="20"/>
  <c r="R36" i="20"/>
  <c r="Q36" i="20"/>
  <c r="P36" i="20"/>
  <c r="O36" i="20"/>
  <c r="N36" i="20"/>
  <c r="M36" i="20"/>
  <c r="L36" i="20"/>
  <c r="K36" i="20"/>
  <c r="J36" i="20"/>
  <c r="I36" i="20"/>
  <c r="H36" i="20"/>
  <c r="AE35" i="20"/>
  <c r="AD35" i="20"/>
  <c r="AC35" i="20"/>
  <c r="AB35" i="20"/>
  <c r="AA35" i="20"/>
  <c r="Z35" i="20"/>
  <c r="Y35" i="20"/>
  <c r="X35" i="20"/>
  <c r="W35" i="20"/>
  <c r="V35" i="20"/>
  <c r="U35" i="20"/>
  <c r="T35" i="20"/>
  <c r="S35" i="20"/>
  <c r="R35" i="20"/>
  <c r="Q35" i="20"/>
  <c r="P35" i="20"/>
  <c r="O35" i="20"/>
  <c r="N35" i="20"/>
  <c r="M35" i="20"/>
  <c r="L35" i="20"/>
  <c r="K35" i="20"/>
  <c r="J35" i="20"/>
  <c r="I35" i="20"/>
  <c r="H35" i="20"/>
  <c r="AE34" i="20"/>
  <c r="AD34" i="20"/>
  <c r="AC34" i="20"/>
  <c r="AB34" i="20"/>
  <c r="AA34" i="20"/>
  <c r="Z34" i="20"/>
  <c r="Y34" i="20"/>
  <c r="X34" i="20"/>
  <c r="W34" i="20"/>
  <c r="V34" i="20"/>
  <c r="U34" i="20"/>
  <c r="T34" i="20"/>
  <c r="S34" i="20"/>
  <c r="R34" i="20"/>
  <c r="Q34" i="20"/>
  <c r="P34" i="20"/>
  <c r="O34" i="20"/>
  <c r="N34" i="20"/>
  <c r="M34" i="20"/>
  <c r="L34" i="20"/>
  <c r="K34" i="20"/>
  <c r="J34" i="20"/>
  <c r="I34" i="20"/>
  <c r="AE33" i="20"/>
  <c r="AD33" i="20"/>
  <c r="AC33" i="20"/>
  <c r="AB33" i="20"/>
  <c r="AA33" i="20"/>
  <c r="Z33" i="20"/>
  <c r="Y33" i="20"/>
  <c r="X33" i="20"/>
  <c r="W33" i="20"/>
  <c r="V33" i="20"/>
  <c r="U33" i="20"/>
  <c r="T33" i="20"/>
  <c r="S33" i="20"/>
  <c r="R33" i="20"/>
  <c r="Q33" i="20"/>
  <c r="P33" i="20"/>
  <c r="O33" i="20"/>
  <c r="N33" i="20"/>
  <c r="M33" i="20"/>
  <c r="L33" i="20"/>
  <c r="K33" i="20"/>
  <c r="J33" i="20"/>
  <c r="I33" i="20"/>
  <c r="H33" i="20"/>
  <c r="E30" i="20"/>
  <c r="D30" i="20" s="1"/>
  <c r="C30" i="20"/>
  <c r="B30" i="20"/>
  <c r="F30" i="20" s="1"/>
  <c r="E29" i="20"/>
  <c r="D29" i="20" s="1"/>
  <c r="C29" i="20"/>
  <c r="G29" i="20" s="1"/>
  <c r="B29" i="20"/>
  <c r="F29" i="20" s="1"/>
  <c r="E28" i="20"/>
  <c r="D28" i="20" s="1"/>
  <c r="B28" i="20"/>
  <c r="E27" i="20"/>
  <c r="C27" i="20"/>
  <c r="G27" i="20" s="1"/>
  <c r="B27" i="20"/>
  <c r="F27" i="20" s="1"/>
  <c r="AE26" i="20"/>
  <c r="AE25" i="20" s="1"/>
  <c r="AD26" i="20"/>
  <c r="AD25" i="20" s="1"/>
  <c r="AC26" i="20"/>
  <c r="AC25" i="20" s="1"/>
  <c r="AB26" i="20"/>
  <c r="AB25" i="20" s="1"/>
  <c r="AA26" i="20"/>
  <c r="AA25" i="20" s="1"/>
  <c r="Z26" i="20"/>
  <c r="Z25" i="20" s="1"/>
  <c r="Y26" i="20"/>
  <c r="Y25" i="20" s="1"/>
  <c r="X26" i="20"/>
  <c r="X25" i="20" s="1"/>
  <c r="W26" i="20"/>
  <c r="W25" i="20" s="1"/>
  <c r="V26" i="20"/>
  <c r="V25" i="20" s="1"/>
  <c r="U26" i="20"/>
  <c r="U25" i="20" s="1"/>
  <c r="T26" i="20"/>
  <c r="T25" i="20" s="1"/>
  <c r="S26" i="20"/>
  <c r="S25" i="20" s="1"/>
  <c r="R26" i="20"/>
  <c r="R25" i="20" s="1"/>
  <c r="Q26" i="20"/>
  <c r="Q25" i="20" s="1"/>
  <c r="P26" i="20"/>
  <c r="P25" i="20" s="1"/>
  <c r="O26" i="20"/>
  <c r="O25" i="20" s="1"/>
  <c r="N26" i="20"/>
  <c r="N25" i="20" s="1"/>
  <c r="M26" i="20"/>
  <c r="M25" i="20" s="1"/>
  <c r="L26" i="20"/>
  <c r="L25" i="20" s="1"/>
  <c r="K26" i="20"/>
  <c r="K25" i="20" s="1"/>
  <c r="J26" i="20"/>
  <c r="J25" i="20" s="1"/>
  <c r="I26" i="20"/>
  <c r="I25" i="20" s="1"/>
  <c r="H26" i="20"/>
  <c r="H25" i="20" s="1"/>
  <c r="AE24" i="20"/>
  <c r="AE65" i="20" s="1"/>
  <c r="AD24" i="20"/>
  <c r="AD65" i="20" s="1"/>
  <c r="AC24" i="20"/>
  <c r="AC65" i="20" s="1"/>
  <c r="AB24" i="20"/>
  <c r="AB65" i="20" s="1"/>
  <c r="AA24" i="20"/>
  <c r="AA65" i="20" s="1"/>
  <c r="Z24" i="20"/>
  <c r="Z65" i="20" s="1"/>
  <c r="Y24" i="20"/>
  <c r="Y65" i="20" s="1"/>
  <c r="X24" i="20"/>
  <c r="X65" i="20" s="1"/>
  <c r="W24" i="20"/>
  <c r="W65" i="20" s="1"/>
  <c r="V24" i="20"/>
  <c r="V65" i="20" s="1"/>
  <c r="U24" i="20"/>
  <c r="U65" i="20" s="1"/>
  <c r="T24" i="20"/>
  <c r="T65" i="20" s="1"/>
  <c r="S24" i="20"/>
  <c r="S65" i="20" s="1"/>
  <c r="R24" i="20"/>
  <c r="R65" i="20" s="1"/>
  <c r="Q24" i="20"/>
  <c r="Q65" i="20" s="1"/>
  <c r="P24" i="20"/>
  <c r="P65" i="20" s="1"/>
  <c r="O24" i="20"/>
  <c r="O65" i="20" s="1"/>
  <c r="N24" i="20"/>
  <c r="N65" i="20" s="1"/>
  <c r="M24" i="20"/>
  <c r="M65" i="20" s="1"/>
  <c r="L24" i="20"/>
  <c r="L65" i="20" s="1"/>
  <c r="K24" i="20"/>
  <c r="K65" i="20" s="1"/>
  <c r="J24" i="20"/>
  <c r="J65" i="20" s="1"/>
  <c r="I24" i="20"/>
  <c r="I65" i="20" s="1"/>
  <c r="H24" i="20"/>
  <c r="AE23" i="20"/>
  <c r="AE64" i="20" s="1"/>
  <c r="AD23" i="20"/>
  <c r="AD64" i="20" s="1"/>
  <c r="AC23" i="20"/>
  <c r="AC64" i="20" s="1"/>
  <c r="AB23" i="20"/>
  <c r="AB64" i="20" s="1"/>
  <c r="AA23" i="20"/>
  <c r="AA64" i="20" s="1"/>
  <c r="Z23" i="20"/>
  <c r="Z64" i="20" s="1"/>
  <c r="Y23" i="20"/>
  <c r="Y64" i="20" s="1"/>
  <c r="X23" i="20"/>
  <c r="X64" i="20" s="1"/>
  <c r="W23" i="20"/>
  <c r="W64" i="20" s="1"/>
  <c r="V23" i="20"/>
  <c r="V64" i="20" s="1"/>
  <c r="U23" i="20"/>
  <c r="U64" i="20" s="1"/>
  <c r="T23" i="20"/>
  <c r="T64" i="20" s="1"/>
  <c r="S23" i="20"/>
  <c r="S64" i="20" s="1"/>
  <c r="R23" i="20"/>
  <c r="R64" i="20" s="1"/>
  <c r="Q23" i="20"/>
  <c r="Q64" i="20" s="1"/>
  <c r="P23" i="20"/>
  <c r="P64" i="20" s="1"/>
  <c r="O23" i="20"/>
  <c r="O64" i="20" s="1"/>
  <c r="N23" i="20"/>
  <c r="N64" i="20" s="1"/>
  <c r="M23" i="20"/>
  <c r="M64" i="20" s="1"/>
  <c r="L23" i="20"/>
  <c r="L64" i="20" s="1"/>
  <c r="K23" i="20"/>
  <c r="K64" i="20" s="1"/>
  <c r="J23" i="20"/>
  <c r="J64" i="20" s="1"/>
  <c r="I23" i="20"/>
  <c r="I64" i="20" s="1"/>
  <c r="H23" i="20"/>
  <c r="H64" i="20" s="1"/>
  <c r="AE22" i="20"/>
  <c r="AE63" i="20" s="1"/>
  <c r="AD22" i="20"/>
  <c r="AD63" i="20" s="1"/>
  <c r="AC22" i="20"/>
  <c r="AC63" i="20" s="1"/>
  <c r="AB22" i="20"/>
  <c r="AB63" i="20" s="1"/>
  <c r="AA22" i="20"/>
  <c r="AA63" i="20" s="1"/>
  <c r="Z22" i="20"/>
  <c r="Z63" i="20" s="1"/>
  <c r="Y22" i="20"/>
  <c r="Y63" i="20" s="1"/>
  <c r="X22" i="20"/>
  <c r="X63" i="20" s="1"/>
  <c r="W22" i="20"/>
  <c r="W63" i="20" s="1"/>
  <c r="V22" i="20"/>
  <c r="V63" i="20" s="1"/>
  <c r="U22" i="20"/>
  <c r="U63" i="20" s="1"/>
  <c r="T22" i="20"/>
  <c r="T63" i="20" s="1"/>
  <c r="S22" i="20"/>
  <c r="S63" i="20" s="1"/>
  <c r="R22" i="20"/>
  <c r="R63" i="20" s="1"/>
  <c r="Q22" i="20"/>
  <c r="Q63" i="20" s="1"/>
  <c r="P22" i="20"/>
  <c r="P63" i="20" s="1"/>
  <c r="O22" i="20"/>
  <c r="O63" i="20" s="1"/>
  <c r="N22" i="20"/>
  <c r="N63" i="20" s="1"/>
  <c r="M22" i="20"/>
  <c r="M63" i="20" s="1"/>
  <c r="L22" i="20"/>
  <c r="L63" i="20" s="1"/>
  <c r="K22" i="20"/>
  <c r="K63" i="20" s="1"/>
  <c r="J22" i="20"/>
  <c r="J63" i="20" s="1"/>
  <c r="I22" i="20"/>
  <c r="I63" i="20" s="1"/>
  <c r="H22" i="20"/>
  <c r="AE21" i="20"/>
  <c r="AE62" i="20" s="1"/>
  <c r="AD21" i="20"/>
  <c r="AD62" i="20" s="1"/>
  <c r="AC21" i="20"/>
  <c r="AC62" i="20" s="1"/>
  <c r="AB21" i="20"/>
  <c r="AB62" i="20" s="1"/>
  <c r="AA21" i="20"/>
  <c r="AA62" i="20" s="1"/>
  <c r="Z21" i="20"/>
  <c r="Z62" i="20" s="1"/>
  <c r="Y21" i="20"/>
  <c r="Y62" i="20" s="1"/>
  <c r="X21" i="20"/>
  <c r="X62" i="20" s="1"/>
  <c r="W21" i="20"/>
  <c r="W62" i="20" s="1"/>
  <c r="V21" i="20"/>
  <c r="V62" i="20" s="1"/>
  <c r="U21" i="20"/>
  <c r="U62" i="20" s="1"/>
  <c r="T21" i="20"/>
  <c r="T62" i="20" s="1"/>
  <c r="S21" i="20"/>
  <c r="S62" i="20" s="1"/>
  <c r="R21" i="20"/>
  <c r="R62" i="20" s="1"/>
  <c r="Q21" i="20"/>
  <c r="Q62" i="20" s="1"/>
  <c r="P21" i="20"/>
  <c r="P62" i="20" s="1"/>
  <c r="O21" i="20"/>
  <c r="O62" i="20" s="1"/>
  <c r="N21" i="20"/>
  <c r="N62" i="20" s="1"/>
  <c r="M21" i="20"/>
  <c r="M62" i="20" s="1"/>
  <c r="L21" i="20"/>
  <c r="L62" i="20" s="1"/>
  <c r="K21" i="20"/>
  <c r="K62" i="20" s="1"/>
  <c r="J21" i="20"/>
  <c r="J62" i="20" s="1"/>
  <c r="I21" i="20"/>
  <c r="I62" i="20" s="1"/>
  <c r="H21" i="20"/>
  <c r="H62" i="20" s="1"/>
  <c r="E18" i="20"/>
  <c r="D18" i="20" s="1"/>
  <c r="B18" i="20"/>
  <c r="E17" i="20"/>
  <c r="D17" i="20" s="1"/>
  <c r="C17" i="20"/>
  <c r="G17" i="20" s="1"/>
  <c r="B17" i="20"/>
  <c r="F17" i="20" s="1"/>
  <c r="E16" i="20"/>
  <c r="D16" i="20" s="1"/>
  <c r="B16" i="20"/>
  <c r="E15" i="20"/>
  <c r="D15" i="20" s="1"/>
  <c r="C15" i="20"/>
  <c r="B15" i="20"/>
  <c r="E12" i="20"/>
  <c r="D12" i="20" s="1"/>
  <c r="C12" i="20"/>
  <c r="B12" i="20"/>
  <c r="E11" i="20"/>
  <c r="D11" i="20" s="1"/>
  <c r="C11" i="20"/>
  <c r="G11" i="20" s="1"/>
  <c r="B11" i="20"/>
  <c r="F11" i="20" s="1"/>
  <c r="E10" i="20"/>
  <c r="D10" i="20" s="1"/>
  <c r="B10" i="20"/>
  <c r="E9" i="20"/>
  <c r="D9" i="20" s="1"/>
  <c r="C9" i="20"/>
  <c r="B9" i="20"/>
  <c r="AE8" i="20"/>
  <c r="AD8" i="20"/>
  <c r="AC8" i="20"/>
  <c r="AB8" i="20"/>
  <c r="AA8" i="20"/>
  <c r="Z8" i="20"/>
  <c r="Y8" i="20"/>
  <c r="X8" i="20"/>
  <c r="W8" i="20"/>
  <c r="V8" i="20"/>
  <c r="U8" i="20"/>
  <c r="T8" i="20"/>
  <c r="S8" i="20"/>
  <c r="R8" i="20"/>
  <c r="Q8" i="20"/>
  <c r="P8" i="20"/>
  <c r="O8" i="20"/>
  <c r="N8" i="20"/>
  <c r="M8" i="20"/>
  <c r="L8" i="20"/>
  <c r="K8" i="20"/>
  <c r="J8" i="20"/>
  <c r="I8" i="20"/>
  <c r="H8" i="20"/>
  <c r="C12" i="19"/>
  <c r="C32" i="19" s="1"/>
  <c r="C13" i="19"/>
  <c r="C33" i="19" s="1"/>
  <c r="C15" i="19"/>
  <c r="C35" i="19" s="1"/>
  <c r="AE49" i="19"/>
  <c r="AD49" i="19"/>
  <c r="AC49" i="19"/>
  <c r="AB49" i="19"/>
  <c r="AA49" i="19"/>
  <c r="Z49" i="19"/>
  <c r="Y49" i="19"/>
  <c r="X49" i="19"/>
  <c r="W49" i="19"/>
  <c r="V49" i="19"/>
  <c r="U49" i="19"/>
  <c r="T49" i="19"/>
  <c r="S49" i="19"/>
  <c r="R49" i="19"/>
  <c r="Q49" i="19"/>
  <c r="P49" i="19"/>
  <c r="O49" i="19"/>
  <c r="N49" i="19"/>
  <c r="M49" i="19"/>
  <c r="L49" i="19"/>
  <c r="K49" i="19"/>
  <c r="J49" i="19"/>
  <c r="I49" i="19"/>
  <c r="H49" i="19"/>
  <c r="AE48" i="19"/>
  <c r="AD48" i="19"/>
  <c r="AC48" i="19"/>
  <c r="AB48" i="19"/>
  <c r="AA48" i="19"/>
  <c r="Z48" i="19"/>
  <c r="Y48" i="19"/>
  <c r="X48" i="19"/>
  <c r="W48" i="19"/>
  <c r="V48" i="19"/>
  <c r="U48" i="19"/>
  <c r="T48" i="19"/>
  <c r="S48" i="19"/>
  <c r="R48" i="19"/>
  <c r="Q48" i="19"/>
  <c r="P48" i="19"/>
  <c r="O48" i="19"/>
  <c r="N48" i="19"/>
  <c r="M48" i="19"/>
  <c r="L48" i="19"/>
  <c r="K48" i="19"/>
  <c r="J48" i="19"/>
  <c r="I48" i="19"/>
  <c r="H48" i="19"/>
  <c r="AE47" i="19"/>
  <c r="AD47" i="19"/>
  <c r="AC47" i="19"/>
  <c r="AB47" i="19"/>
  <c r="AA47" i="19"/>
  <c r="Z47" i="19"/>
  <c r="Y47" i="19"/>
  <c r="X47" i="19"/>
  <c r="W47" i="19"/>
  <c r="V47" i="19"/>
  <c r="U47" i="19"/>
  <c r="T47" i="19"/>
  <c r="S47" i="19"/>
  <c r="R47" i="19"/>
  <c r="Q47" i="19"/>
  <c r="P47" i="19"/>
  <c r="O47" i="19"/>
  <c r="N47" i="19"/>
  <c r="M47" i="19"/>
  <c r="L47" i="19"/>
  <c r="K47" i="19"/>
  <c r="J47" i="19"/>
  <c r="I47" i="19"/>
  <c r="H47" i="19"/>
  <c r="AE46" i="19"/>
  <c r="AD46" i="19"/>
  <c r="AC46" i="19"/>
  <c r="AB46" i="19"/>
  <c r="AA46" i="19"/>
  <c r="Z46" i="19"/>
  <c r="Y46" i="19"/>
  <c r="X46" i="19"/>
  <c r="X44" i="19" s="1"/>
  <c r="W46" i="19"/>
  <c r="V46" i="19"/>
  <c r="U46" i="19"/>
  <c r="T46" i="19"/>
  <c r="S46" i="19"/>
  <c r="R46" i="19"/>
  <c r="Q46" i="19"/>
  <c r="P46" i="19"/>
  <c r="P44" i="19" s="1"/>
  <c r="O46" i="19"/>
  <c r="N46" i="19"/>
  <c r="M46" i="19"/>
  <c r="L46" i="19"/>
  <c r="K46" i="19"/>
  <c r="J46" i="19"/>
  <c r="J44" i="19" s="1"/>
  <c r="I46" i="19"/>
  <c r="I44" i="19" s="1"/>
  <c r="H46" i="19"/>
  <c r="H44" i="19" s="1"/>
  <c r="AE45" i="19"/>
  <c r="AD45" i="19"/>
  <c r="AC45" i="19"/>
  <c r="AB45" i="19"/>
  <c r="AA45" i="19"/>
  <c r="Z45" i="19"/>
  <c r="Y45" i="19"/>
  <c r="X45" i="19"/>
  <c r="W45" i="19"/>
  <c r="V45" i="19"/>
  <c r="U45" i="19"/>
  <c r="T45" i="19"/>
  <c r="S45" i="19"/>
  <c r="R45" i="19"/>
  <c r="Q45" i="19"/>
  <c r="P45" i="19"/>
  <c r="O45" i="19"/>
  <c r="N45" i="19"/>
  <c r="M45" i="19"/>
  <c r="L45" i="19"/>
  <c r="K45" i="19"/>
  <c r="J45" i="19"/>
  <c r="I45" i="19"/>
  <c r="H45" i="19"/>
  <c r="E43" i="19"/>
  <c r="E49" i="19" s="1"/>
  <c r="C49" i="19"/>
  <c r="B43" i="19"/>
  <c r="E42" i="19"/>
  <c r="C48" i="19"/>
  <c r="B42" i="19"/>
  <c r="E41" i="19"/>
  <c r="E47" i="19" s="1"/>
  <c r="B41" i="19"/>
  <c r="E39" i="19"/>
  <c r="E45" i="19" s="1"/>
  <c r="B39" i="19"/>
  <c r="AE38" i="19"/>
  <c r="AD38" i="19"/>
  <c r="AB38" i="19"/>
  <c r="AA38" i="19"/>
  <c r="Z38" i="19"/>
  <c r="Y38" i="19"/>
  <c r="X38" i="19"/>
  <c r="W38" i="19"/>
  <c r="V38" i="19"/>
  <c r="U38" i="19"/>
  <c r="T38" i="19"/>
  <c r="S38" i="19"/>
  <c r="R38" i="19"/>
  <c r="Q38" i="19"/>
  <c r="P38" i="19"/>
  <c r="O38" i="19"/>
  <c r="N38" i="19"/>
  <c r="M38" i="19"/>
  <c r="L38" i="19"/>
  <c r="K38" i="19"/>
  <c r="J38" i="19"/>
  <c r="I38" i="19"/>
  <c r="H38" i="19"/>
  <c r="E29" i="19"/>
  <c r="B29" i="19"/>
  <c r="E28" i="19"/>
  <c r="B28" i="19"/>
  <c r="E27" i="19"/>
  <c r="B27" i="19"/>
  <c r="E26" i="19"/>
  <c r="B26" i="19"/>
  <c r="E25" i="19"/>
  <c r="B25" i="19"/>
  <c r="AE24" i="19"/>
  <c r="AD24" i="19"/>
  <c r="AC24" i="19"/>
  <c r="AB24" i="19"/>
  <c r="AA24" i="19"/>
  <c r="Z24" i="19"/>
  <c r="Y24" i="19"/>
  <c r="X24" i="19"/>
  <c r="W24" i="19"/>
  <c r="V24" i="19"/>
  <c r="U24" i="19"/>
  <c r="T24" i="19"/>
  <c r="S24" i="19"/>
  <c r="R24" i="19"/>
  <c r="Q24" i="19"/>
  <c r="P24" i="19"/>
  <c r="O24" i="19"/>
  <c r="N24" i="19"/>
  <c r="M24" i="19"/>
  <c r="L24" i="19"/>
  <c r="K24" i="19"/>
  <c r="J24" i="19"/>
  <c r="I24" i="19"/>
  <c r="H24" i="19"/>
  <c r="E22" i="19"/>
  <c r="E15" i="19" s="1"/>
  <c r="B22" i="19"/>
  <c r="E21" i="19"/>
  <c r="D21" i="19" s="1"/>
  <c r="B21" i="19"/>
  <c r="E20" i="19"/>
  <c r="B20" i="19"/>
  <c r="E19" i="19"/>
  <c r="D19" i="19" s="1"/>
  <c r="D12" i="19" s="1"/>
  <c r="B19" i="19"/>
  <c r="E18" i="19"/>
  <c r="E11" i="19" s="1"/>
  <c r="B18" i="19"/>
  <c r="AE17" i="19"/>
  <c r="AD17" i="19"/>
  <c r="AC17" i="19"/>
  <c r="AB17" i="19"/>
  <c r="AA17" i="19"/>
  <c r="Z17" i="19"/>
  <c r="Y17" i="19"/>
  <c r="X17" i="19"/>
  <c r="W17" i="19"/>
  <c r="V17" i="19"/>
  <c r="U17" i="19"/>
  <c r="T17" i="19"/>
  <c r="S17" i="19"/>
  <c r="R17" i="19"/>
  <c r="Q17" i="19"/>
  <c r="P17" i="19"/>
  <c r="O17" i="19"/>
  <c r="N17" i="19"/>
  <c r="M17" i="19"/>
  <c r="L17" i="19"/>
  <c r="K17" i="19"/>
  <c r="J17" i="19"/>
  <c r="I17" i="19"/>
  <c r="H17" i="19"/>
  <c r="AE15" i="19"/>
  <c r="AE35" i="19" s="1"/>
  <c r="AD15" i="19"/>
  <c r="AD35" i="19" s="1"/>
  <c r="AC15" i="19"/>
  <c r="AC35" i="19" s="1"/>
  <c r="AB15" i="19"/>
  <c r="AB35" i="19" s="1"/>
  <c r="AA15" i="19"/>
  <c r="AA35" i="19" s="1"/>
  <c r="Z15" i="19"/>
  <c r="Z35" i="19" s="1"/>
  <c r="Y15" i="19"/>
  <c r="Y35" i="19" s="1"/>
  <c r="X15" i="19"/>
  <c r="X35" i="19" s="1"/>
  <c r="W15" i="19"/>
  <c r="V15" i="19"/>
  <c r="V35" i="19" s="1"/>
  <c r="U15" i="19"/>
  <c r="U35" i="19" s="1"/>
  <c r="T15" i="19"/>
  <c r="T35" i="19" s="1"/>
  <c r="S15" i="19"/>
  <c r="S35" i="19" s="1"/>
  <c r="R15" i="19"/>
  <c r="R35" i="19" s="1"/>
  <c r="Q15" i="19"/>
  <c r="Q35" i="19" s="1"/>
  <c r="P15" i="19"/>
  <c r="P35" i="19" s="1"/>
  <c r="O15" i="19"/>
  <c r="O35" i="19" s="1"/>
  <c r="N15" i="19"/>
  <c r="N35" i="19" s="1"/>
  <c r="M15" i="19"/>
  <c r="M35" i="19" s="1"/>
  <c r="L15" i="19"/>
  <c r="L35" i="19" s="1"/>
  <c r="K15" i="19"/>
  <c r="K35" i="19" s="1"/>
  <c r="J15" i="19"/>
  <c r="J35" i="19" s="1"/>
  <c r="I15" i="19"/>
  <c r="I35" i="19" s="1"/>
  <c r="H15" i="19"/>
  <c r="AE14" i="19"/>
  <c r="AE34" i="19" s="1"/>
  <c r="AD14" i="19"/>
  <c r="AD34" i="19" s="1"/>
  <c r="AC14" i="19"/>
  <c r="AC34" i="19" s="1"/>
  <c r="AB14" i="19"/>
  <c r="AB34" i="19" s="1"/>
  <c r="AA14" i="19"/>
  <c r="AA34" i="19" s="1"/>
  <c r="Z14" i="19"/>
  <c r="Z34" i="19" s="1"/>
  <c r="Y14" i="19"/>
  <c r="Y34" i="19" s="1"/>
  <c r="X14" i="19"/>
  <c r="X34" i="19" s="1"/>
  <c r="W14" i="19"/>
  <c r="W34" i="19" s="1"/>
  <c r="V14" i="19"/>
  <c r="V34" i="19" s="1"/>
  <c r="U14" i="19"/>
  <c r="U34" i="19" s="1"/>
  <c r="T14" i="19"/>
  <c r="T34" i="19" s="1"/>
  <c r="S14" i="19"/>
  <c r="S34" i="19" s="1"/>
  <c r="R14" i="19"/>
  <c r="R34" i="19" s="1"/>
  <c r="Q14" i="19"/>
  <c r="Q34" i="19" s="1"/>
  <c r="P14" i="19"/>
  <c r="P34" i="19" s="1"/>
  <c r="O14" i="19"/>
  <c r="O34" i="19" s="1"/>
  <c r="N14" i="19"/>
  <c r="N34" i="19" s="1"/>
  <c r="M14" i="19"/>
  <c r="M34" i="19" s="1"/>
  <c r="L14" i="19"/>
  <c r="L34" i="19" s="1"/>
  <c r="K14" i="19"/>
  <c r="K34" i="19" s="1"/>
  <c r="J14" i="19"/>
  <c r="J34" i="19" s="1"/>
  <c r="I14" i="19"/>
  <c r="I34" i="19" s="1"/>
  <c r="H14" i="19"/>
  <c r="H34" i="19" s="1"/>
  <c r="D14" i="19"/>
  <c r="C14" i="19"/>
  <c r="AE13" i="19"/>
  <c r="AD13" i="19"/>
  <c r="AD33" i="19" s="1"/>
  <c r="AC13" i="19"/>
  <c r="AC33" i="19" s="1"/>
  <c r="AB13" i="19"/>
  <c r="AB33" i="19" s="1"/>
  <c r="AA13" i="19"/>
  <c r="Z13" i="19"/>
  <c r="Z33" i="19" s="1"/>
  <c r="Y13" i="19"/>
  <c r="Y33" i="19" s="1"/>
  <c r="X13" i="19"/>
  <c r="X33" i="19" s="1"/>
  <c r="W13" i="19"/>
  <c r="V13" i="19"/>
  <c r="V33" i="19" s="1"/>
  <c r="U13" i="19"/>
  <c r="U33" i="19" s="1"/>
  <c r="T13" i="19"/>
  <c r="T33" i="19" s="1"/>
  <c r="S13" i="19"/>
  <c r="R13" i="19"/>
  <c r="R33" i="19" s="1"/>
  <c r="Q13" i="19"/>
  <c r="Q33" i="19" s="1"/>
  <c r="P13" i="19"/>
  <c r="P33" i="19" s="1"/>
  <c r="O13" i="19"/>
  <c r="N13" i="19"/>
  <c r="N33" i="19" s="1"/>
  <c r="M13" i="19"/>
  <c r="M33" i="19" s="1"/>
  <c r="L13" i="19"/>
  <c r="L33" i="19" s="1"/>
  <c r="K13" i="19"/>
  <c r="J13" i="19"/>
  <c r="J33" i="19" s="1"/>
  <c r="I13" i="19"/>
  <c r="I33" i="19" s="1"/>
  <c r="H13" i="19"/>
  <c r="E13" i="19"/>
  <c r="AE12" i="19"/>
  <c r="AE32" i="19" s="1"/>
  <c r="AD12" i="19"/>
  <c r="AD32" i="19" s="1"/>
  <c r="AC12" i="19"/>
  <c r="AC32" i="19" s="1"/>
  <c r="AB12" i="19"/>
  <c r="AB32" i="19" s="1"/>
  <c r="AA12" i="19"/>
  <c r="AA32" i="19" s="1"/>
  <c r="Z12" i="19"/>
  <c r="Z32" i="19" s="1"/>
  <c r="Y12" i="19"/>
  <c r="Y32" i="19" s="1"/>
  <c r="X12" i="19"/>
  <c r="X32" i="19" s="1"/>
  <c r="W12" i="19"/>
  <c r="W32" i="19" s="1"/>
  <c r="V12" i="19"/>
  <c r="V32" i="19" s="1"/>
  <c r="U12" i="19"/>
  <c r="U32" i="19" s="1"/>
  <c r="T12" i="19"/>
  <c r="T32" i="19" s="1"/>
  <c r="S12" i="19"/>
  <c r="S32" i="19" s="1"/>
  <c r="R12" i="19"/>
  <c r="R32" i="19" s="1"/>
  <c r="Q12" i="19"/>
  <c r="Q32" i="19" s="1"/>
  <c r="P12" i="19"/>
  <c r="P32" i="19" s="1"/>
  <c r="O12" i="19"/>
  <c r="O32" i="19" s="1"/>
  <c r="N12" i="19"/>
  <c r="N32" i="19" s="1"/>
  <c r="M12" i="19"/>
  <c r="M32" i="19" s="1"/>
  <c r="L12" i="19"/>
  <c r="L32" i="19" s="1"/>
  <c r="K12" i="19"/>
  <c r="K32" i="19" s="1"/>
  <c r="J12" i="19"/>
  <c r="J32" i="19" s="1"/>
  <c r="I12" i="19"/>
  <c r="I32" i="19" s="1"/>
  <c r="H12" i="19"/>
  <c r="H32" i="19" s="1"/>
  <c r="AE11" i="19"/>
  <c r="AD11" i="19"/>
  <c r="AD31" i="19" s="1"/>
  <c r="AC11" i="19"/>
  <c r="AB11" i="19"/>
  <c r="AB31" i="19" s="1"/>
  <c r="AA11" i="19"/>
  <c r="AA31" i="19" s="1"/>
  <c r="Z11" i="19"/>
  <c r="Z31" i="19" s="1"/>
  <c r="Y11" i="19"/>
  <c r="X11" i="19"/>
  <c r="X31" i="19" s="1"/>
  <c r="W11" i="19"/>
  <c r="W31" i="19" s="1"/>
  <c r="V11" i="19"/>
  <c r="V31" i="19" s="1"/>
  <c r="U11" i="19"/>
  <c r="T11" i="19"/>
  <c r="T31" i="19" s="1"/>
  <c r="S11" i="19"/>
  <c r="S31" i="19" s="1"/>
  <c r="R11" i="19"/>
  <c r="R31" i="19" s="1"/>
  <c r="Q11" i="19"/>
  <c r="P11" i="19"/>
  <c r="P31" i="19" s="1"/>
  <c r="O11" i="19"/>
  <c r="O31" i="19" s="1"/>
  <c r="N11" i="19"/>
  <c r="N31" i="19" s="1"/>
  <c r="M11" i="19"/>
  <c r="L11" i="19"/>
  <c r="L31" i="19" s="1"/>
  <c r="K11" i="19"/>
  <c r="K31" i="19" s="1"/>
  <c r="J11" i="19"/>
  <c r="J31" i="19" s="1"/>
  <c r="I11" i="19"/>
  <c r="H11" i="19"/>
  <c r="H31" i="19" s="1"/>
  <c r="C11" i="19"/>
  <c r="AK164" i="17" l="1"/>
  <c r="AK161" i="17" s="1"/>
  <c r="B38" i="19"/>
  <c r="I32" i="20"/>
  <c r="I31" i="20" s="1"/>
  <c r="M32" i="20"/>
  <c r="M31" i="20" s="1"/>
  <c r="Q32" i="20"/>
  <c r="Q31" i="20" s="1"/>
  <c r="U32" i="20"/>
  <c r="U31" i="20" s="1"/>
  <c r="Y32" i="20"/>
  <c r="Y31" i="20" s="1"/>
  <c r="V20" i="20"/>
  <c r="V19" i="20" s="1"/>
  <c r="AA20" i="20"/>
  <c r="AA19" i="20" s="1"/>
  <c r="B36" i="20"/>
  <c r="F36" i="20" s="1"/>
  <c r="C45" i="19"/>
  <c r="G45" i="19" s="1"/>
  <c r="C38" i="19"/>
  <c r="I10" i="19"/>
  <c r="Q10" i="19"/>
  <c r="Y10" i="19"/>
  <c r="D14" i="20"/>
  <c r="D13" i="20" s="1"/>
  <c r="B47" i="19"/>
  <c r="F47" i="19" s="1"/>
  <c r="P12" i="22"/>
  <c r="AC32" i="20"/>
  <c r="AC31" i="20" s="1"/>
  <c r="AE10" i="19"/>
  <c r="G13" i="22"/>
  <c r="H99" i="17"/>
  <c r="G15" i="22"/>
  <c r="B13" i="19"/>
  <c r="F13" i="19" s="1"/>
  <c r="C7" i="22"/>
  <c r="B45" i="19"/>
  <c r="F45" i="19" s="1"/>
  <c r="C14" i="20"/>
  <c r="G14" i="20" s="1"/>
  <c r="Q44" i="19"/>
  <c r="Y44" i="19"/>
  <c r="M10" i="19"/>
  <c r="AC10" i="19"/>
  <c r="U10" i="19"/>
  <c r="F28" i="19"/>
  <c r="L44" i="19"/>
  <c r="T44" i="19"/>
  <c r="AB44" i="19"/>
  <c r="W12" i="22"/>
  <c r="AE12" i="22"/>
  <c r="F144" i="17"/>
  <c r="M44" i="19"/>
  <c r="AC44" i="19"/>
  <c r="K10" i="19"/>
  <c r="K33" i="19"/>
  <c r="K53" i="19" s="1"/>
  <c r="O33" i="19"/>
  <c r="O53" i="19" s="1"/>
  <c r="S10" i="19"/>
  <c r="S33" i="19"/>
  <c r="S53" i="19" s="1"/>
  <c r="W10" i="19"/>
  <c r="AA10" i="19"/>
  <c r="W35" i="19"/>
  <c r="W55" i="19" s="1"/>
  <c r="C24" i="19"/>
  <c r="C31" i="19"/>
  <c r="D26" i="19"/>
  <c r="D32" i="19" s="1"/>
  <c r="D28" i="19"/>
  <c r="D34" i="19" s="1"/>
  <c r="S44" i="19"/>
  <c r="H33" i="19"/>
  <c r="H53" i="19" s="1"/>
  <c r="O10" i="19"/>
  <c r="B15" i="19"/>
  <c r="F15" i="19" s="1"/>
  <c r="H35" i="19"/>
  <c r="H55" i="19" s="1"/>
  <c r="G25" i="19"/>
  <c r="E31" i="19"/>
  <c r="E51" i="19" s="1"/>
  <c r="D27" i="19"/>
  <c r="E33" i="19"/>
  <c r="C34" i="19"/>
  <c r="C54" i="19" s="1"/>
  <c r="D29" i="19"/>
  <c r="E35" i="19"/>
  <c r="B49" i="19"/>
  <c r="F49" i="19" s="1"/>
  <c r="AE31" i="19"/>
  <c r="AE51" i="19" s="1"/>
  <c r="AC31" i="19"/>
  <c r="AC51" i="19" s="1"/>
  <c r="Y31" i="19"/>
  <c r="U31" i="19"/>
  <c r="U51" i="19" s="1"/>
  <c r="Q31" i="19"/>
  <c r="Q51" i="19" s="1"/>
  <c r="M31" i="19"/>
  <c r="M51" i="19" s="1"/>
  <c r="I31" i="19"/>
  <c r="I51" i="19" s="1"/>
  <c r="AE33" i="19"/>
  <c r="AE53" i="19" s="1"/>
  <c r="AA33" i="19"/>
  <c r="AA53" i="19" s="1"/>
  <c r="W33" i="19"/>
  <c r="W53" i="19" s="1"/>
  <c r="AB32" i="20"/>
  <c r="AB31" i="20" s="1"/>
  <c r="E35" i="20"/>
  <c r="E14" i="20"/>
  <c r="E13" i="20" s="1"/>
  <c r="V12" i="22"/>
  <c r="C11" i="22"/>
  <c r="C16" i="22" s="1"/>
  <c r="G10" i="22"/>
  <c r="G8" i="22"/>
  <c r="AF161" i="17"/>
  <c r="AF142" i="17"/>
  <c r="N20" i="20"/>
  <c r="N19" i="20" s="1"/>
  <c r="D47" i="20"/>
  <c r="D35" i="20" s="1"/>
  <c r="E14" i="22"/>
  <c r="G14" i="22" s="1"/>
  <c r="AC12" i="22"/>
  <c r="X12" i="22"/>
  <c r="G9" i="22"/>
  <c r="T161" i="17"/>
  <c r="T142" i="17"/>
  <c r="Z169" i="17"/>
  <c r="Z175" i="17" s="1"/>
  <c r="Z181" i="17" s="1"/>
  <c r="Z161" i="17"/>
  <c r="Z167" i="17" s="1"/>
  <c r="Z173" i="17" s="1"/>
  <c r="Z179" i="17" s="1"/>
  <c r="Z185" i="17" s="1"/>
  <c r="F146" i="17"/>
  <c r="K161" i="17"/>
  <c r="E127" i="17"/>
  <c r="E124" i="17" s="1"/>
  <c r="F124" i="17"/>
  <c r="F145" i="17"/>
  <c r="N142" i="17"/>
  <c r="AD12" i="22"/>
  <c r="AA12" i="22"/>
  <c r="Z12" i="22"/>
  <c r="B11" i="22"/>
  <c r="B16" i="22" s="1"/>
  <c r="O12" i="22"/>
  <c r="B7" i="22"/>
  <c r="F13" i="22"/>
  <c r="B12" i="22"/>
  <c r="F15" i="22"/>
  <c r="C12" i="22"/>
  <c r="D8" i="22"/>
  <c r="F9" i="22"/>
  <c r="D10" i="22"/>
  <c r="D15" i="22" s="1"/>
  <c r="F8" i="22"/>
  <c r="F10" i="22"/>
  <c r="E7" i="22"/>
  <c r="E11" i="22"/>
  <c r="AD20" i="20"/>
  <c r="AD19" i="20" s="1"/>
  <c r="C58" i="20"/>
  <c r="G58" i="20" s="1"/>
  <c r="R32" i="20"/>
  <c r="R31" i="20" s="1"/>
  <c r="AD32" i="20"/>
  <c r="AD31" i="20" s="1"/>
  <c r="B35" i="20"/>
  <c r="F35" i="20" s="1"/>
  <c r="N37" i="20"/>
  <c r="N32" i="20"/>
  <c r="N31" i="20" s="1"/>
  <c r="V32" i="20"/>
  <c r="V31" i="20" s="1"/>
  <c r="H32" i="20"/>
  <c r="H31" i="20" s="1"/>
  <c r="G28" i="20"/>
  <c r="D23" i="20"/>
  <c r="D64" i="20" s="1"/>
  <c r="L32" i="20"/>
  <c r="L31" i="20" s="1"/>
  <c r="P32" i="20"/>
  <c r="P31" i="20" s="1"/>
  <c r="T32" i="20"/>
  <c r="T31" i="20" s="1"/>
  <c r="X32" i="20"/>
  <c r="X31" i="20" s="1"/>
  <c r="D38" i="20"/>
  <c r="D37" i="20" s="1"/>
  <c r="D8" i="20"/>
  <c r="E8" i="20"/>
  <c r="E33" i="20"/>
  <c r="E21" i="20"/>
  <c r="E62" i="20" s="1"/>
  <c r="W20" i="20"/>
  <c r="W19" i="20" s="1"/>
  <c r="C36" i="20"/>
  <c r="G36" i="20" s="1"/>
  <c r="D33" i="20"/>
  <c r="C35" i="20"/>
  <c r="G35" i="20" s="1"/>
  <c r="Z20" i="20"/>
  <c r="Z19" i="20" s="1"/>
  <c r="O20" i="20"/>
  <c r="O19" i="20" s="1"/>
  <c r="D56" i="20"/>
  <c r="D55" i="20" s="1"/>
  <c r="K32" i="20"/>
  <c r="K31" i="20" s="1"/>
  <c r="O32" i="20"/>
  <c r="O31" i="20" s="1"/>
  <c r="S32" i="20"/>
  <c r="S31" i="20" s="1"/>
  <c r="W32" i="20"/>
  <c r="W31" i="20" s="1"/>
  <c r="AA32" i="20"/>
  <c r="AA31" i="20" s="1"/>
  <c r="AE32" i="20"/>
  <c r="AE31" i="20" s="1"/>
  <c r="B38" i="20"/>
  <c r="B37" i="20" s="1"/>
  <c r="F16" i="20"/>
  <c r="G18" i="20"/>
  <c r="B14" i="20"/>
  <c r="B56" i="20"/>
  <c r="B55" i="20" s="1"/>
  <c r="F58" i="20"/>
  <c r="Z49" i="20"/>
  <c r="S20" i="20"/>
  <c r="S19" i="20" s="1"/>
  <c r="F52" i="20"/>
  <c r="G52" i="20"/>
  <c r="O49" i="20"/>
  <c r="K20" i="20"/>
  <c r="K19" i="20" s="1"/>
  <c r="J20" i="20"/>
  <c r="J19" i="20" s="1"/>
  <c r="Z32" i="20"/>
  <c r="Z31" i="20" s="1"/>
  <c r="K37" i="20"/>
  <c r="B34" i="20"/>
  <c r="G46" i="20"/>
  <c r="R20" i="20"/>
  <c r="R19" i="20" s="1"/>
  <c r="J32" i="20"/>
  <c r="J31" i="20" s="1"/>
  <c r="B44" i="20"/>
  <c r="B43" i="20" s="1"/>
  <c r="E44" i="20"/>
  <c r="E43" i="20" s="1"/>
  <c r="D22" i="20"/>
  <c r="D63" i="20" s="1"/>
  <c r="C34" i="20"/>
  <c r="AE20" i="20"/>
  <c r="AE19" i="20" s="1"/>
  <c r="F28" i="20"/>
  <c r="B8" i="20"/>
  <c r="D27" i="20"/>
  <c r="E26" i="20"/>
  <c r="F15" i="20"/>
  <c r="G30" i="20"/>
  <c r="C26" i="20"/>
  <c r="C24" i="20"/>
  <c r="G24" i="20" s="1"/>
  <c r="I49" i="20"/>
  <c r="I20" i="20"/>
  <c r="M49" i="20"/>
  <c r="M20" i="20"/>
  <c r="Q49" i="20"/>
  <c r="Q20" i="20"/>
  <c r="U49" i="20"/>
  <c r="U20" i="20"/>
  <c r="U19" i="20" s="1"/>
  <c r="Y49" i="20"/>
  <c r="Y20" i="20"/>
  <c r="Y19" i="20" s="1"/>
  <c r="AC49" i="20"/>
  <c r="AC20" i="20"/>
  <c r="AC19" i="20" s="1"/>
  <c r="C50" i="20"/>
  <c r="G51" i="20"/>
  <c r="C21" i="20"/>
  <c r="G21" i="20" s="1"/>
  <c r="C23" i="20"/>
  <c r="G23" i="20" s="1"/>
  <c r="G53" i="20"/>
  <c r="F9" i="20"/>
  <c r="H65" i="20"/>
  <c r="B24" i="20"/>
  <c r="F24" i="20" s="1"/>
  <c r="G15" i="20"/>
  <c r="F39" i="20"/>
  <c r="F10" i="20"/>
  <c r="F12" i="20"/>
  <c r="N13" i="20"/>
  <c r="F18" i="20"/>
  <c r="H20" i="20"/>
  <c r="L20" i="20"/>
  <c r="P20" i="20"/>
  <c r="T20" i="20"/>
  <c r="T19" i="20" s="1"/>
  <c r="X20" i="20"/>
  <c r="X19" i="20" s="1"/>
  <c r="AB20" i="20"/>
  <c r="AB19" i="20" s="1"/>
  <c r="B21" i="20"/>
  <c r="F21" i="20" s="1"/>
  <c r="H63" i="20"/>
  <c r="B22" i="20"/>
  <c r="B23" i="20"/>
  <c r="F23" i="20" s="1"/>
  <c r="B26" i="20"/>
  <c r="B33" i="20"/>
  <c r="C38" i="20"/>
  <c r="C33" i="20"/>
  <c r="G39" i="20"/>
  <c r="E38" i="20"/>
  <c r="E37" i="20" s="1"/>
  <c r="E34" i="20"/>
  <c r="E22" i="20"/>
  <c r="E50" i="20"/>
  <c r="E49" i="20" s="1"/>
  <c r="E24" i="20"/>
  <c r="E65" i="20" s="1"/>
  <c r="D54" i="20"/>
  <c r="D24" i="20" s="1"/>
  <c r="D65" i="20" s="1"/>
  <c r="G57" i="20"/>
  <c r="G9" i="20"/>
  <c r="C8" i="20"/>
  <c r="G10" i="20"/>
  <c r="G12" i="20"/>
  <c r="E23" i="20"/>
  <c r="E64" i="20" s="1"/>
  <c r="D34" i="20"/>
  <c r="D48" i="20"/>
  <c r="E36" i="20"/>
  <c r="F40" i="20"/>
  <c r="G40" i="20"/>
  <c r="C44" i="20"/>
  <c r="F46" i="20"/>
  <c r="B50" i="20"/>
  <c r="E56" i="20"/>
  <c r="E55" i="20" s="1"/>
  <c r="F57" i="20"/>
  <c r="AE44" i="19"/>
  <c r="AC52" i="19"/>
  <c r="AA44" i="19"/>
  <c r="W44" i="19"/>
  <c r="O44" i="19"/>
  <c r="K44" i="19"/>
  <c r="B11" i="19"/>
  <c r="F11" i="19" s="1"/>
  <c r="L10" i="19"/>
  <c r="P10" i="19"/>
  <c r="T10" i="19"/>
  <c r="X10" i="19"/>
  <c r="AB10" i="19"/>
  <c r="B24" i="19"/>
  <c r="F39" i="19"/>
  <c r="F43" i="19"/>
  <c r="F29" i="19"/>
  <c r="F25" i="19"/>
  <c r="G27" i="19"/>
  <c r="G26" i="19"/>
  <c r="F20" i="19"/>
  <c r="F27" i="19"/>
  <c r="G29" i="19"/>
  <c r="F26" i="19"/>
  <c r="G28" i="19"/>
  <c r="C17" i="19"/>
  <c r="V10" i="19"/>
  <c r="AD10" i="19"/>
  <c r="G11" i="19"/>
  <c r="G13" i="19"/>
  <c r="G18" i="19"/>
  <c r="G21" i="19"/>
  <c r="F22" i="19"/>
  <c r="V51" i="19"/>
  <c r="G43" i="19"/>
  <c r="H10" i="19"/>
  <c r="B17" i="19"/>
  <c r="AD51" i="19"/>
  <c r="N10" i="19"/>
  <c r="B12" i="19"/>
  <c r="B14" i="19"/>
  <c r="G20" i="19"/>
  <c r="F21" i="19"/>
  <c r="D22" i="19"/>
  <c r="D15" i="19" s="1"/>
  <c r="F41" i="19"/>
  <c r="C10" i="19"/>
  <c r="G15" i="19"/>
  <c r="F18" i="19"/>
  <c r="O51" i="19"/>
  <c r="J10" i="19"/>
  <c r="R10" i="19"/>
  <c r="Z10" i="19"/>
  <c r="D18" i="19"/>
  <c r="G19" i="19"/>
  <c r="Y51" i="19"/>
  <c r="P52" i="19"/>
  <c r="P53" i="19"/>
  <c r="K54" i="19"/>
  <c r="AA54" i="19"/>
  <c r="AE54" i="19"/>
  <c r="S55" i="19"/>
  <c r="AE55" i="19"/>
  <c r="E24" i="19"/>
  <c r="C52" i="19"/>
  <c r="Q52" i="19"/>
  <c r="M53" i="19"/>
  <c r="Q53" i="19"/>
  <c r="U53" i="19"/>
  <c r="AC53" i="19"/>
  <c r="L54" i="19"/>
  <c r="G49" i="19"/>
  <c r="J51" i="19"/>
  <c r="N51" i="19"/>
  <c r="R51" i="19"/>
  <c r="Z51" i="19"/>
  <c r="I53" i="19"/>
  <c r="Y53" i="19"/>
  <c r="I54" i="19"/>
  <c r="M54" i="19"/>
  <c r="Q54" i="19"/>
  <c r="U54" i="19"/>
  <c r="Y54" i="19"/>
  <c r="AC54" i="19"/>
  <c r="K55" i="19"/>
  <c r="O55" i="19"/>
  <c r="AA55" i="19"/>
  <c r="M55" i="19"/>
  <c r="AC55" i="19"/>
  <c r="G41" i="19"/>
  <c r="C47" i="19"/>
  <c r="G47" i="19" s="1"/>
  <c r="D42" i="19"/>
  <c r="D48" i="19" s="1"/>
  <c r="G42" i="19"/>
  <c r="F42" i="19"/>
  <c r="E48" i="19"/>
  <c r="S51" i="19"/>
  <c r="W51" i="19"/>
  <c r="I55" i="19"/>
  <c r="Y55" i="19"/>
  <c r="E12" i="19"/>
  <c r="E32" i="19" s="1"/>
  <c r="E14" i="19"/>
  <c r="E34" i="19" s="1"/>
  <c r="E17" i="19"/>
  <c r="F19" i="19"/>
  <c r="D20" i="19"/>
  <c r="D13" i="19" s="1"/>
  <c r="G22" i="19"/>
  <c r="H51" i="19"/>
  <c r="L30" i="19"/>
  <c r="X30" i="19"/>
  <c r="AB30" i="19"/>
  <c r="S30" i="19"/>
  <c r="J54" i="19"/>
  <c r="Z54" i="19"/>
  <c r="D25" i="19"/>
  <c r="N53" i="19"/>
  <c r="P54" i="19"/>
  <c r="T54" i="19"/>
  <c r="X54" i="19"/>
  <c r="AB54" i="19"/>
  <c r="J55" i="19"/>
  <c r="N55" i="19"/>
  <c r="R30" i="19"/>
  <c r="V55" i="19"/>
  <c r="Z55" i="19"/>
  <c r="AD55" i="19"/>
  <c r="C55" i="19"/>
  <c r="L52" i="19"/>
  <c r="T52" i="19"/>
  <c r="X52" i="19"/>
  <c r="AB52" i="19"/>
  <c r="J53" i="19"/>
  <c r="R53" i="19"/>
  <c r="Z53" i="19"/>
  <c r="M52" i="19"/>
  <c r="G39" i="19"/>
  <c r="I52" i="19"/>
  <c r="U44" i="19"/>
  <c r="U52" i="19"/>
  <c r="Y52" i="19"/>
  <c r="Q55" i="19"/>
  <c r="U55" i="19"/>
  <c r="D46" i="19"/>
  <c r="G40" i="19"/>
  <c r="F40" i="19"/>
  <c r="J52" i="19"/>
  <c r="N52" i="19"/>
  <c r="R52" i="19"/>
  <c r="V52" i="19"/>
  <c r="Z52" i="19"/>
  <c r="AD52" i="19"/>
  <c r="N54" i="19"/>
  <c r="R54" i="19"/>
  <c r="V54" i="19"/>
  <c r="AD54" i="19"/>
  <c r="E38" i="19"/>
  <c r="L51" i="19"/>
  <c r="P51" i="19"/>
  <c r="T51" i="19"/>
  <c r="AB51" i="19"/>
  <c r="E46" i="19"/>
  <c r="K52" i="19"/>
  <c r="O52" i="19"/>
  <c r="W52" i="19"/>
  <c r="AA52" i="19"/>
  <c r="AE52" i="19"/>
  <c r="L53" i="19"/>
  <c r="T53" i="19"/>
  <c r="X53" i="19"/>
  <c r="AB53" i="19"/>
  <c r="O54" i="19"/>
  <c r="S54" i="19"/>
  <c r="W54" i="19"/>
  <c r="L55" i="19"/>
  <c r="P55" i="19"/>
  <c r="T55" i="19"/>
  <c r="X55" i="19"/>
  <c r="AB55" i="19"/>
  <c r="D39" i="19"/>
  <c r="D41" i="19"/>
  <c r="D47" i="19" s="1"/>
  <c r="D43" i="19"/>
  <c r="D49" i="19" s="1"/>
  <c r="N44" i="19"/>
  <c r="R44" i="19"/>
  <c r="V44" i="19"/>
  <c r="Z44" i="19"/>
  <c r="AD44" i="19"/>
  <c r="B48" i="19"/>
  <c r="D38" i="19" l="1"/>
  <c r="W61" i="20"/>
  <c r="G11" i="22"/>
  <c r="E146" i="17"/>
  <c r="E165" i="17" s="1"/>
  <c r="F165" i="17"/>
  <c r="E144" i="17"/>
  <c r="E163" i="17" s="1"/>
  <c r="F163" i="17"/>
  <c r="C22" i="20"/>
  <c r="C63" i="20" s="1"/>
  <c r="D52" i="19"/>
  <c r="O30" i="19"/>
  <c r="W30" i="19"/>
  <c r="AA61" i="20"/>
  <c r="C51" i="19"/>
  <c r="B44" i="19"/>
  <c r="B10" i="19"/>
  <c r="V61" i="20"/>
  <c r="G7" i="22"/>
  <c r="F37" i="20"/>
  <c r="C62" i="20"/>
  <c r="G62" i="20" s="1"/>
  <c r="AE30" i="19"/>
  <c r="C64" i="20"/>
  <c r="G64" i="20" s="1"/>
  <c r="C65" i="20"/>
  <c r="G65" i="20" s="1"/>
  <c r="AD61" i="20"/>
  <c r="F14" i="22"/>
  <c r="E12" i="22"/>
  <c r="F12" i="22" s="1"/>
  <c r="E10" i="19"/>
  <c r="D33" i="19"/>
  <c r="D53" i="19" s="1"/>
  <c r="D24" i="19"/>
  <c r="D35" i="19"/>
  <c r="D55" i="19" s="1"/>
  <c r="E145" i="17"/>
  <c r="E142" i="17" s="1"/>
  <c r="F142" i="17"/>
  <c r="F7" i="22"/>
  <c r="E16" i="22"/>
  <c r="G16" i="22" s="1"/>
  <c r="D11" i="22"/>
  <c r="D16" i="22" s="1"/>
  <c r="F11" i="22"/>
  <c r="D13" i="22"/>
  <c r="D12" i="22" s="1"/>
  <c r="D7" i="22"/>
  <c r="C56" i="20"/>
  <c r="C20" i="20" s="1"/>
  <c r="C61" i="20" s="1"/>
  <c r="AE61" i="20"/>
  <c r="Z61" i="20"/>
  <c r="B62" i="20"/>
  <c r="F62" i="20" s="1"/>
  <c r="B65" i="20"/>
  <c r="F65" i="20" s="1"/>
  <c r="B64" i="20"/>
  <c r="F64" i="20" s="1"/>
  <c r="C13" i="20"/>
  <c r="G13" i="20" s="1"/>
  <c r="D50" i="20"/>
  <c r="D49" i="20" s="1"/>
  <c r="F14" i="20"/>
  <c r="B13" i="20"/>
  <c r="F13" i="20" s="1"/>
  <c r="F55" i="20"/>
  <c r="S61" i="20"/>
  <c r="J13" i="20"/>
  <c r="R61" i="20"/>
  <c r="G34" i="20"/>
  <c r="E32" i="20"/>
  <c r="E31" i="20" s="1"/>
  <c r="F43" i="20"/>
  <c r="F44" i="20"/>
  <c r="F22" i="20"/>
  <c r="E63" i="20"/>
  <c r="AB61" i="20"/>
  <c r="AC61" i="20"/>
  <c r="N61" i="20"/>
  <c r="F50" i="20"/>
  <c r="B49" i="20"/>
  <c r="F49" i="20" s="1"/>
  <c r="B32" i="20"/>
  <c r="F33" i="20"/>
  <c r="G50" i="20"/>
  <c r="C49" i="20"/>
  <c r="G49" i="20" s="1"/>
  <c r="D21" i="20"/>
  <c r="D62" i="20" s="1"/>
  <c r="D26" i="20"/>
  <c r="D36" i="20"/>
  <c r="D32" i="20" s="1"/>
  <c r="D31" i="20" s="1"/>
  <c r="D44" i="20"/>
  <c r="D43" i="20" s="1"/>
  <c r="F26" i="20"/>
  <c r="B20" i="20"/>
  <c r="B61" i="20" s="1"/>
  <c r="B25" i="20"/>
  <c r="P19" i="20"/>
  <c r="M19" i="20"/>
  <c r="G44" i="20"/>
  <c r="C43" i="20"/>
  <c r="G43" i="20" s="1"/>
  <c r="F56" i="20"/>
  <c r="G8" i="20"/>
  <c r="Y61" i="20"/>
  <c r="G33" i="20"/>
  <c r="C32" i="20"/>
  <c r="L19" i="20"/>
  <c r="B63" i="20"/>
  <c r="F38" i="20"/>
  <c r="U61" i="20"/>
  <c r="X61" i="20"/>
  <c r="C25" i="20"/>
  <c r="G26" i="20"/>
  <c r="T61" i="20"/>
  <c r="G38" i="20"/>
  <c r="C37" i="20"/>
  <c r="G37" i="20" s="1"/>
  <c r="H19" i="20"/>
  <c r="F34" i="20"/>
  <c r="Q19" i="20"/>
  <c r="I19" i="20"/>
  <c r="E25" i="20"/>
  <c r="E20" i="20"/>
  <c r="F8" i="20"/>
  <c r="V30" i="19"/>
  <c r="F24" i="19"/>
  <c r="G24" i="19"/>
  <c r="S52" i="19"/>
  <c r="S50" i="19" s="1"/>
  <c r="AE50" i="19"/>
  <c r="T50" i="19"/>
  <c r="C30" i="19"/>
  <c r="J30" i="19"/>
  <c r="B32" i="19"/>
  <c r="B52" i="19" s="1"/>
  <c r="V53" i="19"/>
  <c r="V50" i="19" s="1"/>
  <c r="AD30" i="19"/>
  <c r="P30" i="19"/>
  <c r="G34" i="19"/>
  <c r="D45" i="19"/>
  <c r="G46" i="19"/>
  <c r="F46" i="19"/>
  <c r="G35" i="19"/>
  <c r="E44" i="19"/>
  <c r="AC50" i="19"/>
  <c r="G33" i="19"/>
  <c r="AB50" i="19"/>
  <c r="L50" i="19"/>
  <c r="Y50" i="19"/>
  <c r="I50" i="19"/>
  <c r="X51" i="19"/>
  <c r="X50" i="19" s="1"/>
  <c r="U50" i="19"/>
  <c r="AD53" i="19"/>
  <c r="AD50" i="19" s="1"/>
  <c r="H52" i="19"/>
  <c r="H50" i="19" s="1"/>
  <c r="T30" i="19"/>
  <c r="W50" i="19"/>
  <c r="G48" i="19"/>
  <c r="F48" i="19"/>
  <c r="E54" i="19"/>
  <c r="C53" i="19"/>
  <c r="C50" i="19" s="1"/>
  <c r="K30" i="19"/>
  <c r="K51" i="19"/>
  <c r="K50" i="19" s="1"/>
  <c r="U30" i="19"/>
  <c r="G38" i="19"/>
  <c r="F38" i="19"/>
  <c r="Q50" i="19"/>
  <c r="B34" i="19"/>
  <c r="F34" i="19" s="1"/>
  <c r="G17" i="19"/>
  <c r="F17" i="19"/>
  <c r="N30" i="19"/>
  <c r="R55" i="19"/>
  <c r="B55" i="19" s="1"/>
  <c r="H54" i="19"/>
  <c r="B54" i="19" s="1"/>
  <c r="Q30" i="19"/>
  <c r="D17" i="19"/>
  <c r="D11" i="19"/>
  <c r="D10" i="19" s="1"/>
  <c r="P50" i="19"/>
  <c r="G51" i="19"/>
  <c r="M50" i="19"/>
  <c r="E53" i="19"/>
  <c r="G14" i="19"/>
  <c r="F14" i="19"/>
  <c r="N50" i="19"/>
  <c r="E55" i="19"/>
  <c r="B33" i="19"/>
  <c r="B53" i="19" s="1"/>
  <c r="AC30" i="19"/>
  <c r="M30" i="19"/>
  <c r="O50" i="19"/>
  <c r="Z30" i="19"/>
  <c r="H30" i="19"/>
  <c r="B31" i="19"/>
  <c r="F12" i="19"/>
  <c r="G12" i="19"/>
  <c r="C44" i="19"/>
  <c r="D54" i="19"/>
  <c r="G31" i="19"/>
  <c r="Z50" i="19"/>
  <c r="J50" i="19"/>
  <c r="B35" i="19"/>
  <c r="F35" i="19" s="1"/>
  <c r="AA30" i="19"/>
  <c r="AA51" i="19"/>
  <c r="AA50" i="19" s="1"/>
  <c r="Y30" i="19"/>
  <c r="I30" i="19"/>
  <c r="G63" i="20" l="1"/>
  <c r="G22" i="20"/>
  <c r="F10" i="19"/>
  <c r="G12" i="22"/>
  <c r="G10" i="19"/>
  <c r="G56" i="20"/>
  <c r="C55" i="20"/>
  <c r="G55" i="20" s="1"/>
  <c r="D31" i="19"/>
  <c r="D30" i="19" s="1"/>
  <c r="F16" i="22"/>
  <c r="K13" i="20"/>
  <c r="K61" i="20"/>
  <c r="J61" i="20"/>
  <c r="O13" i="20"/>
  <c r="O61" i="20"/>
  <c r="F63" i="20"/>
  <c r="I13" i="20"/>
  <c r="I61" i="20"/>
  <c r="P13" i="20"/>
  <c r="P61" i="20"/>
  <c r="E19" i="20"/>
  <c r="E61" i="20"/>
  <c r="F61" i="20" s="1"/>
  <c r="F32" i="20"/>
  <c r="F31" i="20" s="1"/>
  <c r="B31" i="20"/>
  <c r="L13" i="20"/>
  <c r="L61" i="20"/>
  <c r="M13" i="20"/>
  <c r="M61" i="20"/>
  <c r="F25" i="20"/>
  <c r="H13" i="20"/>
  <c r="H61" i="20"/>
  <c r="G20" i="20"/>
  <c r="C19" i="20"/>
  <c r="C31" i="20"/>
  <c r="G32" i="20"/>
  <c r="G31" i="20" s="1"/>
  <c r="Q13" i="20"/>
  <c r="Q61" i="20"/>
  <c r="G25" i="20"/>
  <c r="F20" i="20"/>
  <c r="B19" i="20"/>
  <c r="D25" i="20"/>
  <c r="D20" i="20"/>
  <c r="F33" i="19"/>
  <c r="B30" i="19"/>
  <c r="G32" i="19"/>
  <c r="F32" i="19"/>
  <c r="G54" i="19"/>
  <c r="F54" i="19"/>
  <c r="D44" i="19"/>
  <c r="F31" i="19"/>
  <c r="F53" i="19"/>
  <c r="G53" i="19"/>
  <c r="R50" i="19"/>
  <c r="E52" i="19"/>
  <c r="E30" i="19"/>
  <c r="F55" i="19"/>
  <c r="G55" i="19"/>
  <c r="G44" i="19"/>
  <c r="F44" i="19"/>
  <c r="B51" i="19"/>
  <c r="F19" i="20" l="1"/>
  <c r="G19" i="20"/>
  <c r="G61" i="20"/>
  <c r="D19" i="20"/>
  <c r="D61" i="20"/>
  <c r="G52" i="19"/>
  <c r="F52" i="19"/>
  <c r="E50" i="19"/>
  <c r="B50" i="19"/>
  <c r="F51" i="19"/>
  <c r="D51" i="19"/>
  <c r="D50" i="19" s="1"/>
  <c r="G30" i="19"/>
  <c r="F30" i="19"/>
  <c r="G50" i="19" l="1"/>
  <c r="F50" i="19"/>
  <c r="C26" i="18" l="1"/>
  <c r="M26" i="18"/>
  <c r="N26" i="18"/>
  <c r="O26" i="18"/>
  <c r="P26" i="18"/>
  <c r="Q26" i="18"/>
  <c r="R26" i="18"/>
  <c r="S26" i="18"/>
  <c r="T26" i="18"/>
  <c r="U26" i="18"/>
  <c r="V26" i="18"/>
  <c r="W26" i="18"/>
  <c r="X26" i="18"/>
  <c r="Y26" i="18"/>
  <c r="Z26" i="18"/>
  <c r="AA26" i="18"/>
  <c r="AB26" i="18"/>
  <c r="AC26" i="18"/>
  <c r="AD26" i="18"/>
  <c r="AE26" i="18"/>
  <c r="M25" i="18"/>
  <c r="N25" i="18"/>
  <c r="O25" i="18"/>
  <c r="P25" i="18"/>
  <c r="Q25" i="18"/>
  <c r="R25" i="18"/>
  <c r="S25" i="18"/>
  <c r="T25" i="18"/>
  <c r="U25" i="18"/>
  <c r="V25" i="18"/>
  <c r="W25" i="18"/>
  <c r="X25" i="18"/>
  <c r="Y25" i="18"/>
  <c r="Z25" i="18"/>
  <c r="AA25" i="18"/>
  <c r="AB25" i="18"/>
  <c r="AC25" i="18"/>
  <c r="AD25" i="18"/>
  <c r="AE25" i="18"/>
  <c r="M24" i="18"/>
  <c r="N24" i="18"/>
  <c r="O24" i="18"/>
  <c r="P24" i="18"/>
  <c r="Q24" i="18"/>
  <c r="R24" i="18"/>
  <c r="S24" i="18"/>
  <c r="T24" i="18"/>
  <c r="U24" i="18"/>
  <c r="V24" i="18"/>
  <c r="W24" i="18"/>
  <c r="X24" i="18"/>
  <c r="Y24" i="18"/>
  <c r="Z24" i="18"/>
  <c r="AA24" i="18"/>
  <c r="AB24" i="18"/>
  <c r="AC24" i="18"/>
  <c r="AD24" i="18"/>
  <c r="AE24" i="18"/>
  <c r="M23" i="18"/>
  <c r="N23" i="18"/>
  <c r="O23" i="18"/>
  <c r="P23" i="18"/>
  <c r="Q23" i="18"/>
  <c r="R23" i="18"/>
  <c r="S23" i="18"/>
  <c r="T23" i="18"/>
  <c r="U23" i="18"/>
  <c r="V23" i="18"/>
  <c r="W23" i="18"/>
  <c r="X23" i="18"/>
  <c r="Y23" i="18"/>
  <c r="Z23" i="18"/>
  <c r="AA23" i="18"/>
  <c r="AB23" i="18"/>
  <c r="AC23" i="18"/>
  <c r="AD23" i="18"/>
  <c r="AE23" i="18"/>
  <c r="M22" i="18"/>
  <c r="N22" i="18"/>
  <c r="O22" i="18"/>
  <c r="P22" i="18"/>
  <c r="Q22" i="18"/>
  <c r="R22" i="18"/>
  <c r="S22" i="18"/>
  <c r="T22" i="18"/>
  <c r="U22" i="18"/>
  <c r="V22" i="18"/>
  <c r="W22" i="18"/>
  <c r="X22" i="18"/>
  <c r="Y22" i="18"/>
  <c r="Z22" i="18"/>
  <c r="AA22" i="18"/>
  <c r="AB22" i="18"/>
  <c r="AC22" i="18"/>
  <c r="AD22" i="18"/>
  <c r="AE22" i="18"/>
  <c r="L23" i="18"/>
  <c r="L24" i="18"/>
  <c r="L25" i="18"/>
  <c r="L26" i="18"/>
  <c r="L22" i="18"/>
  <c r="K23" i="18"/>
  <c r="K24" i="18"/>
  <c r="K25" i="18"/>
  <c r="K26" i="18"/>
  <c r="K22" i="18"/>
  <c r="J23" i="18"/>
  <c r="J24" i="18"/>
  <c r="J25" i="18"/>
  <c r="J26" i="18"/>
  <c r="J22" i="18"/>
  <c r="I23" i="18"/>
  <c r="I24" i="18"/>
  <c r="I25" i="18"/>
  <c r="I26" i="18"/>
  <c r="I22" i="18"/>
  <c r="H23" i="18"/>
  <c r="H24" i="18"/>
  <c r="H25" i="18"/>
  <c r="H26" i="18"/>
  <c r="H22" i="18"/>
  <c r="E59" i="18" l="1"/>
  <c r="B59" i="18"/>
  <c r="AE56" i="18"/>
  <c r="AD56" i="18"/>
  <c r="AC56" i="18"/>
  <c r="AB56" i="18"/>
  <c r="AA56" i="18"/>
  <c r="Z56" i="18"/>
  <c r="Y56" i="18"/>
  <c r="X56" i="18"/>
  <c r="W56" i="18"/>
  <c r="V56" i="18"/>
  <c r="U56" i="18"/>
  <c r="T56" i="18"/>
  <c r="S56" i="18"/>
  <c r="R56" i="18"/>
  <c r="Q56" i="18"/>
  <c r="P56" i="18"/>
  <c r="O56" i="18"/>
  <c r="N56" i="18"/>
  <c r="M56" i="18"/>
  <c r="L56" i="18"/>
  <c r="K56" i="18"/>
  <c r="J56" i="18"/>
  <c r="I56" i="18"/>
  <c r="H56" i="18"/>
  <c r="E52" i="18"/>
  <c r="B52" i="18"/>
  <c r="AE49" i="18"/>
  <c r="AD49" i="18"/>
  <c r="AC49" i="18"/>
  <c r="AB49" i="18"/>
  <c r="AA49" i="18"/>
  <c r="Z49" i="18"/>
  <c r="Y49" i="18"/>
  <c r="X49" i="18"/>
  <c r="W49" i="18"/>
  <c r="V49" i="18"/>
  <c r="U49" i="18"/>
  <c r="T49" i="18"/>
  <c r="S49" i="18"/>
  <c r="R49" i="18"/>
  <c r="Q49" i="18"/>
  <c r="P49" i="18"/>
  <c r="O49" i="18"/>
  <c r="N49" i="18"/>
  <c r="M49" i="18"/>
  <c r="L49" i="18"/>
  <c r="K49" i="18"/>
  <c r="J49" i="18"/>
  <c r="I49" i="18"/>
  <c r="H49" i="18"/>
  <c r="E45" i="18"/>
  <c r="B45" i="18"/>
  <c r="B38" i="18" s="1"/>
  <c r="AE42" i="18"/>
  <c r="AD42" i="18"/>
  <c r="AC42" i="18"/>
  <c r="AB42" i="18"/>
  <c r="AA42" i="18"/>
  <c r="Z42" i="18"/>
  <c r="Y42" i="18"/>
  <c r="X42" i="18"/>
  <c r="W42" i="18"/>
  <c r="V42" i="18"/>
  <c r="U42" i="18"/>
  <c r="T42" i="18"/>
  <c r="S42" i="18"/>
  <c r="R42" i="18"/>
  <c r="Q42" i="18"/>
  <c r="P42" i="18"/>
  <c r="O42" i="18"/>
  <c r="N42" i="18"/>
  <c r="M42" i="18"/>
  <c r="L42" i="18"/>
  <c r="K42" i="18"/>
  <c r="J42" i="18"/>
  <c r="I42" i="18"/>
  <c r="H42" i="18"/>
  <c r="E33" i="18"/>
  <c r="B33" i="18"/>
  <c r="B26" i="18" s="1"/>
  <c r="E32" i="18"/>
  <c r="D32" i="18" s="1"/>
  <c r="B32" i="18"/>
  <c r="E31" i="18"/>
  <c r="E30" i="18"/>
  <c r="D30" i="18" s="1"/>
  <c r="B30" i="18"/>
  <c r="E29" i="18"/>
  <c r="B22" i="18"/>
  <c r="AE28" i="18"/>
  <c r="AD28" i="18"/>
  <c r="AC28" i="18"/>
  <c r="AB28" i="18"/>
  <c r="AA28" i="18"/>
  <c r="Z28" i="18"/>
  <c r="Y28" i="18"/>
  <c r="X28" i="18"/>
  <c r="W28" i="18"/>
  <c r="V28" i="18"/>
  <c r="U28" i="18"/>
  <c r="T28" i="18"/>
  <c r="S28" i="18"/>
  <c r="R28" i="18"/>
  <c r="Q28" i="18"/>
  <c r="P28" i="18"/>
  <c r="O28" i="18"/>
  <c r="N28" i="18"/>
  <c r="M28" i="18"/>
  <c r="L28" i="18"/>
  <c r="K28" i="18"/>
  <c r="J28" i="18"/>
  <c r="I28" i="18"/>
  <c r="H28" i="18"/>
  <c r="AE12" i="18"/>
  <c r="AE102" i="18" s="1"/>
  <c r="AD12" i="18"/>
  <c r="AD102" i="18" s="1"/>
  <c r="AC12" i="18"/>
  <c r="AC102" i="18" s="1"/>
  <c r="AB12" i="18"/>
  <c r="AB102" i="18" s="1"/>
  <c r="AA12" i="18"/>
  <c r="AA102" i="18" s="1"/>
  <c r="Z12" i="18"/>
  <c r="Z102" i="18" s="1"/>
  <c r="Y12" i="18"/>
  <c r="Y102" i="18" s="1"/>
  <c r="X12" i="18"/>
  <c r="X102" i="18" s="1"/>
  <c r="W12" i="18"/>
  <c r="W102" i="18" s="1"/>
  <c r="V12" i="18"/>
  <c r="V102" i="18" s="1"/>
  <c r="U12" i="18"/>
  <c r="U102" i="18" s="1"/>
  <c r="T12" i="18"/>
  <c r="T102" i="18" s="1"/>
  <c r="S12" i="18"/>
  <c r="S102" i="18" s="1"/>
  <c r="Q12" i="18"/>
  <c r="Q102" i="18" s="1"/>
  <c r="O12" i="18"/>
  <c r="O102" i="18" s="1"/>
  <c r="N12" i="18"/>
  <c r="N102" i="18" s="1"/>
  <c r="M12" i="18"/>
  <c r="M102" i="18" s="1"/>
  <c r="L12" i="18"/>
  <c r="L102" i="18" s="1"/>
  <c r="K12" i="18"/>
  <c r="K102" i="18" s="1"/>
  <c r="J12" i="18"/>
  <c r="J102" i="18" s="1"/>
  <c r="E26" i="18"/>
  <c r="AD11" i="18"/>
  <c r="AD101" i="18" s="1"/>
  <c r="AC11" i="18"/>
  <c r="AC101" i="18" s="1"/>
  <c r="Z11" i="18"/>
  <c r="Z101" i="18" s="1"/>
  <c r="Y11" i="18"/>
  <c r="Y101" i="18" s="1"/>
  <c r="X11" i="18"/>
  <c r="X101" i="18" s="1"/>
  <c r="V11" i="18"/>
  <c r="V101" i="18" s="1"/>
  <c r="U11" i="18"/>
  <c r="U101" i="18" s="1"/>
  <c r="T11" i="18"/>
  <c r="T101" i="18" s="1"/>
  <c r="R11" i="18"/>
  <c r="R101" i="18" s="1"/>
  <c r="Q11" i="18"/>
  <c r="Q101" i="18" s="1"/>
  <c r="N11" i="18"/>
  <c r="N101" i="18" s="1"/>
  <c r="M11" i="18"/>
  <c r="M101" i="18" s="1"/>
  <c r="J11" i="18"/>
  <c r="J101" i="18" s="1"/>
  <c r="I11" i="18"/>
  <c r="I101" i="18" s="1"/>
  <c r="H11" i="18"/>
  <c r="H101" i="18" s="1"/>
  <c r="AE10" i="18"/>
  <c r="AE100" i="18" s="1"/>
  <c r="AD10" i="18"/>
  <c r="AD100" i="18" s="1"/>
  <c r="AC21" i="18"/>
  <c r="AB10" i="18"/>
  <c r="AB100" i="18" s="1"/>
  <c r="Z10" i="18"/>
  <c r="Z100" i="18" s="1"/>
  <c r="Y10" i="18"/>
  <c r="Y100" i="18" s="1"/>
  <c r="X10" i="18"/>
  <c r="X100" i="18" s="1"/>
  <c r="U10" i="18"/>
  <c r="U100" i="18" s="1"/>
  <c r="T10" i="18"/>
  <c r="T100" i="18" s="1"/>
  <c r="S10" i="18"/>
  <c r="S100" i="18" s="1"/>
  <c r="Q10" i="18"/>
  <c r="Q100" i="18" s="1"/>
  <c r="P10" i="18"/>
  <c r="P100" i="18" s="1"/>
  <c r="O10" i="18"/>
  <c r="O100" i="18" s="1"/>
  <c r="N10" i="18"/>
  <c r="N100" i="18" s="1"/>
  <c r="L10" i="18"/>
  <c r="L100" i="18" s="1"/>
  <c r="K10" i="18"/>
  <c r="K100" i="18" s="1"/>
  <c r="I10" i="18"/>
  <c r="I100" i="18" s="1"/>
  <c r="H10" i="18"/>
  <c r="H100" i="18" s="1"/>
  <c r="AE9" i="18"/>
  <c r="AE99" i="18" s="1"/>
  <c r="AC9" i="18"/>
  <c r="AC99" i="18" s="1"/>
  <c r="AB9" i="18"/>
  <c r="AB99" i="18" s="1"/>
  <c r="AA9" i="18"/>
  <c r="AA99" i="18" s="1"/>
  <c r="Y9" i="18"/>
  <c r="Y99" i="18" s="1"/>
  <c r="X9" i="18"/>
  <c r="X99" i="18" s="1"/>
  <c r="V9" i="18"/>
  <c r="V99" i="18" s="1"/>
  <c r="U9" i="18"/>
  <c r="U99" i="18" s="1"/>
  <c r="T9" i="18"/>
  <c r="T99" i="18" s="1"/>
  <c r="S9" i="18"/>
  <c r="S99" i="18" s="1"/>
  <c r="Q9" i="18"/>
  <c r="Q99" i="18" s="1"/>
  <c r="P9" i="18"/>
  <c r="P99" i="18" s="1"/>
  <c r="O9" i="18"/>
  <c r="O99" i="18" s="1"/>
  <c r="L9" i="18"/>
  <c r="L99" i="18" s="1"/>
  <c r="H9" i="18"/>
  <c r="H99" i="18" s="1"/>
  <c r="AD8" i="18"/>
  <c r="AD98" i="18" s="1"/>
  <c r="AB8" i="18"/>
  <c r="AB98" i="18" s="1"/>
  <c r="Y8" i="18"/>
  <c r="Y98" i="18" s="1"/>
  <c r="X8" i="18"/>
  <c r="X98" i="18" s="1"/>
  <c r="W8" i="18"/>
  <c r="W98" i="18" s="1"/>
  <c r="V8" i="18"/>
  <c r="V98" i="18" s="1"/>
  <c r="U8" i="18"/>
  <c r="U98" i="18" s="1"/>
  <c r="T8" i="18"/>
  <c r="T98" i="18" s="1"/>
  <c r="R8" i="18"/>
  <c r="R98" i="18" s="1"/>
  <c r="P8" i="18"/>
  <c r="P98" i="18" s="1"/>
  <c r="L8" i="18"/>
  <c r="L98" i="18" s="1"/>
  <c r="K8" i="18"/>
  <c r="K98" i="18" s="1"/>
  <c r="I8" i="18"/>
  <c r="I98" i="18" s="1"/>
  <c r="H8" i="18"/>
  <c r="H98" i="18" s="1"/>
  <c r="K21" i="18"/>
  <c r="E17" i="18"/>
  <c r="D17" i="18" s="1"/>
  <c r="B17" i="18"/>
  <c r="AE14" i="18"/>
  <c r="AD14" i="18"/>
  <c r="AC14" i="18"/>
  <c r="AB14" i="18"/>
  <c r="AA14" i="18"/>
  <c r="Z14" i="18"/>
  <c r="Y14" i="18"/>
  <c r="X14" i="18"/>
  <c r="W14" i="18"/>
  <c r="V14" i="18"/>
  <c r="U14" i="18"/>
  <c r="T14" i="18"/>
  <c r="S14" i="18"/>
  <c r="R14" i="18"/>
  <c r="Q14" i="18"/>
  <c r="P14" i="18"/>
  <c r="O14" i="18"/>
  <c r="N14" i="18"/>
  <c r="M14" i="18"/>
  <c r="L14" i="18"/>
  <c r="K14" i="18"/>
  <c r="J14" i="18"/>
  <c r="I14" i="18"/>
  <c r="H14" i="18"/>
  <c r="R12" i="18"/>
  <c r="R102" i="18" s="1"/>
  <c r="P12" i="18"/>
  <c r="P102" i="18" s="1"/>
  <c r="H12" i="18"/>
  <c r="H102" i="18" s="1"/>
  <c r="AE11" i="18"/>
  <c r="AE101" i="18" s="1"/>
  <c r="AB11" i="18"/>
  <c r="AB101" i="18" s="1"/>
  <c r="AA11" i="18"/>
  <c r="AA101" i="18" s="1"/>
  <c r="W11" i="18"/>
  <c r="W101" i="18" s="1"/>
  <c r="S11" i="18"/>
  <c r="S101" i="18" s="1"/>
  <c r="P11" i="18"/>
  <c r="P101" i="18" s="1"/>
  <c r="O11" i="18"/>
  <c r="O101" i="18" s="1"/>
  <c r="L11" i="18"/>
  <c r="L101" i="18" s="1"/>
  <c r="K11" i="18"/>
  <c r="K101" i="18" s="1"/>
  <c r="AA10" i="18"/>
  <c r="AA100" i="18" s="1"/>
  <c r="R10" i="18"/>
  <c r="R100" i="18" s="1"/>
  <c r="M10" i="18"/>
  <c r="M100" i="18" s="1"/>
  <c r="J10" i="18"/>
  <c r="J100" i="18" s="1"/>
  <c r="AD9" i="18"/>
  <c r="AD99" i="18" s="1"/>
  <c r="Z9" i="18"/>
  <c r="Z99" i="18" s="1"/>
  <c r="W9" i="18"/>
  <c r="W99" i="18" s="1"/>
  <c r="R9" i="18"/>
  <c r="R99" i="18" s="1"/>
  <c r="N9" i="18"/>
  <c r="N99" i="18" s="1"/>
  <c r="M9" i="18"/>
  <c r="M99" i="18" s="1"/>
  <c r="K9" i="18"/>
  <c r="K99" i="18" s="1"/>
  <c r="J9" i="18"/>
  <c r="J99" i="18" s="1"/>
  <c r="I9" i="18"/>
  <c r="I99" i="18" s="1"/>
  <c r="AC8" i="18"/>
  <c r="AC98" i="18" s="1"/>
  <c r="E38" i="18" l="1"/>
  <c r="F38" i="18"/>
  <c r="F59" i="18"/>
  <c r="G59" i="18"/>
  <c r="D45" i="18"/>
  <c r="F45" i="18"/>
  <c r="G45" i="18"/>
  <c r="D52" i="18"/>
  <c r="G52" i="18"/>
  <c r="F52" i="18"/>
  <c r="D33" i="18"/>
  <c r="F33" i="18"/>
  <c r="G33" i="18"/>
  <c r="V35" i="18"/>
  <c r="D29" i="18"/>
  <c r="F29" i="18"/>
  <c r="G29" i="18"/>
  <c r="AB35" i="18"/>
  <c r="X35" i="18"/>
  <c r="C25" i="18"/>
  <c r="C11" i="18" s="1"/>
  <c r="C101" i="18" s="1"/>
  <c r="G32" i="18"/>
  <c r="B25" i="18"/>
  <c r="F32" i="18"/>
  <c r="C24" i="18"/>
  <c r="G31" i="18"/>
  <c r="F30" i="18"/>
  <c r="B23" i="18"/>
  <c r="G30" i="18"/>
  <c r="C23" i="18"/>
  <c r="C9" i="18" s="1"/>
  <c r="C99" i="18" s="1"/>
  <c r="M21" i="18"/>
  <c r="I12" i="18"/>
  <c r="Q21" i="18"/>
  <c r="M8" i="18"/>
  <c r="Q8" i="18"/>
  <c r="AC10" i="18"/>
  <c r="B56" i="18"/>
  <c r="E11" i="18"/>
  <c r="E101" i="18" s="1"/>
  <c r="E9" i="18"/>
  <c r="E99" i="18" s="1"/>
  <c r="F17" i="18"/>
  <c r="G17" i="18"/>
  <c r="I21" i="18"/>
  <c r="H35" i="18"/>
  <c r="R7" i="18"/>
  <c r="W21" i="18"/>
  <c r="E49" i="18"/>
  <c r="E14" i="18"/>
  <c r="D26" i="18"/>
  <c r="J35" i="18"/>
  <c r="N35" i="18"/>
  <c r="R35" i="18"/>
  <c r="Z35" i="18"/>
  <c r="AD35" i="18"/>
  <c r="L35" i="18"/>
  <c r="P35" i="18"/>
  <c r="S35" i="18"/>
  <c r="T35" i="18"/>
  <c r="Y21" i="18"/>
  <c r="B9" i="18"/>
  <c r="B99" i="18" s="1"/>
  <c r="W10" i="18"/>
  <c r="W100" i="18" s="1"/>
  <c r="B11" i="18"/>
  <c r="B101" i="18" s="1"/>
  <c r="U21" i="18"/>
  <c r="E24" i="18"/>
  <c r="N21" i="18"/>
  <c r="N8" i="18"/>
  <c r="AD7" i="18"/>
  <c r="U7" i="18"/>
  <c r="AE8" i="18"/>
  <c r="AE98" i="18" s="1"/>
  <c r="AE21" i="18"/>
  <c r="B49" i="18"/>
  <c r="D31" i="18"/>
  <c r="E28" i="18"/>
  <c r="C12" i="18"/>
  <c r="C102" i="18" s="1"/>
  <c r="C56" i="18"/>
  <c r="D59" i="18"/>
  <c r="E56" i="18"/>
  <c r="J21" i="18"/>
  <c r="J8" i="18"/>
  <c r="Z21" i="18"/>
  <c r="Z8" i="18"/>
  <c r="E22" i="18"/>
  <c r="F22" i="18" s="1"/>
  <c r="O21" i="18"/>
  <c r="O8" i="18"/>
  <c r="O98" i="18" s="1"/>
  <c r="S8" i="18"/>
  <c r="S98" i="18" s="1"/>
  <c r="S21" i="18"/>
  <c r="AA21" i="18"/>
  <c r="AA8" i="18"/>
  <c r="AA98" i="18" s="1"/>
  <c r="Y7" i="18"/>
  <c r="R21" i="18"/>
  <c r="AD21" i="18"/>
  <c r="E42" i="18"/>
  <c r="H21" i="18"/>
  <c r="L21" i="18"/>
  <c r="P21" i="18"/>
  <c r="T21" i="18"/>
  <c r="X21" i="18"/>
  <c r="AB21" i="18"/>
  <c r="E25" i="18"/>
  <c r="I35" i="18"/>
  <c r="M35" i="18"/>
  <c r="Q35" i="18"/>
  <c r="U35" i="18"/>
  <c r="Y35" i="18"/>
  <c r="AC35" i="18"/>
  <c r="B42" i="18"/>
  <c r="C49" i="18"/>
  <c r="E23" i="18"/>
  <c r="D23" i="18" s="1"/>
  <c r="C42" i="18"/>
  <c r="B12" i="18"/>
  <c r="B102" i="18" s="1"/>
  <c r="B14" i="18"/>
  <c r="C28" i="18"/>
  <c r="H7" i="18"/>
  <c r="L7" i="18"/>
  <c r="P7" i="18"/>
  <c r="T7" i="18"/>
  <c r="X7" i="18"/>
  <c r="AB7" i="18"/>
  <c r="K7" i="18"/>
  <c r="C14" i="18"/>
  <c r="F26" i="18"/>
  <c r="B31" i="18"/>
  <c r="K35" i="18"/>
  <c r="O35" i="18"/>
  <c r="W35" i="18"/>
  <c r="AA35" i="18"/>
  <c r="AE35" i="18"/>
  <c r="Z7" i="18" l="1"/>
  <c r="Z98" i="18"/>
  <c r="AC7" i="18"/>
  <c r="AC100" i="18"/>
  <c r="AC97" i="18" s="1"/>
  <c r="I7" i="18"/>
  <c r="I102" i="18"/>
  <c r="Q7" i="18"/>
  <c r="Q98" i="18"/>
  <c r="Q97" i="18" s="1"/>
  <c r="J7" i="18"/>
  <c r="J98" i="18"/>
  <c r="D11" i="18"/>
  <c r="D101" i="18" s="1"/>
  <c r="G101" i="18"/>
  <c r="M7" i="18"/>
  <c r="M98" i="18"/>
  <c r="N7" i="18"/>
  <c r="N98" i="18"/>
  <c r="D38" i="18"/>
  <c r="G38" i="18"/>
  <c r="I97" i="18"/>
  <c r="E12" i="18"/>
  <c r="E102" i="18" s="1"/>
  <c r="G14" i="18"/>
  <c r="D56" i="18"/>
  <c r="D28" i="18"/>
  <c r="E10" i="18"/>
  <c r="E100" i="18" s="1"/>
  <c r="G49" i="18"/>
  <c r="G42" i="18"/>
  <c r="G28" i="18"/>
  <c r="F40" i="18"/>
  <c r="G56" i="18"/>
  <c r="F49" i="18"/>
  <c r="F56" i="18"/>
  <c r="G40" i="18"/>
  <c r="K97" i="18"/>
  <c r="F14" i="18"/>
  <c r="B24" i="18"/>
  <c r="F24" i="18" s="1"/>
  <c r="F31" i="18"/>
  <c r="F11" i="18"/>
  <c r="M97" i="18"/>
  <c r="AA7" i="18"/>
  <c r="N97" i="18"/>
  <c r="O7" i="18"/>
  <c r="E21" i="18"/>
  <c r="B35" i="18"/>
  <c r="J97" i="18"/>
  <c r="W7" i="18"/>
  <c r="G25" i="18"/>
  <c r="F25" i="18"/>
  <c r="D24" i="18"/>
  <c r="G24" i="18"/>
  <c r="G26" i="18"/>
  <c r="D9" i="18"/>
  <c r="D99" i="18" s="1"/>
  <c r="G9" i="18"/>
  <c r="F9" i="18"/>
  <c r="G23" i="18"/>
  <c r="F23" i="18"/>
  <c r="G11" i="18"/>
  <c r="G22" i="18"/>
  <c r="D49" i="18"/>
  <c r="D42" i="18"/>
  <c r="O97" i="18"/>
  <c r="E8" i="18"/>
  <c r="E98" i="18" s="1"/>
  <c r="S7" i="18"/>
  <c r="AA97" i="18"/>
  <c r="F42" i="18"/>
  <c r="AE7" i="18"/>
  <c r="D25" i="18"/>
  <c r="B8" i="18"/>
  <c r="B98" i="18" s="1"/>
  <c r="C35" i="18"/>
  <c r="W97" i="18"/>
  <c r="AE97" i="18"/>
  <c r="D22" i="18"/>
  <c r="E35" i="18"/>
  <c r="L97" i="18"/>
  <c r="V21" i="18"/>
  <c r="V10" i="18"/>
  <c r="V100" i="18" s="1"/>
  <c r="X97" i="18"/>
  <c r="H97" i="18"/>
  <c r="R97" i="18"/>
  <c r="S97" i="18"/>
  <c r="Y97" i="18"/>
  <c r="B28" i="18"/>
  <c r="F28" i="18" s="1"/>
  <c r="T97" i="18"/>
  <c r="AD97" i="18"/>
  <c r="U97" i="18"/>
  <c r="C10" i="18"/>
  <c r="C100" i="18" s="1"/>
  <c r="C97" i="18" s="1"/>
  <c r="C21" i="18"/>
  <c r="P97" i="18"/>
  <c r="Z97" i="18"/>
  <c r="AB97" i="18"/>
  <c r="D14" i="18"/>
  <c r="D10" i="18" l="1"/>
  <c r="D100" i="18" s="1"/>
  <c r="G12" i="18"/>
  <c r="F102" i="18"/>
  <c r="F98" i="18"/>
  <c r="D12" i="18"/>
  <c r="D102" i="18" s="1"/>
  <c r="F12" i="18"/>
  <c r="G10" i="18"/>
  <c r="G21" i="18"/>
  <c r="D35" i="18"/>
  <c r="G99" i="18"/>
  <c r="C7" i="18"/>
  <c r="G35" i="18"/>
  <c r="F35" i="18"/>
  <c r="F101" i="18"/>
  <c r="F99" i="18"/>
  <c r="D21" i="18"/>
  <c r="G8" i="18"/>
  <c r="D8" i="18"/>
  <c r="D98" i="18" s="1"/>
  <c r="G98" i="18"/>
  <c r="F8" i="18"/>
  <c r="E7" i="18"/>
  <c r="V7" i="18"/>
  <c r="B10" i="18"/>
  <c r="B100" i="18" s="1"/>
  <c r="V97" i="18"/>
  <c r="B21" i="18"/>
  <c r="F21" i="18" s="1"/>
  <c r="E97" i="18" l="1"/>
  <c r="G97" i="18" s="1"/>
  <c r="G102" i="18"/>
  <c r="B7" i="18"/>
  <c r="F7" i="18" s="1"/>
  <c r="G100" i="18"/>
  <c r="F10" i="18"/>
  <c r="D97" i="18"/>
  <c r="G7" i="18"/>
  <c r="D7" i="18"/>
  <c r="F100" i="18" l="1"/>
  <c r="B97" i="18"/>
  <c r="F97" i="18" s="1"/>
  <c r="F90" i="17" l="1"/>
  <c r="J87" i="17"/>
  <c r="K87" i="17"/>
  <c r="L87" i="17"/>
  <c r="M87" i="17"/>
  <c r="N87" i="17"/>
  <c r="O87" i="17"/>
  <c r="P87" i="17"/>
  <c r="Q87" i="17"/>
  <c r="R87" i="17"/>
  <c r="S87" i="17"/>
  <c r="T87" i="17"/>
  <c r="U87" i="17"/>
  <c r="V87" i="17"/>
  <c r="W87" i="17"/>
  <c r="X87" i="17"/>
  <c r="Y87" i="17"/>
  <c r="Z87" i="17"/>
  <c r="AA87" i="17"/>
  <c r="AB87" i="17"/>
  <c r="AC87" i="17"/>
  <c r="AD87" i="17"/>
  <c r="AE87" i="17"/>
  <c r="AF87" i="17"/>
  <c r="AG87" i="17"/>
  <c r="AH87" i="17"/>
  <c r="AI87" i="17"/>
  <c r="AJ87" i="17"/>
  <c r="AK87" i="17"/>
  <c r="AL87" i="17"/>
  <c r="AM87" i="17"/>
  <c r="AN87" i="17"/>
  <c r="AO87" i="17"/>
  <c r="AP87" i="17"/>
  <c r="AQ87" i="17"/>
  <c r="J81" i="17"/>
  <c r="L81" i="17"/>
  <c r="M81" i="17"/>
  <c r="N81" i="17"/>
  <c r="O81" i="17"/>
  <c r="P81" i="17"/>
  <c r="Q81" i="17"/>
  <c r="R81" i="17"/>
  <c r="S81" i="17"/>
  <c r="T81" i="17"/>
  <c r="U81" i="17"/>
  <c r="V81" i="17"/>
  <c r="W81" i="17"/>
  <c r="X81" i="17"/>
  <c r="Y81" i="17"/>
  <c r="Z81" i="17"/>
  <c r="AA81" i="17"/>
  <c r="AB81" i="17"/>
  <c r="AC81" i="17"/>
  <c r="AD81" i="17"/>
  <c r="AE81" i="17"/>
  <c r="AF81" i="17"/>
  <c r="AG81" i="17"/>
  <c r="AH81" i="17"/>
  <c r="AI81" i="17"/>
  <c r="AJ81" i="17"/>
  <c r="AK81" i="17"/>
  <c r="AL81" i="17"/>
  <c r="AM81" i="17"/>
  <c r="AN81" i="17"/>
  <c r="AO81" i="17"/>
  <c r="AP81" i="17"/>
  <c r="AQ81" i="17"/>
  <c r="K75" i="17"/>
  <c r="N75" i="17"/>
  <c r="Q75" i="17"/>
  <c r="T75" i="17"/>
  <c r="W75" i="17"/>
  <c r="Z75" i="17"/>
  <c r="AC75" i="17"/>
  <c r="AF75" i="17"/>
  <c r="AI75" i="17"/>
  <c r="AL75" i="17"/>
  <c r="AO75" i="17"/>
  <c r="AQ75" i="17"/>
  <c r="C84" i="17"/>
  <c r="G84" i="17" s="1"/>
  <c r="D81" i="17"/>
  <c r="E81" i="17"/>
  <c r="F81" i="17"/>
  <c r="F78" i="17"/>
  <c r="E78" i="17" s="1"/>
  <c r="E75" i="17" s="1"/>
  <c r="K69" i="17"/>
  <c r="T69" i="17"/>
  <c r="W69" i="17"/>
  <c r="AF69" i="17"/>
  <c r="AI69" i="17"/>
  <c r="AQ69" i="17"/>
  <c r="N69" i="17"/>
  <c r="Q69" i="17"/>
  <c r="Z69" i="17"/>
  <c r="AC69" i="17"/>
  <c r="AL69" i="17"/>
  <c r="AO69" i="17"/>
  <c r="J45" i="17"/>
  <c r="K45" i="17"/>
  <c r="L45" i="17"/>
  <c r="M45" i="17"/>
  <c r="N45" i="17"/>
  <c r="O45" i="17"/>
  <c r="P45" i="17"/>
  <c r="Q45" i="17"/>
  <c r="R45" i="17"/>
  <c r="S45" i="17"/>
  <c r="T45" i="17"/>
  <c r="U45" i="17"/>
  <c r="V45" i="17"/>
  <c r="W45" i="17"/>
  <c r="X45" i="17"/>
  <c r="Y45" i="17"/>
  <c r="Z45" i="17"/>
  <c r="AA45" i="17"/>
  <c r="AB45" i="17"/>
  <c r="AC45" i="17"/>
  <c r="AD45" i="17"/>
  <c r="AE45" i="17"/>
  <c r="AF45" i="17"/>
  <c r="AP45" i="17"/>
  <c r="I45" i="17"/>
  <c r="J51" i="17"/>
  <c r="K51" i="17"/>
  <c r="L51" i="17"/>
  <c r="M51" i="17"/>
  <c r="N51" i="17"/>
  <c r="O51" i="17"/>
  <c r="P51" i="17"/>
  <c r="Q51" i="17"/>
  <c r="R51" i="17"/>
  <c r="S51" i="17"/>
  <c r="T51" i="17"/>
  <c r="U51" i="17"/>
  <c r="V51" i="17"/>
  <c r="W51" i="17"/>
  <c r="X51" i="17"/>
  <c r="Y51" i="17"/>
  <c r="Z51" i="17"/>
  <c r="AA51" i="17"/>
  <c r="AB51" i="17"/>
  <c r="AC51" i="17"/>
  <c r="AD51" i="17"/>
  <c r="AE51" i="17"/>
  <c r="AF51" i="17"/>
  <c r="AG51" i="17"/>
  <c r="AH51" i="17"/>
  <c r="AI51" i="17"/>
  <c r="AJ51" i="17"/>
  <c r="AK51" i="17"/>
  <c r="AP51" i="17"/>
  <c r="I51" i="17"/>
  <c r="D51" i="17"/>
  <c r="E51" i="17"/>
  <c r="F51" i="17"/>
  <c r="F39" i="17"/>
  <c r="K39" i="17"/>
  <c r="N39" i="17"/>
  <c r="Q39" i="17"/>
  <c r="T39" i="17"/>
  <c r="W39" i="17"/>
  <c r="Z39" i="17"/>
  <c r="AC39" i="17"/>
  <c r="AF39" i="17"/>
  <c r="AI39" i="17"/>
  <c r="AL39" i="17"/>
  <c r="AO39" i="17"/>
  <c r="AQ39" i="17"/>
  <c r="E39" i="17"/>
  <c r="F36" i="17"/>
  <c r="D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I33" i="17"/>
  <c r="J27" i="17"/>
  <c r="K27" i="17"/>
  <c r="L27" i="17"/>
  <c r="M27" i="17"/>
  <c r="N27" i="17"/>
  <c r="O27" i="17"/>
  <c r="P27" i="17"/>
  <c r="Q27" i="17"/>
  <c r="R27" i="17"/>
  <c r="S27" i="17"/>
  <c r="T27" i="17"/>
  <c r="U27" i="17"/>
  <c r="V27" i="17"/>
  <c r="W27" i="17"/>
  <c r="X27" i="17"/>
  <c r="Y27" i="17"/>
  <c r="Z27" i="17"/>
  <c r="AA27" i="17"/>
  <c r="AB27" i="17"/>
  <c r="AC27" i="17"/>
  <c r="AD27" i="17"/>
  <c r="AE27" i="17"/>
  <c r="AF27" i="17"/>
  <c r="AG27" i="17"/>
  <c r="AH27" i="17"/>
  <c r="AI27" i="17"/>
  <c r="AJ27" i="17"/>
  <c r="AK27" i="17"/>
  <c r="AL27" i="17"/>
  <c r="AM27" i="17"/>
  <c r="AN27" i="17"/>
  <c r="AO27" i="17"/>
  <c r="AP27" i="17"/>
  <c r="AQ27" i="17"/>
  <c r="I27" i="17"/>
  <c r="F30" i="17"/>
  <c r="F24" i="17" s="1"/>
  <c r="F21" i="17" s="1"/>
  <c r="D27" i="17"/>
  <c r="C30" i="17"/>
  <c r="K14" i="17"/>
  <c r="N14" i="17"/>
  <c r="Q14" i="17"/>
  <c r="T14" i="17"/>
  <c r="W14" i="17"/>
  <c r="Z14" i="17"/>
  <c r="AC14" i="17"/>
  <c r="AF14" i="17"/>
  <c r="AI14" i="17"/>
  <c r="AL14" i="17"/>
  <c r="AO14" i="17"/>
  <c r="AQ14" i="17"/>
  <c r="F17" i="17"/>
  <c r="K21" i="17"/>
  <c r="N21" i="17"/>
  <c r="Q21" i="17"/>
  <c r="T21" i="17"/>
  <c r="W21" i="17"/>
  <c r="Z21" i="17"/>
  <c r="Z168" i="17" s="1"/>
  <c r="AC21" i="17"/>
  <c r="AF21" i="17"/>
  <c r="AI21" i="17"/>
  <c r="AL21" i="17"/>
  <c r="AO21" i="17"/>
  <c r="AQ21" i="17"/>
  <c r="F11" i="17"/>
  <c r="F8" i="17" s="1"/>
  <c r="F7" i="17" s="1"/>
  <c r="J8" i="17"/>
  <c r="J7" i="17" s="1"/>
  <c r="K8" i="17"/>
  <c r="K7" i="17" s="1"/>
  <c r="L8" i="17"/>
  <c r="L7" i="17" s="1"/>
  <c r="M8" i="17"/>
  <c r="M7" i="17" s="1"/>
  <c r="N8" i="17"/>
  <c r="N7" i="17" s="1"/>
  <c r="O8" i="17"/>
  <c r="O7" i="17" s="1"/>
  <c r="P8" i="17"/>
  <c r="P7" i="17" s="1"/>
  <c r="Q8" i="17"/>
  <c r="Q7" i="17" s="1"/>
  <c r="R8" i="17"/>
  <c r="R7" i="17" s="1"/>
  <c r="S8" i="17"/>
  <c r="S7" i="17" s="1"/>
  <c r="T8" i="17"/>
  <c r="T7" i="17" s="1"/>
  <c r="U8" i="17"/>
  <c r="U7" i="17" s="1"/>
  <c r="V8" i="17"/>
  <c r="V7" i="17" s="1"/>
  <c r="W8" i="17"/>
  <c r="W7" i="17" s="1"/>
  <c r="X8" i="17"/>
  <c r="X7" i="17" s="1"/>
  <c r="Y8" i="17"/>
  <c r="Y7" i="17" s="1"/>
  <c r="Z8" i="17"/>
  <c r="Z7" i="17" s="1"/>
  <c r="AA8" i="17"/>
  <c r="AA7" i="17" s="1"/>
  <c r="AB8" i="17"/>
  <c r="AB7" i="17" s="1"/>
  <c r="AC8" i="17"/>
  <c r="AC7" i="17" s="1"/>
  <c r="AD8" i="17"/>
  <c r="AD7" i="17" s="1"/>
  <c r="AE8" i="17"/>
  <c r="AE7" i="17" s="1"/>
  <c r="AF8" i="17"/>
  <c r="AF7" i="17" s="1"/>
  <c r="AG8" i="17"/>
  <c r="AG7" i="17" s="1"/>
  <c r="AH8" i="17"/>
  <c r="AH7" i="17" s="1"/>
  <c r="AI8" i="17"/>
  <c r="AI7" i="17" s="1"/>
  <c r="AJ8" i="17"/>
  <c r="AJ7" i="17" s="1"/>
  <c r="AK8" i="17"/>
  <c r="AK7" i="17" s="1"/>
  <c r="AL8" i="17"/>
  <c r="AL7" i="17" s="1"/>
  <c r="AM8" i="17"/>
  <c r="AM7" i="17" s="1"/>
  <c r="AN8" i="17"/>
  <c r="AN7" i="17" s="1"/>
  <c r="AO8" i="17"/>
  <c r="AO7" i="17" s="1"/>
  <c r="AP8" i="17"/>
  <c r="AP7" i="17" s="1"/>
  <c r="AQ8" i="17"/>
  <c r="AQ7" i="17" s="1"/>
  <c r="I8" i="17"/>
  <c r="I7" i="17" s="1"/>
  <c r="D8" i="17"/>
  <c r="B146" i="17"/>
  <c r="C139" i="17"/>
  <c r="G139" i="17" s="1"/>
  <c r="I136" i="17"/>
  <c r="B136" i="17"/>
  <c r="B130" i="17"/>
  <c r="I128" i="17"/>
  <c r="I146" i="17" s="1"/>
  <c r="I165" i="17" s="1"/>
  <c r="AP142" i="17"/>
  <c r="AD142" i="17"/>
  <c r="X142" i="17"/>
  <c r="I126" i="17"/>
  <c r="B124" i="17"/>
  <c r="B117" i="17"/>
  <c r="J105" i="17"/>
  <c r="B105" i="17"/>
  <c r="C102" i="17"/>
  <c r="J99" i="17"/>
  <c r="I99" i="17"/>
  <c r="B99" i="17"/>
  <c r="C96" i="17"/>
  <c r="J93" i="17"/>
  <c r="I93" i="17"/>
  <c r="B93" i="17"/>
  <c r="B92" i="17"/>
  <c r="B86" i="17" s="1"/>
  <c r="C90" i="17"/>
  <c r="C87" i="17" s="1"/>
  <c r="B90" i="17"/>
  <c r="B87" i="17" s="1"/>
  <c r="B89" i="17"/>
  <c r="B83" i="17" s="1"/>
  <c r="B88" i="17"/>
  <c r="B82" i="17" s="1"/>
  <c r="I87" i="17"/>
  <c r="I81" i="17"/>
  <c r="AP72" i="17"/>
  <c r="AM72" i="17"/>
  <c r="AJ72" i="17"/>
  <c r="AG72" i="17"/>
  <c r="AD72" i="17"/>
  <c r="AA72" i="17"/>
  <c r="X72" i="17"/>
  <c r="U72" i="17"/>
  <c r="R72" i="17"/>
  <c r="O72" i="17"/>
  <c r="AN75" i="17"/>
  <c r="AK69" i="17"/>
  <c r="AH75" i="17"/>
  <c r="AE69" i="17"/>
  <c r="Y69" i="17"/>
  <c r="V75" i="17"/>
  <c r="S69" i="17"/>
  <c r="P75" i="17"/>
  <c r="M69" i="17"/>
  <c r="J69" i="17"/>
  <c r="B75" i="17"/>
  <c r="B69" i="17"/>
  <c r="C54" i="17"/>
  <c r="B51" i="17"/>
  <c r="C48" i="17"/>
  <c r="B45" i="17"/>
  <c r="AP42" i="17"/>
  <c r="AM42" i="17"/>
  <c r="AJ42" i="17"/>
  <c r="AG42" i="17"/>
  <c r="AD42" i="17"/>
  <c r="AA42" i="17"/>
  <c r="X42" i="17"/>
  <c r="U42" i="17"/>
  <c r="R42" i="17"/>
  <c r="O42" i="17"/>
  <c r="L42" i="17"/>
  <c r="I42" i="17"/>
  <c r="D39" i="17" s="1"/>
  <c r="AN39" i="17"/>
  <c r="AB39" i="17"/>
  <c r="P39" i="17"/>
  <c r="B39" i="17"/>
  <c r="C36" i="17"/>
  <c r="B33" i="17"/>
  <c r="B27" i="17"/>
  <c r="B26" i="17"/>
  <c r="AP24" i="17"/>
  <c r="AM24" i="17"/>
  <c r="AJ24" i="17"/>
  <c r="AG21" i="17"/>
  <c r="AD24" i="17"/>
  <c r="AA24" i="17"/>
  <c r="X24" i="17"/>
  <c r="U24" i="17"/>
  <c r="R24" i="17"/>
  <c r="O24" i="17"/>
  <c r="L24" i="17"/>
  <c r="I24" i="17"/>
  <c r="B24" i="17"/>
  <c r="B23" i="17"/>
  <c r="AN21" i="17"/>
  <c r="AK21" i="17"/>
  <c r="AH21" i="17"/>
  <c r="AE21" i="17"/>
  <c r="AB21" i="17"/>
  <c r="Y21" i="17"/>
  <c r="V21" i="17"/>
  <c r="S21" i="17"/>
  <c r="P21" i="17"/>
  <c r="M21" i="17"/>
  <c r="J22" i="17"/>
  <c r="J21" i="17" s="1"/>
  <c r="B22" i="17"/>
  <c r="B19" i="17"/>
  <c r="B18" i="17"/>
  <c r="AP17" i="17"/>
  <c r="AM17" i="17"/>
  <c r="AJ17" i="17"/>
  <c r="AG17" i="17"/>
  <c r="AD17" i="17"/>
  <c r="AA17" i="17"/>
  <c r="X17" i="17"/>
  <c r="U17" i="17"/>
  <c r="R17" i="17"/>
  <c r="O17" i="17"/>
  <c r="B17" i="17"/>
  <c r="B16" i="17"/>
  <c r="AN14" i="17"/>
  <c r="AK14" i="17"/>
  <c r="AH14" i="17"/>
  <c r="AE14" i="17"/>
  <c r="AB14" i="17"/>
  <c r="Y14" i="17"/>
  <c r="V14" i="17"/>
  <c r="S14" i="17"/>
  <c r="P14" i="17"/>
  <c r="M14" i="17"/>
  <c r="J14" i="17"/>
  <c r="B15" i="17"/>
  <c r="C11" i="17"/>
  <c r="B8" i="17"/>
  <c r="B14" i="17" s="1"/>
  <c r="C81" i="17" l="1"/>
  <c r="G81" i="17" s="1"/>
  <c r="H36" i="17"/>
  <c r="G36" i="17"/>
  <c r="C42" i="17"/>
  <c r="G42" i="17" s="1"/>
  <c r="I39" i="17"/>
  <c r="AA120" i="17"/>
  <c r="R120" i="17"/>
  <c r="R164" i="17" s="1"/>
  <c r="C24" i="17"/>
  <c r="G24" i="17" s="1"/>
  <c r="I120" i="17"/>
  <c r="I164" i="17" s="1"/>
  <c r="U21" i="17"/>
  <c r="U120" i="17"/>
  <c r="U164" i="17" s="1"/>
  <c r="X120" i="17"/>
  <c r="X164" i="17" s="1"/>
  <c r="AJ120" i="17"/>
  <c r="AJ164" i="17" s="1"/>
  <c r="O120" i="17"/>
  <c r="O164" i="17" s="1"/>
  <c r="AM120" i="17"/>
  <c r="AM164" i="17" s="1"/>
  <c r="AD120" i="17"/>
  <c r="AD164" i="17" s="1"/>
  <c r="AP120" i="17"/>
  <c r="AP164" i="17" s="1"/>
  <c r="AG120" i="17"/>
  <c r="L142" i="17"/>
  <c r="B144" i="17"/>
  <c r="B163" i="17" s="1"/>
  <c r="G30" i="17"/>
  <c r="H24" i="17"/>
  <c r="J142" i="17"/>
  <c r="V142" i="17"/>
  <c r="AH142" i="17"/>
  <c r="P142" i="17"/>
  <c r="AB142" i="17"/>
  <c r="AN142" i="17"/>
  <c r="O142" i="17"/>
  <c r="Y142" i="17"/>
  <c r="R142" i="17"/>
  <c r="B84" i="17"/>
  <c r="B81" i="17" s="1"/>
  <c r="M142" i="17"/>
  <c r="Z174" i="17"/>
  <c r="Z180" i="17" s="1"/>
  <c r="AJ142" i="17"/>
  <c r="S142" i="17"/>
  <c r="AE142" i="17"/>
  <c r="H51" i="17"/>
  <c r="AK142" i="17"/>
  <c r="C133" i="17"/>
  <c r="G133" i="17" s="1"/>
  <c r="AA130" i="17"/>
  <c r="AA127" i="17"/>
  <c r="AA145" i="17" s="1"/>
  <c r="F33" i="17"/>
  <c r="H33" i="17" s="1"/>
  <c r="E36" i="17"/>
  <c r="E33" i="17" s="1"/>
  <c r="C45" i="17"/>
  <c r="I144" i="17"/>
  <c r="I124" i="17"/>
  <c r="D124" i="17"/>
  <c r="H124" i="17" s="1"/>
  <c r="H142" i="17" s="1"/>
  <c r="AG130" i="17"/>
  <c r="AG127" i="17"/>
  <c r="H30" i="17"/>
  <c r="E30" i="17"/>
  <c r="L72" i="17"/>
  <c r="D75" i="17"/>
  <c r="N117" i="17"/>
  <c r="F120" i="17"/>
  <c r="F164" i="17" s="1"/>
  <c r="F14" i="17"/>
  <c r="E17" i="17"/>
  <c r="F87" i="17"/>
  <c r="H87" i="17" s="1"/>
  <c r="E90" i="17"/>
  <c r="E87" i="17" s="1"/>
  <c r="H90" i="17"/>
  <c r="H81" i="17"/>
  <c r="G102" i="17"/>
  <c r="C99" i="17"/>
  <c r="G99" i="17" s="1"/>
  <c r="C93" i="17"/>
  <c r="G93" i="17" s="1"/>
  <c r="G96" i="17"/>
  <c r="G11" i="17"/>
  <c r="E11" i="17"/>
  <c r="E8" i="17" s="1"/>
  <c r="E7" i="17" s="1"/>
  <c r="C17" i="17"/>
  <c r="C51" i="17"/>
  <c r="G51" i="17" s="1"/>
  <c r="C136" i="17"/>
  <c r="G136" i="17" s="1"/>
  <c r="C8" i="17"/>
  <c r="C7" i="17" s="1"/>
  <c r="G7" i="17" s="1"/>
  <c r="L14" i="17"/>
  <c r="R14" i="17"/>
  <c r="X14" i="17"/>
  <c r="AD14" i="17"/>
  <c r="AJ14" i="17"/>
  <c r="AP14" i="17"/>
  <c r="O14" i="17"/>
  <c r="AA14" i="17"/>
  <c r="AM14" i="17"/>
  <c r="L21" i="17"/>
  <c r="R21" i="17"/>
  <c r="X21" i="17"/>
  <c r="AD21" i="17"/>
  <c r="AJ21" i="17"/>
  <c r="AP21" i="17"/>
  <c r="O21" i="17"/>
  <c r="AA21" i="17"/>
  <c r="AM21" i="17"/>
  <c r="X69" i="17"/>
  <c r="AJ69" i="17"/>
  <c r="B7" i="17"/>
  <c r="U14" i="17"/>
  <c r="AG14" i="17"/>
  <c r="C33" i="17"/>
  <c r="H11" i="17"/>
  <c r="F27" i="17"/>
  <c r="H27" i="17" s="1"/>
  <c r="AM69" i="17"/>
  <c r="AA69" i="17"/>
  <c r="O69" i="17"/>
  <c r="B143" i="17"/>
  <c r="B162" i="17" s="1"/>
  <c r="C27" i="17"/>
  <c r="D14" i="17"/>
  <c r="AM39" i="17"/>
  <c r="AE39" i="17"/>
  <c r="AA39" i="17"/>
  <c r="S39" i="17"/>
  <c r="O39" i="17"/>
  <c r="F75" i="17"/>
  <c r="AP75" i="17"/>
  <c r="AD75" i="17"/>
  <c r="R75" i="17"/>
  <c r="J75" i="17"/>
  <c r="I14" i="17"/>
  <c r="AP39" i="17"/>
  <c r="AH39" i="17"/>
  <c r="AD39" i="17"/>
  <c r="V39" i="17"/>
  <c r="R39" i="17"/>
  <c r="J39" i="17"/>
  <c r="E72" i="17"/>
  <c r="E69" i="17" s="1"/>
  <c r="AK75" i="17"/>
  <c r="AG75" i="17"/>
  <c r="Y75" i="17"/>
  <c r="U75" i="17"/>
  <c r="M75" i="17"/>
  <c r="B147" i="17"/>
  <c r="B166" i="17" s="1"/>
  <c r="I75" i="17"/>
  <c r="AK39" i="17"/>
  <c r="AG39" i="17"/>
  <c r="Y39" i="17"/>
  <c r="U39" i="17"/>
  <c r="M39" i="17"/>
  <c r="F45" i="17"/>
  <c r="H45" i="17" s="1"/>
  <c r="AB69" i="17"/>
  <c r="AJ75" i="17"/>
  <c r="AB75" i="17"/>
  <c r="X75" i="17"/>
  <c r="L75" i="17"/>
  <c r="G90" i="17"/>
  <c r="AJ39" i="17"/>
  <c r="X39" i="17"/>
  <c r="L39" i="17"/>
  <c r="AM75" i="17"/>
  <c r="AE75" i="17"/>
  <c r="AA75" i="17"/>
  <c r="S75" i="17"/>
  <c r="O75" i="17"/>
  <c r="H39" i="17"/>
  <c r="H42" i="17"/>
  <c r="H8" i="17"/>
  <c r="D7" i="17"/>
  <c r="H7" i="17" s="1"/>
  <c r="C126" i="17"/>
  <c r="AH69" i="17"/>
  <c r="J117" i="17"/>
  <c r="V69" i="17"/>
  <c r="P69" i="17"/>
  <c r="AN69" i="17"/>
  <c r="C78" i="17"/>
  <c r="C128" i="17"/>
  <c r="B21" i="17"/>
  <c r="I21" i="17"/>
  <c r="R69" i="17"/>
  <c r="AP69" i="17"/>
  <c r="U69" i="17"/>
  <c r="AG69" i="17"/>
  <c r="AM142" i="17"/>
  <c r="B165" i="17"/>
  <c r="U142" i="17"/>
  <c r="E27" i="17" l="1"/>
  <c r="E24" i="17"/>
  <c r="E21" i="17" s="1"/>
  <c r="E14" i="17"/>
  <c r="AA164" i="17"/>
  <c r="G17" i="17"/>
  <c r="AG124" i="17"/>
  <c r="AG145" i="17"/>
  <c r="AG142" i="17" s="1"/>
  <c r="G87" i="17"/>
  <c r="F117" i="17"/>
  <c r="E120" i="17"/>
  <c r="E117" i="17" s="1"/>
  <c r="L69" i="17"/>
  <c r="L120" i="17"/>
  <c r="L117" i="17" s="1"/>
  <c r="C127" i="17"/>
  <c r="C124" i="17" s="1"/>
  <c r="G124" i="17" s="1"/>
  <c r="G142" i="17" s="1"/>
  <c r="C146" i="17"/>
  <c r="C165" i="17" s="1"/>
  <c r="I163" i="17"/>
  <c r="B145" i="17"/>
  <c r="B164" i="17" s="1"/>
  <c r="B142" i="17"/>
  <c r="B161" i="17" s="1"/>
  <c r="D21" i="17"/>
  <c r="H21" i="17" s="1"/>
  <c r="G27" i="17"/>
  <c r="H14" i="17"/>
  <c r="H78" i="17"/>
  <c r="G33" i="17"/>
  <c r="C130" i="17"/>
  <c r="G130" i="17" s="1"/>
  <c r="G8" i="17"/>
  <c r="H75" i="17"/>
  <c r="H163" i="17"/>
  <c r="D142" i="17"/>
  <c r="AA124" i="17"/>
  <c r="AA142" i="17"/>
  <c r="G78" i="17"/>
  <c r="N161" i="17"/>
  <c r="AD117" i="17"/>
  <c r="X161" i="17"/>
  <c r="X117" i="17"/>
  <c r="AJ117" i="17"/>
  <c r="C39" i="17"/>
  <c r="G39" i="17" s="1"/>
  <c r="G45" i="17"/>
  <c r="C14" i="17"/>
  <c r="G14" i="17" s="1"/>
  <c r="AD69" i="17"/>
  <c r="C21" i="17"/>
  <c r="G21" i="17" s="1"/>
  <c r="H17" i="17"/>
  <c r="C144" i="17"/>
  <c r="C163" i="17" s="1"/>
  <c r="C75" i="17"/>
  <c r="I142" i="17"/>
  <c r="R117" i="17"/>
  <c r="AP117" i="17"/>
  <c r="E164" i="17" l="1"/>
  <c r="E161" i="17" s="1"/>
  <c r="L164" i="17"/>
  <c r="L161" i="17" s="1"/>
  <c r="AG164" i="17"/>
  <c r="AG161" i="17" s="1"/>
  <c r="G75" i="17"/>
  <c r="C145" i="17"/>
  <c r="C142" i="17" s="1"/>
  <c r="F161" i="17"/>
  <c r="U161" i="17"/>
  <c r="AG117" i="17"/>
  <c r="U117" i="17"/>
  <c r="AD161" i="17"/>
  <c r="AM161" i="17"/>
  <c r="AM117" i="17"/>
  <c r="AA161" i="17"/>
  <c r="AA117" i="17"/>
  <c r="O161" i="17"/>
  <c r="O117" i="17"/>
  <c r="AJ161" i="17"/>
  <c r="AP161" i="17"/>
  <c r="R161" i="17"/>
  <c r="G165" i="17" l="1"/>
  <c r="H165" i="17"/>
  <c r="G163" i="17"/>
  <c r="C75" i="16" l="1"/>
  <c r="J72" i="16"/>
  <c r="K72" i="16"/>
  <c r="L72" i="16"/>
  <c r="M72" i="16"/>
  <c r="N72" i="16"/>
  <c r="O72" i="16"/>
  <c r="P72" i="16"/>
  <c r="Q72" i="16"/>
  <c r="R72" i="16"/>
  <c r="S72" i="16"/>
  <c r="T72" i="16"/>
  <c r="U72" i="16"/>
  <c r="V72" i="16"/>
  <c r="W72" i="16"/>
  <c r="X72" i="16"/>
  <c r="Y72" i="16"/>
  <c r="Z72" i="16"/>
  <c r="AA72" i="16"/>
  <c r="AB72" i="16"/>
  <c r="AC72" i="16"/>
  <c r="AD72" i="16"/>
  <c r="AE72" i="16"/>
  <c r="AF72" i="16"/>
  <c r="AG72" i="16"/>
  <c r="AH72" i="16"/>
  <c r="AI72" i="16"/>
  <c r="AJ72" i="16"/>
  <c r="AK72" i="16"/>
  <c r="AL72" i="16"/>
  <c r="AM72" i="16"/>
  <c r="AN72" i="16"/>
  <c r="AO72" i="16"/>
  <c r="AP72" i="16"/>
  <c r="AQ72" i="16"/>
  <c r="F75" i="16"/>
  <c r="D72" i="16"/>
  <c r="F69" i="16"/>
  <c r="K66" i="16"/>
  <c r="N66" i="16"/>
  <c r="Q66" i="16"/>
  <c r="T66" i="16"/>
  <c r="W66" i="16"/>
  <c r="Z66" i="16"/>
  <c r="AC66" i="16"/>
  <c r="AF66" i="16"/>
  <c r="AI66" i="16"/>
  <c r="AL66" i="16"/>
  <c r="AO66" i="16"/>
  <c r="AQ66" i="16"/>
  <c r="J60" i="16"/>
  <c r="K60" i="16"/>
  <c r="L60" i="16"/>
  <c r="M60" i="16"/>
  <c r="N60" i="16"/>
  <c r="O60" i="16"/>
  <c r="P60" i="16"/>
  <c r="Q60" i="16"/>
  <c r="R60" i="16"/>
  <c r="S60" i="16"/>
  <c r="T60" i="16"/>
  <c r="U60" i="16"/>
  <c r="V60" i="16"/>
  <c r="W60" i="16"/>
  <c r="X60" i="16"/>
  <c r="Y60" i="16"/>
  <c r="Z60" i="16"/>
  <c r="AA60" i="16"/>
  <c r="AB60" i="16"/>
  <c r="AC60" i="16"/>
  <c r="AD60" i="16"/>
  <c r="AE60" i="16"/>
  <c r="AF60" i="16"/>
  <c r="AG60" i="16"/>
  <c r="AH60" i="16"/>
  <c r="AI60" i="16"/>
  <c r="AJ60" i="16"/>
  <c r="AK60" i="16"/>
  <c r="AL60" i="16"/>
  <c r="AM60" i="16"/>
  <c r="AN60" i="16"/>
  <c r="AO60" i="16"/>
  <c r="AP60" i="16"/>
  <c r="AQ60" i="16"/>
  <c r="F63" i="16"/>
  <c r="D60" i="16"/>
  <c r="F57" i="16"/>
  <c r="E57" i="16" s="1"/>
  <c r="E54" i="16" s="1"/>
  <c r="J48" i="16"/>
  <c r="K48" i="16"/>
  <c r="L48" i="16"/>
  <c r="M48" i="16"/>
  <c r="N48" i="16"/>
  <c r="O48" i="16"/>
  <c r="P48" i="16"/>
  <c r="Q48" i="16"/>
  <c r="R48" i="16"/>
  <c r="S48" i="16"/>
  <c r="T48" i="16"/>
  <c r="U48" i="16"/>
  <c r="V48" i="16"/>
  <c r="W48" i="16"/>
  <c r="X48" i="16"/>
  <c r="Y48" i="16"/>
  <c r="Z48" i="16"/>
  <c r="AA48" i="16"/>
  <c r="AB48" i="16"/>
  <c r="AC48" i="16"/>
  <c r="AD48" i="16"/>
  <c r="AE48" i="16"/>
  <c r="AF48" i="16"/>
  <c r="AG48" i="16"/>
  <c r="AH48" i="16"/>
  <c r="AI48" i="16"/>
  <c r="AJ48" i="16"/>
  <c r="AK48" i="16"/>
  <c r="AL48" i="16"/>
  <c r="AM48" i="16"/>
  <c r="AN48" i="16"/>
  <c r="AO48" i="16"/>
  <c r="AP48" i="16"/>
  <c r="AQ48" i="16"/>
  <c r="J54" i="16"/>
  <c r="K54" i="16"/>
  <c r="L54" i="16"/>
  <c r="M54" i="16"/>
  <c r="N54" i="16"/>
  <c r="O54" i="16"/>
  <c r="P54" i="16"/>
  <c r="Q54" i="16"/>
  <c r="R54" i="16"/>
  <c r="S54" i="16"/>
  <c r="T54" i="16"/>
  <c r="U54" i="16"/>
  <c r="V54" i="16"/>
  <c r="W54" i="16"/>
  <c r="X54" i="16"/>
  <c r="Y54" i="16"/>
  <c r="Z54" i="16"/>
  <c r="AA54" i="16"/>
  <c r="AB54" i="16"/>
  <c r="AC54" i="16"/>
  <c r="AD54" i="16"/>
  <c r="AE54" i="16"/>
  <c r="AF54" i="16"/>
  <c r="AG54" i="16"/>
  <c r="AH54" i="16"/>
  <c r="AI54" i="16"/>
  <c r="AJ54" i="16"/>
  <c r="AK54" i="16"/>
  <c r="AL54" i="16"/>
  <c r="AM54" i="16"/>
  <c r="AN54" i="16"/>
  <c r="AO54" i="16"/>
  <c r="AP54" i="16"/>
  <c r="AQ54" i="16"/>
  <c r="D54" i="16"/>
  <c r="F51" i="16"/>
  <c r="E51" i="16" s="1"/>
  <c r="E48" i="16" s="1"/>
  <c r="D48" i="16"/>
  <c r="J42" i="16"/>
  <c r="K42" i="16"/>
  <c r="L42" i="16"/>
  <c r="M42" i="16"/>
  <c r="N42" i="16"/>
  <c r="O42" i="16"/>
  <c r="P42" i="16"/>
  <c r="Q42" i="16"/>
  <c r="R42" i="16"/>
  <c r="S42" i="16"/>
  <c r="T42" i="16"/>
  <c r="U42" i="16"/>
  <c r="V42" i="16"/>
  <c r="W42" i="16"/>
  <c r="X42" i="16"/>
  <c r="Y42" i="16"/>
  <c r="Z42" i="16"/>
  <c r="AA42" i="16"/>
  <c r="AB42" i="16"/>
  <c r="AC42" i="16"/>
  <c r="AD42" i="16"/>
  <c r="AE42" i="16"/>
  <c r="AF42" i="16"/>
  <c r="AG42" i="16"/>
  <c r="AH42" i="16"/>
  <c r="AI42" i="16"/>
  <c r="AJ42" i="16"/>
  <c r="AK42" i="16"/>
  <c r="AL42" i="16"/>
  <c r="AM42" i="16"/>
  <c r="AN42" i="16"/>
  <c r="AO42" i="16"/>
  <c r="AP42" i="16"/>
  <c r="AQ42" i="16"/>
  <c r="F45" i="16"/>
  <c r="D42" i="16"/>
  <c r="F33" i="16"/>
  <c r="D30" i="16"/>
  <c r="J30" i="16"/>
  <c r="K30" i="16"/>
  <c r="M30" i="16"/>
  <c r="N30" i="16"/>
  <c r="P30" i="16"/>
  <c r="Q30" i="16"/>
  <c r="S30" i="16"/>
  <c r="T30" i="16"/>
  <c r="V30" i="16"/>
  <c r="W30" i="16"/>
  <c r="Y30" i="16"/>
  <c r="Z30" i="16"/>
  <c r="AB30" i="16"/>
  <c r="AC30" i="16"/>
  <c r="AE30" i="16"/>
  <c r="AF30" i="16"/>
  <c r="AH30" i="16"/>
  <c r="AI30" i="16"/>
  <c r="AK30" i="16"/>
  <c r="AL30" i="16"/>
  <c r="AN30" i="16"/>
  <c r="AO30" i="16"/>
  <c r="AQ30" i="16"/>
  <c r="J36" i="16"/>
  <c r="K36" i="16"/>
  <c r="L36" i="16"/>
  <c r="M36" i="16"/>
  <c r="N36" i="16"/>
  <c r="O36" i="16"/>
  <c r="P36" i="16"/>
  <c r="Q36" i="16"/>
  <c r="R36" i="16"/>
  <c r="S36" i="16"/>
  <c r="T36" i="16"/>
  <c r="U36" i="16"/>
  <c r="V36" i="16"/>
  <c r="W36" i="16"/>
  <c r="X36" i="16"/>
  <c r="Y36" i="16"/>
  <c r="Z36" i="16"/>
  <c r="AA36" i="16"/>
  <c r="AB36" i="16"/>
  <c r="AC36" i="16"/>
  <c r="AD36" i="16"/>
  <c r="AE36" i="16"/>
  <c r="AF36" i="16"/>
  <c r="AG36" i="16"/>
  <c r="AH36" i="16"/>
  <c r="AI36" i="16"/>
  <c r="AJ36" i="16"/>
  <c r="AK36" i="16"/>
  <c r="AL36" i="16"/>
  <c r="AM36" i="16"/>
  <c r="AN36" i="16"/>
  <c r="AO36" i="16"/>
  <c r="AP36" i="16"/>
  <c r="AQ36" i="16"/>
  <c r="D36" i="16"/>
  <c r="F39" i="16"/>
  <c r="C39" i="16"/>
  <c r="F27" i="16"/>
  <c r="E27" i="16" s="1"/>
  <c r="E24" i="16" s="1"/>
  <c r="K9" i="16"/>
  <c r="K99" i="16" s="1"/>
  <c r="K96" i="16" s="1"/>
  <c r="J18" i="16"/>
  <c r="K18" i="16"/>
  <c r="L18" i="16"/>
  <c r="M18" i="16"/>
  <c r="N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J12" i="16"/>
  <c r="K12" i="16"/>
  <c r="L12" i="16"/>
  <c r="M12" i="16"/>
  <c r="N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AO12" i="16"/>
  <c r="AP12" i="16"/>
  <c r="AQ12" i="16"/>
  <c r="F21" i="16"/>
  <c r="D18" i="16"/>
  <c r="C21" i="16"/>
  <c r="D12" i="16"/>
  <c r="J9" i="16"/>
  <c r="J99" i="16" s="1"/>
  <c r="J96" i="16" s="1"/>
  <c r="M9" i="16"/>
  <c r="M99" i="16" s="1"/>
  <c r="M96" i="16" s="1"/>
  <c r="N9" i="16"/>
  <c r="P9" i="16"/>
  <c r="P99" i="16" s="1"/>
  <c r="P96" i="16" s="1"/>
  <c r="Q9" i="16"/>
  <c r="S9" i="16"/>
  <c r="S99" i="16" s="1"/>
  <c r="S96" i="16" s="1"/>
  <c r="T9" i="16"/>
  <c r="V9" i="16"/>
  <c r="V99" i="16" s="1"/>
  <c r="V96" i="16" s="1"/>
  <c r="W9" i="16"/>
  <c r="W99" i="16" s="1"/>
  <c r="W96" i="16" s="1"/>
  <c r="X9" i="16"/>
  <c r="X99" i="16" s="1"/>
  <c r="X96" i="16" s="1"/>
  <c r="Y9" i="16"/>
  <c r="Y99" i="16" s="1"/>
  <c r="Y96" i="16" s="1"/>
  <c r="Z9" i="16"/>
  <c r="AA9" i="16"/>
  <c r="AA99" i="16" s="1"/>
  <c r="AA96" i="16" s="1"/>
  <c r="AB9" i="16"/>
  <c r="AB99" i="16" s="1"/>
  <c r="AB96" i="16" s="1"/>
  <c r="AC9" i="16"/>
  <c r="AD9" i="16"/>
  <c r="AD99" i="16" s="1"/>
  <c r="AD96" i="16" s="1"/>
  <c r="AE9" i="16"/>
  <c r="AE99" i="16" s="1"/>
  <c r="AE96" i="16" s="1"/>
  <c r="AF9" i="16"/>
  <c r="AG9" i="16"/>
  <c r="AG99" i="16" s="1"/>
  <c r="AG96" i="16" s="1"/>
  <c r="AH9" i="16"/>
  <c r="AH99" i="16" s="1"/>
  <c r="AH96" i="16" s="1"/>
  <c r="AI9" i="16"/>
  <c r="AI99" i="16" s="1"/>
  <c r="AI96" i="16" s="1"/>
  <c r="AJ9" i="16"/>
  <c r="AJ99" i="16" s="1"/>
  <c r="AJ96" i="16" s="1"/>
  <c r="AK9" i="16"/>
  <c r="AK99" i="16" s="1"/>
  <c r="AK96" i="16" s="1"/>
  <c r="AL9" i="16"/>
  <c r="AM9" i="16"/>
  <c r="AM99" i="16" s="1"/>
  <c r="AM96" i="16" s="1"/>
  <c r="AN9" i="16"/>
  <c r="AN99" i="16" s="1"/>
  <c r="AN96" i="16" s="1"/>
  <c r="AO9" i="16"/>
  <c r="AQ9" i="16"/>
  <c r="AQ99" i="16" s="1"/>
  <c r="AQ96" i="16" s="1"/>
  <c r="I9" i="16"/>
  <c r="I99" i="16" s="1"/>
  <c r="I96" i="16" s="1"/>
  <c r="H21" i="16" l="1"/>
  <c r="F9" i="16"/>
  <c r="E9" i="16" s="1"/>
  <c r="E6" i="16" s="1"/>
  <c r="F12" i="16"/>
  <c r="H12" i="16" s="1"/>
  <c r="G39" i="16"/>
  <c r="F54" i="16"/>
  <c r="H54" i="16" s="1"/>
  <c r="F48" i="16"/>
  <c r="H48" i="16" s="1"/>
  <c r="AO6" i="16"/>
  <c r="AO99" i="16"/>
  <c r="AO96" i="16" s="1"/>
  <c r="AC6" i="16"/>
  <c r="AC99" i="16"/>
  <c r="AC96" i="16" s="1"/>
  <c r="T6" i="16"/>
  <c r="T99" i="16"/>
  <c r="T96" i="16" s="1"/>
  <c r="Q6" i="16"/>
  <c r="Q99" i="16"/>
  <c r="Q96" i="16" s="1"/>
  <c r="AI6" i="16"/>
  <c r="H51" i="16"/>
  <c r="H75" i="16"/>
  <c r="E75" i="16"/>
  <c r="E72" i="16" s="1"/>
  <c r="AL6" i="16"/>
  <c r="AL99" i="16"/>
  <c r="AL96" i="16" s="1"/>
  <c r="AF6" i="16"/>
  <c r="AF99" i="16"/>
  <c r="AF96" i="16" s="1"/>
  <c r="Z6" i="16"/>
  <c r="Z99" i="16"/>
  <c r="Z96" i="16" s="1"/>
  <c r="AQ6" i="16"/>
  <c r="W6" i="16"/>
  <c r="F36" i="16"/>
  <c r="H36" i="16" s="1"/>
  <c r="E39" i="16"/>
  <c r="E36" i="16" s="1"/>
  <c r="F24" i="16"/>
  <c r="N6" i="16"/>
  <c r="N99" i="16"/>
  <c r="F66" i="16"/>
  <c r="E69" i="16"/>
  <c r="E66" i="16" s="1"/>
  <c r="H63" i="16"/>
  <c r="E63" i="16"/>
  <c r="E60" i="16" s="1"/>
  <c r="F60" i="16"/>
  <c r="H60" i="16" s="1"/>
  <c r="H57" i="16"/>
  <c r="F42" i="16"/>
  <c r="H42" i="16" s="1"/>
  <c r="E45" i="16"/>
  <c r="E42" i="16" s="1"/>
  <c r="F30" i="16"/>
  <c r="H30" i="16" s="1"/>
  <c r="E33" i="16"/>
  <c r="E30" i="16" s="1"/>
  <c r="F18" i="16"/>
  <c r="H18" i="16" s="1"/>
  <c r="G21" i="16"/>
  <c r="E21" i="16"/>
  <c r="E18" i="16" s="1"/>
  <c r="K6" i="16"/>
  <c r="H15" i="16"/>
  <c r="E15" i="16"/>
  <c r="H39" i="16"/>
  <c r="H45" i="16"/>
  <c r="H69" i="16"/>
  <c r="G75" i="16"/>
  <c r="H33" i="16"/>
  <c r="F72" i="16"/>
  <c r="H72" i="16" s="1"/>
  <c r="C77" i="16"/>
  <c r="C76" i="16"/>
  <c r="C74" i="16"/>
  <c r="C73" i="16"/>
  <c r="I72" i="16"/>
  <c r="B72" i="16"/>
  <c r="B71" i="16"/>
  <c r="D66" i="16"/>
  <c r="B69" i="16"/>
  <c r="B68" i="16"/>
  <c r="AP66" i="16"/>
  <c r="AN66" i="16"/>
  <c r="AK66" i="16"/>
  <c r="AJ66" i="16"/>
  <c r="AH66" i="16"/>
  <c r="AE66" i="16"/>
  <c r="AD66" i="16"/>
  <c r="AB66" i="16"/>
  <c r="Y66" i="16"/>
  <c r="X66" i="16"/>
  <c r="V66" i="16"/>
  <c r="S66" i="16"/>
  <c r="R66" i="16"/>
  <c r="P66" i="16"/>
  <c r="M66" i="16"/>
  <c r="L66" i="16"/>
  <c r="J66" i="16"/>
  <c r="B67" i="16"/>
  <c r="C65" i="16"/>
  <c r="C64" i="16"/>
  <c r="C63" i="16"/>
  <c r="G63" i="16" s="1"/>
  <c r="C62" i="16"/>
  <c r="C61" i="16"/>
  <c r="I60" i="16"/>
  <c r="B60" i="16"/>
  <c r="C59" i="16"/>
  <c r="C58" i="16"/>
  <c r="C57" i="16"/>
  <c r="C56" i="16"/>
  <c r="C55" i="16"/>
  <c r="I54" i="16"/>
  <c r="B54" i="16"/>
  <c r="C53" i="16"/>
  <c r="C52" i="16"/>
  <c r="C51" i="16"/>
  <c r="G51" i="16" s="1"/>
  <c r="C50" i="16"/>
  <c r="C49" i="16"/>
  <c r="I48" i="16"/>
  <c r="B48" i="16"/>
  <c r="C47" i="16"/>
  <c r="C46" i="16"/>
  <c r="C45" i="16"/>
  <c r="C44" i="16"/>
  <c r="C43" i="16"/>
  <c r="I42" i="16"/>
  <c r="B42" i="16"/>
  <c r="C41" i="16"/>
  <c r="C40" i="16"/>
  <c r="C38" i="16"/>
  <c r="C37" i="16"/>
  <c r="I36" i="16"/>
  <c r="B36" i="16"/>
  <c r="C35" i="16"/>
  <c r="C34" i="16"/>
  <c r="AP30" i="16"/>
  <c r="AM30" i="16"/>
  <c r="AJ30" i="16"/>
  <c r="AG30" i="16"/>
  <c r="AD30" i="16"/>
  <c r="AA30" i="16"/>
  <c r="X30" i="16"/>
  <c r="U30" i="16"/>
  <c r="R30" i="16"/>
  <c r="O30" i="16"/>
  <c r="L30" i="16"/>
  <c r="C32" i="16"/>
  <c r="C31" i="16"/>
  <c r="I30" i="16"/>
  <c r="B30" i="16"/>
  <c r="AP9" i="16"/>
  <c r="AP99" i="16" s="1"/>
  <c r="AP96" i="16" s="1"/>
  <c r="U9" i="16"/>
  <c r="U99" i="16" s="1"/>
  <c r="U96" i="16" s="1"/>
  <c r="O9" i="16"/>
  <c r="O99" i="16" s="1"/>
  <c r="O96" i="16" s="1"/>
  <c r="D24" i="16"/>
  <c r="X24" i="16"/>
  <c r="J24" i="16"/>
  <c r="I24" i="16"/>
  <c r="B24" i="16"/>
  <c r="C18" i="16"/>
  <c r="I18" i="16"/>
  <c r="B18" i="16"/>
  <c r="G15" i="16"/>
  <c r="I12" i="16"/>
  <c r="B12" i="16"/>
  <c r="B11" i="16"/>
  <c r="B9" i="16"/>
  <c r="B8" i="16"/>
  <c r="AN6" i="16"/>
  <c r="AM6" i="16"/>
  <c r="AJ6" i="16"/>
  <c r="AH6" i="16"/>
  <c r="AG6" i="16"/>
  <c r="AD6" i="16"/>
  <c r="AB6" i="16"/>
  <c r="AA6" i="16"/>
  <c r="X6" i="16"/>
  <c r="V6" i="16"/>
  <c r="P6" i="16"/>
  <c r="J6" i="16"/>
  <c r="B7" i="16"/>
  <c r="E12" i="16" l="1"/>
  <c r="H24" i="16"/>
  <c r="H66" i="16"/>
  <c r="U24" i="16"/>
  <c r="G18" i="16"/>
  <c r="F6" i="16"/>
  <c r="AP6" i="16"/>
  <c r="O6" i="16"/>
  <c r="O24" i="16"/>
  <c r="C36" i="16"/>
  <c r="G36" i="16" s="1"/>
  <c r="B99" i="16"/>
  <c r="B101" i="16"/>
  <c r="C48" i="16"/>
  <c r="G48" i="16" s="1"/>
  <c r="B97" i="16"/>
  <c r="B98" i="16"/>
  <c r="U6" i="16"/>
  <c r="N96" i="16"/>
  <c r="F99" i="16"/>
  <c r="C54" i="16"/>
  <c r="G54" i="16" s="1"/>
  <c r="C60" i="16"/>
  <c r="G60" i="16" s="1"/>
  <c r="O66" i="16"/>
  <c r="U66" i="16"/>
  <c r="AA66" i="16"/>
  <c r="AG66" i="16"/>
  <c r="AM66" i="16"/>
  <c r="G57" i="16"/>
  <c r="C33" i="16"/>
  <c r="G33" i="16" s="1"/>
  <c r="R24" i="16"/>
  <c r="R9" i="16"/>
  <c r="C12" i="16"/>
  <c r="G12" i="16" s="1"/>
  <c r="L9" i="16"/>
  <c r="C27" i="16"/>
  <c r="C42" i="16"/>
  <c r="G42" i="16" s="1"/>
  <c r="G45" i="16"/>
  <c r="C72" i="16"/>
  <c r="G72" i="16" s="1"/>
  <c r="M6" i="16"/>
  <c r="S6" i="16"/>
  <c r="Y6" i="16"/>
  <c r="AE6" i="16"/>
  <c r="AK6" i="16"/>
  <c r="B6" i="16"/>
  <c r="C68" i="16"/>
  <c r="C70" i="16"/>
  <c r="C100" i="16" s="1"/>
  <c r="C71" i="16"/>
  <c r="C101" i="16" s="1"/>
  <c r="I66" i="16"/>
  <c r="C67" i="16"/>
  <c r="C97" i="16" s="1"/>
  <c r="I6" i="16"/>
  <c r="B66" i="16"/>
  <c r="C69" i="16"/>
  <c r="G27" i="16" l="1"/>
  <c r="C9" i="16"/>
  <c r="C98" i="16"/>
  <c r="B96" i="16"/>
  <c r="R6" i="16"/>
  <c r="R99" i="16"/>
  <c r="R96" i="16" s="1"/>
  <c r="E99" i="16"/>
  <c r="E96" i="16" s="1"/>
  <c r="F96" i="16"/>
  <c r="L99" i="16"/>
  <c r="D99" i="16"/>
  <c r="L6" i="16"/>
  <c r="G69" i="16"/>
  <c r="C24" i="16"/>
  <c r="G24" i="16" s="1"/>
  <c r="C30" i="16"/>
  <c r="G30" i="16" s="1"/>
  <c r="C66" i="16"/>
  <c r="G66" i="16" s="1"/>
  <c r="G9" i="16" l="1"/>
  <c r="C99" i="16"/>
  <c r="C96" i="16" s="1"/>
  <c r="G96" i="16" s="1"/>
  <c r="C6" i="16"/>
  <c r="G6" i="16" s="1"/>
  <c r="D6" i="16"/>
  <c r="H6" i="16" s="1"/>
  <c r="H9" i="16"/>
  <c r="L96" i="16"/>
  <c r="I15" i="15"/>
  <c r="J15" i="15"/>
  <c r="K15" i="15"/>
  <c r="L15" i="15"/>
  <c r="M15" i="15"/>
  <c r="N15" i="15"/>
  <c r="O15" i="15"/>
  <c r="P15" i="15"/>
  <c r="Q15" i="15"/>
  <c r="R15" i="15"/>
  <c r="S15" i="15"/>
  <c r="T15" i="15"/>
  <c r="U15" i="15"/>
  <c r="V15" i="15"/>
  <c r="W15" i="15"/>
  <c r="X15" i="15"/>
  <c r="Y15" i="15"/>
  <c r="Z15" i="15"/>
  <c r="AA15" i="15"/>
  <c r="AB15" i="15"/>
  <c r="AC15" i="15"/>
  <c r="AD15" i="15"/>
  <c r="AE15" i="15"/>
  <c r="H15" i="15"/>
  <c r="G56" i="15"/>
  <c r="G49" i="15"/>
  <c r="I44" i="15"/>
  <c r="J44" i="15"/>
  <c r="K44" i="15"/>
  <c r="L44" i="15"/>
  <c r="M44" i="15"/>
  <c r="N44" i="15"/>
  <c r="O44" i="15"/>
  <c r="P44" i="15"/>
  <c r="Q44" i="15"/>
  <c r="R44" i="15"/>
  <c r="S44" i="15"/>
  <c r="T44" i="15"/>
  <c r="U44" i="15"/>
  <c r="V44" i="15"/>
  <c r="W44" i="15"/>
  <c r="X44" i="15"/>
  <c r="Y44" i="15"/>
  <c r="Z44" i="15"/>
  <c r="AA44" i="15"/>
  <c r="AB44" i="15"/>
  <c r="AC44" i="15"/>
  <c r="AE44" i="15"/>
  <c r="I29" i="15"/>
  <c r="Q29" i="15"/>
  <c r="AE29" i="15"/>
  <c r="I8" i="15"/>
  <c r="Q8" i="15"/>
  <c r="AE8" i="15"/>
  <c r="B87" i="15"/>
  <c r="F51" i="15"/>
  <c r="B49" i="15"/>
  <c r="F49" i="15" s="1"/>
  <c r="B44" i="15"/>
  <c r="F44" i="15" s="1"/>
  <c r="H44" i="15"/>
  <c r="AD113" i="15"/>
  <c r="AD42" i="15"/>
  <c r="J42" i="15"/>
  <c r="H42" i="15"/>
  <c r="H63" i="15" s="1"/>
  <c r="AD111" i="15"/>
  <c r="J111" i="15"/>
  <c r="AD40" i="15"/>
  <c r="J40" i="15"/>
  <c r="J61" i="15" s="1"/>
  <c r="J14" i="15"/>
  <c r="J35" i="15" s="1"/>
  <c r="J113" i="15" s="1"/>
  <c r="H14" i="15"/>
  <c r="H33" i="15"/>
  <c r="B33" i="15" l="1"/>
  <c r="F33" i="15" s="1"/>
  <c r="C33" i="15"/>
  <c r="G33" i="15" s="1"/>
  <c r="B14" i="15"/>
  <c r="B22" i="15"/>
  <c r="F22" i="15" s="1"/>
  <c r="B111" i="15"/>
  <c r="AD63" i="15"/>
  <c r="AD112" i="15" s="1"/>
  <c r="AD61" i="15"/>
  <c r="J63" i="15"/>
  <c r="J112" i="15" s="1"/>
  <c r="J110" i="15"/>
  <c r="J108" i="15" s="1"/>
  <c r="B40" i="15"/>
  <c r="B37" i="15" s="1"/>
  <c r="B42" i="15"/>
  <c r="F56" i="15"/>
  <c r="G99" i="16"/>
  <c r="G42" i="15"/>
  <c r="G14" i="15"/>
  <c r="F93" i="15"/>
  <c r="K66" i="15"/>
  <c r="M101" i="15"/>
  <c r="M66" i="15"/>
  <c r="O66" i="15"/>
  <c r="S66" i="15"/>
  <c r="U66" i="15"/>
  <c r="W66" i="15"/>
  <c r="Y101" i="15"/>
  <c r="Y66" i="15"/>
  <c r="AA66" i="15"/>
  <c r="AC101" i="15"/>
  <c r="AC66" i="15"/>
  <c r="F73" i="15"/>
  <c r="L101" i="15"/>
  <c r="L66" i="15"/>
  <c r="N101" i="15"/>
  <c r="N66" i="15"/>
  <c r="P101" i="15"/>
  <c r="P66" i="15"/>
  <c r="R101" i="15"/>
  <c r="R66" i="15"/>
  <c r="T101" i="15"/>
  <c r="T66" i="15"/>
  <c r="V101" i="15"/>
  <c r="V66" i="15"/>
  <c r="X101" i="15"/>
  <c r="X66" i="15"/>
  <c r="Z101" i="15"/>
  <c r="Z66" i="15"/>
  <c r="AB101" i="15"/>
  <c r="AB66" i="15"/>
  <c r="AD101" i="15"/>
  <c r="AD66" i="15"/>
  <c r="G15" i="15"/>
  <c r="G19" i="15"/>
  <c r="F28" i="15"/>
  <c r="F19" i="15"/>
  <c r="J37" i="15"/>
  <c r="L37" i="15"/>
  <c r="N58" i="15"/>
  <c r="N37" i="15"/>
  <c r="R58" i="15"/>
  <c r="R37" i="15"/>
  <c r="T37" i="15"/>
  <c r="V58" i="15"/>
  <c r="V37" i="15"/>
  <c r="X37" i="15"/>
  <c r="Z58" i="15"/>
  <c r="Z37" i="15"/>
  <c r="AB37" i="15"/>
  <c r="AD37" i="15"/>
  <c r="H35" i="15"/>
  <c r="C35" i="15" s="1"/>
  <c r="K37" i="15"/>
  <c r="M58" i="15"/>
  <c r="M37" i="15"/>
  <c r="O58" i="15"/>
  <c r="S58" i="15"/>
  <c r="S37" i="15"/>
  <c r="U58" i="15"/>
  <c r="U37" i="15"/>
  <c r="W37" i="15"/>
  <c r="Y58" i="15"/>
  <c r="Y37" i="15"/>
  <c r="AA58" i="15"/>
  <c r="AA37" i="15"/>
  <c r="AC58" i="15"/>
  <c r="AC37" i="15"/>
  <c r="B80" i="15"/>
  <c r="F80" i="15" s="1"/>
  <c r="K8" i="15"/>
  <c r="S8" i="15"/>
  <c r="AA8" i="15"/>
  <c r="D96" i="16"/>
  <c r="H96" i="16" s="1"/>
  <c r="H99" i="16"/>
  <c r="N29" i="15"/>
  <c r="V29" i="15"/>
  <c r="AD29" i="15"/>
  <c r="V8" i="15"/>
  <c r="O8" i="15"/>
  <c r="W8" i="15"/>
  <c r="F15" i="15"/>
  <c r="L29" i="15"/>
  <c r="P29" i="15"/>
  <c r="T29" i="15"/>
  <c r="X29" i="15"/>
  <c r="AB29" i="15"/>
  <c r="AD8" i="15"/>
  <c r="N8" i="15"/>
  <c r="M29" i="15"/>
  <c r="U29" i="15"/>
  <c r="Y29" i="15"/>
  <c r="AC29" i="15"/>
  <c r="J29" i="15"/>
  <c r="R29" i="15"/>
  <c r="Z29" i="15"/>
  <c r="H8" i="15"/>
  <c r="AC8" i="15"/>
  <c r="Z8" i="15"/>
  <c r="U8" i="15"/>
  <c r="R8" i="15"/>
  <c r="M8" i="15"/>
  <c r="J8" i="15"/>
  <c r="Y8" i="15"/>
  <c r="X8" i="15"/>
  <c r="P8" i="15"/>
  <c r="F47" i="15"/>
  <c r="AB8" i="15"/>
  <c r="T8" i="15"/>
  <c r="L8" i="15"/>
  <c r="K29" i="15"/>
  <c r="W29" i="15"/>
  <c r="S29" i="15"/>
  <c r="O29" i="15"/>
  <c r="AA29" i="15"/>
  <c r="F87" i="15"/>
  <c r="H107" i="15"/>
  <c r="C111" i="15" l="1"/>
  <c r="B61" i="15"/>
  <c r="B110" i="15" s="1"/>
  <c r="AD58" i="15"/>
  <c r="B35" i="15"/>
  <c r="B8" i="15"/>
  <c r="F8" i="15" s="1"/>
  <c r="B63" i="15"/>
  <c r="AD110" i="15"/>
  <c r="AD108" i="15" s="1"/>
  <c r="G37" i="15"/>
  <c r="G40" i="15"/>
  <c r="F37" i="15"/>
  <c r="F40" i="15"/>
  <c r="H111" i="15"/>
  <c r="H112" i="15"/>
  <c r="G107" i="15"/>
  <c r="D73" i="15"/>
  <c r="D66" i="15"/>
  <c r="D80" i="15"/>
  <c r="H29" i="15"/>
  <c r="B66" i="15"/>
  <c r="F66" i="15" s="1"/>
  <c r="H101" i="15"/>
  <c r="AA101" i="15"/>
  <c r="W101" i="15"/>
  <c r="U101" i="15"/>
  <c r="S101" i="15"/>
  <c r="O101" i="15"/>
  <c r="K101" i="15"/>
  <c r="H113" i="15"/>
  <c r="F14" i="15"/>
  <c r="F12" i="15"/>
  <c r="W58" i="15"/>
  <c r="K58" i="15"/>
  <c r="AB58" i="15"/>
  <c r="X58" i="15"/>
  <c r="T58" i="15"/>
  <c r="P58" i="15"/>
  <c r="L58" i="15"/>
  <c r="J58" i="15"/>
  <c r="G8" i="15"/>
  <c r="F42" i="15"/>
  <c r="F61" i="15" l="1"/>
  <c r="B58" i="15"/>
  <c r="F58" i="15" s="1"/>
  <c r="C29" i="15"/>
  <c r="G29" i="15" s="1"/>
  <c r="C113" i="15"/>
  <c r="C108" i="15" s="1"/>
  <c r="F35" i="15"/>
  <c r="B113" i="15"/>
  <c r="B108" i="15" s="1"/>
  <c r="B112" i="15"/>
  <c r="F112" i="15" s="1"/>
  <c r="F63" i="15"/>
  <c r="G112" i="15"/>
  <c r="B29" i="15"/>
  <c r="F29" i="15" s="1"/>
  <c r="G111" i="15"/>
  <c r="C58" i="15"/>
  <c r="G58" i="15" s="1"/>
  <c r="G101" i="15"/>
  <c r="B101" i="15"/>
  <c r="F101" i="15" s="1"/>
  <c r="F107" i="15"/>
  <c r="H108" i="15"/>
  <c r="F111" i="15"/>
  <c r="G35" i="15"/>
  <c r="G113" i="15" l="1"/>
  <c r="F113" i="15"/>
  <c r="F108" i="15"/>
  <c r="G108" i="15"/>
  <c r="F110" i="15"/>
  <c r="G110" i="15"/>
  <c r="C91" i="10" l="1"/>
  <c r="C92" i="10"/>
  <c r="E91" i="10"/>
  <c r="F91" i="10" s="1"/>
  <c r="E92" i="10"/>
  <c r="F92" i="10" s="1"/>
  <c r="I89" i="10"/>
  <c r="J89" i="10"/>
  <c r="K89" i="10"/>
  <c r="L89" i="10"/>
  <c r="M89" i="10"/>
  <c r="N89" i="10"/>
  <c r="O89" i="10"/>
  <c r="P89" i="10"/>
  <c r="Q89" i="10"/>
  <c r="R89" i="10"/>
  <c r="S89" i="10"/>
  <c r="T89" i="10"/>
  <c r="U89" i="10"/>
  <c r="V89" i="10"/>
  <c r="W89" i="10"/>
  <c r="X89" i="10"/>
  <c r="Y89" i="10"/>
  <c r="Z89" i="10"/>
  <c r="AA89" i="10"/>
  <c r="AB89" i="10"/>
  <c r="AC89" i="10"/>
  <c r="AD89" i="10"/>
  <c r="AE89" i="10"/>
  <c r="H89" i="10"/>
  <c r="I88" i="10"/>
  <c r="J88" i="10"/>
  <c r="K88" i="10"/>
  <c r="L88" i="10"/>
  <c r="M88" i="10"/>
  <c r="N88" i="10"/>
  <c r="O88" i="10"/>
  <c r="P88" i="10"/>
  <c r="Q88" i="10"/>
  <c r="R88" i="10"/>
  <c r="S88" i="10"/>
  <c r="T88" i="10"/>
  <c r="U88" i="10"/>
  <c r="V88" i="10"/>
  <c r="W88" i="10"/>
  <c r="X88" i="10"/>
  <c r="Y88" i="10"/>
  <c r="Z88" i="10"/>
  <c r="AA88" i="10"/>
  <c r="AB88" i="10"/>
  <c r="AC88" i="10"/>
  <c r="AD88" i="10"/>
  <c r="AE88" i="10"/>
  <c r="H88" i="10"/>
  <c r="D87" i="10"/>
  <c r="AI164" i="11"/>
  <c r="AH164" i="11"/>
  <c r="AG164" i="11"/>
  <c r="C164" i="11"/>
  <c r="AJ164" i="11" s="1"/>
  <c r="B164" i="11"/>
  <c r="F164" i="11" s="1"/>
  <c r="AI102" i="11"/>
  <c r="AH102" i="11"/>
  <c r="AG102" i="11"/>
  <c r="F102" i="11"/>
  <c r="G102" i="11" s="1"/>
  <c r="C102" i="11"/>
  <c r="AJ102" i="11" s="1"/>
  <c r="AI101" i="11"/>
  <c r="AH101" i="11"/>
  <c r="AG101" i="11"/>
  <c r="F101" i="11"/>
  <c r="G101" i="11" s="1"/>
  <c r="C101" i="11"/>
  <c r="AJ101" i="11" s="1"/>
  <c r="AI100" i="11"/>
  <c r="AH100" i="11"/>
  <c r="AG100" i="11"/>
  <c r="E100" i="11"/>
  <c r="D100" i="11" s="1"/>
  <c r="C100" i="11"/>
  <c r="B100" i="11"/>
  <c r="AI99" i="11"/>
  <c r="AH99" i="11"/>
  <c r="AG99" i="11"/>
  <c r="E99" i="11"/>
  <c r="D99" i="11" s="1"/>
  <c r="C99" i="11"/>
  <c r="B99" i="11"/>
  <c r="AI98" i="11"/>
  <c r="AH98" i="11"/>
  <c r="AG98" i="11"/>
  <c r="E98" i="11"/>
  <c r="C98" i="11"/>
  <c r="B98" i="11"/>
  <c r="AI97" i="11"/>
  <c r="AH97" i="11"/>
  <c r="AG97" i="11"/>
  <c r="E97" i="11"/>
  <c r="C97" i="11"/>
  <c r="B97" i="11"/>
  <c r="AI96" i="11"/>
  <c r="AH96" i="11"/>
  <c r="AG96" i="11"/>
  <c r="E96" i="11"/>
  <c r="D96" i="11" s="1"/>
  <c r="C96" i="11"/>
  <c r="B96" i="11"/>
  <c r="AI95" i="11"/>
  <c r="AH95" i="11"/>
  <c r="AG95" i="11"/>
  <c r="E95" i="11"/>
  <c r="D95" i="11" s="1"/>
  <c r="C95" i="11"/>
  <c r="B95" i="11"/>
  <c r="AI94" i="11"/>
  <c r="AH94" i="11"/>
  <c r="AG94" i="11"/>
  <c r="E94" i="11"/>
  <c r="E88" i="11" s="1"/>
  <c r="B94" i="11"/>
  <c r="B88" i="11" s="1"/>
  <c r="AI93" i="11"/>
  <c r="AH93" i="11"/>
  <c r="AG93" i="11"/>
  <c r="E93" i="11"/>
  <c r="C87" i="11"/>
  <c r="C54" i="11" s="1"/>
  <c r="B93" i="11"/>
  <c r="B87" i="11" s="1"/>
  <c r="AE92" i="11"/>
  <c r="AD92" i="11"/>
  <c r="AC92" i="11"/>
  <c r="AB92" i="11"/>
  <c r="AA92" i="11"/>
  <c r="Z92" i="11"/>
  <c r="Y92" i="11"/>
  <c r="X92" i="11"/>
  <c r="W92" i="11"/>
  <c r="V92" i="11"/>
  <c r="U92" i="11"/>
  <c r="T92" i="11"/>
  <c r="S92" i="11"/>
  <c r="R92" i="11"/>
  <c r="Q92" i="11"/>
  <c r="P92" i="11"/>
  <c r="O92" i="11"/>
  <c r="N92" i="11"/>
  <c r="M92" i="11"/>
  <c r="L92" i="11"/>
  <c r="K92" i="11"/>
  <c r="J92" i="11"/>
  <c r="I92" i="11"/>
  <c r="H92" i="11"/>
  <c r="AJ91" i="11"/>
  <c r="AI91" i="11"/>
  <c r="AH91" i="11"/>
  <c r="AG91" i="11"/>
  <c r="AJ90" i="11"/>
  <c r="AI90" i="11"/>
  <c r="AH90" i="11"/>
  <c r="AG90" i="11"/>
  <c r="G90" i="11"/>
  <c r="F90" i="11"/>
  <c r="AB85" i="11"/>
  <c r="Z85" i="11"/>
  <c r="X85" i="11"/>
  <c r="T85" i="11"/>
  <c r="R85" i="11"/>
  <c r="P85" i="11"/>
  <c r="L85" i="11"/>
  <c r="J85" i="11"/>
  <c r="H85" i="11"/>
  <c r="AJ86" i="11"/>
  <c r="AI86" i="11"/>
  <c r="AH86" i="11"/>
  <c r="AG86" i="11"/>
  <c r="G86" i="11"/>
  <c r="F86" i="11"/>
  <c r="AJ84" i="11"/>
  <c r="AI84" i="11"/>
  <c r="AH84" i="11"/>
  <c r="AG84" i="11"/>
  <c r="AI83" i="11"/>
  <c r="AH83" i="11"/>
  <c r="AG83" i="11"/>
  <c r="E83" i="11"/>
  <c r="D83" i="11" s="1"/>
  <c r="C83" i="11"/>
  <c r="B83" i="11"/>
  <c r="AI82" i="11"/>
  <c r="AH82" i="11"/>
  <c r="AG82" i="11"/>
  <c r="E82" i="11"/>
  <c r="C82" i="11"/>
  <c r="B82" i="11"/>
  <c r="AI81" i="11"/>
  <c r="AH81" i="11"/>
  <c r="AG81" i="11"/>
  <c r="E81" i="11"/>
  <c r="D81" i="11" s="1"/>
  <c r="C81" i="11"/>
  <c r="B81" i="11"/>
  <c r="AE80" i="11"/>
  <c r="AD80" i="11"/>
  <c r="AC80" i="11"/>
  <c r="AB80" i="11"/>
  <c r="AA80" i="11"/>
  <c r="Z80" i="11"/>
  <c r="Y80" i="11"/>
  <c r="X80" i="11"/>
  <c r="W80" i="11"/>
  <c r="V80" i="11"/>
  <c r="U80" i="11"/>
  <c r="T80" i="11"/>
  <c r="S80" i="11"/>
  <c r="R80" i="11"/>
  <c r="Q80" i="11"/>
  <c r="P80" i="11"/>
  <c r="O80" i="11"/>
  <c r="N80" i="11"/>
  <c r="M80" i="11"/>
  <c r="L80" i="11"/>
  <c r="K80" i="11"/>
  <c r="J80" i="11"/>
  <c r="I80" i="11"/>
  <c r="H80" i="11"/>
  <c r="AJ79" i="11"/>
  <c r="AI79" i="11"/>
  <c r="AH79" i="11"/>
  <c r="AG79" i="11"/>
  <c r="AI78" i="11"/>
  <c r="AH78" i="11"/>
  <c r="AG78" i="11"/>
  <c r="E78" i="11"/>
  <c r="D78" i="11" s="1"/>
  <c r="C78" i="11"/>
  <c r="B78" i="11"/>
  <c r="AI77" i="11"/>
  <c r="AH77" i="11"/>
  <c r="AG77" i="11"/>
  <c r="E77" i="11"/>
  <c r="D77" i="11" s="1"/>
  <c r="C77" i="11"/>
  <c r="B77" i="11"/>
  <c r="AI76" i="11"/>
  <c r="AH76" i="11"/>
  <c r="AG76" i="11"/>
  <c r="E76" i="11"/>
  <c r="D76" i="11" s="1"/>
  <c r="C76" i="11"/>
  <c r="B76" i="11"/>
  <c r="AE75" i="11"/>
  <c r="AD75" i="11"/>
  <c r="AC75" i="11"/>
  <c r="AB75" i="11"/>
  <c r="AA75" i="11"/>
  <c r="Z75" i="11"/>
  <c r="Y75" i="11"/>
  <c r="X75" i="11"/>
  <c r="W75" i="11"/>
  <c r="V75" i="11"/>
  <c r="U75" i="11"/>
  <c r="T75" i="11"/>
  <c r="S75" i="11"/>
  <c r="R75" i="11"/>
  <c r="Q75" i="11"/>
  <c r="P75" i="11"/>
  <c r="O75" i="11"/>
  <c r="N75" i="11"/>
  <c r="M75" i="11"/>
  <c r="L75" i="11"/>
  <c r="K75" i="11"/>
  <c r="J75" i="11"/>
  <c r="I75" i="11"/>
  <c r="H75" i="11"/>
  <c r="AJ74" i="11"/>
  <c r="AI74" i="11"/>
  <c r="AH74" i="11"/>
  <c r="AG74" i="11"/>
  <c r="AI73" i="11"/>
  <c r="AH73" i="11"/>
  <c r="AG73" i="11"/>
  <c r="E73" i="11"/>
  <c r="C73" i="11"/>
  <c r="B73" i="11"/>
  <c r="B62" i="11" s="1"/>
  <c r="AI72" i="11"/>
  <c r="AH72" i="11"/>
  <c r="AG72" i="11"/>
  <c r="E72" i="11"/>
  <c r="C72" i="11"/>
  <c r="B72" i="11"/>
  <c r="AI71" i="11"/>
  <c r="AH71" i="11"/>
  <c r="AG71" i="11"/>
  <c r="E71" i="11"/>
  <c r="C71" i="11"/>
  <c r="B71" i="11"/>
  <c r="AE70" i="11"/>
  <c r="AD70" i="11"/>
  <c r="AC70" i="11"/>
  <c r="AB70" i="11"/>
  <c r="AA70" i="11"/>
  <c r="Z70" i="11"/>
  <c r="Y70" i="11"/>
  <c r="X70" i="11"/>
  <c r="W70" i="11"/>
  <c r="V70" i="11"/>
  <c r="U70" i="11"/>
  <c r="T70" i="11"/>
  <c r="S70" i="11"/>
  <c r="R70" i="11"/>
  <c r="Q70" i="11"/>
  <c r="P70" i="11"/>
  <c r="O70" i="11"/>
  <c r="N70" i="11"/>
  <c r="M70" i="11"/>
  <c r="L70" i="11"/>
  <c r="K70" i="11"/>
  <c r="J70" i="11"/>
  <c r="I70" i="11"/>
  <c r="H70" i="11"/>
  <c r="AJ69" i="11"/>
  <c r="AI69" i="11"/>
  <c r="AH69" i="11"/>
  <c r="AG69" i="11"/>
  <c r="AJ68" i="11"/>
  <c r="AI68" i="11"/>
  <c r="AH68" i="11"/>
  <c r="AG68" i="11"/>
  <c r="AI67" i="11"/>
  <c r="AH67" i="11"/>
  <c r="AG67" i="11"/>
  <c r="B67" i="11"/>
  <c r="AJ66" i="11"/>
  <c r="AI66" i="11"/>
  <c r="AH66" i="11"/>
  <c r="AG66" i="11"/>
  <c r="G66" i="11"/>
  <c r="F66" i="11"/>
  <c r="AE65" i="11"/>
  <c r="AD65" i="11"/>
  <c r="AC65" i="11"/>
  <c r="AB65" i="11"/>
  <c r="AA65" i="11"/>
  <c r="Z65" i="11"/>
  <c r="Y65" i="11"/>
  <c r="W65" i="11"/>
  <c r="V65" i="11"/>
  <c r="U65" i="11"/>
  <c r="T65" i="11"/>
  <c r="S65" i="11"/>
  <c r="R65" i="11"/>
  <c r="Q65" i="11"/>
  <c r="P65" i="11"/>
  <c r="O65" i="11"/>
  <c r="N65" i="11"/>
  <c r="M65" i="11"/>
  <c r="L65" i="11"/>
  <c r="K65" i="11"/>
  <c r="J65" i="11"/>
  <c r="I65" i="11"/>
  <c r="H65" i="11"/>
  <c r="AJ64" i="11"/>
  <c r="AI64" i="11"/>
  <c r="AH64" i="11"/>
  <c r="AG64" i="11"/>
  <c r="AJ63" i="11"/>
  <c r="AI63" i="11"/>
  <c r="AH63" i="11"/>
  <c r="AG63" i="11"/>
  <c r="G63" i="11"/>
  <c r="F63" i="11"/>
  <c r="AE62" i="11"/>
  <c r="AE56" i="11" s="1"/>
  <c r="AD62" i="11"/>
  <c r="AD56" i="11" s="1"/>
  <c r="W62" i="11"/>
  <c r="W56" i="11" s="1"/>
  <c r="V62" i="11"/>
  <c r="V56" i="11" s="1"/>
  <c r="U62" i="11"/>
  <c r="U56" i="11" s="1"/>
  <c r="T62" i="11"/>
  <c r="T56" i="11" s="1"/>
  <c r="S62" i="11"/>
  <c r="S56" i="11" s="1"/>
  <c r="R62" i="11"/>
  <c r="R56" i="11" s="1"/>
  <c r="Q62" i="11"/>
  <c r="Q56" i="11" s="1"/>
  <c r="O62" i="11"/>
  <c r="O56" i="11" s="1"/>
  <c r="N62" i="11"/>
  <c r="N56" i="11" s="1"/>
  <c r="M62" i="11"/>
  <c r="M56" i="11" s="1"/>
  <c r="L62" i="11"/>
  <c r="L56" i="11" s="1"/>
  <c r="K62" i="11"/>
  <c r="K56" i="11" s="1"/>
  <c r="J62" i="11"/>
  <c r="J56" i="11" s="1"/>
  <c r="I62" i="11"/>
  <c r="I56" i="11" s="1"/>
  <c r="H62" i="11"/>
  <c r="H56" i="11" s="1"/>
  <c r="AI61" i="11"/>
  <c r="AH61" i="11"/>
  <c r="Z58" i="11"/>
  <c r="X58" i="11"/>
  <c r="V58" i="11"/>
  <c r="T58" i="11"/>
  <c r="R58" i="11"/>
  <c r="J58" i="11"/>
  <c r="H58" i="11"/>
  <c r="AJ59" i="11"/>
  <c r="AI59" i="11"/>
  <c r="AH59" i="11"/>
  <c r="AG59" i="11"/>
  <c r="G59" i="11"/>
  <c r="F59" i="11"/>
  <c r="AJ57" i="11"/>
  <c r="AI57" i="11"/>
  <c r="AH57" i="11"/>
  <c r="AG57" i="11"/>
  <c r="AD50" i="11"/>
  <c r="AC50" i="11"/>
  <c r="AB50" i="11"/>
  <c r="AA50" i="11"/>
  <c r="Z50" i="11"/>
  <c r="Y50" i="11"/>
  <c r="X50" i="11"/>
  <c r="W50" i="11"/>
  <c r="V50" i="11"/>
  <c r="U50" i="11"/>
  <c r="T50" i="11"/>
  <c r="E48" i="11"/>
  <c r="D48" i="11" s="1"/>
  <c r="D47" i="11" s="1"/>
  <c r="C48" i="11"/>
  <c r="C47" i="11" s="1"/>
  <c r="B48" i="11"/>
  <c r="B47" i="11" s="1"/>
  <c r="AE47" i="11"/>
  <c r="AD47" i="11"/>
  <c r="AC47" i="11"/>
  <c r="AB47" i="11"/>
  <c r="AA47" i="11"/>
  <c r="Z47" i="11"/>
  <c r="Y47" i="11"/>
  <c r="X47" i="11"/>
  <c r="W47" i="11"/>
  <c r="V47" i="11"/>
  <c r="U47" i="11"/>
  <c r="T47" i="11"/>
  <c r="S47" i="11"/>
  <c r="R47" i="11"/>
  <c r="Q47" i="11"/>
  <c r="P47" i="11"/>
  <c r="O47" i="11"/>
  <c r="N47" i="11"/>
  <c r="M47" i="11"/>
  <c r="L47" i="11"/>
  <c r="K47" i="11"/>
  <c r="J47" i="11"/>
  <c r="I47" i="11"/>
  <c r="H47" i="11"/>
  <c r="AI45" i="11"/>
  <c r="AH45" i="11"/>
  <c r="AG45" i="11"/>
  <c r="B45" i="11"/>
  <c r="B43" i="11" s="1"/>
  <c r="AJ44" i="11"/>
  <c r="AI44" i="11"/>
  <c r="AH44" i="11"/>
  <c r="AG44" i="11"/>
  <c r="G44" i="11"/>
  <c r="F44" i="11"/>
  <c r="AE43" i="11"/>
  <c r="AD43" i="11"/>
  <c r="AC43" i="11"/>
  <c r="AB43" i="11"/>
  <c r="AA43" i="11"/>
  <c r="Z43" i="11"/>
  <c r="Y43" i="11"/>
  <c r="X43" i="11"/>
  <c r="W43" i="11"/>
  <c r="V43" i="11"/>
  <c r="U43" i="11"/>
  <c r="T43" i="11"/>
  <c r="S43" i="11"/>
  <c r="R43" i="11"/>
  <c r="Q43" i="11"/>
  <c r="P43" i="11"/>
  <c r="O43" i="11"/>
  <c r="N43" i="11"/>
  <c r="M43" i="11"/>
  <c r="L43" i="11"/>
  <c r="K43" i="11"/>
  <c r="J43" i="11"/>
  <c r="I43" i="11"/>
  <c r="H43" i="11"/>
  <c r="C43" i="11"/>
  <c r="AJ42" i="11"/>
  <c r="AI42" i="11"/>
  <c r="AH42" i="11"/>
  <c r="AG42" i="11"/>
  <c r="AI41" i="11"/>
  <c r="AH41" i="11"/>
  <c r="AG41" i="11"/>
  <c r="D41" i="11"/>
  <c r="D39" i="11" s="1"/>
  <c r="B41" i="11"/>
  <c r="AJ40" i="11"/>
  <c r="AI40" i="11"/>
  <c r="AH40" i="11"/>
  <c r="AG40" i="11"/>
  <c r="G40" i="11"/>
  <c r="F40" i="11"/>
  <c r="AE39" i="11"/>
  <c r="AD39" i="11"/>
  <c r="AC39" i="11"/>
  <c r="AB39" i="11"/>
  <c r="AA39" i="11"/>
  <c r="Z39" i="11"/>
  <c r="Y39" i="11"/>
  <c r="X39" i="11"/>
  <c r="W39" i="11"/>
  <c r="V39" i="11"/>
  <c r="U39" i="11"/>
  <c r="T39" i="11"/>
  <c r="S39" i="11"/>
  <c r="R39" i="11"/>
  <c r="Q39" i="11"/>
  <c r="P39" i="11"/>
  <c r="O39" i="11"/>
  <c r="N39" i="11"/>
  <c r="M39" i="11"/>
  <c r="L39" i="11"/>
  <c r="K39" i="11"/>
  <c r="J39" i="11"/>
  <c r="I39" i="11"/>
  <c r="H39" i="11"/>
  <c r="C39" i="11"/>
  <c r="AJ38" i="11"/>
  <c r="AI38" i="11"/>
  <c r="AH38" i="11"/>
  <c r="AG38" i="11"/>
  <c r="AJ37" i="11"/>
  <c r="AI37" i="11"/>
  <c r="AH37" i="11"/>
  <c r="AG37" i="11"/>
  <c r="G37" i="11"/>
  <c r="F37" i="11"/>
  <c r="AJ36" i="11"/>
  <c r="AI36" i="11"/>
  <c r="AH36" i="11"/>
  <c r="AG36" i="11"/>
  <c r="G36" i="11"/>
  <c r="F36" i="11"/>
  <c r="AI35" i="11"/>
  <c r="AH35" i="11"/>
  <c r="AG35" i="11"/>
  <c r="D33" i="11"/>
  <c r="C33" i="11"/>
  <c r="B33" i="11"/>
  <c r="AJ34" i="11"/>
  <c r="AI34" i="11"/>
  <c r="AH34" i="11"/>
  <c r="AG34" i="11"/>
  <c r="G34" i="11"/>
  <c r="F34" i="11"/>
  <c r="AE33" i="11"/>
  <c r="AD33" i="11"/>
  <c r="AC33" i="11"/>
  <c r="AB33" i="11"/>
  <c r="AA33" i="11"/>
  <c r="Z33" i="11"/>
  <c r="Y33" i="11"/>
  <c r="X33" i="11"/>
  <c r="W33" i="11"/>
  <c r="V33" i="11"/>
  <c r="U33" i="11"/>
  <c r="T33" i="11"/>
  <c r="S33" i="11"/>
  <c r="R33" i="11"/>
  <c r="Q33" i="11"/>
  <c r="P33" i="11"/>
  <c r="O33" i="11"/>
  <c r="N33" i="11"/>
  <c r="M33" i="11"/>
  <c r="L33" i="11"/>
  <c r="K33" i="11"/>
  <c r="J33" i="11"/>
  <c r="I33" i="11"/>
  <c r="H33" i="11"/>
  <c r="E33" i="11"/>
  <c r="AJ32" i="11"/>
  <c r="AI32" i="11"/>
  <c r="AH32" i="11"/>
  <c r="AG32" i="11"/>
  <c r="AJ31" i="11"/>
  <c r="AI31" i="11"/>
  <c r="AH31" i="11"/>
  <c r="AG31" i="11"/>
  <c r="F31" i="11"/>
  <c r="G31" i="11" s="1"/>
  <c r="AJ30" i="11"/>
  <c r="AI30" i="11"/>
  <c r="AH30" i="11"/>
  <c r="AG30" i="11"/>
  <c r="F30" i="11"/>
  <c r="G30" i="11" s="1"/>
  <c r="AI29" i="11"/>
  <c r="AH29" i="11"/>
  <c r="AG29" i="11"/>
  <c r="D29" i="11"/>
  <c r="D27" i="11" s="1"/>
  <c r="B29" i="11"/>
  <c r="B27" i="11" s="1"/>
  <c r="AJ28" i="11"/>
  <c r="AI28" i="11"/>
  <c r="AH28" i="11"/>
  <c r="AG28" i="11"/>
  <c r="G28" i="11"/>
  <c r="F28" i="11"/>
  <c r="AE27" i="11"/>
  <c r="AD27" i="11"/>
  <c r="AC27" i="11"/>
  <c r="AB27" i="11"/>
  <c r="AA27" i="11"/>
  <c r="Z27" i="11"/>
  <c r="Y27" i="11"/>
  <c r="X27" i="11"/>
  <c r="W27" i="11"/>
  <c r="V27" i="11"/>
  <c r="U27" i="11"/>
  <c r="T27" i="11"/>
  <c r="S27" i="11"/>
  <c r="R27" i="11"/>
  <c r="Q27" i="11"/>
  <c r="P27" i="11"/>
  <c r="O27" i="11"/>
  <c r="N27" i="11"/>
  <c r="M27" i="11"/>
  <c r="L27" i="11"/>
  <c r="K27" i="11"/>
  <c r="J27" i="11"/>
  <c r="I27" i="11"/>
  <c r="H27" i="11"/>
  <c r="AJ25" i="11"/>
  <c r="AI25" i="11"/>
  <c r="AH25" i="11"/>
  <c r="AG25" i="11"/>
  <c r="G25" i="11"/>
  <c r="F25" i="11"/>
  <c r="AI24" i="11"/>
  <c r="AH24" i="11"/>
  <c r="AG24" i="11"/>
  <c r="D24" i="11"/>
  <c r="B24" i="11"/>
  <c r="B23" i="11" s="1"/>
  <c r="AE23" i="11"/>
  <c r="AD23" i="11"/>
  <c r="AC23" i="11"/>
  <c r="AB23" i="11"/>
  <c r="AA23" i="11"/>
  <c r="Z23" i="11"/>
  <c r="Y23" i="11"/>
  <c r="X23" i="11"/>
  <c r="W23" i="11"/>
  <c r="V23" i="11"/>
  <c r="U23" i="11"/>
  <c r="T23" i="11"/>
  <c r="S23" i="11"/>
  <c r="R23" i="11"/>
  <c r="Q23" i="11"/>
  <c r="P23" i="11"/>
  <c r="O23" i="11"/>
  <c r="N23" i="11"/>
  <c r="L23" i="11"/>
  <c r="J23" i="11"/>
  <c r="H23" i="11"/>
  <c r="AJ22" i="11"/>
  <c r="AI22" i="11"/>
  <c r="AH22" i="11"/>
  <c r="AG22" i="11"/>
  <c r="AJ21" i="11"/>
  <c r="AI21" i="11"/>
  <c r="AH21" i="11"/>
  <c r="AG21" i="11"/>
  <c r="G21" i="11"/>
  <c r="F21" i="11"/>
  <c r="AI20" i="11"/>
  <c r="AH20" i="11"/>
  <c r="AG20" i="11"/>
  <c r="E20" i="11"/>
  <c r="F20" i="11" s="1"/>
  <c r="AE12" i="11"/>
  <c r="AE162" i="11" s="1"/>
  <c r="AD19" i="11"/>
  <c r="AD12" i="11" s="1"/>
  <c r="AD162" i="11" s="1"/>
  <c r="AC12" i="11"/>
  <c r="AC162" i="11" s="1"/>
  <c r="AB12" i="11"/>
  <c r="AB162" i="11" s="1"/>
  <c r="AA12" i="11"/>
  <c r="AA162" i="11" s="1"/>
  <c r="Z19" i="11"/>
  <c r="Z12" i="11" s="1"/>
  <c r="W12" i="11"/>
  <c r="W162" i="11" s="1"/>
  <c r="V19" i="11"/>
  <c r="V12" i="11" s="1"/>
  <c r="V162" i="11" s="1"/>
  <c r="U12" i="11"/>
  <c r="T19" i="11"/>
  <c r="T12" i="11" s="1"/>
  <c r="S12" i="11"/>
  <c r="R19" i="11"/>
  <c r="R12" i="11" s="1"/>
  <c r="Q12" i="11"/>
  <c r="P19" i="11"/>
  <c r="P12" i="11" s="1"/>
  <c r="O12" i="11"/>
  <c r="N19" i="11"/>
  <c r="N12" i="11" s="1"/>
  <c r="M12" i="11"/>
  <c r="L12" i="11"/>
  <c r="K19" i="11"/>
  <c r="K12" i="11" s="1"/>
  <c r="K162" i="11" s="1"/>
  <c r="J12" i="11"/>
  <c r="I12" i="11"/>
  <c r="I162" i="11" s="1"/>
  <c r="H19" i="11"/>
  <c r="H12" i="11" s="1"/>
  <c r="AJ18" i="11"/>
  <c r="AI18" i="11"/>
  <c r="AH18" i="11"/>
  <c r="AG18" i="11"/>
  <c r="G18" i="11"/>
  <c r="F18" i="11"/>
  <c r="AE17" i="11"/>
  <c r="AE16" i="11" s="1"/>
  <c r="AD17" i="11"/>
  <c r="AD10" i="11" s="1"/>
  <c r="AD160" i="11" s="1"/>
  <c r="AB17" i="11"/>
  <c r="AB10" i="11" s="1"/>
  <c r="AB160" i="11" s="1"/>
  <c r="AA17" i="11"/>
  <c r="Z17" i="11"/>
  <c r="Z10" i="11" s="1"/>
  <c r="Z160" i="11" s="1"/>
  <c r="Y17" i="11"/>
  <c r="X17" i="11"/>
  <c r="W17" i="11"/>
  <c r="W10" i="11" s="1"/>
  <c r="W160" i="11" s="1"/>
  <c r="V17" i="11"/>
  <c r="V10" i="11" s="1"/>
  <c r="V160" i="11" s="1"/>
  <c r="U17" i="11"/>
  <c r="U16" i="11" s="1"/>
  <c r="T17" i="11"/>
  <c r="T10" i="11" s="1"/>
  <c r="T160" i="11" s="1"/>
  <c r="AE14" i="11"/>
  <c r="AD14" i="11"/>
  <c r="AC14" i="11"/>
  <c r="AB14" i="11"/>
  <c r="AA14" i="11"/>
  <c r="Z14" i="11"/>
  <c r="Y14" i="11"/>
  <c r="X14" i="11"/>
  <c r="W14" i="11"/>
  <c r="V14" i="11"/>
  <c r="U14" i="11"/>
  <c r="T14" i="11"/>
  <c r="S14" i="11"/>
  <c r="R14" i="11"/>
  <c r="Q14" i="11"/>
  <c r="P14" i="11"/>
  <c r="O14" i="11"/>
  <c r="N14" i="11"/>
  <c r="M14" i="11"/>
  <c r="L14" i="11"/>
  <c r="K14" i="11"/>
  <c r="J14" i="11"/>
  <c r="I14" i="11"/>
  <c r="H14" i="11"/>
  <c r="E14" i="11"/>
  <c r="D14" i="11"/>
  <c r="C14" i="11"/>
  <c r="B14" i="11"/>
  <c r="AE13" i="11"/>
  <c r="AD13" i="11"/>
  <c r="AC13" i="11"/>
  <c r="AC163" i="11" s="1"/>
  <c r="AB13" i="11"/>
  <c r="AB163" i="11" s="1"/>
  <c r="AA13" i="11"/>
  <c r="AA163" i="11" s="1"/>
  <c r="Z13" i="11"/>
  <c r="Z163" i="11" s="1"/>
  <c r="Y13" i="11"/>
  <c r="Y163" i="11" s="1"/>
  <c r="X13" i="11"/>
  <c r="W13" i="11"/>
  <c r="V13" i="11"/>
  <c r="U13" i="11"/>
  <c r="T13" i="11"/>
  <c r="S13" i="11"/>
  <c r="R13" i="11"/>
  <c r="Q13" i="11"/>
  <c r="P13" i="11"/>
  <c r="O13" i="11"/>
  <c r="N13" i="11"/>
  <c r="M13" i="11"/>
  <c r="L13" i="11"/>
  <c r="K13" i="11"/>
  <c r="J13" i="11"/>
  <c r="I13" i="11"/>
  <c r="H13" i="11"/>
  <c r="D13" i="11"/>
  <c r="C13" i="11"/>
  <c r="B13" i="11"/>
  <c r="AE11" i="11"/>
  <c r="AE161" i="11" s="1"/>
  <c r="AD11" i="11"/>
  <c r="AD161" i="11" s="1"/>
  <c r="AC11" i="11"/>
  <c r="AC161" i="11" s="1"/>
  <c r="AB11" i="11"/>
  <c r="AB161" i="11" s="1"/>
  <c r="AA11" i="11"/>
  <c r="AA161" i="11" s="1"/>
  <c r="Z11" i="11"/>
  <c r="Y11" i="11"/>
  <c r="X11" i="11"/>
  <c r="W11" i="11"/>
  <c r="V11" i="11"/>
  <c r="U11" i="11"/>
  <c r="T11" i="11"/>
  <c r="S11" i="11"/>
  <c r="R11" i="11"/>
  <c r="Q11" i="11"/>
  <c r="P11" i="11"/>
  <c r="O11" i="11"/>
  <c r="N11" i="11"/>
  <c r="M11" i="11"/>
  <c r="L11" i="11"/>
  <c r="K11" i="11"/>
  <c r="J11" i="11"/>
  <c r="I11" i="11"/>
  <c r="H11" i="11"/>
  <c r="E11" i="11"/>
  <c r="D11" i="11"/>
  <c r="C11" i="11"/>
  <c r="B11" i="11"/>
  <c r="H163" i="11" l="1"/>
  <c r="C62" i="11"/>
  <c r="E62" i="11"/>
  <c r="AD159" i="11"/>
  <c r="E60" i="11"/>
  <c r="AB159" i="11"/>
  <c r="F45" i="11"/>
  <c r="C89" i="11"/>
  <c r="B60" i="11"/>
  <c r="B54" i="11" s="1"/>
  <c r="B89" i="11"/>
  <c r="B56" i="11" s="1"/>
  <c r="D93" i="11"/>
  <c r="D87" i="11" s="1"/>
  <c r="D54" i="11" s="1"/>
  <c r="E87" i="11"/>
  <c r="D97" i="11"/>
  <c r="D89" i="11" s="1"/>
  <c r="E89" i="11"/>
  <c r="J163" i="11"/>
  <c r="N163" i="11"/>
  <c r="D94" i="11"/>
  <c r="D88" i="11" s="1"/>
  <c r="B61" i="11"/>
  <c r="B55" i="11" s="1"/>
  <c r="B65" i="11"/>
  <c r="F65" i="11" s="1"/>
  <c r="D71" i="11"/>
  <c r="D72" i="11"/>
  <c r="E61" i="11"/>
  <c r="E55" i="11" s="1"/>
  <c r="D73" i="11"/>
  <c r="D62" i="11" s="1"/>
  <c r="D56" i="11" s="1"/>
  <c r="C27" i="11"/>
  <c r="C19" i="11"/>
  <c r="O163" i="11"/>
  <c r="O162" i="11"/>
  <c r="O53" i="11"/>
  <c r="W53" i="11"/>
  <c r="AE53" i="11"/>
  <c r="Y162" i="11"/>
  <c r="W163" i="11"/>
  <c r="AE163" i="11"/>
  <c r="S163" i="11"/>
  <c r="K53" i="11"/>
  <c r="S53" i="11"/>
  <c r="S162" i="11"/>
  <c r="J162" i="11"/>
  <c r="L162" i="11"/>
  <c r="N162" i="11"/>
  <c r="P162" i="11"/>
  <c r="R162" i="11"/>
  <c r="T162" i="11"/>
  <c r="X162" i="11"/>
  <c r="Z162" i="11"/>
  <c r="R163" i="11"/>
  <c r="V163" i="11"/>
  <c r="AD163" i="11"/>
  <c r="L161" i="11"/>
  <c r="AC16" i="11"/>
  <c r="T161" i="11"/>
  <c r="Y16" i="11"/>
  <c r="Q163" i="11"/>
  <c r="AB58" i="11"/>
  <c r="I161" i="11"/>
  <c r="M161" i="11"/>
  <c r="Q161" i="11"/>
  <c r="U161" i="11"/>
  <c r="Y53" i="11"/>
  <c r="T163" i="11"/>
  <c r="X163" i="11"/>
  <c r="J161" i="11"/>
  <c r="AC10" i="11"/>
  <c r="AC160" i="11" s="1"/>
  <c r="AC159" i="11" s="1"/>
  <c r="P163" i="11"/>
  <c r="Z161" i="11"/>
  <c r="N161" i="11"/>
  <c r="AD53" i="11"/>
  <c r="M85" i="11"/>
  <c r="Q85" i="11"/>
  <c r="U85" i="11"/>
  <c r="Y85" i="11"/>
  <c r="AC85" i="11"/>
  <c r="E92" i="11"/>
  <c r="Y10" i="11"/>
  <c r="Y160" i="11" s="1"/>
  <c r="R53" i="11"/>
  <c r="U10" i="11"/>
  <c r="U160" i="11" s="1"/>
  <c r="V16" i="11"/>
  <c r="Z16" i="11"/>
  <c r="AD16" i="11"/>
  <c r="AH70" i="11"/>
  <c r="W16" i="11"/>
  <c r="L58" i="11"/>
  <c r="AA16" i="11"/>
  <c r="I163" i="11"/>
  <c r="M163" i="11"/>
  <c r="U163" i="11"/>
  <c r="AI88" i="11"/>
  <c r="AA10" i="11"/>
  <c r="AA160" i="11" s="1"/>
  <c r="AA159" i="11" s="1"/>
  <c r="AE10" i="11"/>
  <c r="AE160" i="11" s="1"/>
  <c r="AE159" i="11" s="1"/>
  <c r="B19" i="11"/>
  <c r="B12" i="11" s="1"/>
  <c r="T16" i="11"/>
  <c r="X16" i="11"/>
  <c r="AB16" i="11"/>
  <c r="AE58" i="11"/>
  <c r="W58" i="11"/>
  <c r="B75" i="11"/>
  <c r="AI92" i="11"/>
  <c r="O58" i="11"/>
  <c r="AJ71" i="11"/>
  <c r="AH27" i="11"/>
  <c r="L163" i="11"/>
  <c r="P53" i="11"/>
  <c r="F77" i="11"/>
  <c r="AJ78" i="11"/>
  <c r="AI87" i="11"/>
  <c r="K163" i="11"/>
  <c r="G91" i="10"/>
  <c r="AI23" i="11"/>
  <c r="AG33" i="11"/>
  <c r="S58" i="11"/>
  <c r="AI80" i="11"/>
  <c r="AI75" i="11"/>
  <c r="H161" i="11"/>
  <c r="E13" i="11"/>
  <c r="AJ13" i="11" s="1"/>
  <c r="X161" i="11"/>
  <c r="AA58" i="11"/>
  <c r="AI65" i="11"/>
  <c r="AI70" i="11"/>
  <c r="N85" i="11"/>
  <c r="V85" i="11"/>
  <c r="AD85" i="11"/>
  <c r="X10" i="11"/>
  <c r="W9" i="11"/>
  <c r="E19" i="11"/>
  <c r="AJ83" i="11"/>
  <c r="AI62" i="11"/>
  <c r="AJ65" i="11"/>
  <c r="F67" i="11"/>
  <c r="B70" i="11"/>
  <c r="AJ73" i="11"/>
  <c r="AJ82" i="11"/>
  <c r="F83" i="11"/>
  <c r="AG89" i="11"/>
  <c r="F41" i="11"/>
  <c r="F73" i="11"/>
  <c r="AJ81" i="11"/>
  <c r="AH12" i="11"/>
  <c r="G20" i="11"/>
  <c r="AI27" i="11"/>
  <c r="AI33" i="11"/>
  <c r="E39" i="11"/>
  <c r="G39" i="11" s="1"/>
  <c r="AJ41" i="11"/>
  <c r="T9" i="11"/>
  <c r="AB9" i="11"/>
  <c r="AI14" i="11"/>
  <c r="K58" i="11"/>
  <c r="AI60" i="11"/>
  <c r="AH65" i="11"/>
  <c r="E70" i="11"/>
  <c r="E80" i="11"/>
  <c r="F98" i="11"/>
  <c r="E27" i="11"/>
  <c r="F27" i="11" s="1"/>
  <c r="AH75" i="11"/>
  <c r="AH80" i="11"/>
  <c r="F93" i="11"/>
  <c r="AJ67" i="11"/>
  <c r="F72" i="11"/>
  <c r="E75" i="11"/>
  <c r="AJ77" i="11"/>
  <c r="F78" i="11"/>
  <c r="B80" i="11"/>
  <c r="F97" i="11"/>
  <c r="G92" i="10"/>
  <c r="F11" i="11"/>
  <c r="AG23" i="11"/>
  <c r="AI39" i="11"/>
  <c r="K85" i="11"/>
  <c r="O85" i="11"/>
  <c r="S85" i="11"/>
  <c r="W85" i="11"/>
  <c r="AA85" i="11"/>
  <c r="AE85" i="11"/>
  <c r="AI89" i="11"/>
  <c r="D98" i="11"/>
  <c r="E89" i="10"/>
  <c r="D75" i="11"/>
  <c r="AG14" i="11"/>
  <c r="AH14" i="11"/>
  <c r="AJ20" i="11"/>
  <c r="F82" i="11"/>
  <c r="AG92" i="11"/>
  <c r="AH92" i="11"/>
  <c r="F94" i="11"/>
  <c r="AJ95" i="11"/>
  <c r="AJ99" i="11"/>
  <c r="E88" i="10"/>
  <c r="AJ11" i="11"/>
  <c r="AG19" i="11"/>
  <c r="AH19" i="11"/>
  <c r="AG43" i="11"/>
  <c r="AH43" i="11"/>
  <c r="P58" i="11"/>
  <c r="AG87" i="11"/>
  <c r="AH87" i="11"/>
  <c r="F100" i="11"/>
  <c r="AI19" i="11"/>
  <c r="AH23" i="11"/>
  <c r="AH39" i="11"/>
  <c r="AI43" i="11"/>
  <c r="D45" i="11"/>
  <c r="D43" i="11" s="1"/>
  <c r="I58" i="11"/>
  <c r="M58" i="11"/>
  <c r="Q58" i="11"/>
  <c r="U58" i="11"/>
  <c r="Y58" i="11"/>
  <c r="AC58" i="11"/>
  <c r="AJ76" i="11"/>
  <c r="D82" i="11"/>
  <c r="D80" i="11" s="1"/>
  <c r="AJ14" i="11"/>
  <c r="AJ29" i="11"/>
  <c r="AJ72" i="11"/>
  <c r="F95" i="11"/>
  <c r="F99" i="11"/>
  <c r="D23" i="11"/>
  <c r="AJ43" i="11"/>
  <c r="G43" i="11"/>
  <c r="F43" i="11"/>
  <c r="AH11" i="11"/>
  <c r="V9" i="11"/>
  <c r="Z9" i="11"/>
  <c r="AD9" i="11"/>
  <c r="AI11" i="11"/>
  <c r="AG12" i="11"/>
  <c r="AI13" i="11"/>
  <c r="E23" i="11"/>
  <c r="F24" i="11"/>
  <c r="F29" i="11"/>
  <c r="AH33" i="11"/>
  <c r="F35" i="11"/>
  <c r="B39" i="11"/>
  <c r="G41" i="11"/>
  <c r="F48" i="11"/>
  <c r="V53" i="11"/>
  <c r="H162" i="11"/>
  <c r="N58" i="11"/>
  <c r="AD58" i="11"/>
  <c r="AH62" i="11"/>
  <c r="AG62" i="11"/>
  <c r="G24" i="11"/>
  <c r="AJ24" i="11"/>
  <c r="G29" i="11"/>
  <c r="AJ33" i="11"/>
  <c r="G33" i="11"/>
  <c r="AG61" i="11"/>
  <c r="AG65" i="11"/>
  <c r="AG11" i="11"/>
  <c r="AI12" i="11"/>
  <c r="AG13" i="11"/>
  <c r="F14" i="11"/>
  <c r="C23" i="11"/>
  <c r="AG27" i="11"/>
  <c r="F33" i="11"/>
  <c r="AG39" i="11"/>
  <c r="AJ45" i="11"/>
  <c r="G45" i="11"/>
  <c r="G11" i="11"/>
  <c r="AH13" i="11"/>
  <c r="G14" i="11"/>
  <c r="AJ35" i="11"/>
  <c r="G35" i="11"/>
  <c r="G48" i="11"/>
  <c r="E47" i="11"/>
  <c r="AH60" i="11"/>
  <c r="AG60" i="11"/>
  <c r="AG70" i="11"/>
  <c r="Q162" i="11"/>
  <c r="U162" i="11"/>
  <c r="C70" i="11"/>
  <c r="G72" i="11"/>
  <c r="C75" i="11"/>
  <c r="G77" i="11"/>
  <c r="C80" i="11"/>
  <c r="G82" i="11"/>
  <c r="AH88" i="11"/>
  <c r="AG88" i="11"/>
  <c r="AH89" i="11"/>
  <c r="B92" i="11"/>
  <c r="C92" i="11"/>
  <c r="G93" i="11"/>
  <c r="AJ93" i="11"/>
  <c r="AJ94" i="11"/>
  <c r="G94" i="11"/>
  <c r="G97" i="11"/>
  <c r="AJ97" i="11"/>
  <c r="F71" i="11"/>
  <c r="AG75" i="11"/>
  <c r="F76" i="11"/>
  <c r="AG80" i="11"/>
  <c r="F81" i="11"/>
  <c r="G65" i="11"/>
  <c r="G67" i="11"/>
  <c r="G71" i="11"/>
  <c r="G73" i="11"/>
  <c r="G76" i="11"/>
  <c r="G78" i="11"/>
  <c r="G81" i="11"/>
  <c r="G83" i="11"/>
  <c r="I85" i="11"/>
  <c r="G95" i="11"/>
  <c r="AJ96" i="11"/>
  <c r="G96" i="11"/>
  <c r="F96" i="11"/>
  <c r="G98" i="11"/>
  <c r="AJ98" i="11"/>
  <c r="G100" i="11"/>
  <c r="AJ100" i="11"/>
  <c r="G99" i="11"/>
  <c r="G164" i="11"/>
  <c r="E56" i="11" l="1"/>
  <c r="C56" i="11"/>
  <c r="E54" i="11"/>
  <c r="C162" i="11"/>
  <c r="Z159" i="11"/>
  <c r="G19" i="11"/>
  <c r="T159" i="11"/>
  <c r="D70" i="11"/>
  <c r="U159" i="11"/>
  <c r="E12" i="11"/>
  <c r="F12" i="11" s="1"/>
  <c r="C163" i="11"/>
  <c r="D92" i="11"/>
  <c r="O161" i="11"/>
  <c r="D61" i="11"/>
  <c r="AA53" i="11"/>
  <c r="W161" i="11"/>
  <c r="W159" i="11" s="1"/>
  <c r="F89" i="11"/>
  <c r="S161" i="11"/>
  <c r="K161" i="11"/>
  <c r="Y9" i="11"/>
  <c r="L53" i="11"/>
  <c r="F92" i="11"/>
  <c r="AB53" i="11"/>
  <c r="M53" i="11"/>
  <c r="AC53" i="11"/>
  <c r="G89" i="11"/>
  <c r="M162" i="11"/>
  <c r="E162" i="11" s="1"/>
  <c r="AJ92" i="11"/>
  <c r="G75" i="11"/>
  <c r="Z53" i="11"/>
  <c r="J53" i="11"/>
  <c r="AA9" i="11"/>
  <c r="AJ39" i="11"/>
  <c r="Q53" i="11"/>
  <c r="AC9" i="11"/>
  <c r="C85" i="11"/>
  <c r="N53" i="11"/>
  <c r="T53" i="11"/>
  <c r="AJ87" i="11"/>
  <c r="G62" i="11"/>
  <c r="Y161" i="11"/>
  <c r="Y159" i="11" s="1"/>
  <c r="G60" i="11"/>
  <c r="F39" i="11"/>
  <c r="G13" i="11"/>
  <c r="AI54" i="11"/>
  <c r="F75" i="11"/>
  <c r="AJ80" i="11"/>
  <c r="I53" i="11"/>
  <c r="AH56" i="11"/>
  <c r="F61" i="11"/>
  <c r="AH85" i="11"/>
  <c r="R161" i="11"/>
  <c r="G92" i="11"/>
  <c r="AJ89" i="11"/>
  <c r="AG56" i="11"/>
  <c r="U9" i="11"/>
  <c r="X53" i="11"/>
  <c r="F70" i="11"/>
  <c r="F13" i="11"/>
  <c r="AG85" i="11"/>
  <c r="AJ70" i="11"/>
  <c r="C12" i="11"/>
  <c r="AJ61" i="11"/>
  <c r="F62" i="11"/>
  <c r="AH58" i="11"/>
  <c r="AI56" i="11"/>
  <c r="D19" i="11"/>
  <c r="D12" i="11" s="1"/>
  <c r="AE9" i="11"/>
  <c r="AJ62" i="11"/>
  <c r="B163" i="11"/>
  <c r="AI163" i="11"/>
  <c r="AI85" i="11"/>
  <c r="F80" i="11"/>
  <c r="E163" i="11"/>
  <c r="AJ60" i="11"/>
  <c r="AJ27" i="11"/>
  <c r="AG163" i="11"/>
  <c r="P161" i="11"/>
  <c r="E58" i="11"/>
  <c r="AH163" i="11"/>
  <c r="F60" i="11"/>
  <c r="X160" i="11"/>
  <c r="X159" i="11" s="1"/>
  <c r="X9" i="11"/>
  <c r="F19" i="11"/>
  <c r="G27" i="11"/>
  <c r="AJ19" i="11"/>
  <c r="G87" i="11"/>
  <c r="AG54" i="11"/>
  <c r="B58" i="11"/>
  <c r="G70" i="11"/>
  <c r="AJ75" i="11"/>
  <c r="U53" i="11"/>
  <c r="V161" i="11"/>
  <c r="V159" i="11" s="1"/>
  <c r="AI58" i="11"/>
  <c r="AI55" i="11"/>
  <c r="AH54" i="11"/>
  <c r="AH55" i="11"/>
  <c r="AG55" i="11"/>
  <c r="H53" i="11"/>
  <c r="AG58" i="11"/>
  <c r="F87" i="11"/>
  <c r="B85" i="11"/>
  <c r="G80" i="11"/>
  <c r="G61" i="11"/>
  <c r="G47" i="11"/>
  <c r="F47" i="11"/>
  <c r="G88" i="11"/>
  <c r="AJ88" i="11"/>
  <c r="F88" i="11"/>
  <c r="E85" i="11"/>
  <c r="C58" i="11"/>
  <c r="AJ23" i="11"/>
  <c r="G23" i="11"/>
  <c r="F23" i="11"/>
  <c r="D58" i="11" l="1"/>
  <c r="D55" i="11"/>
  <c r="C161" i="11"/>
  <c r="F58" i="11"/>
  <c r="E161" i="11"/>
  <c r="G163" i="11"/>
  <c r="AJ56" i="11"/>
  <c r="F56" i="11"/>
  <c r="E53" i="11"/>
  <c r="F55" i="11"/>
  <c r="G56" i="11"/>
  <c r="G12" i="11"/>
  <c r="AI53" i="11"/>
  <c r="AI161" i="11"/>
  <c r="AJ163" i="11"/>
  <c r="AJ55" i="11"/>
  <c r="AJ12" i="11"/>
  <c r="D163" i="11"/>
  <c r="F163" i="11"/>
  <c r="AJ58" i="11"/>
  <c r="B161" i="11"/>
  <c r="AH161" i="11"/>
  <c r="AG161" i="11"/>
  <c r="AI162" i="11"/>
  <c r="D85" i="11"/>
  <c r="D53" i="11"/>
  <c r="AJ85" i="11"/>
  <c r="F85" i="11"/>
  <c r="G85" i="11"/>
  <c r="AH53" i="11"/>
  <c r="AG53" i="11"/>
  <c r="B53" i="11"/>
  <c r="F54" i="11"/>
  <c r="C53" i="11"/>
  <c r="G54" i="11"/>
  <c r="AJ54" i="11"/>
  <c r="AH162" i="11"/>
  <c r="AG162" i="11"/>
  <c r="B162" i="11"/>
  <c r="G58" i="11"/>
  <c r="G55" i="11"/>
  <c r="D161" i="11" l="1"/>
  <c r="D162" i="11"/>
  <c r="F161" i="11"/>
  <c r="AJ161" i="11"/>
  <c r="AJ53" i="11"/>
  <c r="F53" i="11"/>
  <c r="G161" i="11"/>
  <c r="G53" i="11"/>
  <c r="AJ162" i="11"/>
  <c r="G162" i="11"/>
  <c r="F162" i="11"/>
  <c r="E82" i="10" l="1"/>
  <c r="C83" i="10"/>
  <c r="C89" i="10" s="1"/>
  <c r="G89" i="10" s="1"/>
  <c r="C82" i="10"/>
  <c r="C88" i="10" s="1"/>
  <c r="I81" i="10"/>
  <c r="I80" i="10" s="1"/>
  <c r="J81" i="10"/>
  <c r="J80" i="10" s="1"/>
  <c r="K81" i="10"/>
  <c r="K80" i="10" s="1"/>
  <c r="L81" i="10"/>
  <c r="L80" i="10" s="1"/>
  <c r="M81" i="10"/>
  <c r="M80" i="10" s="1"/>
  <c r="N81" i="10"/>
  <c r="N80" i="10" s="1"/>
  <c r="O81" i="10"/>
  <c r="O80" i="10" s="1"/>
  <c r="P81" i="10"/>
  <c r="P80" i="10" s="1"/>
  <c r="Q81" i="10"/>
  <c r="Q80" i="10" s="1"/>
  <c r="R81" i="10"/>
  <c r="R80" i="10" s="1"/>
  <c r="S81" i="10"/>
  <c r="S80" i="10" s="1"/>
  <c r="T81" i="10"/>
  <c r="T80" i="10" s="1"/>
  <c r="U81" i="10"/>
  <c r="U80" i="10" s="1"/>
  <c r="V81" i="10"/>
  <c r="V80" i="10" s="1"/>
  <c r="W81" i="10"/>
  <c r="W80" i="10" s="1"/>
  <c r="X81" i="10"/>
  <c r="Y81" i="10"/>
  <c r="Y80" i="10" s="1"/>
  <c r="Z81" i="10"/>
  <c r="Z80" i="10" s="1"/>
  <c r="AA81" i="10"/>
  <c r="AA80" i="10" s="1"/>
  <c r="AB81" i="10"/>
  <c r="AB80" i="10" s="1"/>
  <c r="AC81" i="10"/>
  <c r="AC80" i="10" s="1"/>
  <c r="AD81" i="10"/>
  <c r="AD80" i="10" s="1"/>
  <c r="AE81" i="10"/>
  <c r="AE80" i="10" s="1"/>
  <c r="X80" i="10"/>
  <c r="D81" i="10"/>
  <c r="D80" i="10" s="1"/>
  <c r="E81" i="10"/>
  <c r="E80" i="10" s="1"/>
  <c r="E77" i="10"/>
  <c r="D74" i="10"/>
  <c r="D73" i="10" s="1"/>
  <c r="C77" i="10"/>
  <c r="C74" i="10" s="1"/>
  <c r="C73" i="10" s="1"/>
  <c r="B77" i="10"/>
  <c r="D67" i="10"/>
  <c r="D66" i="10" s="1"/>
  <c r="I53" i="10"/>
  <c r="I52" i="10" s="1"/>
  <c r="J53" i="10"/>
  <c r="J52" i="10" s="1"/>
  <c r="K53" i="10"/>
  <c r="K52" i="10" s="1"/>
  <c r="L53" i="10"/>
  <c r="L52" i="10" s="1"/>
  <c r="M53" i="10"/>
  <c r="M52" i="10" s="1"/>
  <c r="N53" i="10"/>
  <c r="N52" i="10" s="1"/>
  <c r="O53" i="10"/>
  <c r="O52" i="10" s="1"/>
  <c r="P53" i="10"/>
  <c r="P52" i="10" s="1"/>
  <c r="Q53" i="10"/>
  <c r="Q52" i="10" s="1"/>
  <c r="R53" i="10"/>
  <c r="R52" i="10" s="1"/>
  <c r="S53" i="10"/>
  <c r="S52" i="10" s="1"/>
  <c r="T53" i="10"/>
  <c r="T52" i="10" s="1"/>
  <c r="U53" i="10"/>
  <c r="U52" i="10" s="1"/>
  <c r="V53" i="10"/>
  <c r="V52" i="10" s="1"/>
  <c r="W53" i="10"/>
  <c r="W52" i="10" s="1"/>
  <c r="X53" i="10"/>
  <c r="X52" i="10" s="1"/>
  <c r="Y53" i="10"/>
  <c r="Y52" i="10" s="1"/>
  <c r="Z53" i="10"/>
  <c r="Z52" i="10" s="1"/>
  <c r="AA53" i="10"/>
  <c r="AA52" i="10" s="1"/>
  <c r="AB53" i="10"/>
  <c r="AB52" i="10" s="1"/>
  <c r="AC53" i="10"/>
  <c r="AC52" i="10" s="1"/>
  <c r="AE53" i="10"/>
  <c r="AE52" i="10" s="1"/>
  <c r="I60" i="10"/>
  <c r="I59" i="10" s="1"/>
  <c r="J60" i="10"/>
  <c r="J59" i="10" s="1"/>
  <c r="K60" i="10"/>
  <c r="K59" i="10" s="1"/>
  <c r="L60" i="10"/>
  <c r="L59" i="10" s="1"/>
  <c r="M60" i="10"/>
  <c r="M59" i="10" s="1"/>
  <c r="N60" i="10"/>
  <c r="N59" i="10" s="1"/>
  <c r="O60" i="10"/>
  <c r="O59" i="10" s="1"/>
  <c r="P60" i="10"/>
  <c r="P59" i="10" s="1"/>
  <c r="Q60" i="10"/>
  <c r="Q59" i="10" s="1"/>
  <c r="R60" i="10"/>
  <c r="R59" i="10" s="1"/>
  <c r="S60" i="10"/>
  <c r="S59" i="10" s="1"/>
  <c r="T60" i="10"/>
  <c r="T59" i="10" s="1"/>
  <c r="U60" i="10"/>
  <c r="U59" i="10" s="1"/>
  <c r="V60" i="10"/>
  <c r="V59" i="10" s="1"/>
  <c r="W60" i="10"/>
  <c r="W59" i="10" s="1"/>
  <c r="X60" i="10"/>
  <c r="X59" i="10" s="1"/>
  <c r="Y60" i="10"/>
  <c r="Y59" i="10" s="1"/>
  <c r="Z60" i="10"/>
  <c r="Z59" i="10" s="1"/>
  <c r="AA60" i="10"/>
  <c r="AA59" i="10" s="1"/>
  <c r="AB60" i="10"/>
  <c r="AB59" i="10" s="1"/>
  <c r="AC60" i="10"/>
  <c r="AC59" i="10" s="1"/>
  <c r="AD60" i="10"/>
  <c r="AD59" i="10" s="1"/>
  <c r="AE60" i="10"/>
  <c r="AE59" i="10" s="1"/>
  <c r="H60" i="10"/>
  <c r="H59" i="10" s="1"/>
  <c r="I67" i="10"/>
  <c r="I66" i="10" s="1"/>
  <c r="J67" i="10"/>
  <c r="J66" i="10" s="1"/>
  <c r="K67" i="10"/>
  <c r="K66" i="10" s="1"/>
  <c r="L67" i="10"/>
  <c r="L66" i="10" s="1"/>
  <c r="M67" i="10"/>
  <c r="M66" i="10" s="1"/>
  <c r="N67" i="10"/>
  <c r="N66" i="10" s="1"/>
  <c r="O67" i="10"/>
  <c r="O66" i="10" s="1"/>
  <c r="P67" i="10"/>
  <c r="P66" i="10" s="1"/>
  <c r="Q67" i="10"/>
  <c r="Q66" i="10" s="1"/>
  <c r="R67" i="10"/>
  <c r="R66" i="10" s="1"/>
  <c r="S67" i="10"/>
  <c r="S66" i="10" s="1"/>
  <c r="T67" i="10"/>
  <c r="T66" i="10" s="1"/>
  <c r="U67" i="10"/>
  <c r="U66" i="10" s="1"/>
  <c r="V67" i="10"/>
  <c r="V66" i="10" s="1"/>
  <c r="W67" i="10"/>
  <c r="W66" i="10" s="1"/>
  <c r="X67" i="10"/>
  <c r="X66" i="10" s="1"/>
  <c r="Y67" i="10"/>
  <c r="Y66" i="10" s="1"/>
  <c r="Z67" i="10"/>
  <c r="Z66" i="10" s="1"/>
  <c r="AA67" i="10"/>
  <c r="AA66" i="10" s="1"/>
  <c r="AB67" i="10"/>
  <c r="AB66" i="10" s="1"/>
  <c r="AC67" i="10"/>
  <c r="AC66" i="10" s="1"/>
  <c r="AD67" i="10"/>
  <c r="AD66" i="10" s="1"/>
  <c r="AE67" i="10"/>
  <c r="AE66" i="10" s="1"/>
  <c r="H67" i="10"/>
  <c r="H66" i="10" s="1"/>
  <c r="E70" i="10"/>
  <c r="C70" i="10"/>
  <c r="C67" i="10" s="1"/>
  <c r="C66" i="10" s="1"/>
  <c r="B70" i="10"/>
  <c r="D60" i="10"/>
  <c r="D59" i="10" s="1"/>
  <c r="E63" i="10"/>
  <c r="C63" i="10"/>
  <c r="C60" i="10" s="1"/>
  <c r="C59" i="10" s="1"/>
  <c r="D53" i="10"/>
  <c r="D52" i="10" s="1"/>
  <c r="E56" i="10"/>
  <c r="C56" i="10"/>
  <c r="C53" i="10" s="1"/>
  <c r="C52" i="10" s="1"/>
  <c r="G70" i="10" l="1"/>
  <c r="C81" i="10"/>
  <c r="C80" i="10" s="1"/>
  <c r="G80" i="10" s="1"/>
  <c r="G83" i="10"/>
  <c r="G56" i="10"/>
  <c r="F77" i="10"/>
  <c r="E53" i="10"/>
  <c r="G77" i="10"/>
  <c r="E67" i="10"/>
  <c r="G88" i="10"/>
  <c r="F70" i="10"/>
  <c r="E60" i="10"/>
  <c r="G82" i="10"/>
  <c r="E74" i="10"/>
  <c r="G74" i="10" s="1"/>
  <c r="G63" i="10"/>
  <c r="I45" i="10"/>
  <c r="K45" i="10"/>
  <c r="M45" i="10"/>
  <c r="O45" i="10"/>
  <c r="Q45" i="10"/>
  <c r="S45" i="10"/>
  <c r="U45" i="10"/>
  <c r="W45" i="10"/>
  <c r="Y45" i="10"/>
  <c r="AA45" i="10"/>
  <c r="AC45" i="10"/>
  <c r="AE45" i="10"/>
  <c r="C45" i="10"/>
  <c r="D45" i="10"/>
  <c r="E45" i="10"/>
  <c r="E49" i="10"/>
  <c r="C49" i="10"/>
  <c r="B49" i="10"/>
  <c r="B46" i="10" s="1"/>
  <c r="B45" i="10" s="1"/>
  <c r="I38" i="10"/>
  <c r="K38" i="10"/>
  <c r="M38" i="10"/>
  <c r="O38" i="10"/>
  <c r="Q38" i="10"/>
  <c r="S38" i="10"/>
  <c r="U38" i="10"/>
  <c r="W38" i="10"/>
  <c r="Y38" i="10"/>
  <c r="AA38" i="10"/>
  <c r="AC38" i="10"/>
  <c r="AE38" i="10"/>
  <c r="H38" i="10"/>
  <c r="G39" i="10"/>
  <c r="C38" i="10"/>
  <c r="D38" i="10"/>
  <c r="E38" i="10"/>
  <c r="C42" i="10"/>
  <c r="G42" i="10" s="1"/>
  <c r="B42" i="10"/>
  <c r="F42" i="10" s="1"/>
  <c r="E35" i="10"/>
  <c r="I32" i="10"/>
  <c r="I90" i="10" s="1"/>
  <c r="K32" i="10"/>
  <c r="K90" i="10" s="1"/>
  <c r="K87" i="10" s="1"/>
  <c r="M32" i="10"/>
  <c r="M90" i="10" s="1"/>
  <c r="M87" i="10" s="1"/>
  <c r="O32" i="10"/>
  <c r="O90" i="10" s="1"/>
  <c r="O87" i="10" s="1"/>
  <c r="Q32" i="10"/>
  <c r="Q90" i="10" s="1"/>
  <c r="Q87" i="10" s="1"/>
  <c r="S32" i="10"/>
  <c r="S90" i="10" s="1"/>
  <c r="S87" i="10" s="1"/>
  <c r="U32" i="10"/>
  <c r="U90" i="10" s="1"/>
  <c r="U87" i="10" s="1"/>
  <c r="W32" i="10"/>
  <c r="W90" i="10" s="1"/>
  <c r="W87" i="10" s="1"/>
  <c r="Y32" i="10"/>
  <c r="Y90" i="10" s="1"/>
  <c r="Y87" i="10" s="1"/>
  <c r="AA32" i="10"/>
  <c r="AA90" i="10" s="1"/>
  <c r="AA87" i="10" s="1"/>
  <c r="AC32" i="10"/>
  <c r="AC90" i="10" s="1"/>
  <c r="AC87" i="10" s="1"/>
  <c r="AE32" i="10"/>
  <c r="AE90" i="10" s="1"/>
  <c r="AE87" i="10" s="1"/>
  <c r="C32" i="10"/>
  <c r="C31" i="10" s="1"/>
  <c r="D32" i="10"/>
  <c r="D31" i="10" s="1"/>
  <c r="B13" i="10"/>
  <c r="B10" i="10" s="1"/>
  <c r="B17" i="10"/>
  <c r="D17" i="10"/>
  <c r="E17" i="10"/>
  <c r="C17" i="10"/>
  <c r="I8" i="10"/>
  <c r="K8" i="10"/>
  <c r="M8" i="10"/>
  <c r="O8" i="10"/>
  <c r="Q8" i="10"/>
  <c r="S8" i="10"/>
  <c r="U8" i="10"/>
  <c r="W8" i="10"/>
  <c r="Y8" i="10"/>
  <c r="AA8" i="10"/>
  <c r="AC8" i="10"/>
  <c r="AE8" i="10"/>
  <c r="I9" i="10"/>
  <c r="K9" i="10"/>
  <c r="M9" i="10"/>
  <c r="O9" i="10"/>
  <c r="Q9" i="10"/>
  <c r="S9" i="10"/>
  <c r="U9" i="10"/>
  <c r="W9" i="10"/>
  <c r="Y9" i="10"/>
  <c r="AA9" i="10"/>
  <c r="AC9" i="10"/>
  <c r="AE9" i="10"/>
  <c r="C10" i="10"/>
  <c r="D10" i="10"/>
  <c r="D9" i="10" s="1"/>
  <c r="E10" i="10"/>
  <c r="E8" i="10" s="1"/>
  <c r="B84" i="10"/>
  <c r="B83" i="10"/>
  <c r="B82" i="10"/>
  <c r="F82" i="10" s="1"/>
  <c r="H81" i="10"/>
  <c r="H80" i="10" s="1"/>
  <c r="B74" i="10"/>
  <c r="B73" i="10" s="1"/>
  <c r="AD74" i="10"/>
  <c r="AD73" i="10" s="1"/>
  <c r="AB74" i="10"/>
  <c r="AB73" i="10" s="1"/>
  <c r="Z74" i="10"/>
  <c r="Z73" i="10" s="1"/>
  <c r="X74" i="10"/>
  <c r="X73" i="10" s="1"/>
  <c r="V74" i="10"/>
  <c r="V73" i="10" s="1"/>
  <c r="T74" i="10"/>
  <c r="T73" i="10" s="1"/>
  <c r="R74" i="10"/>
  <c r="R73" i="10" s="1"/>
  <c r="P74" i="10"/>
  <c r="P73" i="10" s="1"/>
  <c r="N74" i="10"/>
  <c r="N73" i="10" s="1"/>
  <c r="L74" i="10"/>
  <c r="L73" i="10" s="1"/>
  <c r="J74" i="10"/>
  <c r="J73" i="10" s="1"/>
  <c r="H74" i="10"/>
  <c r="H73" i="10" s="1"/>
  <c r="B67" i="10"/>
  <c r="B66" i="10" s="1"/>
  <c r="B63" i="10"/>
  <c r="B60" i="10" s="1"/>
  <c r="B59" i="10" s="1"/>
  <c r="AD56" i="10"/>
  <c r="AD35" i="10" s="1"/>
  <c r="AD32" i="10" s="1"/>
  <c r="AD31" i="10" s="1"/>
  <c r="H53" i="10"/>
  <c r="H52" i="10" s="1"/>
  <c r="AD46" i="10"/>
  <c r="AD45" i="10" s="1"/>
  <c r="AB46" i="10"/>
  <c r="AB45" i="10" s="1"/>
  <c r="Z46" i="10"/>
  <c r="Z45" i="10" s="1"/>
  <c r="X46" i="10"/>
  <c r="X45" i="10" s="1"/>
  <c r="V46" i="10"/>
  <c r="V45" i="10" s="1"/>
  <c r="T46" i="10"/>
  <c r="T45" i="10" s="1"/>
  <c r="R46" i="10"/>
  <c r="R45" i="10" s="1"/>
  <c r="P46" i="10"/>
  <c r="P45" i="10" s="1"/>
  <c r="N46" i="10"/>
  <c r="N45" i="10" s="1"/>
  <c r="L46" i="10"/>
  <c r="L45" i="10" s="1"/>
  <c r="J46" i="10"/>
  <c r="J45" i="10" s="1"/>
  <c r="H46" i="10"/>
  <c r="H45" i="10" s="1"/>
  <c r="AD39" i="10"/>
  <c r="AD38" i="10" s="1"/>
  <c r="AB39" i="10"/>
  <c r="AB38" i="10" s="1"/>
  <c r="Z39" i="10"/>
  <c r="Z38" i="10" s="1"/>
  <c r="X39" i="10"/>
  <c r="X38" i="10" s="1"/>
  <c r="V39" i="10"/>
  <c r="V38" i="10" s="1"/>
  <c r="T39" i="10"/>
  <c r="T38" i="10" s="1"/>
  <c r="R39" i="10"/>
  <c r="R38" i="10" s="1"/>
  <c r="P39" i="10"/>
  <c r="P38" i="10" s="1"/>
  <c r="N39" i="10"/>
  <c r="N38" i="10" s="1"/>
  <c r="L39" i="10"/>
  <c r="L38" i="10" s="1"/>
  <c r="J39" i="10"/>
  <c r="J38" i="10" s="1"/>
  <c r="AB35" i="10"/>
  <c r="AB32" i="10" s="1"/>
  <c r="AB31" i="10" s="1"/>
  <c r="Z35" i="10"/>
  <c r="Z32" i="10" s="1"/>
  <c r="Z31" i="10" s="1"/>
  <c r="X35" i="10"/>
  <c r="X32" i="10" s="1"/>
  <c r="X31" i="10" s="1"/>
  <c r="V35" i="10"/>
  <c r="V32" i="10" s="1"/>
  <c r="V31" i="10" s="1"/>
  <c r="T35" i="10"/>
  <c r="T32" i="10" s="1"/>
  <c r="T31" i="10" s="1"/>
  <c r="R35" i="10"/>
  <c r="R32" i="10" s="1"/>
  <c r="R31" i="10" s="1"/>
  <c r="P35" i="10"/>
  <c r="P32" i="10" s="1"/>
  <c r="N35" i="10"/>
  <c r="N32" i="10" s="1"/>
  <c r="N31" i="10" s="1"/>
  <c r="L35" i="10"/>
  <c r="L32" i="10" s="1"/>
  <c r="L31" i="10" s="1"/>
  <c r="J35" i="10"/>
  <c r="J32" i="10" s="1"/>
  <c r="J31" i="10" s="1"/>
  <c r="H35" i="10"/>
  <c r="H32" i="10" s="1"/>
  <c r="H31" i="10" s="1"/>
  <c r="B28" i="10"/>
  <c r="B25" i="10" s="1"/>
  <c r="AD25" i="10"/>
  <c r="AB25" i="10"/>
  <c r="Z25" i="10"/>
  <c r="X25" i="10"/>
  <c r="V25" i="10"/>
  <c r="T25" i="10"/>
  <c r="R25" i="10"/>
  <c r="P25" i="10"/>
  <c r="N25" i="10"/>
  <c r="L25" i="10"/>
  <c r="J25" i="10"/>
  <c r="H25" i="10"/>
  <c r="B24" i="10"/>
  <c r="B21" i="10"/>
  <c r="B18" i="10" s="1"/>
  <c r="AD18" i="10"/>
  <c r="AB18" i="10"/>
  <c r="Z18" i="10"/>
  <c r="X18" i="10"/>
  <c r="V18" i="10"/>
  <c r="T18" i="10"/>
  <c r="R18" i="10"/>
  <c r="P18" i="10"/>
  <c r="N18" i="10"/>
  <c r="L18" i="10"/>
  <c r="J18" i="10"/>
  <c r="H18" i="10"/>
  <c r="AD10" i="10"/>
  <c r="AB10" i="10"/>
  <c r="AB8" i="10" s="1"/>
  <c r="Z10" i="10"/>
  <c r="X10" i="10"/>
  <c r="V10" i="10"/>
  <c r="T10" i="10"/>
  <c r="T8" i="10" s="1"/>
  <c r="R10" i="10"/>
  <c r="P10" i="10"/>
  <c r="N10" i="10"/>
  <c r="L10" i="10"/>
  <c r="L8" i="10" s="1"/>
  <c r="J10" i="10"/>
  <c r="H10" i="10"/>
  <c r="H8" i="10" s="1"/>
  <c r="G81" i="10" l="1"/>
  <c r="B39" i="10"/>
  <c r="F39" i="10" s="1"/>
  <c r="G38" i="10"/>
  <c r="G45" i="10"/>
  <c r="E32" i="10"/>
  <c r="E31" i="10" s="1"/>
  <c r="G31" i="10" s="1"/>
  <c r="G17" i="10"/>
  <c r="C16" i="10"/>
  <c r="Z90" i="10"/>
  <c r="Z87" i="10" s="1"/>
  <c r="G49" i="10"/>
  <c r="P31" i="10"/>
  <c r="P16" i="10"/>
  <c r="P90" i="10"/>
  <c r="P87" i="10" s="1"/>
  <c r="X90" i="10"/>
  <c r="X87" i="10" s="1"/>
  <c r="N16" i="10"/>
  <c r="AD16" i="10"/>
  <c r="G10" i="10"/>
  <c r="G9" i="10" s="1"/>
  <c r="D8" i="10"/>
  <c r="AE31" i="10"/>
  <c r="AA31" i="10"/>
  <c r="F45" i="10"/>
  <c r="E66" i="10"/>
  <c r="G67" i="10"/>
  <c r="F67" i="10"/>
  <c r="J90" i="10"/>
  <c r="J87" i="10" s="1"/>
  <c r="R90" i="10"/>
  <c r="R87" i="10" s="1"/>
  <c r="X16" i="10"/>
  <c r="B88" i="10"/>
  <c r="B81" i="10"/>
  <c r="C9" i="10"/>
  <c r="C90" i="10"/>
  <c r="C87" i="10" s="1"/>
  <c r="H9" i="10"/>
  <c r="AB9" i="10"/>
  <c r="X9" i="10"/>
  <c r="T9" i="10"/>
  <c r="P9" i="10"/>
  <c r="L9" i="10"/>
  <c r="B8" i="10"/>
  <c r="X8" i="10"/>
  <c r="P8" i="10"/>
  <c r="C8" i="10"/>
  <c r="F17" i="10"/>
  <c r="Y31" i="10"/>
  <c r="U31" i="10"/>
  <c r="Q31" i="10"/>
  <c r="M31" i="10"/>
  <c r="I31" i="10"/>
  <c r="F63" i="10"/>
  <c r="L90" i="10"/>
  <c r="L87" i="10" s="1"/>
  <c r="T90" i="10"/>
  <c r="T87" i="10" s="1"/>
  <c r="AB90" i="10"/>
  <c r="AB87" i="10" s="1"/>
  <c r="B56" i="10"/>
  <c r="AD53" i="10"/>
  <c r="AD52" i="10" s="1"/>
  <c r="B89" i="10"/>
  <c r="F89" i="10" s="1"/>
  <c r="F83" i="10"/>
  <c r="E9" i="10"/>
  <c r="AC31" i="10"/>
  <c r="F49" i="10"/>
  <c r="E59" i="10"/>
  <c r="G60" i="10"/>
  <c r="F60" i="10"/>
  <c r="N90" i="10"/>
  <c r="N87" i="10" s="1"/>
  <c r="V90" i="10"/>
  <c r="V87" i="10" s="1"/>
  <c r="AD90" i="10"/>
  <c r="AD87" i="10" s="1"/>
  <c r="F10" i="10"/>
  <c r="AD9" i="10"/>
  <c r="Z9" i="10"/>
  <c r="V9" i="10"/>
  <c r="R9" i="10"/>
  <c r="N9" i="10"/>
  <c r="J9" i="10"/>
  <c r="AD8" i="10"/>
  <c r="Z8" i="10"/>
  <c r="V8" i="10"/>
  <c r="R8" i="10"/>
  <c r="N8" i="10"/>
  <c r="J8" i="10"/>
  <c r="E90" i="10"/>
  <c r="I87" i="10"/>
  <c r="W31" i="10"/>
  <c r="S31" i="10"/>
  <c r="O31" i="10"/>
  <c r="K31" i="10"/>
  <c r="E52" i="10"/>
  <c r="G53" i="10"/>
  <c r="E73" i="10"/>
  <c r="F74" i="10"/>
  <c r="D16" i="10"/>
  <c r="B35" i="10"/>
  <c r="F35" i="10" s="1"/>
  <c r="H16" i="10"/>
  <c r="C35" i="10"/>
  <c r="G35" i="10" s="1"/>
  <c r="V16" i="10"/>
  <c r="R16" i="10"/>
  <c r="Z16" i="10"/>
  <c r="L16" i="10"/>
  <c r="AB16" i="10"/>
  <c r="J16" i="10"/>
  <c r="T16" i="10"/>
  <c r="H90" i="10"/>
  <c r="H87" i="10" s="1"/>
  <c r="I72" i="7"/>
  <c r="M72" i="7"/>
  <c r="O72" i="7"/>
  <c r="Q72" i="7"/>
  <c r="S72" i="7"/>
  <c r="U72" i="7"/>
  <c r="W72" i="7"/>
  <c r="AA72" i="7"/>
  <c r="AC72" i="7"/>
  <c r="AE72" i="7"/>
  <c r="G73" i="7"/>
  <c r="G76" i="7"/>
  <c r="G77" i="7"/>
  <c r="F76" i="7"/>
  <c r="I66" i="7"/>
  <c r="K66" i="7"/>
  <c r="M66" i="7"/>
  <c r="O66" i="7"/>
  <c r="Q66" i="7"/>
  <c r="S66" i="7"/>
  <c r="U66" i="7"/>
  <c r="W66" i="7"/>
  <c r="Y66" i="7"/>
  <c r="AC66" i="7"/>
  <c r="AE66" i="7"/>
  <c r="H66" i="7"/>
  <c r="E69" i="7"/>
  <c r="E66" i="7" s="1"/>
  <c r="L32" i="7"/>
  <c r="G31" i="7"/>
  <c r="G34" i="7"/>
  <c r="G35" i="7"/>
  <c r="B26" i="7"/>
  <c r="Q24" i="7"/>
  <c r="I24" i="7"/>
  <c r="H24" i="7"/>
  <c r="N17" i="7"/>
  <c r="J10" i="7"/>
  <c r="I10" i="7"/>
  <c r="H17" i="7"/>
  <c r="I17" i="7"/>
  <c r="J17" i="7"/>
  <c r="K17" i="7"/>
  <c r="L17" i="7"/>
  <c r="M17" i="7"/>
  <c r="O17" i="7"/>
  <c r="P17" i="7"/>
  <c r="Q17" i="7"/>
  <c r="R17" i="7"/>
  <c r="S17" i="7"/>
  <c r="U17" i="7"/>
  <c r="W17" i="7"/>
  <c r="X17" i="7"/>
  <c r="Y17" i="7"/>
  <c r="AA17" i="7"/>
  <c r="AC17" i="7"/>
  <c r="AD17" i="7"/>
  <c r="AE17" i="7"/>
  <c r="J24" i="7"/>
  <c r="K24" i="7"/>
  <c r="L24" i="7"/>
  <c r="M24" i="7"/>
  <c r="N24" i="7"/>
  <c r="O24" i="7"/>
  <c r="P24" i="7"/>
  <c r="R24" i="7"/>
  <c r="S24" i="7"/>
  <c r="T24" i="7"/>
  <c r="U24" i="7"/>
  <c r="V24" i="7"/>
  <c r="W24" i="7"/>
  <c r="X24" i="7"/>
  <c r="Y24" i="7"/>
  <c r="AA24" i="7"/>
  <c r="AB24" i="7"/>
  <c r="AC24" i="7"/>
  <c r="AD24" i="7"/>
  <c r="D24" i="7"/>
  <c r="C26" i="7"/>
  <c r="C24" i="7" s="1"/>
  <c r="G25" i="7"/>
  <c r="G27" i="7"/>
  <c r="G28" i="7"/>
  <c r="E17" i="7"/>
  <c r="B20" i="7"/>
  <c r="G18" i="7"/>
  <c r="G19" i="7"/>
  <c r="G21" i="7"/>
  <c r="G22" i="7"/>
  <c r="D17" i="7"/>
  <c r="E12" i="7"/>
  <c r="G11" i="7"/>
  <c r="G13" i="7"/>
  <c r="G14" i="7"/>
  <c r="G15" i="7"/>
  <c r="D10" i="7"/>
  <c r="K10" i="7"/>
  <c r="M10" i="7"/>
  <c r="N10" i="7"/>
  <c r="O10" i="7"/>
  <c r="R10" i="7"/>
  <c r="S10" i="7"/>
  <c r="U10" i="7"/>
  <c r="Y10" i="7"/>
  <c r="Z10" i="7"/>
  <c r="AA10" i="7"/>
  <c r="H10" i="7"/>
  <c r="AD79" i="7"/>
  <c r="AB79" i="7"/>
  <c r="Z79" i="7"/>
  <c r="X79" i="7"/>
  <c r="V79" i="7"/>
  <c r="T79" i="7"/>
  <c r="R79" i="7"/>
  <c r="P79" i="7"/>
  <c r="N79" i="7"/>
  <c r="L79" i="7"/>
  <c r="J79" i="7"/>
  <c r="B77" i="7"/>
  <c r="F77" i="7" s="1"/>
  <c r="P75" i="7"/>
  <c r="N75" i="7"/>
  <c r="L75" i="7"/>
  <c r="J75" i="7"/>
  <c r="H75" i="7"/>
  <c r="AD74" i="7"/>
  <c r="AD72" i="7" s="1"/>
  <c r="AB74" i="7"/>
  <c r="Z74" i="7"/>
  <c r="X74" i="7"/>
  <c r="V74" i="7"/>
  <c r="T74" i="7"/>
  <c r="H74" i="7"/>
  <c r="B73" i="7"/>
  <c r="F73" i="7" s="1"/>
  <c r="B71" i="7"/>
  <c r="F71" i="7" s="1"/>
  <c r="Z75" i="7"/>
  <c r="V75" i="7"/>
  <c r="T66" i="7"/>
  <c r="R68" i="7"/>
  <c r="R74" i="7" s="1"/>
  <c r="P68" i="7"/>
  <c r="P74" i="7" s="1"/>
  <c r="N68" i="7"/>
  <c r="N66" i="7" s="1"/>
  <c r="L68" i="7"/>
  <c r="L74" i="7" s="1"/>
  <c r="J68" i="7"/>
  <c r="B67" i="7"/>
  <c r="AD35" i="7"/>
  <c r="AB35" i="7"/>
  <c r="Z35" i="7"/>
  <c r="X35" i="7"/>
  <c r="V35" i="7"/>
  <c r="T35" i="7"/>
  <c r="R35" i="7"/>
  <c r="P35" i="7"/>
  <c r="N35" i="7"/>
  <c r="L35" i="7"/>
  <c r="J35" i="7"/>
  <c r="H35" i="7"/>
  <c r="AD34" i="7"/>
  <c r="AB34" i="7"/>
  <c r="Z34" i="7"/>
  <c r="X34" i="7"/>
  <c r="V34" i="7"/>
  <c r="T34" i="7"/>
  <c r="R34" i="7"/>
  <c r="P34" i="7"/>
  <c r="N34" i="7"/>
  <c r="L34" i="7"/>
  <c r="J34" i="7"/>
  <c r="H34" i="7"/>
  <c r="AD33" i="7"/>
  <c r="AD81" i="7" s="1"/>
  <c r="AB33" i="7"/>
  <c r="Z33" i="7"/>
  <c r="X33" i="7"/>
  <c r="V33" i="7"/>
  <c r="T33" i="7"/>
  <c r="R33" i="7"/>
  <c r="P33" i="7"/>
  <c r="N33" i="7"/>
  <c r="L33" i="7"/>
  <c r="J33" i="7"/>
  <c r="H33" i="7"/>
  <c r="AD32" i="7"/>
  <c r="AB32" i="7"/>
  <c r="Z32" i="7"/>
  <c r="V32" i="7"/>
  <c r="T32" i="7"/>
  <c r="R32" i="7"/>
  <c r="P32" i="7"/>
  <c r="N32" i="7"/>
  <c r="J32" i="7"/>
  <c r="H32" i="7"/>
  <c r="B29" i="7"/>
  <c r="F29" i="7" s="1"/>
  <c r="B28" i="7"/>
  <c r="F28" i="7" s="1"/>
  <c r="B27" i="7"/>
  <c r="F27" i="7" s="1"/>
  <c r="B25" i="7"/>
  <c r="F25" i="7" s="1"/>
  <c r="B22" i="7"/>
  <c r="F22" i="7" s="1"/>
  <c r="B21" i="7"/>
  <c r="F21" i="7" s="1"/>
  <c r="B19" i="7"/>
  <c r="B18" i="7"/>
  <c r="B15" i="7"/>
  <c r="F15" i="7" s="1"/>
  <c r="B14" i="7"/>
  <c r="F14" i="7" s="1"/>
  <c r="B13" i="7"/>
  <c r="F13" i="7" s="1"/>
  <c r="B11" i="7"/>
  <c r="F11" i="7" s="1"/>
  <c r="I15" i="6"/>
  <c r="J15" i="6"/>
  <c r="K15" i="6"/>
  <c r="L15" i="6"/>
  <c r="M15" i="6"/>
  <c r="N15" i="6"/>
  <c r="O15" i="6"/>
  <c r="P15" i="6"/>
  <c r="Q15" i="6"/>
  <c r="R15" i="6"/>
  <c r="S15" i="6"/>
  <c r="T15" i="6"/>
  <c r="U15" i="6"/>
  <c r="V15" i="6"/>
  <c r="W15" i="6"/>
  <c r="X15" i="6"/>
  <c r="Y15" i="6"/>
  <c r="Z15" i="6"/>
  <c r="AA15" i="6"/>
  <c r="AB15" i="6"/>
  <c r="AC15" i="6"/>
  <c r="AD15" i="6"/>
  <c r="AE15" i="6"/>
  <c r="I19" i="6"/>
  <c r="J19" i="6"/>
  <c r="K19" i="6"/>
  <c r="L19" i="6"/>
  <c r="M19" i="6"/>
  <c r="N19" i="6"/>
  <c r="O19" i="6"/>
  <c r="P19" i="6"/>
  <c r="Q19" i="6"/>
  <c r="R19" i="6"/>
  <c r="S19" i="6"/>
  <c r="T19" i="6"/>
  <c r="U19" i="6"/>
  <c r="V19" i="6"/>
  <c r="W19" i="6"/>
  <c r="X19" i="6"/>
  <c r="Y19" i="6"/>
  <c r="Z19" i="6"/>
  <c r="AA19" i="6"/>
  <c r="AB19" i="6"/>
  <c r="AC19" i="6"/>
  <c r="AD19" i="6"/>
  <c r="H19" i="6"/>
  <c r="I26" i="6"/>
  <c r="K26" i="6"/>
  <c r="M26" i="6"/>
  <c r="O26" i="6"/>
  <c r="Q26" i="6"/>
  <c r="S26" i="6"/>
  <c r="U26" i="6"/>
  <c r="W26" i="6"/>
  <c r="Y26" i="6"/>
  <c r="AA26" i="6"/>
  <c r="AC26" i="6"/>
  <c r="AE26" i="6"/>
  <c r="E45" i="6"/>
  <c r="E43" i="6"/>
  <c r="C42" i="6"/>
  <c r="B43" i="6"/>
  <c r="I42" i="6"/>
  <c r="J42" i="6"/>
  <c r="K42" i="6"/>
  <c r="L42" i="6"/>
  <c r="M42" i="6"/>
  <c r="N42" i="6"/>
  <c r="O42" i="6"/>
  <c r="P42" i="6"/>
  <c r="Q42" i="6"/>
  <c r="R42" i="6"/>
  <c r="S42" i="6"/>
  <c r="T42" i="6"/>
  <c r="U42" i="6"/>
  <c r="V42" i="6"/>
  <c r="W42" i="6"/>
  <c r="X42" i="6"/>
  <c r="Y42" i="6"/>
  <c r="Z42" i="6"/>
  <c r="AA42" i="6"/>
  <c r="AB42" i="6"/>
  <c r="AC42" i="6"/>
  <c r="AD42" i="6"/>
  <c r="AE42" i="6"/>
  <c r="H42" i="6"/>
  <c r="D42" i="6"/>
  <c r="AG21" i="6"/>
  <c r="E20" i="6"/>
  <c r="E17" i="6"/>
  <c r="B24" i="6"/>
  <c r="AE13" i="6"/>
  <c r="AE31" i="6" s="1"/>
  <c r="AE48" i="6" s="1"/>
  <c r="AE12" i="6"/>
  <c r="AE30" i="6" s="1"/>
  <c r="AE47" i="6" s="1"/>
  <c r="K12" i="6"/>
  <c r="K30" i="6" s="1"/>
  <c r="K47" i="6" s="1"/>
  <c r="M12" i="6"/>
  <c r="O12" i="6"/>
  <c r="O30" i="6" s="1"/>
  <c r="O47" i="6" s="1"/>
  <c r="Q12" i="6"/>
  <c r="Q30" i="6" s="1"/>
  <c r="Q47" i="6" s="1"/>
  <c r="S12" i="6"/>
  <c r="S30" i="6" s="1"/>
  <c r="S47" i="6" s="1"/>
  <c r="U12" i="6"/>
  <c r="U30" i="6" s="1"/>
  <c r="U47" i="6" s="1"/>
  <c r="W12" i="6"/>
  <c r="W30" i="6" s="1"/>
  <c r="W47" i="6" s="1"/>
  <c r="Y12" i="6"/>
  <c r="Y30" i="6" s="1"/>
  <c r="Y47" i="6" s="1"/>
  <c r="AA12" i="6"/>
  <c r="AA30" i="6" s="1"/>
  <c r="AA47" i="6" s="1"/>
  <c r="AC12" i="6"/>
  <c r="AC30" i="6" s="1"/>
  <c r="AC47" i="6" s="1"/>
  <c r="I13" i="6"/>
  <c r="I31" i="6" s="1"/>
  <c r="I48" i="6" s="1"/>
  <c r="K13" i="6"/>
  <c r="K31" i="6" s="1"/>
  <c r="K48" i="6" s="1"/>
  <c r="M13" i="6"/>
  <c r="M31" i="6" s="1"/>
  <c r="M48" i="6" s="1"/>
  <c r="O13" i="6"/>
  <c r="O31" i="6" s="1"/>
  <c r="O48" i="6" s="1"/>
  <c r="Q13" i="6"/>
  <c r="Q31" i="6" s="1"/>
  <c r="Q48" i="6" s="1"/>
  <c r="S13" i="6"/>
  <c r="S31" i="6" s="1"/>
  <c r="S48" i="6" s="1"/>
  <c r="U13" i="6"/>
  <c r="U31" i="6" s="1"/>
  <c r="U48" i="6" s="1"/>
  <c r="W13" i="6"/>
  <c r="W31" i="6" s="1"/>
  <c r="W48" i="6" s="1"/>
  <c r="Y13" i="6"/>
  <c r="Y31" i="6" s="1"/>
  <c r="Y48" i="6" s="1"/>
  <c r="AA13" i="6"/>
  <c r="AA31" i="6" s="1"/>
  <c r="AA48" i="6" s="1"/>
  <c r="AC13" i="6"/>
  <c r="AC31" i="6" s="1"/>
  <c r="AC48" i="6" s="1"/>
  <c r="D12" i="6"/>
  <c r="AD45" i="6"/>
  <c r="AD44" i="6" s="1"/>
  <c r="AB45" i="6"/>
  <c r="AB44" i="6" s="1"/>
  <c r="Z45" i="6"/>
  <c r="Z44" i="6" s="1"/>
  <c r="X45" i="6"/>
  <c r="X44" i="6" s="1"/>
  <c r="V45" i="6"/>
  <c r="V44" i="6" s="1"/>
  <c r="T45" i="6"/>
  <c r="T44" i="6" s="1"/>
  <c r="R45" i="6"/>
  <c r="P45" i="6"/>
  <c r="P44" i="6" s="1"/>
  <c r="N45" i="6"/>
  <c r="N44" i="6" s="1"/>
  <c r="L45" i="6"/>
  <c r="L44" i="6" s="1"/>
  <c r="J45" i="6"/>
  <c r="J44" i="6" s="1"/>
  <c r="AB38" i="6"/>
  <c r="AB37" i="6" s="1"/>
  <c r="Z38" i="6"/>
  <c r="Z37" i="6" s="1"/>
  <c r="X38" i="6"/>
  <c r="X37" i="6" s="1"/>
  <c r="V38" i="6"/>
  <c r="V37" i="6" s="1"/>
  <c r="T38" i="6"/>
  <c r="T37" i="6" s="1"/>
  <c r="R38" i="6"/>
  <c r="R37" i="6" s="1"/>
  <c r="P38" i="6"/>
  <c r="P37" i="6" s="1"/>
  <c r="N38" i="6"/>
  <c r="N37" i="6" s="1"/>
  <c r="L38" i="6"/>
  <c r="L37" i="6" s="1"/>
  <c r="J38" i="6"/>
  <c r="J37" i="6" s="1"/>
  <c r="AD13" i="6"/>
  <c r="AB13" i="6"/>
  <c r="AB31" i="6" s="1"/>
  <c r="AB48" i="6" s="1"/>
  <c r="Z13" i="6"/>
  <c r="Z31" i="6" s="1"/>
  <c r="Z48" i="6" s="1"/>
  <c r="X13" i="6"/>
  <c r="X31" i="6" s="1"/>
  <c r="X48" i="6" s="1"/>
  <c r="V13" i="6"/>
  <c r="T13" i="6"/>
  <c r="T31" i="6" s="1"/>
  <c r="T48" i="6" s="1"/>
  <c r="R13" i="6"/>
  <c r="R31" i="6" s="1"/>
  <c r="R48" i="6" s="1"/>
  <c r="P13" i="6"/>
  <c r="P31" i="6" s="1"/>
  <c r="P48" i="6" s="1"/>
  <c r="N13" i="6"/>
  <c r="L13" i="6"/>
  <c r="L31" i="6" s="1"/>
  <c r="L48" i="6" s="1"/>
  <c r="AD12" i="6"/>
  <c r="AB12" i="6"/>
  <c r="X12" i="6"/>
  <c r="T12" i="6"/>
  <c r="R26" i="6"/>
  <c r="P12" i="6"/>
  <c r="L12" i="6"/>
  <c r="J27" i="6"/>
  <c r="AD23" i="6"/>
  <c r="AB23" i="6"/>
  <c r="Z23" i="6"/>
  <c r="X23" i="6"/>
  <c r="V23" i="6"/>
  <c r="T23" i="6"/>
  <c r="R23" i="6"/>
  <c r="P23" i="6"/>
  <c r="N23" i="6"/>
  <c r="L23" i="6"/>
  <c r="J23" i="6"/>
  <c r="H23" i="6"/>
  <c r="H15" i="6"/>
  <c r="H12" i="6"/>
  <c r="H30" i="6" s="1"/>
  <c r="H47" i="6" s="1"/>
  <c r="C33" i="7" l="1"/>
  <c r="C27" i="6"/>
  <c r="AG27" i="6" s="1"/>
  <c r="D33" i="7"/>
  <c r="D30" i="7" s="1"/>
  <c r="C32" i="7"/>
  <c r="J81" i="7"/>
  <c r="F19" i="7"/>
  <c r="Y30" i="7"/>
  <c r="Y78" i="7" s="1"/>
  <c r="B10" i="7"/>
  <c r="AB75" i="7"/>
  <c r="B69" i="7"/>
  <c r="F69" i="7" s="1"/>
  <c r="W30" i="7"/>
  <c r="W78" i="7" s="1"/>
  <c r="G32" i="10"/>
  <c r="AM23" i="6"/>
  <c r="B23" i="6"/>
  <c r="AJ23" i="6"/>
  <c r="R44" i="6"/>
  <c r="C45" i="6"/>
  <c r="C44" i="6" s="1"/>
  <c r="AG20" i="6"/>
  <c r="AM22" i="6"/>
  <c r="E10" i="7"/>
  <c r="G10" i="7" s="1"/>
  <c r="G12" i="7"/>
  <c r="K46" i="6"/>
  <c r="C68" i="7"/>
  <c r="C66" i="7" s="1"/>
  <c r="F43" i="6"/>
  <c r="AG28" i="6"/>
  <c r="B38" i="10"/>
  <c r="F38" i="10" s="1"/>
  <c r="V81" i="7"/>
  <c r="H30" i="7"/>
  <c r="E72" i="7"/>
  <c r="L81" i="7"/>
  <c r="Q30" i="7"/>
  <c r="L72" i="7"/>
  <c r="W46" i="6"/>
  <c r="O46" i="6"/>
  <c r="AC46" i="6"/>
  <c r="U46" i="6"/>
  <c r="AA46" i="6"/>
  <c r="S46" i="6"/>
  <c r="Y46" i="6"/>
  <c r="Q46" i="6"/>
  <c r="AE46" i="6"/>
  <c r="B28" i="6"/>
  <c r="F28" i="6" s="1"/>
  <c r="I29" i="6"/>
  <c r="I46" i="6"/>
  <c r="AG17" i="6"/>
  <c r="G17" i="6"/>
  <c r="F17" i="6"/>
  <c r="G21" i="6"/>
  <c r="F21" i="6"/>
  <c r="AH27" i="6"/>
  <c r="AC29" i="6"/>
  <c r="Y29" i="6"/>
  <c r="U29" i="6"/>
  <c r="Q29" i="6"/>
  <c r="M30" i="6"/>
  <c r="M47" i="6" s="1"/>
  <c r="M46" i="6" s="1"/>
  <c r="G20" i="6"/>
  <c r="F20" i="6"/>
  <c r="AG24" i="6"/>
  <c r="F24" i="6"/>
  <c r="AE29" i="6"/>
  <c r="AA29" i="6"/>
  <c r="W29" i="6"/>
  <c r="S29" i="6"/>
  <c r="O29" i="6"/>
  <c r="G8" i="10"/>
  <c r="P11" i="6"/>
  <c r="K29" i="6"/>
  <c r="E42" i="6"/>
  <c r="AG42" i="6" s="1"/>
  <c r="AG43" i="6"/>
  <c r="D47" i="6"/>
  <c r="D30" i="6"/>
  <c r="E44" i="6"/>
  <c r="B45" i="6"/>
  <c r="B44" i="6" s="1"/>
  <c r="H13" i="6"/>
  <c r="H31" i="6" s="1"/>
  <c r="H48" i="6" s="1"/>
  <c r="B79" i="7"/>
  <c r="F79" i="7" s="1"/>
  <c r="X80" i="7"/>
  <c r="P81" i="7"/>
  <c r="P72" i="7"/>
  <c r="H80" i="7"/>
  <c r="E16" i="10"/>
  <c r="G16" i="10" s="1"/>
  <c r="AC30" i="7"/>
  <c r="AC78" i="7" s="1"/>
  <c r="U30" i="7"/>
  <c r="AD80" i="7"/>
  <c r="X30" i="7"/>
  <c r="AA30" i="7"/>
  <c r="S30" i="7"/>
  <c r="S78" i="7" s="1"/>
  <c r="Z72" i="7"/>
  <c r="AB30" i="7"/>
  <c r="T30" i="7"/>
  <c r="E26" i="6"/>
  <c r="V26" i="6"/>
  <c r="V80" i="7"/>
  <c r="N81" i="7"/>
  <c r="H72" i="7"/>
  <c r="B42" i="6"/>
  <c r="J66" i="7"/>
  <c r="K30" i="7"/>
  <c r="F12" i="7"/>
  <c r="G35" i="6"/>
  <c r="B33" i="7"/>
  <c r="Z30" i="7"/>
  <c r="R30" i="7"/>
  <c r="J26" i="6"/>
  <c r="Z26" i="6"/>
  <c r="P30" i="7"/>
  <c r="B19" i="6"/>
  <c r="B17" i="7"/>
  <c r="B34" i="7"/>
  <c r="F34" i="7" s="1"/>
  <c r="O30" i="7"/>
  <c r="O78" i="7" s="1"/>
  <c r="N26" i="6"/>
  <c r="AD26" i="6"/>
  <c r="Z80" i="7"/>
  <c r="V72" i="7"/>
  <c r="AD30" i="7"/>
  <c r="AD78" i="7" s="1"/>
  <c r="V30" i="7"/>
  <c r="N30" i="7"/>
  <c r="M30" i="7"/>
  <c r="M78" i="7" s="1"/>
  <c r="AC11" i="6"/>
  <c r="Y11" i="6"/>
  <c r="U11" i="6"/>
  <c r="Q11" i="6"/>
  <c r="M11" i="6"/>
  <c r="I11" i="6"/>
  <c r="C19" i="6"/>
  <c r="L30" i="7"/>
  <c r="J30" i="7"/>
  <c r="AA11" i="6"/>
  <c r="W11" i="6"/>
  <c r="S11" i="6"/>
  <c r="O11" i="6"/>
  <c r="K11" i="6"/>
  <c r="AE11" i="6"/>
  <c r="E23" i="6"/>
  <c r="AB72" i="7"/>
  <c r="F20" i="7"/>
  <c r="I30" i="7"/>
  <c r="G69" i="7"/>
  <c r="X11" i="6"/>
  <c r="X30" i="6"/>
  <c r="L11" i="6"/>
  <c r="L30" i="6"/>
  <c r="T11" i="6"/>
  <c r="T30" i="6"/>
  <c r="AB11" i="6"/>
  <c r="AB30" i="6"/>
  <c r="J13" i="6"/>
  <c r="J31" i="6" s="1"/>
  <c r="J48" i="6" s="1"/>
  <c r="Z12" i="6"/>
  <c r="Z11" i="6" s="1"/>
  <c r="V12" i="6"/>
  <c r="V11" i="6" s="1"/>
  <c r="R12" i="6"/>
  <c r="R11" i="6" s="1"/>
  <c r="N12" i="6"/>
  <c r="N11" i="6" s="1"/>
  <c r="J12" i="6"/>
  <c r="B27" i="6"/>
  <c r="B12" i="6" s="1"/>
  <c r="C15" i="6"/>
  <c r="G24" i="6"/>
  <c r="AB26" i="6"/>
  <c r="X26" i="6"/>
  <c r="T26" i="6"/>
  <c r="P26" i="6"/>
  <c r="L26" i="6"/>
  <c r="H26" i="6"/>
  <c r="B24" i="7"/>
  <c r="B68" i="7"/>
  <c r="F68" i="7" s="1"/>
  <c r="AD66" i="7"/>
  <c r="Z66" i="7"/>
  <c r="V66" i="7"/>
  <c r="R66" i="7"/>
  <c r="F66" i="10"/>
  <c r="G66" i="10"/>
  <c r="E19" i="6"/>
  <c r="C26" i="6"/>
  <c r="F35" i="6"/>
  <c r="G20" i="7"/>
  <c r="G90" i="10"/>
  <c r="E87" i="10"/>
  <c r="G87" i="10" s="1"/>
  <c r="B80" i="10"/>
  <c r="F80" i="10" s="1"/>
  <c r="F81" i="10"/>
  <c r="E12" i="6"/>
  <c r="E15" i="6"/>
  <c r="G43" i="6"/>
  <c r="X66" i="7"/>
  <c r="P66" i="7"/>
  <c r="L66" i="7"/>
  <c r="G52" i="10"/>
  <c r="F8" i="10"/>
  <c r="F9" i="10"/>
  <c r="B53" i="10"/>
  <c r="F56" i="10"/>
  <c r="F88" i="10"/>
  <c r="AG38" i="6"/>
  <c r="F18" i="7"/>
  <c r="F31" i="7"/>
  <c r="F59" i="10"/>
  <c r="G59" i="10"/>
  <c r="B9" i="10"/>
  <c r="G73" i="10"/>
  <c r="F73" i="10"/>
  <c r="B35" i="7"/>
  <c r="F35" i="7" s="1"/>
  <c r="N74" i="7"/>
  <c r="N72" i="7" s="1"/>
  <c r="T75" i="7"/>
  <c r="AB81" i="7"/>
  <c r="X81" i="7"/>
  <c r="P80" i="7"/>
  <c r="Z81" i="7"/>
  <c r="R80" i="7"/>
  <c r="J74" i="7"/>
  <c r="H81" i="7"/>
  <c r="R75" i="7"/>
  <c r="R81" i="7" s="1"/>
  <c r="L80" i="7"/>
  <c r="T80" i="7"/>
  <c r="AB80" i="7"/>
  <c r="E13" i="6"/>
  <c r="E48" i="6" s="1"/>
  <c r="B15" i="6"/>
  <c r="V31" i="6"/>
  <c r="V48" i="6" s="1"/>
  <c r="AD31" i="6"/>
  <c r="AD48" i="6" s="1"/>
  <c r="N31" i="6"/>
  <c r="N48" i="6" s="1"/>
  <c r="P30" i="6"/>
  <c r="B50" i="5"/>
  <c r="B47" i="5"/>
  <c r="F47" i="5" s="1"/>
  <c r="K33" i="5"/>
  <c r="L33" i="5"/>
  <c r="M33" i="5"/>
  <c r="N33" i="5"/>
  <c r="O33" i="5"/>
  <c r="P33" i="5"/>
  <c r="Q33" i="5"/>
  <c r="R33" i="5"/>
  <c r="S33" i="5"/>
  <c r="T33" i="5"/>
  <c r="U33" i="5"/>
  <c r="V33" i="5"/>
  <c r="W33" i="5"/>
  <c r="X33" i="5"/>
  <c r="Y33" i="5"/>
  <c r="Z33" i="5"/>
  <c r="AA33" i="5"/>
  <c r="AB33" i="5"/>
  <c r="AD33" i="5"/>
  <c r="AF33" i="5"/>
  <c r="I33" i="5"/>
  <c r="AF27" i="5"/>
  <c r="AA27" i="5"/>
  <c r="Y27" i="5"/>
  <c r="W27" i="5"/>
  <c r="U27" i="5"/>
  <c r="S27" i="5"/>
  <c r="Q27" i="5"/>
  <c r="O27" i="5"/>
  <c r="M27" i="5"/>
  <c r="K27" i="5"/>
  <c r="I27" i="5"/>
  <c r="W21" i="5"/>
  <c r="Y21" i="5"/>
  <c r="AA21" i="5"/>
  <c r="AF21" i="5"/>
  <c r="U21" i="5"/>
  <c r="S21" i="5"/>
  <c r="Q21" i="5"/>
  <c r="O21" i="5"/>
  <c r="M21" i="5"/>
  <c r="K21" i="5"/>
  <c r="I21" i="5"/>
  <c r="H16" i="5"/>
  <c r="I18" i="5"/>
  <c r="J18" i="5"/>
  <c r="K18" i="5"/>
  <c r="L18" i="5"/>
  <c r="M18" i="5"/>
  <c r="N18" i="5"/>
  <c r="O18" i="5"/>
  <c r="P18" i="5"/>
  <c r="Q18" i="5"/>
  <c r="R18" i="5"/>
  <c r="S18" i="5"/>
  <c r="T18" i="5"/>
  <c r="U18" i="5"/>
  <c r="V18" i="5"/>
  <c r="W18" i="5"/>
  <c r="Y18" i="5"/>
  <c r="Z18" i="5"/>
  <c r="AA18" i="5"/>
  <c r="AB18" i="5"/>
  <c r="AC18" i="5"/>
  <c r="AD18" i="5"/>
  <c r="AE18" i="5"/>
  <c r="AF18" i="5"/>
  <c r="H18" i="5"/>
  <c r="I17" i="5"/>
  <c r="J17" i="5"/>
  <c r="K17" i="5"/>
  <c r="L17" i="5"/>
  <c r="M17" i="5"/>
  <c r="N17" i="5"/>
  <c r="O17" i="5"/>
  <c r="P17" i="5"/>
  <c r="Q17" i="5"/>
  <c r="R17" i="5"/>
  <c r="S17" i="5"/>
  <c r="T17" i="5"/>
  <c r="U17" i="5"/>
  <c r="V17" i="5"/>
  <c r="W17" i="5"/>
  <c r="X17" i="5"/>
  <c r="Y17" i="5"/>
  <c r="Z17" i="5"/>
  <c r="AA17" i="5"/>
  <c r="AB17" i="5"/>
  <c r="AD17" i="5"/>
  <c r="AF17" i="5"/>
  <c r="I16" i="5"/>
  <c r="J16" i="5"/>
  <c r="K16" i="5"/>
  <c r="L16" i="5"/>
  <c r="M16" i="5"/>
  <c r="N16" i="5"/>
  <c r="O16" i="5"/>
  <c r="P16" i="5"/>
  <c r="Q16" i="5"/>
  <c r="R16" i="5"/>
  <c r="S16" i="5"/>
  <c r="T16" i="5"/>
  <c r="U16" i="5"/>
  <c r="V16" i="5"/>
  <c r="W16" i="5"/>
  <c r="X16" i="5"/>
  <c r="Y16" i="5"/>
  <c r="Z16" i="5"/>
  <c r="AA16" i="5"/>
  <c r="AB16" i="5"/>
  <c r="AC16" i="5"/>
  <c r="AD16" i="5"/>
  <c r="AF16" i="5"/>
  <c r="H17" i="5"/>
  <c r="C88" i="5"/>
  <c r="E88" i="5"/>
  <c r="D88" i="5"/>
  <c r="C80" i="5"/>
  <c r="B77" i="5"/>
  <c r="C74" i="5"/>
  <c r="G74" i="5" s="1"/>
  <c r="D59" i="5"/>
  <c r="E59" i="5"/>
  <c r="H53" i="5"/>
  <c r="D53" i="5"/>
  <c r="C53" i="5"/>
  <c r="C45" i="5"/>
  <c r="G45" i="5" s="1"/>
  <c r="D39" i="5"/>
  <c r="E39" i="5"/>
  <c r="G42" i="5"/>
  <c r="C33" i="5"/>
  <c r="G33" i="5" s="1"/>
  <c r="G28" i="5"/>
  <c r="G29" i="5"/>
  <c r="G31" i="5"/>
  <c r="F31" i="5"/>
  <c r="C27" i="5"/>
  <c r="G27" i="5" s="1"/>
  <c r="E18" i="5"/>
  <c r="C16" i="5"/>
  <c r="E16" i="5"/>
  <c r="E103" i="5" s="1"/>
  <c r="G22" i="5"/>
  <c r="G23" i="5"/>
  <c r="G25" i="5"/>
  <c r="E24" i="5"/>
  <c r="H105" i="5"/>
  <c r="H102" i="5"/>
  <c r="H101" i="5" s="1"/>
  <c r="B92" i="5"/>
  <c r="AE90" i="5"/>
  <c r="AE88" i="5" s="1"/>
  <c r="B89" i="5"/>
  <c r="H88" i="5"/>
  <c r="AE87" i="5"/>
  <c r="AE83" i="5"/>
  <c r="AE82" i="5"/>
  <c r="B81" i="5"/>
  <c r="H80" i="5"/>
  <c r="AE79" i="5"/>
  <c r="AE77" i="5"/>
  <c r="AE76" i="5"/>
  <c r="B75" i="5"/>
  <c r="H74" i="5"/>
  <c r="AE73" i="5"/>
  <c r="B63" i="5"/>
  <c r="AE62" i="5"/>
  <c r="B62" i="5"/>
  <c r="F62" i="5" s="1"/>
  <c r="AE61" i="5"/>
  <c r="B61" i="5"/>
  <c r="B60" i="5"/>
  <c r="AE59" i="5"/>
  <c r="AD59" i="5"/>
  <c r="AB59" i="5"/>
  <c r="Z59" i="5"/>
  <c r="X59" i="5"/>
  <c r="V59" i="5"/>
  <c r="T59" i="5"/>
  <c r="R59" i="5"/>
  <c r="P59" i="5"/>
  <c r="N59" i="5"/>
  <c r="L59" i="5"/>
  <c r="J59" i="5"/>
  <c r="H59" i="5"/>
  <c r="AE58" i="5"/>
  <c r="B57" i="5"/>
  <c r="B55" i="5"/>
  <c r="B54" i="5"/>
  <c r="X49" i="5"/>
  <c r="C49" i="5" s="1"/>
  <c r="G49" i="5" s="1"/>
  <c r="AE48" i="5"/>
  <c r="AE46" i="5"/>
  <c r="B46" i="5"/>
  <c r="H45" i="5"/>
  <c r="AE44" i="5"/>
  <c r="B43" i="5"/>
  <c r="AE42" i="5"/>
  <c r="AE39" i="5" s="1"/>
  <c r="B42" i="5"/>
  <c r="B41" i="5"/>
  <c r="B40" i="5"/>
  <c r="AE38" i="5"/>
  <c r="B37" i="5"/>
  <c r="AE36" i="5"/>
  <c r="AE35" i="5"/>
  <c r="B34" i="5"/>
  <c r="J33" i="5"/>
  <c r="H33" i="5"/>
  <c r="AE32" i="5"/>
  <c r="AE30" i="5"/>
  <c r="AE29" i="5"/>
  <c r="B29" i="5"/>
  <c r="F29" i="5" s="1"/>
  <c r="AE28" i="5"/>
  <c r="AE102" i="5" s="1"/>
  <c r="B28" i="5"/>
  <c r="F28" i="5" s="1"/>
  <c r="AD27" i="5"/>
  <c r="AB27" i="5"/>
  <c r="Z27" i="5"/>
  <c r="X27" i="5"/>
  <c r="V27" i="5"/>
  <c r="T27" i="5"/>
  <c r="R27" i="5"/>
  <c r="P27" i="5"/>
  <c r="N27" i="5"/>
  <c r="L27" i="5"/>
  <c r="J27" i="5"/>
  <c r="H27" i="5"/>
  <c r="AE26" i="5"/>
  <c r="B25" i="5"/>
  <c r="F25" i="5" s="1"/>
  <c r="AE24" i="5"/>
  <c r="AE23" i="5"/>
  <c r="B23" i="5"/>
  <c r="B22" i="5"/>
  <c r="F22" i="5" s="1"/>
  <c r="AE20" i="5"/>
  <c r="AE11" i="5"/>
  <c r="B48" i="6" l="1"/>
  <c r="G27" i="6"/>
  <c r="C75" i="7"/>
  <c r="C81" i="7" s="1"/>
  <c r="G81" i="7" s="1"/>
  <c r="C12" i="6"/>
  <c r="C47" i="6" s="1"/>
  <c r="E32" i="7"/>
  <c r="E80" i="7" s="1"/>
  <c r="E78" i="7" s="1"/>
  <c r="B75" i="7"/>
  <c r="B81" i="7" s="1"/>
  <c r="D75" i="7"/>
  <c r="D81" i="7" s="1"/>
  <c r="D78" i="7" s="1"/>
  <c r="AB78" i="7"/>
  <c r="AC14" i="5"/>
  <c r="C103" i="5"/>
  <c r="C101" i="5" s="1"/>
  <c r="C14" i="5"/>
  <c r="F77" i="5"/>
  <c r="Z78" i="7"/>
  <c r="B80" i="7"/>
  <c r="F17" i="7"/>
  <c r="B30" i="7"/>
  <c r="F33" i="7"/>
  <c r="X105" i="5"/>
  <c r="C74" i="7"/>
  <c r="F48" i="6"/>
  <c r="H78" i="7"/>
  <c r="G42" i="6"/>
  <c r="G45" i="6"/>
  <c r="AG45" i="6"/>
  <c r="L78" i="7"/>
  <c r="AJ21" i="6"/>
  <c r="G68" i="7"/>
  <c r="AM21" i="6"/>
  <c r="AK21" i="6"/>
  <c r="F10" i="7"/>
  <c r="AG26" i="6"/>
  <c r="C30" i="7"/>
  <c r="E30" i="7"/>
  <c r="T72" i="7"/>
  <c r="T78" i="7" s="1"/>
  <c r="B13" i="6"/>
  <c r="B31" i="6" s="1"/>
  <c r="F32" i="7"/>
  <c r="AE104" i="5"/>
  <c r="G32" i="7"/>
  <c r="Q78" i="7"/>
  <c r="P78" i="7"/>
  <c r="F42" i="6"/>
  <c r="AE103" i="5"/>
  <c r="G33" i="7"/>
  <c r="V30" i="6"/>
  <c r="V29" i="6" s="1"/>
  <c r="H11" i="6"/>
  <c r="F45" i="6"/>
  <c r="AE74" i="5"/>
  <c r="N78" i="7"/>
  <c r="C30" i="6"/>
  <c r="AE45" i="5"/>
  <c r="AH34" i="6"/>
  <c r="AG34" i="6"/>
  <c r="AE80" i="5"/>
  <c r="F42" i="5"/>
  <c r="B17" i="5"/>
  <c r="B104" i="5" s="1"/>
  <c r="B49" i="5"/>
  <c r="M29" i="6"/>
  <c r="G15" i="6"/>
  <c r="F15" i="6"/>
  <c r="G19" i="6"/>
  <c r="F19" i="6"/>
  <c r="G23" i="6"/>
  <c r="F23" i="6"/>
  <c r="G12" i="6"/>
  <c r="AH12" i="6"/>
  <c r="E47" i="6"/>
  <c r="F12" i="6"/>
  <c r="G26" i="6"/>
  <c r="X78" i="7"/>
  <c r="F27" i="6"/>
  <c r="AH28" i="6"/>
  <c r="G28" i="6"/>
  <c r="J11" i="6"/>
  <c r="AG15" i="6"/>
  <c r="G44" i="6"/>
  <c r="F44" i="6"/>
  <c r="E31" i="6"/>
  <c r="E30" i="6"/>
  <c r="AG12" i="6"/>
  <c r="AG19" i="6"/>
  <c r="AG23" i="6"/>
  <c r="AG44" i="6"/>
  <c r="AD11" i="6"/>
  <c r="AD30" i="6"/>
  <c r="AD29" i="6" s="1"/>
  <c r="B16" i="5"/>
  <c r="N30" i="6"/>
  <c r="N47" i="6" s="1"/>
  <c r="N46" i="6" s="1"/>
  <c r="B88" i="5"/>
  <c r="F88" i="5" s="1"/>
  <c r="Z30" i="6"/>
  <c r="Z29" i="6" s="1"/>
  <c r="B66" i="7"/>
  <c r="F66" i="7" s="1"/>
  <c r="J30" i="6"/>
  <c r="J29" i="6" s="1"/>
  <c r="P14" i="5"/>
  <c r="AE17" i="5"/>
  <c r="G66" i="7"/>
  <c r="E80" i="5"/>
  <c r="G80" i="5" s="1"/>
  <c r="G16" i="5"/>
  <c r="AF14" i="5"/>
  <c r="G17" i="7"/>
  <c r="R30" i="6"/>
  <c r="R29" i="6" s="1"/>
  <c r="C13" i="6"/>
  <c r="C48" i="6" s="1"/>
  <c r="B80" i="5"/>
  <c r="E21" i="5"/>
  <c r="D24" i="5"/>
  <c r="D17" i="5" s="1"/>
  <c r="D104" i="5" s="1"/>
  <c r="D80" i="5"/>
  <c r="B59" i="5"/>
  <c r="F59" i="5" s="1"/>
  <c r="G88" i="5"/>
  <c r="J14" i="5"/>
  <c r="AD14" i="5"/>
  <c r="V14" i="5"/>
  <c r="R14" i="5"/>
  <c r="N14" i="5"/>
  <c r="G24" i="5"/>
  <c r="C39" i="5"/>
  <c r="F75" i="7"/>
  <c r="R72" i="7"/>
  <c r="R78" i="7" s="1"/>
  <c r="AE33" i="5"/>
  <c r="B27" i="5"/>
  <c r="F27" i="5" s="1"/>
  <c r="U14" i="5"/>
  <c r="M14" i="5"/>
  <c r="X18" i="5"/>
  <c r="X14" i="5" s="1"/>
  <c r="B26" i="6"/>
  <c r="F26" i="6" s="1"/>
  <c r="AE21" i="5"/>
  <c r="AE16" i="5"/>
  <c r="B33" i="5"/>
  <c r="F33" i="5" s="1"/>
  <c r="AE27" i="5"/>
  <c r="B53" i="5"/>
  <c r="E17" i="5"/>
  <c r="E104" i="5" s="1"/>
  <c r="C59" i="5"/>
  <c r="G59" i="5" s="1"/>
  <c r="G62" i="5"/>
  <c r="AB14" i="5"/>
  <c r="T14" i="5"/>
  <c r="L14" i="5"/>
  <c r="G37" i="6"/>
  <c r="AB47" i="6"/>
  <c r="AB46" i="6" s="1"/>
  <c r="AB29" i="6"/>
  <c r="L47" i="6"/>
  <c r="L46" i="6" s="1"/>
  <c r="L29" i="6"/>
  <c r="P47" i="6"/>
  <c r="P46" i="6" s="1"/>
  <c r="P29" i="6"/>
  <c r="B52" i="10"/>
  <c r="F52" i="10" s="1"/>
  <c r="F53" i="10"/>
  <c r="B32" i="10"/>
  <c r="X47" i="6"/>
  <c r="X46" i="6" s="1"/>
  <c r="X29" i="6"/>
  <c r="Y14" i="5"/>
  <c r="Q14" i="5"/>
  <c r="I14" i="5"/>
  <c r="H46" i="6"/>
  <c r="J80" i="7"/>
  <c r="B74" i="7"/>
  <c r="J72" i="7"/>
  <c r="G34" i="6"/>
  <c r="T47" i="6"/>
  <c r="T46" i="6" s="1"/>
  <c r="T29" i="6"/>
  <c r="V78" i="7"/>
  <c r="N80" i="7"/>
  <c r="T81" i="7"/>
  <c r="F37" i="6"/>
  <c r="E11" i="6"/>
  <c r="H29" i="6"/>
  <c r="AA14" i="5"/>
  <c r="W14" i="5"/>
  <c r="S14" i="5"/>
  <c r="O14" i="5"/>
  <c r="K14" i="5"/>
  <c r="Z14" i="5"/>
  <c r="H14" i="5"/>
  <c r="B74" i="5"/>
  <c r="F74" i="5" s="1"/>
  <c r="E53" i="5"/>
  <c r="G53" i="5" s="1"/>
  <c r="B21" i="5"/>
  <c r="F24" i="5"/>
  <c r="B45" i="5"/>
  <c r="F45" i="5" s="1"/>
  <c r="B39" i="5"/>
  <c r="G39" i="5" s="1"/>
  <c r="F23" i="5"/>
  <c r="B102" i="5"/>
  <c r="B103" i="5" l="1"/>
  <c r="B101" i="5" s="1"/>
  <c r="F104" i="5"/>
  <c r="G104" i="5"/>
  <c r="D14" i="5"/>
  <c r="D101" i="5"/>
  <c r="G21" i="5"/>
  <c r="F21" i="5"/>
  <c r="B18" i="5"/>
  <c r="F18" i="5" s="1"/>
  <c r="B105" i="5"/>
  <c r="F105" i="5" s="1"/>
  <c r="F49" i="5"/>
  <c r="G103" i="5"/>
  <c r="E101" i="5"/>
  <c r="C80" i="7"/>
  <c r="C78" i="7" s="1"/>
  <c r="C72" i="7"/>
  <c r="V47" i="6"/>
  <c r="V46" i="6" s="1"/>
  <c r="C105" i="5"/>
  <c r="G105" i="5" s="1"/>
  <c r="C18" i="5"/>
  <c r="G18" i="5" s="1"/>
  <c r="G13" i="6"/>
  <c r="C46" i="6"/>
  <c r="F80" i="7"/>
  <c r="F13" i="6"/>
  <c r="AE101" i="5"/>
  <c r="G75" i="7"/>
  <c r="G30" i="7"/>
  <c r="F16" i="5"/>
  <c r="G74" i="7"/>
  <c r="G72" i="7"/>
  <c r="G47" i="6"/>
  <c r="Z47" i="6"/>
  <c r="Z46" i="6" s="1"/>
  <c r="J47" i="6"/>
  <c r="G30" i="6"/>
  <c r="F30" i="7"/>
  <c r="AE14" i="5"/>
  <c r="R47" i="6"/>
  <c r="R46" i="6" s="1"/>
  <c r="N29" i="6"/>
  <c r="AD47" i="6"/>
  <c r="AH47" i="6"/>
  <c r="C11" i="6"/>
  <c r="AG11" i="6" s="1"/>
  <c r="C31" i="6"/>
  <c r="AG37" i="6"/>
  <c r="B11" i="6"/>
  <c r="F11" i="6" s="1"/>
  <c r="B30" i="6"/>
  <c r="F30" i="6" s="1"/>
  <c r="AG30" i="6"/>
  <c r="E29" i="6"/>
  <c r="F31" i="6"/>
  <c r="D26" i="6"/>
  <c r="AH26" i="6" s="1"/>
  <c r="D13" i="6"/>
  <c r="D48" i="6" s="1"/>
  <c r="AG47" i="6"/>
  <c r="E46" i="6"/>
  <c r="AG13" i="6"/>
  <c r="J78" i="7"/>
  <c r="F80" i="5"/>
  <c r="F81" i="7"/>
  <c r="D21" i="5"/>
  <c r="G17" i="5"/>
  <c r="F39" i="5"/>
  <c r="B90" i="10"/>
  <c r="F32" i="10"/>
  <c r="B31" i="10"/>
  <c r="F31" i="10" s="1"/>
  <c r="B16" i="10"/>
  <c r="F16" i="10" s="1"/>
  <c r="E14" i="5"/>
  <c r="B72" i="7"/>
  <c r="F72" i="7" s="1"/>
  <c r="F74" i="7"/>
  <c r="F17" i="5"/>
  <c r="B14" i="5"/>
  <c r="F53" i="5"/>
  <c r="G80" i="7" l="1"/>
  <c r="AD46" i="6"/>
  <c r="B47" i="6"/>
  <c r="B46" i="6" s="1"/>
  <c r="F103" i="5"/>
  <c r="G101" i="5"/>
  <c r="J46" i="6"/>
  <c r="B29" i="6"/>
  <c r="F29" i="6" s="1"/>
  <c r="AG31" i="6"/>
  <c r="C29" i="6"/>
  <c r="AG29" i="6" s="1"/>
  <c r="G14" i="5"/>
  <c r="D11" i="6"/>
  <c r="AH11" i="6" s="1"/>
  <c r="AH13" i="6"/>
  <c r="B78" i="7"/>
  <c r="F78" i="7" s="1"/>
  <c r="G11" i="6"/>
  <c r="G48" i="6"/>
  <c r="F14" i="5"/>
  <c r="G31" i="6"/>
  <c r="AG48" i="6"/>
  <c r="G46" i="6"/>
  <c r="AG46" i="6"/>
  <c r="D31" i="6"/>
  <c r="D29" i="6" s="1"/>
  <c r="G78" i="7"/>
  <c r="F101" i="5"/>
  <c r="F90" i="10"/>
  <c r="B87" i="10"/>
  <c r="F87" i="10" s="1"/>
  <c r="F47" i="6" l="1"/>
  <c r="F46" i="6"/>
  <c r="D46" i="6"/>
  <c r="AH46" i="6" s="1"/>
  <c r="AH48" i="6"/>
  <c r="G29" i="6"/>
  <c r="I105" i="17" l="1"/>
  <c r="C108" i="17"/>
  <c r="I69" i="17"/>
  <c r="G108" i="17" l="1"/>
  <c r="D105" i="17"/>
  <c r="H105" i="17" s="1"/>
  <c r="D69" i="17"/>
  <c r="I117" i="17"/>
  <c r="H108" i="17"/>
  <c r="C105" i="17"/>
  <c r="G105" i="17" l="1"/>
  <c r="C72" i="17"/>
  <c r="C69" i="17" s="1"/>
  <c r="G69" i="17" s="1"/>
  <c r="I161" i="17"/>
  <c r="H72" i="17"/>
  <c r="D120" i="17"/>
  <c r="D164" i="17" s="1"/>
  <c r="H69" i="17"/>
  <c r="G72" i="17" l="1"/>
  <c r="C120" i="17"/>
  <c r="C164" i="17" s="1"/>
  <c r="H120" i="17"/>
  <c r="D117" i="17"/>
  <c r="H117" i="17" s="1"/>
  <c r="G164" i="17" l="1"/>
  <c r="G120" i="17"/>
  <c r="C117" i="17"/>
  <c r="G117" i="17" s="1"/>
  <c r="C161" i="17"/>
  <c r="G161" i="17" s="1"/>
  <c r="H164" i="17"/>
  <c r="D161" i="17"/>
  <c r="H161" i="17" s="1"/>
  <c r="S132" i="8"/>
  <c r="S131" i="8" s="1"/>
  <c r="W132" i="8"/>
  <c r="W131" i="8" s="1"/>
  <c r="AC132" i="8" l="1"/>
  <c r="AC131" i="8" l="1"/>
  <c r="U132" i="8"/>
  <c r="AA132" i="8"/>
  <c r="U131" i="8" l="1"/>
  <c r="AA131" i="8"/>
  <c r="Q132" i="8"/>
  <c r="Q131" i="8" s="1"/>
  <c r="Y132" i="8"/>
  <c r="Y131" i="8" l="1"/>
  <c r="AE132" i="8"/>
  <c r="AE131" i="8" s="1"/>
  <c r="H71" i="8" l="1"/>
  <c r="H68" i="8" s="1"/>
  <c r="H65" i="8" s="1"/>
  <c r="C74" i="8"/>
  <c r="C71" i="8" s="1"/>
  <c r="C96" i="5" l="1"/>
  <c r="G96" i="5" s="1"/>
  <c r="AI83" i="8"/>
  <c r="S136" i="8"/>
  <c r="Y135" i="8"/>
  <c r="AD81" i="8"/>
  <c r="AE135" i="8"/>
  <c r="AE81" i="8"/>
  <c r="AE78" i="8" s="1"/>
  <c r="P136" i="8"/>
  <c r="Q135" i="8"/>
  <c r="Q81" i="8"/>
  <c r="Q78" i="8" s="1"/>
  <c r="Q134" i="8"/>
  <c r="S135" i="8"/>
  <c r="S81" i="8"/>
  <c r="R136" i="8"/>
  <c r="J75" i="8"/>
  <c r="J72" i="8" s="1"/>
  <c r="Y81" i="8"/>
  <c r="Y78" i="8" s="1"/>
  <c r="M135" i="8"/>
  <c r="M81" i="8"/>
  <c r="M78" i="8" s="1"/>
  <c r="AE74" i="8"/>
  <c r="AE71" i="8" s="1"/>
  <c r="AE68" i="8" s="1"/>
  <c r="AE65" i="8" s="1"/>
  <c r="AE79" i="8"/>
  <c r="P134" i="8"/>
  <c r="P135" i="8"/>
  <c r="O135" i="8"/>
  <c r="O133" i="8" s="1"/>
  <c r="I135" i="8"/>
  <c r="N135" i="8"/>
  <c r="AB80" i="8"/>
  <c r="AB77" i="8" s="1"/>
  <c r="AB136" i="8"/>
  <c r="W136" i="8"/>
  <c r="W133" i="8" s="1"/>
  <c r="Y134" i="8"/>
  <c r="L135" i="8"/>
  <c r="AB134" i="8"/>
  <c r="K136" i="8"/>
  <c r="K135" i="8"/>
  <c r="AD135" i="8"/>
  <c r="AD133" i="8" s="1"/>
  <c r="P80" i="8"/>
  <c r="P77" i="8" s="1"/>
  <c r="Q136" i="8"/>
  <c r="AB135" i="8"/>
  <c r="Y79" i="8"/>
  <c r="H75" i="8"/>
  <c r="AE75" i="8"/>
  <c r="AE72" i="8" s="1"/>
  <c r="AE134" i="8"/>
  <c r="AB75" i="8"/>
  <c r="AB72" i="8" s="1"/>
  <c r="Q75" i="8"/>
  <c r="Q72" i="8" s="1"/>
  <c r="Q69" i="8" s="1"/>
  <c r="R80" i="8"/>
  <c r="R77" i="8" s="1"/>
  <c r="R134" i="8"/>
  <c r="J80" i="8"/>
  <c r="J77" i="8" s="1"/>
  <c r="J136" i="8"/>
  <c r="J135" i="8"/>
  <c r="U136" i="8"/>
  <c r="U133" i="8" s="1"/>
  <c r="H80" i="8"/>
  <c r="H85" i="8" s="1"/>
  <c r="H136" i="8" s="1"/>
  <c r="K81" i="8"/>
  <c r="K78" i="8" s="1"/>
  <c r="I79" i="8"/>
  <c r="I81" i="8"/>
  <c r="L75" i="8"/>
  <c r="L72" i="8" s="1"/>
  <c r="H134" i="8"/>
  <c r="L134" i="8"/>
  <c r="X81" i="8"/>
  <c r="X73" i="8" s="1"/>
  <c r="AC136" i="8"/>
  <c r="S79" i="8"/>
  <c r="V136" i="8"/>
  <c r="V133" i="8" s="1"/>
  <c r="K134" i="8"/>
  <c r="S134" i="8"/>
  <c r="R135" i="8"/>
  <c r="I136" i="8"/>
  <c r="J134" i="8"/>
  <c r="L80" i="8"/>
  <c r="L77" i="8" s="1"/>
  <c r="L136" i="8"/>
  <c r="AC134" i="8"/>
  <c r="Q79" i="8"/>
  <c r="W74" i="8"/>
  <c r="W71" i="8" s="1"/>
  <c r="U74" i="8"/>
  <c r="U71" i="8" s="1"/>
  <c r="AE136" i="8"/>
  <c r="M136" i="8"/>
  <c r="L79" i="8"/>
  <c r="L81" i="8"/>
  <c r="V74" i="8"/>
  <c r="V71" i="8" s="1"/>
  <c r="K79" i="8"/>
  <c r="M79" i="8"/>
  <c r="Y75" i="8"/>
  <c r="Y72" i="8" s="1"/>
  <c r="T74" i="8"/>
  <c r="T71" i="8" s="1"/>
  <c r="T136" i="8"/>
  <c r="T133" i="8" s="1"/>
  <c r="R75" i="8"/>
  <c r="R72" i="8" s="1"/>
  <c r="R69" i="8" s="1"/>
  <c r="R66" i="8" s="1"/>
  <c r="N75" i="8"/>
  <c r="N72" i="8" s="1"/>
  <c r="I75" i="8"/>
  <c r="I72" i="8" s="1"/>
  <c r="Y136" i="8"/>
  <c r="I74" i="8"/>
  <c r="D74" i="8" s="1"/>
  <c r="D71" i="8" s="1"/>
  <c r="Y74" i="8"/>
  <c r="Y71" i="8" s="1"/>
  <c r="Y68" i="8" s="1"/>
  <c r="AC75" i="8"/>
  <c r="AC72" i="8" s="1"/>
  <c r="P75" i="8"/>
  <c r="P72" i="8" s="1"/>
  <c r="P69" i="8" s="1"/>
  <c r="M134" i="8"/>
  <c r="P81" i="8"/>
  <c r="P78" i="8" s="1"/>
  <c r="P79" i="8"/>
  <c r="AE80" i="8"/>
  <c r="AA74" i="8"/>
  <c r="AA71" i="8" s="1"/>
  <c r="AA136" i="8"/>
  <c r="AA133" i="8" s="1"/>
  <c r="AA128" i="8" s="1"/>
  <c r="J79" i="8"/>
  <c r="J81" i="8"/>
  <c r="S80" i="8"/>
  <c r="S77" i="8" s="1"/>
  <c r="Q80" i="8"/>
  <c r="Q77" i="8" s="1"/>
  <c r="Y80" i="8"/>
  <c r="Y77" i="8" s="1"/>
  <c r="M80" i="8"/>
  <c r="M77" i="8" s="1"/>
  <c r="M63" i="8" s="1"/>
  <c r="AC80" i="8"/>
  <c r="AC77" i="8" s="1"/>
  <c r="AC63" i="8" s="1"/>
  <c r="AC59" i="8" s="1"/>
  <c r="AC56" i="8" s="1"/>
  <c r="AB79" i="8"/>
  <c r="AB81" i="8"/>
  <c r="AB73" i="8" s="1"/>
  <c r="AB74" i="8"/>
  <c r="AB71" i="8" s="1"/>
  <c r="AB68" i="8" s="1"/>
  <c r="I134" i="8"/>
  <c r="N79" i="8"/>
  <c r="N81" i="8"/>
  <c r="N134" i="8"/>
  <c r="N133" i="8" s="1"/>
  <c r="R79" i="8"/>
  <c r="R81" i="8"/>
  <c r="R78" i="8" s="1"/>
  <c r="R74" i="8"/>
  <c r="R71" i="8" s="1"/>
  <c r="R68" i="8" s="1"/>
  <c r="R65" i="8" s="1"/>
  <c r="AD79" i="8"/>
  <c r="X79" i="8"/>
  <c r="X135" i="8"/>
  <c r="X133" i="8" s="1"/>
  <c r="I80" i="8"/>
  <c r="O79" i="8"/>
  <c r="K80" i="8"/>
  <c r="K77" i="8" s="1"/>
  <c r="I133" i="8" l="1"/>
  <c r="Q63" i="8"/>
  <c r="Q59" i="8" s="1"/>
  <c r="E79" i="8"/>
  <c r="S133" i="8"/>
  <c r="K133" i="8"/>
  <c r="AI85" i="8"/>
  <c r="M133" i="8"/>
  <c r="N73" i="8"/>
  <c r="N78" i="8"/>
  <c r="AB78" i="8"/>
  <c r="L133" i="8"/>
  <c r="J133" i="8"/>
  <c r="D80" i="8"/>
  <c r="E80" i="8" s="1"/>
  <c r="AE77" i="8"/>
  <c r="AE62" i="8" s="1"/>
  <c r="E75" i="8"/>
  <c r="E72" i="8" s="1"/>
  <c r="I78" i="8"/>
  <c r="D81" i="8"/>
  <c r="Y73" i="8"/>
  <c r="Y63" i="8"/>
  <c r="Y59" i="8" s="1"/>
  <c r="S73" i="8"/>
  <c r="S78" i="8"/>
  <c r="S63" i="8" s="1"/>
  <c r="J73" i="8"/>
  <c r="J78" i="8"/>
  <c r="L73" i="8"/>
  <c r="L78" i="8"/>
  <c r="I77" i="8"/>
  <c r="I73" i="8"/>
  <c r="B80" i="8"/>
  <c r="C80" i="8"/>
  <c r="C77" i="8" s="1"/>
  <c r="AC51" i="8"/>
  <c r="AC49" i="8"/>
  <c r="AC69" i="8"/>
  <c r="AC65" i="8" s="1"/>
  <c r="Q66" i="8"/>
  <c r="Y69" i="8"/>
  <c r="Y65" i="8" s="1"/>
  <c r="AB69" i="8"/>
  <c r="AB66" i="8" s="1"/>
  <c r="B74" i="8"/>
  <c r="E136" i="8"/>
  <c r="C75" i="8"/>
  <c r="D134" i="8"/>
  <c r="E134" i="8" s="1"/>
  <c r="F134" i="8" s="1"/>
  <c r="AB133" i="8"/>
  <c r="D135" i="8"/>
  <c r="Q133" i="8"/>
  <c r="Y133" i="8"/>
  <c r="C136" i="8"/>
  <c r="C79" i="8"/>
  <c r="AE133" i="8"/>
  <c r="P133" i="8"/>
  <c r="K63" i="8"/>
  <c r="K59" i="8" s="1"/>
  <c r="R133" i="8"/>
  <c r="B68" i="8"/>
  <c r="B65" i="8" s="1"/>
  <c r="E68" i="8"/>
  <c r="P66" i="8"/>
  <c r="D136" i="8"/>
  <c r="I71" i="8"/>
  <c r="I68" i="8" s="1"/>
  <c r="H72" i="8"/>
  <c r="H77" i="8"/>
  <c r="E74" i="8"/>
  <c r="R73" i="8"/>
  <c r="E135" i="8"/>
  <c r="M73" i="8"/>
  <c r="Q73" i="8"/>
  <c r="AE73" i="8"/>
  <c r="P73" i="8"/>
  <c r="K73" i="8"/>
  <c r="D75" i="8" l="1"/>
  <c r="D72" i="8" s="1"/>
  <c r="D77" i="8"/>
  <c r="G75" i="8"/>
  <c r="E69" i="8"/>
  <c r="D69" i="8" s="1"/>
  <c r="AE63" i="8"/>
  <c r="AE59" i="8" s="1"/>
  <c r="D133" i="8"/>
  <c r="E133" i="8" s="1"/>
  <c r="C69" i="8"/>
  <c r="C62" i="8"/>
  <c r="E62" i="8"/>
  <c r="F62" i="8" s="1"/>
  <c r="AB65" i="8"/>
  <c r="AC66" i="8"/>
  <c r="I63" i="8"/>
  <c r="I59" i="8" s="1"/>
  <c r="E81" i="8"/>
  <c r="D78" i="8"/>
  <c r="D83" i="8" s="1"/>
  <c r="F80" i="8"/>
  <c r="B85" i="8"/>
  <c r="B136" i="8" s="1"/>
  <c r="F136" i="8" s="1"/>
  <c r="G136" i="8" s="1"/>
  <c r="AC86" i="8"/>
  <c r="AC137" i="8" s="1"/>
  <c r="AC133" i="8" s="1"/>
  <c r="AC128" i="8" s="1"/>
  <c r="AC44" i="8"/>
  <c r="AE61" i="8"/>
  <c r="E61" i="8" s="1"/>
  <c r="Y66" i="8"/>
  <c r="C68" i="8"/>
  <c r="I65" i="8"/>
  <c r="D68" i="8"/>
  <c r="S59" i="8"/>
  <c r="E63" i="8"/>
  <c r="G74" i="8"/>
  <c r="E71" i="8"/>
  <c r="E77" i="8"/>
  <c r="G80" i="8"/>
  <c r="C72" i="8"/>
  <c r="G72" i="8" s="1"/>
  <c r="B72" i="8"/>
  <c r="F68" i="8"/>
  <c r="E73" i="8"/>
  <c r="C73" i="8"/>
  <c r="C66" i="8"/>
  <c r="B66" i="8"/>
  <c r="G69" i="8" l="1"/>
  <c r="E65" i="8"/>
  <c r="C65" i="8"/>
  <c r="E59" i="8"/>
  <c r="F59" i="8" s="1"/>
  <c r="AE60" i="8"/>
  <c r="AE58" i="8" s="1"/>
  <c r="D85" i="8"/>
  <c r="E85" i="8" s="1"/>
  <c r="C63" i="8"/>
  <c r="G63" i="8" s="1"/>
  <c r="C61" i="8"/>
  <c r="G61" i="8" s="1"/>
  <c r="C59" i="8"/>
  <c r="C134" i="8" s="1"/>
  <c r="G134" i="8" s="1"/>
  <c r="G62" i="8"/>
  <c r="G68" i="8"/>
  <c r="C60" i="8"/>
  <c r="C84" i="8" s="1"/>
  <c r="E78" i="8"/>
  <c r="D65" i="8"/>
  <c r="F65" i="8"/>
  <c r="F61" i="8"/>
  <c r="G77" i="8"/>
  <c r="F63" i="8"/>
  <c r="G73" i="8"/>
  <c r="G71" i="8"/>
  <c r="G65" i="8" l="1"/>
  <c r="E83" i="8"/>
  <c r="E60" i="8"/>
  <c r="E58" i="8" s="1"/>
  <c r="G58" i="8" s="1"/>
  <c r="D82" i="8"/>
  <c r="C85" i="8"/>
  <c r="G85" i="8" s="1"/>
  <c r="F60" i="8"/>
  <c r="C58" i="8"/>
  <c r="G59" i="8"/>
  <c r="F85" i="8"/>
  <c r="F86" i="8"/>
  <c r="H84" i="8"/>
  <c r="B79" i="8"/>
  <c r="F58" i="8" l="1"/>
  <c r="E84" i="8"/>
  <c r="E82" i="8" s="1"/>
  <c r="G60" i="8"/>
  <c r="C82" i="8"/>
  <c r="AI84" i="8"/>
  <c r="H81" i="8"/>
  <c r="H78" i="8" s="1"/>
  <c r="B77" i="8"/>
  <c r="F77" i="8" s="1"/>
  <c r="F79" i="8"/>
  <c r="H135" i="8"/>
  <c r="H133" i="8" s="1"/>
  <c r="H82" i="8"/>
  <c r="AI82" i="8" s="1"/>
  <c r="G82" i="8" l="1"/>
  <c r="G84" i="8"/>
  <c r="C135" i="8"/>
  <c r="C133" i="8" s="1"/>
  <c r="C81" i="8"/>
  <c r="G81" i="8" s="1"/>
  <c r="B81" i="8"/>
  <c r="F81" i="8" s="1"/>
  <c r="H73" i="8"/>
  <c r="B73" i="8" s="1"/>
  <c r="B84" i="8" s="1"/>
  <c r="C78" i="8"/>
  <c r="C83" i="8" s="1"/>
  <c r="G83" i="8" s="1"/>
  <c r="B78" i="8"/>
  <c r="G86" i="8"/>
  <c r="B71" i="8" l="1"/>
  <c r="B83" i="8"/>
  <c r="F83" i="8" s="1"/>
  <c r="F78" i="8"/>
  <c r="B135" i="8"/>
  <c r="B82" i="8"/>
  <c r="F82" i="8" s="1"/>
  <c r="F84" i="8"/>
  <c r="F135" i="8" l="1"/>
  <c r="G135" i="8" s="1"/>
  <c r="B133" i="8"/>
  <c r="F133" i="8" s="1"/>
  <c r="G133" i="8" s="1"/>
  <c r="AE24" i="7"/>
  <c r="AE30" i="7" s="1"/>
  <c r="AE78" i="7" s="1"/>
  <c r="E26" i="7"/>
  <c r="E24" i="7" s="1"/>
  <c r="G26" i="7"/>
  <c r="F26" i="7" l="1"/>
  <c r="F24" i="7"/>
  <c r="G24" i="7"/>
  <c r="E173" i="1"/>
  <c r="E170" i="1" s="1"/>
  <c r="G173" i="1"/>
  <c r="E177" i="1"/>
  <c r="G177" i="1" s="1"/>
  <c r="F180" i="1"/>
  <c r="G180" i="1"/>
  <c r="F177" i="1" l="1"/>
  <c r="F173" i="1"/>
  <c r="D170" i="1"/>
  <c r="F170" i="1"/>
  <c r="G170" i="1"/>
  <c r="D177" i="1"/>
  <c r="D217" i="1" s="1"/>
  <c r="E217" i="1" s="1"/>
  <c r="E214" i="1" l="1"/>
  <c r="G217" i="1"/>
  <c r="E259" i="1"/>
  <c r="F217" i="1"/>
  <c r="D214" i="1"/>
  <c r="D259" i="1"/>
  <c r="D256" i="1" s="1"/>
  <c r="I50" i="11"/>
  <c r="M50" i="11"/>
  <c r="Q50" i="11"/>
  <c r="J50" i="11"/>
  <c r="N50" i="11"/>
  <c r="R50" i="11"/>
  <c r="H50" i="11"/>
  <c r="Q17" i="11"/>
  <c r="Q16" i="11" s="1"/>
  <c r="O50" i="11"/>
  <c r="L50" i="11"/>
  <c r="P50" i="11"/>
  <c r="K50" i="11"/>
  <c r="S50" i="11"/>
  <c r="S17" i="11"/>
  <c r="L17" i="11"/>
  <c r="L16" i="11" s="1"/>
  <c r="L10" i="11"/>
  <c r="L160" i="11" s="1"/>
  <c r="L159" i="11" s="1"/>
  <c r="N17" i="11"/>
  <c r="J17" i="11"/>
  <c r="J16" i="11" s="1"/>
  <c r="R17" i="11"/>
  <c r="R16" i="11" s="1"/>
  <c r="O17" i="11"/>
  <c r="O16" i="11" s="1"/>
  <c r="H17" i="11"/>
  <c r="M17" i="11"/>
  <c r="B51" i="11"/>
  <c r="B50" i="11" s="1"/>
  <c r="P17" i="11"/>
  <c r="P16" i="11" s="1"/>
  <c r="C51" i="11"/>
  <c r="C50" i="11" s="1"/>
  <c r="K17" i="11"/>
  <c r="K16" i="11" s="1"/>
  <c r="I17" i="11"/>
  <c r="E51" i="11"/>
  <c r="D51" i="11" s="1"/>
  <c r="E256" i="1" l="1"/>
  <c r="F259" i="1"/>
  <c r="G259" i="1"/>
  <c r="F214" i="1"/>
  <c r="G214" i="1"/>
  <c r="P10" i="11"/>
  <c r="P160" i="11" s="1"/>
  <c r="P159" i="11" s="1"/>
  <c r="AG17" i="11"/>
  <c r="AI17" i="11"/>
  <c r="O10" i="11"/>
  <c r="O160" i="11" s="1"/>
  <c r="O159" i="11" s="1"/>
  <c r="R10" i="11"/>
  <c r="J10" i="11"/>
  <c r="J9" i="11" s="1"/>
  <c r="I10" i="11"/>
  <c r="I9" i="11" s="1"/>
  <c r="K10" i="11"/>
  <c r="K9" i="11" s="1"/>
  <c r="C17" i="11"/>
  <c r="B17" i="11"/>
  <c r="B16" i="11" s="1"/>
  <c r="H10" i="11"/>
  <c r="H9" i="11" s="1"/>
  <c r="H16" i="11"/>
  <c r="P9" i="11"/>
  <c r="J160" i="11"/>
  <c r="J159" i="11" s="1"/>
  <c r="S16" i="11"/>
  <c r="S10" i="11"/>
  <c r="E50" i="11"/>
  <c r="G51" i="11"/>
  <c r="F51" i="11"/>
  <c r="E17" i="11"/>
  <c r="E10" i="11" s="1"/>
  <c r="C16" i="11"/>
  <c r="C10" i="11"/>
  <c r="C9" i="11" s="1"/>
  <c r="M16" i="11"/>
  <c r="M10" i="11"/>
  <c r="R160" i="11"/>
  <c r="R159" i="11" s="1"/>
  <c r="R9" i="11"/>
  <c r="N16" i="11"/>
  <c r="N10" i="11"/>
  <c r="AH17" i="11"/>
  <c r="L9" i="11"/>
  <c r="Q10" i="11"/>
  <c r="I16" i="11"/>
  <c r="I160" i="11" l="1"/>
  <c r="I159" i="11" s="1"/>
  <c r="H160" i="11"/>
  <c r="H159" i="11" s="1"/>
  <c r="G256" i="1"/>
  <c r="F256" i="1"/>
  <c r="O9" i="11"/>
  <c r="K160" i="11"/>
  <c r="K159" i="11" s="1"/>
  <c r="AH16" i="11"/>
  <c r="AG16" i="11"/>
  <c r="B10" i="11"/>
  <c r="B9" i="11" s="1"/>
  <c r="Q9" i="11"/>
  <c r="Q160" i="11"/>
  <c r="Q159" i="11" s="1"/>
  <c r="D50" i="11"/>
  <c r="D17" i="11"/>
  <c r="F50" i="11"/>
  <c r="G50" i="11"/>
  <c r="AI16" i="11"/>
  <c r="N9" i="11"/>
  <c r="AG9" i="11" s="1"/>
  <c r="N160" i="11"/>
  <c r="N159" i="11" s="1"/>
  <c r="M160" i="11"/>
  <c r="M159" i="11" s="1"/>
  <c r="M9" i="11"/>
  <c r="AI10" i="11"/>
  <c r="AJ17" i="11"/>
  <c r="G17" i="11"/>
  <c r="E16" i="11"/>
  <c r="F17" i="11"/>
  <c r="S160" i="11"/>
  <c r="S159" i="11" s="1"/>
  <c r="S9" i="11"/>
  <c r="AH10" i="11"/>
  <c r="AG10" i="11"/>
  <c r="C160" i="11" l="1"/>
  <c r="E160" i="11"/>
  <c r="AI9" i="11"/>
  <c r="AH160" i="11"/>
  <c r="B160" i="11"/>
  <c r="AG160" i="11"/>
  <c r="G16" i="11"/>
  <c r="F16" i="11"/>
  <c r="AJ16" i="11"/>
  <c r="AI160" i="11"/>
  <c r="AH9" i="11"/>
  <c r="G10" i="11"/>
  <c r="AJ10" i="11"/>
  <c r="F10" i="11"/>
  <c r="E9" i="11"/>
  <c r="AI159" i="11"/>
  <c r="AG159" i="11"/>
  <c r="AH159" i="11"/>
  <c r="D16" i="11"/>
  <c r="D10" i="11"/>
  <c r="D9" i="11" s="1"/>
  <c r="F160" i="11" l="1"/>
  <c r="D160" i="11"/>
  <c r="D159" i="11" s="1"/>
  <c r="E159" i="11"/>
  <c r="B159" i="11"/>
  <c r="AJ160" i="11"/>
  <c r="C159" i="11"/>
  <c r="G160" i="11"/>
  <c r="F9" i="11"/>
  <c r="AJ9" i="11"/>
  <c r="G9" i="11"/>
  <c r="F159" i="11" l="1"/>
  <c r="G159" i="11"/>
  <c r="AJ159" i="11"/>
</calcChain>
</file>

<file path=xl/comments1.xml><?xml version="1.0" encoding="utf-8"?>
<comments xmlns="http://schemas.openxmlformats.org/spreadsheetml/2006/main">
  <authors>
    <author>Автор</author>
  </authors>
  <commentList>
    <comment ref="X157" authorId="0" guid="{AA253CD5-C267-4684-8EC2-C3C1CD6562C4}" shapeId="0">
      <text>
        <r>
          <rPr>
            <b/>
            <sz val="16"/>
            <color indexed="81"/>
            <rFont val="Tahoma"/>
            <family val="2"/>
            <charset val="204"/>
          </rPr>
          <t>Автор:</t>
        </r>
        <r>
          <rPr>
            <sz val="16"/>
            <color indexed="81"/>
            <rFont val="Tahoma"/>
            <family val="2"/>
            <charset val="204"/>
          </rPr>
          <t xml:space="preserve">
  +15,0   деньги УО кадетский класс
</t>
        </r>
      </text>
    </comment>
  </commentList>
</comments>
</file>

<file path=xl/comments2.xml><?xml version="1.0" encoding="utf-8"?>
<comments xmlns="http://schemas.openxmlformats.org/spreadsheetml/2006/main">
  <authors>
    <author>Кошелева Танзиля Фиркатовна</author>
  </authors>
  <commentList>
    <comment ref="B275" authorId="0" guid="{2E1C1716-6E2F-4146-9A1C-773C5C5801E9}" shapeId="0">
      <text>
        <r>
          <rPr>
            <b/>
            <sz val="9"/>
            <color indexed="81"/>
            <rFont val="Tahoma"/>
            <family val="2"/>
            <charset val="204"/>
          </rPr>
          <t>Майер: Планы предоставлены ОФЭОиК, касса - от Музея</t>
        </r>
        <r>
          <rPr>
            <sz val="9"/>
            <color indexed="81"/>
            <rFont val="Tahoma"/>
            <family val="2"/>
            <charset val="204"/>
          </rPr>
          <t xml:space="preserve">
</t>
        </r>
      </text>
    </comment>
  </commentList>
</comments>
</file>

<file path=xl/comments3.xml><?xml version="1.0" encoding="utf-8"?>
<comments xmlns="http://schemas.openxmlformats.org/spreadsheetml/2006/main">
  <authors>
    <author>Автор</author>
  </authors>
  <commentList>
    <comment ref="B24" authorId="0" guid="{15DE69F0-A925-4FE5-83D5-FB15FEEE6A1A}" shapeId="0">
      <text>
        <r>
          <rPr>
            <b/>
            <sz val="9"/>
            <color indexed="81"/>
            <rFont val="Tahoma"/>
            <family val="2"/>
            <charset val="204"/>
          </rPr>
          <t>Автор:</t>
        </r>
        <r>
          <rPr>
            <sz val="9"/>
            <color indexed="81"/>
            <rFont val="Tahoma"/>
            <family val="2"/>
            <charset val="204"/>
          </rPr>
          <t xml:space="preserve">
деньги 2020 года</t>
        </r>
      </text>
    </comment>
  </commentList>
</comments>
</file>

<file path=xl/sharedStrings.xml><?xml version="1.0" encoding="utf-8"?>
<sst xmlns="http://schemas.openxmlformats.org/spreadsheetml/2006/main" count="3913" uniqueCount="840">
  <si>
    <t>Заместитель главы города Когалыма</t>
  </si>
  <si>
    <t>Наименование мероприятий программы</t>
  </si>
  <si>
    <t xml:space="preserve">План на </t>
  </si>
  <si>
    <t xml:space="preserve">Профинансировано на </t>
  </si>
  <si>
    <t xml:space="preserve">Кассовый расход на  </t>
  </si>
  <si>
    <t>Исполнение,%</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</si>
  <si>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</si>
  <si>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</si>
  <si>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</si>
  <si>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</si>
  <si>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</si>
  <si>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</si>
  <si>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</si>
  <si>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</si>
  <si>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</si>
  <si>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</si>
  <si>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</si>
  <si>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</si>
  <si>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</si>
  <si>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2021 год</t>
  </si>
  <si>
    <t>к текущему году</t>
  </si>
  <si>
    <t>на отчетную дату</t>
  </si>
  <si>
    <t xml:space="preserve">план </t>
  </si>
  <si>
    <t>кассовый расход</t>
  </si>
  <si>
    <t>Подпрограмма 1. "Общее образование. Дополнительное образование детей."</t>
  </si>
  <si>
    <t>1.1. Основное мероприятие "Развитие системы дошкольного и общего образования" (показатели 1, 2, 11, 12, 14, 28 )</t>
  </si>
  <si>
    <t>Всего</t>
  </si>
  <si>
    <t>бюджет автономного округа</t>
  </si>
  <si>
    <t>бюджет города Когалыма</t>
  </si>
  <si>
    <t>федеральный бюджет</t>
  </si>
  <si>
    <t>привлеченные средства</t>
  </si>
  <si>
    <t>1.1.1. Развитие системы выявления, поддержки, сопровождения и стимулирования одаренных детей в различных сферах деятельности</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</si>
  <si>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</si>
  <si>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</si>
  <si>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1.1.4. Финансирование МАОУ "СОШ №8" в рамках проекта "Формула успеха"</t>
  </si>
  <si>
    <t>1.2 Основное мероприятие "Развитие системы дополнительного образования детей." (показатель 4)</t>
  </si>
  <si>
    <t>1.2.1.Развитие системы доступного дополнительного образования в соответствии с индивидуальными запросами населения, оснащение материально-технической базы образовательных организаций.</t>
  </si>
  <si>
    <t>1.3 Основное мероприятие "Обеспечение реализации общеобразовательных программ в образовательных организациях, расположенных на территории города Когалыма" (показатели 3, 15, 27, 29)</t>
  </si>
  <si>
    <t>1.3.1.Обеспечение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</si>
  <si>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1.3.2.Субсидии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</si>
  <si>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1.3.3.Предоставление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t>
  </si>
  <si>
    <t>1.4  Основное мероприятие "Организация отдыха и оздоровления детей" (показатель 26, 29)</t>
  </si>
  <si>
    <t>бюджет города Когалыма - 104 направление</t>
  </si>
  <si>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УО</t>
    </r>
  </si>
  <si>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"Дворец спорта", "Феникс"</t>
    </r>
  </si>
  <si>
    <t>1.4.2.Организации культурно-досуговой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</si>
  <si>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1.5. Основное меропиятие "Региональный проект "Успех каждого ребенка" (показатели 4, 5, 6, 16,17, 28, 29)</t>
  </si>
  <si>
    <t xml:space="preserve">п.п.1.5.1.Развитие системы выявления, поддержки, сопровождения и стимулирования одаренных детей в различных сферах деятельности </t>
  </si>
  <si>
    <t>1.5.3.Создание новых мест в образовательных организациях различных типов для реализации дополнительных общеразвивающих программ всех направленностей</t>
  </si>
  <si>
    <t>ИТОГО по подпрограмме 1. "Общее образование. Дополнительное образование детей."</t>
  </si>
  <si>
    <t xml:space="preserve">Подпрограмма 2. Система оценки качества образования и информационная прозрачность системы образования города Когалыма. </t>
  </si>
  <si>
    <t>2.1 Основное мероприятие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(показатель 7)</t>
  </si>
  <si>
    <t>2.1.1.Организация и проведение государственной итоговой аттестации</t>
  </si>
  <si>
    <t>Подпрограмма 3.  "Молодёжь города Когалыма."</t>
  </si>
  <si>
    <t>3.1 Основное мероприятие "Создание условий для развития духовно-нравственных и гражданско,- военно -патриотических качеств молодежи" (показатель 18, 19, 20)</t>
  </si>
  <si>
    <t>3.1.1.Организация мероприятий по духовно-нравственному развитию и  формированию гражданско-патриотических качеств молодёжи</t>
  </si>
  <si>
    <t>3.1.2.Организация и проведение городского конкурса среди общеобразовательных организаций на лучшую подготовку граждан РФ к военной службе</t>
  </si>
  <si>
    <t>3.2  Основное мероприятие "Создание условий для повышения уровня потенциала и созидательной активности молодёжи" (показатели 8, 9)</t>
  </si>
  <si>
    <t>3.2.1.Организация мероприятий, проектов по повышению уровня потенциала и поддержке созидательной активности молодёжи, добровольчества</t>
  </si>
  <si>
    <t xml:space="preserve">3.2.2. Организация мероприятий, проектов по вовлечению молодежи в добровольческую деятельность </t>
  </si>
  <si>
    <t>3.2.3. Поддержка студентов педагогических вузов</t>
  </si>
  <si>
    <t>3.3 Основное мероприятие "Обеспечение  деятельности учреждения сферы работы с молодёжью и развитие его материально-технической базы" (показатели  8, 9, 20)</t>
  </si>
  <si>
    <t>3.3.1.Финансовое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</si>
  <si>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3.4. Основное мероприятие "Региональный проект "Социальная активность" (показатели 8, 9, 10)</t>
  </si>
  <si>
    <t>3.4.1. Организация мероприятий в рамках реализации регионального проекта "Социальная активность"</t>
  </si>
  <si>
    <t>ИТОГО по подпрограмме 3.  Молодёжь города Когалыма.</t>
  </si>
  <si>
    <t>Подпрограмма 4.   "Ресурсное обеспечение системы образования"</t>
  </si>
  <si>
    <t>4.1  Основное мероприятие "Финансовое обеспечение полномочий управления образования и ресурсного центра" (показатели 1, 4, 17)</t>
  </si>
  <si>
    <t xml:space="preserve"> </t>
  </si>
  <si>
    <t>4.1.1.Финансовое и организационно-методическое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(выполнение работ)</t>
  </si>
  <si>
    <t>4.1.2.Проведение мероприятий аппаратом управления</t>
  </si>
  <si>
    <t>4.1.3.Финансовое и организационно-методическое сопровождение по исполнению  МАУ "Информационно-ресурсный центр  города Когалыма" муниципального задания на оказание муниципальных услуг (выполнение работ), оснащение материально-технической базы  организации.</t>
  </si>
  <si>
    <t>4.2 Основное мероприятие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(показатели 21, 22, 25 )</t>
  </si>
  <si>
    <t>4.2.1.Обеспечение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</si>
  <si>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 xml:space="preserve">бюджет города Когалыма </t>
  </si>
  <si>
    <t>4.2.2 Создание системных механизмов сохранения и укрепления здоровья детей в образовательных организациях</t>
  </si>
  <si>
    <t>4.3 Основное мероприятие "Развитие материально-технической базы образовательных организаций" (показатели 23, 24 )</t>
  </si>
  <si>
    <t>4.3.1. Развитие инфраструктуры общего и дополнительного образования</t>
  </si>
  <si>
    <t>4.3.2  Проект МО "Создание лаборатории технического творчества MIR"</t>
  </si>
  <si>
    <t>4.4. Региональный проект "Содействие занятости женщин - создание условий дошкольного образования для детей в возрасте до трёх лет"  (показатели 1, 2, 3, 24)</t>
  </si>
  <si>
    <t>4.4.1.Строительство объекта: "Детский сад на 320 мест в 8 микрорайоне города Когалыма"</t>
  </si>
  <si>
    <t>ИТОГО по подпрограмме 4. "Ресурсное обеспечение системы образования"</t>
  </si>
  <si>
    <t>Итого по программе, в том числе</t>
  </si>
  <si>
    <t>Начальник Управления образования  ___________________________       С.Г. Гришина</t>
  </si>
  <si>
    <t>Ответственный за составление Малофеева О.А. №телефона 9-36-48</t>
  </si>
  <si>
    <t>Отчет о ходе реализации муниципальной программы (сетевой график)</t>
  </si>
  <si>
    <t>"Развитие образования в городе Когалыме" (постановление Администрации города Когалыма от 11.10.2013 №2899)</t>
  </si>
  <si>
    <t>Комплексный план (сетевой график) по реализации муниципальной программы</t>
  </si>
  <si>
    <t>«Социальное и демографическое развитие города Когалыма»</t>
  </si>
  <si>
    <t>Мероприятия программы</t>
  </si>
  <si>
    <t>План на 2021         год</t>
  </si>
  <si>
    <t>Подпрограмма 1 «Поддержка семьи, материнства и детства»</t>
  </si>
  <si>
    <t>1.1. Дополнительные гарантии и дополнительные меры социальной поддержки детей-сирот и детей, оставшихся без попечения родителей, лиц из их числа, а также граждан, принявших на воспитание детей, оставшихся без попечения родителей (1)</t>
  </si>
  <si>
    <t>бюджет Ханты-Мансийского автономного округа - Югры</t>
  </si>
  <si>
    <t>в т.ч. бюджет города Когалыма в части софинансирования</t>
  </si>
  <si>
    <t>иные источники финансирования</t>
  </si>
  <si>
    <t>1.2.Исполнение Администрацией города Когалыма отдельных государственных полномочий по осуществлению деятельности по опеке и попечительству, включая поддержку негосударственных организаций, в том числе СОНКО в сфере опеки и попечительства (2)</t>
  </si>
  <si>
    <t>1.2.1.Исполнение Администрацией города Когалыма отдельных государственных полномочий по осуществлению деятельности по опеке и попечительству</t>
  </si>
  <si>
    <t>1.2.2. Выплата субсидий в целях возмещения затрат организациям, осуществляющим подготовку граждан, выразивших свое желание стать опекунами или попечителями несовершеннолетних граждан, либо принять детей, оставшихся без попечения родителей, в семью на воспитание в иных установленных семейным законодательством Российской Федерации</t>
  </si>
  <si>
    <t>1.3.Организация отдыха и оздоровления детей-сирот и детей, оставшихся без попечения родителей (1)</t>
  </si>
  <si>
    <t>1.4. Исполнение отдельных государственных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(3)</t>
  </si>
  <si>
    <t>1.5. Повышение уровня благосостояния граждан, нуждающихся в особой заботе государства (1)</t>
  </si>
  <si>
    <t>1.5.1. Обеспечение жилыми помещениями детей-сирот и детей, оставшихся без попечения родителей, лиц из числа детей-сирот и детей, оставшихся без попечения родителей</t>
  </si>
  <si>
    <t>1.5.2. Обеспечение дополнительных гарантий прав на жилое помещение детей-сирот и детей, оставшихся без попечения родителей, лиц из числа детей - сирот и детей, оставшихся без попечения родителей</t>
  </si>
  <si>
    <t>Подпрограмма 2 «Социальная поддержка отдельных категорий граждан»</t>
  </si>
  <si>
    <t>2.1. Оказание поддержки гражданам удостоенным звания «Почётный гражданин города Когалыма» (4)</t>
  </si>
  <si>
    <t>2.2. Дополнительные меры поддержки отдельных категорий граждан, в том числе старшего поколения (5)</t>
  </si>
  <si>
    <t>2.2.1. Чествование юбиляров из числа ветеранов Великой Отечественной войны от имени главы города Когалыма</t>
  </si>
  <si>
    <t>Всего по муниципальной программе:</t>
  </si>
  <si>
    <t>Руководитель структурного подразделения ____________А.А.Анищенко</t>
  </si>
  <si>
    <t>Ответственный за составление сетевого графика О.Р.Орехова, тел. 93-544</t>
  </si>
  <si>
    <t>План на 01.02.2021</t>
  </si>
  <si>
    <t>Профинансировано на 01.02.2021</t>
  </si>
  <si>
    <t>касса</t>
  </si>
  <si>
    <t>«Социальное и демографическое развитие города Когалыма» (постановление Администрации города Когалыма от 11.10.2013 №2904)</t>
  </si>
  <si>
    <t>СОГЛАСОВАНО</t>
  </si>
  <si>
    <t>____________________Л.А.Юрьева</t>
  </si>
  <si>
    <t xml:space="preserve"> "Культурное пространство города Когалыма"</t>
  </si>
  <si>
    <t>Основные мероприятия программы</t>
  </si>
  <si>
    <t>План на 2021 год</t>
  </si>
  <si>
    <t>Подпрограмма 1. "Модернизация и развитие учреждений и организаций культуры"</t>
  </si>
  <si>
    <t>Задача 1. Повышение качества услуг в культуре путем модернизации имущественного комплекса учреждений и организаций культуры.</t>
  </si>
  <si>
    <t xml:space="preserve">1.1. Развитие библиотечного дела </t>
  </si>
  <si>
    <t>1.1.1. Комплектование книжного фонда города Когалыма</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</si>
  <si>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</si>
  <si>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</si>
  <si>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</si>
  <si>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</si>
  <si>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 xml:space="preserve">1.2. Развитие музейного дела </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</si>
  <si>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</si>
  <si>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</si>
  <si>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</si>
  <si>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</si>
  <si>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</si>
  <si>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 xml:space="preserve">1.3. Укрепление материально-технической базы учреждений культуры города Когалыма </t>
  </si>
  <si>
    <t>1.3.1. Развитие материально-технического состояния учреждений культуры города Когалыма</t>
  </si>
  <si>
    <t>в том числе:</t>
  </si>
  <si>
    <t>МАУ КДК "АРТ-Праздник"</t>
  </si>
  <si>
    <t>МБУ "ЦБС"</t>
  </si>
  <si>
    <t>МБУ "МВЦ"</t>
  </si>
  <si>
    <t>1.3.2. Реконструкция объекта: «Кино-концертный комплекс «Янтарь» под «Филиал Государственного академического Малого театра России» (в том числе ПИР, приобретение и монтаж оборудования, укомплектование товарно-материальными ценностями)</t>
  </si>
  <si>
    <t>Подключение общедоступных библиотек города Когалыма к сети Интернет и развитие системы библиотечного дела с учетом задачи расширения информационных технологий и оцифровки</t>
  </si>
  <si>
    <t>Комплектование книжного фонда города Когалыма</t>
  </si>
  <si>
    <t>Модернизация общедоступных библиотек города Когалыма</t>
  </si>
  <si>
    <t>Подпрограмма 2. "Поддержка творческих инициатив, способствующих самореализации населения"</t>
  </si>
  <si>
    <t>Задача 2. Создание равной доступности населения к знаниям, информации и культурным ценностям, реализации каждым человеком его творческого потенциала.</t>
  </si>
  <si>
    <t>2.1. Сохранение нематериального и материального наследия города Когалыма и продвижение культурных проектов (1)</t>
  </si>
  <si>
    <t>2.1.1. Сохранение, возрождение и развитие народных художественных промыслов и ремесел</t>
  </si>
  <si>
    <t>МАУ "КДК "АРТ-Праздник"</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</si>
  <si>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</si>
  <si>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</si>
  <si>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 xml:space="preserve">2.2. Стимулирование культурного разнообразия </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</si>
  <si>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</si>
  <si>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</si>
  <si>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</si>
  <si>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</si>
  <si>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</si>
  <si>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Задача 3. Совершенствование системы управления в сфере культуры, архивного дела и историко-культурного наследия.</t>
  </si>
  <si>
    <t xml:space="preserve">3.1. Реализация единой государственной политики в сфере культуры и архивного дела </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</si>
  <si>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</si>
  <si>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</si>
  <si>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3.1.3. Проведение независимой оценки качества оказания услуг учреждениями культуры города Когалыма</t>
  </si>
  <si>
    <t>3.2. Развитие архивного дела</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</si>
  <si>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</si>
  <si>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3.3 Обспечение хозяйственной деятельности учреждений культуры города Когалыма</t>
  </si>
  <si>
    <t>Подпрограмма 4. "Развитие туризма"</t>
  </si>
  <si>
    <t>Задача 4. Создание благоприятных условий для развития туризма в городе Когалыме.</t>
  </si>
  <si>
    <t>4.1. Продвижение внутреннего и въездного туризма (6)</t>
  </si>
  <si>
    <t>4.1.1. Создание условий для развития туризма</t>
  </si>
  <si>
    <t>ИТОГО по программе, в том числе</t>
  </si>
  <si>
    <t>Начальник Управления культуры, спорта и молодежной политики_________________О.Р.Перминова</t>
  </si>
  <si>
    <t>Профинансировано</t>
  </si>
  <si>
    <t>Кассовый расход</t>
  </si>
  <si>
    <t>к плану на год</t>
  </si>
  <si>
    <t>"Развитие физической культуры и спорта в городе Когалыме"</t>
  </si>
  <si>
    <t xml:space="preserve">Постановление Администрации города Когалыма от 11.10.2013 №2920 </t>
  </si>
  <si>
    <t>план</t>
  </si>
  <si>
    <t>Подпрограмма 1 "Развитие физической культуры, массового и детско-юношеского спорта"</t>
  </si>
  <si>
    <t>Задачи: 1. Повышение мотивации всех возрастных категорий и социальных групп граждан к регулярным занятиям физической культурой и массовым спортом.                                                                                                                                                                  2. Обеспечение доступа жителям города Когалыма к современной спортивной инфраструктуре</t>
  </si>
  <si>
    <t>1.1."Мероприятия по развитию физической культуры и спорта" (1,3,4,5,6,7,9)</t>
  </si>
  <si>
    <t>1.1.1."Организация и проведение спортивно-массовых мероприятий"</t>
  </si>
  <si>
    <t>1.1.2."Содержание муниципального автономного учреждения "Спортивная школа "Дворец спорта"</t>
  </si>
  <si>
    <t>1.1.3."Проведение мероприятий по внедрению ВФСК "ГТО" в городе Когалыме"</t>
  </si>
  <si>
    <t>1.1.4. "Организация работы по присвоению спортивных разрядов, квалификационных категорий"</t>
  </si>
  <si>
    <t>1.1.5. Развитие материально-технической базы МАУ "СШ "Дворец спорта"</t>
  </si>
  <si>
    <t>1.2. Обеспечение  комфортных условий в учреждениях физической культуры и спорта (1,2,3,4,5,6,7,9)</t>
  </si>
  <si>
    <t>1.2.1.Обеспечение хозяйственной деятельности учреждений спорта города Когалыма</t>
  </si>
  <si>
    <r>
      <t>1.3. Поддержка некоммерческих организаций, реализующих проекты в сфере массовой физической культуры</t>
    </r>
    <r>
      <rPr>
        <b/>
        <sz val="14"/>
        <color rgb="FFFF0000"/>
        <rFont val="Times New Roman"/>
        <family val="1"/>
        <charset val="204"/>
      </rPr>
      <t xml:space="preserve"> </t>
    </r>
    <r>
      <rPr>
        <b/>
        <sz val="14"/>
        <rFont val="Times New Roman"/>
        <family val="1"/>
        <charset val="204"/>
      </rPr>
      <t>(1,3,4,5,6,10)</t>
    </r>
  </si>
  <si>
    <t>Подпрограмма 2. "Развитие спорта высших достижений и системы подготовки спортивного резерва"</t>
  </si>
  <si>
    <t>2.1."Организация участия спортсменов города Когалыма в соревнованиях различного уровня  окружного и всероссийского масштаба" (1,3,5,6,7,8,9)</t>
  </si>
  <si>
    <t>2.2."Обеспечение подготовки спортивного резерва и сборных команд города Когалыма по видам спорта" (1,5,6,8,9)</t>
  </si>
  <si>
    <t>Подпрограмма 3 "Управление развитием отрасли физической культуры и спорта"</t>
  </si>
  <si>
    <t>Задача: 6. Обеспечение оптимизации деятельности Управления культуры, спорта и молодёжной политики и повышение эффективности бюджетных расходов</t>
  </si>
  <si>
    <t>3.1."Содержание секторов Управления культуры, спорта и молодёжной политики Администрации города Когалыма" (1)</t>
  </si>
  <si>
    <t>в т.ч. бюджет города Когама в части софинансирования</t>
  </si>
  <si>
    <t>Исполнение, %</t>
  </si>
  <si>
    <t>Задачи: 2. Обеспечение доступа жителям города Когалыма к современной инфраструктуре. 3. Повышение доступности и качества спортивной подготовки детей и обеспечение прогресса спортивного резерва. 4. Развитие детско-юношеского спорта. 5. Создание условий для успешного выступления спортсменов города Когалыма на соревнованиях различного уровня. Популяризация спорта.</t>
  </si>
  <si>
    <t>«Содействие занятости населения города Когалыма»</t>
  </si>
  <si>
    <t xml:space="preserve">Подпрограмма 1. «Содействие трудоустройству граждан» </t>
  </si>
  <si>
    <t>1.1 «Содействие улучшению положения на рынке труда не занятых трудовой деятельностью и безработных граждан» (1,2,3)</t>
  </si>
  <si>
    <t>1.1.1.  «Организация временного трудоустройства несовершеннолетних граждан в возрасте от 14 до 18 лет в свободное от учёбы время»</t>
  </si>
  <si>
    <t>1.1.2.  «Организация временного трудоустройства несовершеннолетних граждан в возрасте от 14 до 18 лет в течение учебного года»</t>
  </si>
  <si>
    <t>1.1.3.  «Привлечение прочих специалистов для организации работ трудовых бригад несовершеннолетних граждан»</t>
  </si>
  <si>
    <t>1.1.4.  «Организация проведения оплачиваемых общественных работ для не занятых трудовой деятельностью и безработных граждан»</t>
  </si>
  <si>
    <t>Итого по подпрограмме 1 «Содействие трудоустройству граждан», в том числе</t>
  </si>
  <si>
    <t xml:space="preserve">Подпрограмма 2. «Улучшение условий и охраны труда в городе Когалыме» </t>
  </si>
  <si>
    <t>2.1 «Осуществление отдельных государственных полномочий в сфере трудовых отношений и  государственного управления охраной труда в городе Когалыме» (4)</t>
  </si>
  <si>
    <t>Итого по подпрограмме 2 «Улучшение условий и охраны труда в городе Когалыме», в том числе</t>
  </si>
  <si>
    <t xml:space="preserve">Подпрограмма 3. «Сопровождение инвалидов, в том числе молодого возраста, при трудоустройстве» </t>
  </si>
  <si>
    <t>3.1 «Содействие трудоустройству незанятых инвалидов, в том числе инвалидов молодого возраста, на оборудованные (оснащенные) рабочие места» (5)</t>
  </si>
  <si>
    <t>Итого по подпрограмме 3 «Сопровождение инвалидов, в том числе молодого возраста, при трудоустройстве», в том числе</t>
  </si>
  <si>
    <t>Начальник управления экономики ____________Загорская.Е.Г.</t>
  </si>
  <si>
    <t>Ответственный за составление сетевого графика Мартынова С.В.  № телефона 93785</t>
  </si>
  <si>
    <t xml:space="preserve">Отчет о ходе реализации муниципальной программы  (сетевой график) </t>
  </si>
  <si>
    <r>
      <t xml:space="preserve">Отчет о ходе реализации </t>
    </r>
    <r>
      <rPr>
        <sz val="18"/>
        <rFont val="Times New Roman"/>
        <family val="1"/>
        <charset val="204"/>
      </rPr>
      <t xml:space="preserve">муниципальной программы </t>
    </r>
    <r>
      <rPr>
        <b/>
        <sz val="18"/>
        <rFont val="Times New Roman"/>
        <family val="1"/>
        <charset val="204"/>
      </rPr>
      <t>(сетевой график)</t>
    </r>
  </si>
  <si>
    <t xml:space="preserve">Отчет о ходе реализации муниципальной программы (сетевой график) </t>
  </si>
  <si>
    <t>Исполнено,%</t>
  </si>
  <si>
    <t xml:space="preserve">касса </t>
  </si>
  <si>
    <t xml:space="preserve">«Развитие агропромышленного комплекса и рынков сельскохозяйственной продукции, сырья и продовольствия в городе Когалыме» </t>
  </si>
  <si>
    <t xml:space="preserve">Подпрограмма 1. «Развитие отрасли животноводства» </t>
  </si>
  <si>
    <t>Подпрограмма 2. «Развитие отрасли растениеводства».</t>
  </si>
  <si>
    <t>Подпрограмма 3. «Поддержка развития системы заготовки и переработки дикоросов, стимулирование развития агропромышленного комплекса».</t>
  </si>
  <si>
    <t>Подпрограмма 4. «Обеспечение стабильной благополучной эпизоотической обстановки в ХМАО-Югре и защита населения от болезней, общих для человека и животных»</t>
  </si>
  <si>
    <t>Итого по подпрограмме 4. «Обеспечение стабильной благополучной эпизоотической обстановки в ХМАО-Югре и защита населения от болезней, общих для человека и животных»</t>
  </si>
  <si>
    <t>Начальник управления инвестиционной деятельности и
 развития предпринимательства                                                                 ____________      Спиридонова Ю.Л.</t>
  </si>
  <si>
    <t>Ответственный за составление сетевого графика Гариева Л.В. тел. 93-756</t>
  </si>
  <si>
    <t>1.1. Основное мероприятие «Поддержка животноводства, переработки и реализации продукции животноводства» (показатели № 1,2, 3, 4, 5, 6)</t>
  </si>
  <si>
    <t xml:space="preserve">1.2. Основное мероприятие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(показатели № 1,2, 3, 4, 5, 6) </t>
  </si>
  <si>
    <t xml:space="preserve">1.3. Основное мероприятие «Поддержка малых форм хозяйствования, создания и модернизации объектов агропромышленного комплекса, приобретения техники и оборудования» (показатель № 7)
</t>
  </si>
  <si>
    <t>2.1. Основное мероприятие «Поддержка растениеводства, переработки и реализации продукции растениеводства» (показатели №1,5)</t>
  </si>
  <si>
    <t>4.1. Основное мероприятие «Проведение противоэпизоотических мероприятий, направленных на предупреждение и ликвидацию болезней, общих для человека и животных» (показатель № 8)</t>
  </si>
  <si>
    <t>Подпрограмма 1 «Содействие развитию жилищного строительства»</t>
  </si>
  <si>
    <t>Задачи: 1. Развитие градостроительного регулирования в сфере жилищного строительства; 2.Строительство жилья и объектов инженерной инфраструктуры территорий, предназначенных для жилищного строительства</t>
  </si>
  <si>
    <t>1.1 Реализация полномочий в области градостроительной деятельности (1,2)</t>
  </si>
  <si>
    <t xml:space="preserve">1.1.1 Разработка и внесение изменений в градостроительную документацию города Когалыма (1) </t>
  </si>
  <si>
    <t>1.2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 объектов социальной сферы (1)</t>
  </si>
  <si>
    <t>Подпрограмма 2 Обеспечение мерами финансовой поддержки по улучшению жилищных условий отдельных категорий граждан</t>
  </si>
  <si>
    <t>Задача: Оказание мер государственной поддержки на приобретение жилых помещений отдельным категориям граждан</t>
  </si>
  <si>
    <t>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(4,6)</t>
  </si>
  <si>
    <t>2.2. 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 (4,6)</t>
  </si>
  <si>
    <t>Подпрограмма 3 Организационное обеспечение деятельности структурных подразделений Администрации города Когалыма и казённых учреждений города Когалыма</t>
  </si>
  <si>
    <t>Задача: Обеспечение условий для выполнения функций, возложенных на структурные подразделения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</si>
  <si>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t>
  </si>
  <si>
    <t>3.2. Обеспечение деятельности управления по жилищной политике Администрации города Когалыма</t>
  </si>
  <si>
    <t>3.3. Обеспечение деятельности Муниципального казённого учреждения «Управление капитального строительства города Когалыма»</t>
  </si>
  <si>
    <t>Итого по программе, в том числе:</t>
  </si>
  <si>
    <t>Начальник отдела архитектуры и градостроительства_______________________________В.С. Лаишевцев</t>
  </si>
  <si>
    <t>Краева Ольга Витальевна, 93624</t>
  </si>
  <si>
    <t>Сенив Игорь Михайлович, 93549</t>
  </si>
  <si>
    <t>"Развитие жилищной сферы в городе Когалыме"</t>
  </si>
  <si>
    <t>1.4.Приобретение жилья в целях реализации полномочий органов местного самоуправления в сфере жилищных отношений (1-3,5-9)</t>
  </si>
  <si>
    <t>1.3.1. Трехэтажные жилые дома по ул. Комсомольская в городе Когалыме (в том числе ПИР)</t>
  </si>
  <si>
    <t>1.5.  Освобождение земельных участков, панируемых для жилищного строительства и комплекса мероприятий по формированию земельных участков для индивидуального жилщного строительства</t>
  </si>
  <si>
    <t>2.3.  Реализация полномочий по обеспечению жилыми помещениями отдельных категорий граждан</t>
  </si>
  <si>
    <t>1.2.2. Магистральные и внутриквартальные инженерные сети к жилым комплексам "Философский камень" и "ЛУКОЙЛ"</t>
  </si>
  <si>
    <t xml:space="preserve">1.2.1 Магистральные и внутриквартальные инженерные сети застройки жилыми домами поселка Пионерный города Когалыма </t>
  </si>
  <si>
    <t>Согласовано</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</si>
  <si>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</si>
  <si>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1.1. Создание общественных спасательных постов в местах массового отдыха людей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</si>
  <si>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</si>
  <si>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Итого по подпрограмме 1: Организация и обеспечение мероприятий в сфере гражданской обороны, защиты населения и территории города Когалыма от чрезвычайных ситуаций, в том числе</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</si>
  <si>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</si>
  <si>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</si>
  <si>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Итого по подпрограмме 2: Укрепление пожарной безопасности в городе Когалыме, в том числе</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</si>
  <si>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</si>
  <si>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</si>
  <si>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</si>
  <si>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Итого по подпрограмме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в том числе</t>
  </si>
  <si>
    <t>Начальник отдела по делам ГО и ЧС  ____________С.А. Ларионов</t>
  </si>
  <si>
    <t>Ответственный за составление сетевого графика: Смекалин Дмитрий Александрович  тел. 8(34667) 9-38-61</t>
  </si>
  <si>
    <t>Отчет о ходе реализации (сетевой график) муниципальной программы " Безопасность жизнедеятельности города Когалыма"</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</si>
  <si>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</si>
  <si>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</si>
  <si>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1.5. Финансовое обеспечение проведения санитарно - противоэпидемических мероприятий, направленных на предотвращение распространени я коронавирусной инфекции (COVID - 19) на территории города Когалыма (приобретение прочих средств, оказание услуг и т.д.)</t>
  </si>
  <si>
    <t xml:space="preserve">Подпрограмма 1. Повышение профессионального уровня муниципальных служащих органов местного самоуправления города Когалыма
 </t>
  </si>
  <si>
    <t>иные внебюджетные источники</t>
  </si>
  <si>
    <t xml:space="preserve">Подпрограмма 2. Создание условий для развития муниципальной службы в органах местного самоуправления города Когалыма
</t>
  </si>
  <si>
    <t>2.1. Цифровизация функций управления кадрами органов местного самоуправления города Когалыма, в том числе кадрового делопроизводства (4)</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</si>
  <si>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</si>
  <si>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</si>
  <si>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</si>
  <si>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2.3.2. Организация представительских мероприятий (расходов) органов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</si>
  <si>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</si>
  <si>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2.3.4.  Обеспечение расходов, связанных с командировками </t>
  </si>
  <si>
    <t>2.4. Основное мероприятие "Обеспечение информационной безопасности на объектах информатизации и информационных систем в органах местного самоуправления города Когалыма (3)</t>
  </si>
  <si>
    <t>2.5. Обеспечение выполнения полномочий и функций, возложенных на должностных лиц и структурные подразделения Администрации города Когалыма (4)</t>
  </si>
  <si>
    <t>2.6. Реализация переданных государственных полномочий по государственной регистрации актов гражданского состояния (5)</t>
  </si>
  <si>
    <t>Начальник управления по общим вопросам                                                                 А.В.Косолапов</t>
  </si>
  <si>
    <t>Игошкина М.Ю., 8(34667)93535</t>
  </si>
  <si>
    <t xml:space="preserve">Отчет о ходе реализации (сетевой график) муниципальной программы </t>
  </si>
  <si>
    <t>"Развитие муниципальной службы в городе Когалыме"</t>
  </si>
  <si>
    <t>Кассовое исполнение на 01.02.2021</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</si>
  <si>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</si>
  <si>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ОГЛАВЛЕНИЕ!A1</t>
  </si>
  <si>
    <t>тыс. рублей</t>
  </si>
  <si>
    <t>План на</t>
  </si>
  <si>
    <t xml:space="preserve">Кассовый расход на </t>
  </si>
  <si>
    <t>план на отчетную дату</t>
  </si>
  <si>
    <t>отклонение</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</si>
  <si>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</si>
  <si>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Всего по подпрограмме 1 «Совершенствование системы муниципального стратегического управления, повышение инвестиционной привлекательности и развитие конкуренции»</t>
  </si>
  <si>
    <t xml:space="preserve">1.1. Основное мероприятие " Реализация механизмов стратегического управления социально-экономическим развитием города Когалыма" (показатели 1, 2, 3, 4, 5) </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</si>
  <si>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</si>
  <si>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</si>
  <si>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</si>
  <si>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</si>
  <si>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</si>
  <si>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1.1.6. Проведение Всероссийской переписи населения 2020 года</t>
  </si>
  <si>
    <t>Подпрограмма 2. «Развитие малого и среднего  предпринимательства»</t>
  </si>
  <si>
    <t>Всего по подпрограмме 2 «Развитие малого и среднего  предпринимательства»</t>
  </si>
  <si>
    <t>2.1.2. Возмещение части затрат на аренду нежилых помещений</t>
  </si>
  <si>
    <t>2.1.3. Возмещение части затрат по предоставленным консалтинговым услугам</t>
  </si>
  <si>
    <t>2.1.4. Возмещение части затрат, связанных с созданием и (или) развитием: центров (групп) времяпрепровождения детей, в том числе групп кратковременного пребывания детей и дошкольных образовательных центров</t>
  </si>
  <si>
    <t>Всего по муниципальной программе</t>
  </si>
  <si>
    <t>Ответственный за составление сетевого графика (подпрограмма "Развитие малого и среднего предпринимательства")</t>
  </si>
  <si>
    <t>М.В. Иванова тел. 93-757</t>
  </si>
  <si>
    <t>(подпись)</t>
  </si>
  <si>
    <t>Ответственный за составление сетевого графика</t>
  </si>
  <si>
    <t>Этим цветом выделены мероприятия, которые мы берем к ВКС, уделить особое внимание!</t>
  </si>
  <si>
    <r>
      <t>«________</t>
    </r>
    <r>
      <rPr>
        <b/>
        <u/>
        <sz val="16"/>
        <rFont val="Times New Roman"/>
        <family val="1"/>
        <charset val="204"/>
      </rPr>
      <t>Развитие институтов гражданского общества города Когалыма</t>
    </r>
    <r>
      <rPr>
        <b/>
        <sz val="16"/>
        <rFont val="Times New Roman"/>
        <family val="1"/>
        <charset val="204"/>
      </rPr>
      <t>____»</t>
    </r>
  </si>
  <si>
    <t xml:space="preserve">   </t>
  </si>
  <si>
    <t xml:space="preserve">Подпрограмма 1.«Поддержка социально ориентированных некоммерческих организаций города Когалыма»» </t>
  </si>
  <si>
    <t>Задача  1 «…»</t>
  </si>
  <si>
    <t>Задача 1.  Обеспечение поддержки гражданских инициатив</t>
  </si>
  <si>
    <t xml:space="preserve">1.1. «Поддержка социально ориентированных некоммерческих организаций (2)»
</t>
  </si>
  <si>
    <t>в т.ч. бюджет горда Когалыма  в части софинансирования</t>
  </si>
  <si>
    <t xml:space="preserve">1.1.1. «Организация и проведение конкурса социально значимых проектов, направленного на развитие гражданских инициатив в городе Когалыме» </t>
  </si>
  <si>
    <t>бюджет города Когалыма:</t>
  </si>
  <si>
    <t>ОСОиСВ</t>
  </si>
  <si>
    <t>МАУ «ИРЦ г.Когалыма»</t>
  </si>
  <si>
    <t xml:space="preserve">1.1.2. «Оказание информационной, организационной, имущественной, консультационно-методической поддержки деятельности социально ориентированных некоммерческих организаций, учреждений и лидеров общественных организаций города Когалыма» (МАУ «ИРЦ г.Когалыма»)
</t>
  </si>
  <si>
    <t>1.1.3. "Обеспечение участия в мероприятиях федерального, окружного, регионального уровней, направленных на развитие добровольческого движения, работников"</t>
  </si>
  <si>
    <t>1.1.4. "Содействие общественным объединениям, некоммерческим организациям в проведении мероприятий"</t>
  </si>
  <si>
    <t>1.1.5.  "Проведение мероприятий (конференций, Гражданских Форумов, семинаров, круглых столов и иных мероприятий) для социально ориентированных некоммерческих организаций"</t>
  </si>
  <si>
    <t>Итого по подпрограмме «Поддержка социально ориентированных некоммерческих организаций города Когалыма», в том числе</t>
  </si>
  <si>
    <t>Подпрограмма II. «Поддержка граждан, внёсших значительный вклад в развитие  гражданского общества»</t>
  </si>
  <si>
    <t>Задача 2. Привлечение общественного внимания к деятельности и заслугам отдельных граждан, проживающих или работающих на территории города Когалыма, выражение общественного признания их заслуг</t>
  </si>
  <si>
    <t xml:space="preserve">2.1. «Организация и проведение городского конкурса на присуждение премии «Общественное признание» (3)»
</t>
  </si>
  <si>
    <t>Итого по подпрограмме «Поддержка граждан, внёсших значительный вклад в развитие  гражданского общества», в том числе</t>
  </si>
  <si>
    <t>Подпрограмма III. «Информационная открытость деятельности Администрации города Когалыма»</t>
  </si>
  <si>
    <t xml:space="preserve">Задача: 3. Обеспечение информационной открытости деятельности Администрации города Когалыма
и эффективного информационного взаимодействия власти и общества
</t>
  </si>
  <si>
    <t xml:space="preserve">3.1.«Реализация взаимодействия с городскими  средствами массовой информации (4)» </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</si>
  <si>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</si>
  <si>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казённого учреждения «Редакция газеты «Когалымский вестник»</t>
  </si>
  <si>
    <t>Итого по подпрограмме «Информационная открытость деятельности Администрации города Когалыма», в том числе</t>
  </si>
  <si>
    <t xml:space="preserve">Подпрограмма IV. "Создание условий для выполнения отдельными структурными подразделениями
Администрации города Когалыма своих полномочий"
</t>
  </si>
  <si>
    <t>Задача 4. Организационное обеспечение реализации муниципальной программы посредством осуществления отдельными структурными подразделениями Администрации города Когалыма своих полномочий</t>
  </si>
  <si>
    <t>4.1. "Обеспечение деятельности структурных подразделений Администрации города Когалыма" (1)</t>
  </si>
  <si>
    <t>4.1.1. "Обеспечение деятельности отдела по связям с общественностью и  социальным вопросам Администрации города Когалыма"</t>
  </si>
  <si>
    <t>4.1.2 "Обеспечение деятельности сектора пресс-службы Администрации города Когалыма"</t>
  </si>
  <si>
    <t>Итого по подпрограмме "Создание условий для выполнения отдельными структурными подразделениями
Администрации города Когалыма своих полномочий"</t>
  </si>
  <si>
    <t xml:space="preserve">
</t>
  </si>
  <si>
    <t>…</t>
  </si>
  <si>
    <t>Итого по подпрограмме «…», в том числе</t>
  </si>
  <si>
    <r>
      <t>в том числе по проектам, портфелям проектов автономного округа (в том числе направленные на реализацию национальных и федеральных проектов Российской Федерации)</t>
    </r>
    <r>
      <rPr>
        <sz val="14"/>
        <rFont val="Times New Roman"/>
        <family val="1"/>
        <charset val="204"/>
      </rPr>
      <t xml:space="preserve"> </t>
    </r>
    <r>
      <rPr>
        <b/>
        <sz val="14"/>
        <rFont val="Times New Roman"/>
        <family val="1"/>
        <charset val="204"/>
      </rPr>
      <t>*</t>
    </r>
  </si>
  <si>
    <t>В том числе проекты, портфели проектов муниципального образования: *</t>
  </si>
  <si>
    <t>в том числе инвестиции в объекты муниципальной собственности *</t>
  </si>
  <si>
    <t>Инвестиции в объекты муниципальной собственности (за исключением инвестиций в объекты муниципальной собственности по проектам, портфелям проектов муниципального образования) *</t>
  </si>
  <si>
    <t>Ответственный за составление сетевого графика Подворчан О.В., телефон: 93-620</t>
  </si>
  <si>
    <t>дата</t>
  </si>
  <si>
    <t>* Комплесный план составлен в соответствии с комплексными планами исполнителей муниципальной  программы</t>
  </si>
  <si>
    <t>Исполнено, %</t>
  </si>
  <si>
    <t>на отчестную дату</t>
  </si>
  <si>
    <t>План на 2021          год</t>
  </si>
  <si>
    <t xml:space="preserve">Задача  « Проведение бюджетной и налоговой политики в   пределах   установленных   полномочий, направленной на обеспечение сбалансированности,   устойчивости   бюджета города   Когалыма,   создание   условий   для качественной организации бюджетного процесса» </t>
  </si>
  <si>
    <r>
      <rPr>
        <b/>
        <i/>
        <sz val="14"/>
        <color indexed="8"/>
        <rFont val="Times New Roman"/>
        <family val="1"/>
        <charset val="204"/>
      </rPr>
      <t>1</t>
    </r>
    <r>
      <rPr>
        <b/>
        <i/>
        <sz val="14"/>
        <rFont val="Times New Roman"/>
        <family val="1"/>
        <charset val="204"/>
      </rPr>
      <t>«Обеспечение деятельности Комитета финансов Администрации города Когалыма» (показатель 2)</t>
    </r>
  </si>
  <si>
    <r>
      <rPr>
        <b/>
        <i/>
        <sz val="14"/>
        <color indexed="8"/>
        <rFont val="Times New Roman"/>
        <family val="1"/>
        <charset val="204"/>
      </rPr>
      <t>2</t>
    </r>
    <r>
      <rPr>
        <b/>
        <i/>
        <sz val="14"/>
        <rFont val="Times New Roman"/>
        <family val="1"/>
        <charset val="204"/>
      </rPr>
      <t>«Обеспеченность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(показатели 1,2)</t>
    </r>
  </si>
  <si>
    <t xml:space="preserve">Председатель Комитета финансов </t>
  </si>
  <si>
    <t>Администрации города Когалыма</t>
  </si>
  <si>
    <t>___________</t>
  </si>
  <si>
    <t>М.Г. Рыбачок</t>
  </si>
  <si>
    <t>Отчет о ходе реализации(сетевой график) муниципальной программы</t>
  </si>
  <si>
    <t>«Управление муниципальными финансами в городе Когалыме»</t>
  </si>
  <si>
    <t xml:space="preserve">на отчетную дату </t>
  </si>
  <si>
    <t>Основные мероприятия  программы</t>
  </si>
  <si>
    <t>План на
 2021 год, тыс.руб.</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</si>
  <si>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</si>
  <si>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(4), всего</t>
  </si>
  <si>
    <t>в том числе</t>
  </si>
  <si>
    <t>средства бюджета Ханты-Мансийского автономного округа – Югры (далее -бюджет ХМАО – Югры)</t>
  </si>
  <si>
    <t>в т.ч. МБ в части софинансирования</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</si>
  <si>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 всего</t>
  </si>
  <si>
    <t>бюджет ХМАО – Югры</t>
  </si>
  <si>
    <t>Итого по подпрограмме 1, всего</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</si>
  <si>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</si>
  <si>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(1,2), всего</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</si>
  <si>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 всего</t>
  </si>
  <si>
    <t>2.1.2. Предоставление субсидии концессионеру на реконструкцию котельной №1 (Арочник) в городе Когалыме, всего</t>
  </si>
  <si>
    <t>Итого по подпрограмме 2, всего</t>
  </si>
  <si>
    <t>Подпрограмма 3.«Создание условий для обеспечения качественными коммунальными услугами».</t>
  </si>
  <si>
    <t>3.1. Строительство, реконструкция и капитальный ремонт объектов коммунального комплекса (2,3), всего</t>
  </si>
  <si>
    <t>3.1.1. Выполнение работ по реконструкции, расширению, модернизации, строительства и капитального ремонта объектов коммунального комплекса, всего</t>
  </si>
  <si>
    <t>3.1.2. Выполнение работ по актуализации схем теплоснабжения, водоснабжения и водоотведения города Когалыма, всего</t>
  </si>
  <si>
    <t>3.1.3. Строительство, реконструкция инженерной инфраструктуры на территории города Когалыма (в том числе ПИР), всего</t>
  </si>
  <si>
    <t>Итого по подпрограмме 3, всего</t>
  </si>
  <si>
    <t>Основные мероприятия
 муниципальной программы</t>
  </si>
  <si>
    <t>План на
 2019 год, тыс.руб.</t>
  </si>
  <si>
    <t xml:space="preserve"> 2019 год</t>
  </si>
  <si>
    <t>1.1.   Содержание объектов благоустройства территории города Когалыма, включая озеленение территории и содержание малых архитектурных форм (1,2)</t>
  </si>
  <si>
    <t>1.1.1. Выполнение муниципальной работы «Уборка территории и аналогичная деятельность»</t>
  </si>
  <si>
    <t>1.1.2. Приобретение специализированной техники  для выполнения муниципальной работы «Уборка территории и аналогичная деятельность» (в том числе на условиях лизинга)</t>
  </si>
  <si>
    <t>1.1.3.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</si>
  <si>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федерадьный бюджет</t>
  </si>
  <si>
    <t>1.2. Организация освещения территорий города Когалыма (3, 13)</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</si>
  <si>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</si>
  <si>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1.3. Организация ритуальных услуг и содержание мест захоронения (4,5,6)</t>
  </si>
  <si>
    <t>1.4. Создание новых мест для отдыха и физического развития горожан (7)</t>
  </si>
  <si>
    <t>1.5. Обеспечение деятельности муниципального казённого учреждения «Управление жилищно-коммунального хозяйства города Когалыма» по реализации полномочий Администрации города Когалыма  (8)</t>
  </si>
  <si>
    <t>1.6. Осуществление иных функций, необходимых для реализации возложенных на муниципальное  казённое учреждение «Управление жилищно-коммунального хозяйства города Когалыма» полномочий Администрации города Когалыма (9)</t>
  </si>
  <si>
    <t>1.7. Содержание, ремонт и реконструкция объектов благоустройства на территории города Когалыма (10,11,12)</t>
  </si>
  <si>
    <t>Всего по Программе</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</si>
  <si>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</si>
  <si>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(1)</t>
  </si>
  <si>
    <t>всего</t>
  </si>
  <si>
    <t>бюджет Ханты-Мансийского автономного округа – Югры (далее - бюджет ХМАО – Югры)</t>
  </si>
  <si>
    <t>Итого по подпрограмме 1</t>
  </si>
  <si>
    <t>Подпрограмма 2. «Дорожное хозяйство»</t>
  </si>
  <si>
    <t>2.1. Строительство, реконструкция, капитальный ремонт и ремонт автомобильных дорог общего  пользования местного значения (2, 3)</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</si>
  <si>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</si>
  <si>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</si>
  <si>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2.2. Строительство, реконструкция, капитальный ремонт, ремонт сетей наружного освещения автомобильных дорог общего  пользования местного значения (4), из них</t>
  </si>
  <si>
    <t>2.2.1. Строительство сетей наружного освещения участка автомобильной дороги по улице Нефтяников до примыкания к улице Олимпийской</t>
  </si>
  <si>
    <t>2.2.2. Строительство объекта «Сети наружного освещения автомобильных дорог по улице Ноябрьская в городе Когалыме»</t>
  </si>
  <si>
    <t>2.3. Обеспечение функционирования сети автомобильных дорог общего пользования местного значения  (5, 6, 7, 8)</t>
  </si>
  <si>
    <t>2.3.1.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 (5, 6)</t>
  </si>
  <si>
    <t>2.3.1.1. Выполнение муниципальной работы «Выполнение работ в области использования автомобильных дорог»</t>
  </si>
  <si>
    <t>2.3.1.2.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</si>
  <si>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2.3.2. Техническое обслуживание электрооборудования светофорных объектов (в том числе обеспечение электроэнергией) (7)</t>
  </si>
  <si>
    <t>2.3.3. Приобретение и монтаж информационных табло (8)</t>
  </si>
  <si>
    <t>2.3.4. Установка остановочных павильонов, обустройство подходов и пешеходных переходов к ним (12)</t>
  </si>
  <si>
    <t>Итого по подпрограмме 2</t>
  </si>
  <si>
    <t>Подпрограмма 3. «Безопасность дорожного движения»</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</si>
  <si>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(9, 10, 11)</t>
  </si>
  <si>
    <t>3.1.1. Приобретение и установка на аварийно-опасных участках автомобильных дорог местного значения систем видеонаблюдения для фиксации нарушений правил дорожного движения</t>
  </si>
  <si>
    <t>Итого по подпрограмме 3</t>
  </si>
  <si>
    <t>бюджет города Когалыма (МБ)</t>
  </si>
  <si>
    <t>Проекты, портфели проектов города Когалыма:</t>
  </si>
  <si>
    <t>в том числе инвестиции в объекты муниципальной собственности</t>
  </si>
  <si>
    <t>Прочие расходы</t>
  </si>
  <si>
    <t xml:space="preserve"> "Социально - экономическое развитие и инвестиции муниципального образования город Когалым" (постановление Администрации города Когалыма от 11.10.2013 №2919)</t>
  </si>
  <si>
    <t>тыс.рублей</t>
  </si>
  <si>
    <t xml:space="preserve">Наименование мероприятий программы </t>
  </si>
  <si>
    <t xml:space="preserve">План на
</t>
  </si>
  <si>
    <t>1.1. Основное мероприятие "Региональный проект "Формирование комфортной городской среды" (показатели 1, 2, 3, 4, 5, 6, 7)</t>
  </si>
  <si>
    <t>внебюджетные источники</t>
  </si>
  <si>
    <t>1.1.2.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t>
  </si>
  <si>
    <t>Всего по программе</t>
  </si>
  <si>
    <t>И.А.Цыганкова, тел. 93-790</t>
  </si>
  <si>
    <t>2021</t>
  </si>
  <si>
    <t xml:space="preserve">
План на
</t>
  </si>
  <si>
    <t>1.1.2.1. Объект благоустройства "Набережная реки Ингу-Ягун"</t>
  </si>
  <si>
    <t xml:space="preserve">1.2.1.Реконструкция объекта «Бульвар вдоль улицы Мира» со строительством сухого </t>
  </si>
  <si>
    <t>1.2.  Основное мероприятие "Строительство, реконструкция и ремонт, в том числе капитальный, объектов благоустройства города Когалыма" (показатели 5,6,8)</t>
  </si>
  <si>
    <t xml:space="preserve">1.2.3. Капитальный ремонт памятника «Нефтяникам», расположенного на пересечении проспекта Нефтяников и улицы Авиаторов в городе Когалыме </t>
  </si>
  <si>
    <t>Наименование мероприятий  программы</t>
  </si>
  <si>
    <t>Подпрограмма 1 «Регулирование качества окружающей среды в городе Когалыма»</t>
  </si>
  <si>
    <t>бюджет Ханты-Мансийского автономного округа – Югры (далее бюджет ХМАО – Югры)</t>
  </si>
  <si>
    <t>1.1.1. Выполнение работ по очистке береговой линии от бытового мусора в границах города Когалыма</t>
  </si>
  <si>
    <t>бюджет ХМАО - Югры</t>
  </si>
  <si>
    <t>Итого по подпрограмме 1, «Регулирование качества окружающей среды в городе Когалыма»</t>
  </si>
  <si>
    <t>Подпрограмма 2 «Развитие системы обращения с отходами производства и потребления в городе Когалыме»</t>
  </si>
  <si>
    <t>Итого по подпрограмме 2 «Развитие системы обращения с отходами производства и потребления в городе Когалыме»</t>
  </si>
  <si>
    <t>01.02.2021</t>
  </si>
  <si>
    <t>1.1. Основное мероприятие Региональный проект "Сохранение уникальных водных объектов" (1,2,5)</t>
  </si>
  <si>
    <t>1.2. Основное мероприятие "Предупреждение и ликвидация несанкционированных свалок на территории города Когалыма" (показатель 3)</t>
  </si>
  <si>
    <t>2.1. Основное мероприятие "Обеспечение регулирования деятельности по обращению с отходами производства и потребления в городе Когалыме" (показатель 4)</t>
  </si>
  <si>
    <t>«Управление муниципальным имуществом города Когалыма» (постановление Администрации города Коаглыма от 15.10.2013 №2934)</t>
  </si>
  <si>
    <t>1. Основное мероприятие "Организация обеспечения формирования состава и структуры муниципального имущества города Когалыма" (показатель 1, 2)</t>
  </si>
  <si>
    <t>2. Основное мероприятие "Реконструкция и ремонт, в том числе капитальный, объектов муниципальной собственности города Когалыма (показатель 3)</t>
  </si>
  <si>
    <t>3. Основное мероприятие "Организационно-техническое и финансовое обеспечение органов местного самоуправления города Когалыма" (показатели 4, 5)</t>
  </si>
  <si>
    <t>3.1. Расходы на обеспечение функций комитета по управлению муниципальным имуществом Администрации города Когалыма</t>
  </si>
  <si>
    <t>3.2. Расходы на обеспечение автотранспортом органов местного самоуправления Администрации города Когалыма и муниципальных учреждений Администрации города Когалыма</t>
  </si>
  <si>
    <t>3.2.1 Выполнение муниципальной работы «Организация и осуществление транспортного обслуживания должностных лиц, государственных органов и государственных учреждений»</t>
  </si>
  <si>
    <t>3.2.2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государственных органов и государственных учреждений»</t>
  </si>
  <si>
    <t>3.3. Организационно-техническое обеспечение органов местного самоуправления Администрации города Когалыма</t>
  </si>
  <si>
    <t xml:space="preserve">3.4. Расходы на обеспечение хозяйственной деятельности муниципального казённого учреждения «Обеспечение эксплуатационно-хозяйственной деятельности» </t>
  </si>
  <si>
    <t xml:space="preserve">Руководитель структурного подразделения </t>
  </si>
  <si>
    <t>Ф.И.О.</t>
  </si>
  <si>
    <t>Ф.И.О., №телефона</t>
  </si>
  <si>
    <t>дата составления сетевого графика</t>
  </si>
  <si>
    <t>«Профилактика правонарушений и обеспечение отдельных прав граждан в городе Когалыме» (постановление Администрации города Когалыма от 15.10.2013 №2928)</t>
  </si>
  <si>
    <t>тыс.руб.</t>
  </si>
  <si>
    <t xml:space="preserve">Подпрограмма 1 «Профилактика правонарушений» </t>
  </si>
  <si>
    <t>1.1. Основное мероприятие «Создание условий для деятельности народных дружин» (показатель 1)</t>
  </si>
  <si>
    <t>1.2. Основное мероприятие «Обеспечение функционирования и развития систем видеонаблюдения в сфере общественного порядка» (показатель 1)</t>
  </si>
  <si>
    <t>Исполнитель Административная комиссия</t>
  </si>
  <si>
    <t>Исполнитель МКУ "УОДОМС"</t>
  </si>
  <si>
    <t xml:space="preserve">Итого по Подпрограмме 1 «Профилактика правонарушений» </t>
  </si>
  <si>
    <t>2.1. Основное мероприятие "Организация и проведение мероприятий с субъектами профилактики, в том числе с участием общественности" (показатели 3, 4)</t>
  </si>
  <si>
    <t>2.1.1. "Проведение семинаров, семинаров-тренингов,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учебно-методических программ, пособий по профилактике наркомании (3,4)"</t>
  </si>
  <si>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веществ(3,4)"</t>
  </si>
  <si>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пропагандирующих наркотические вещества (3,4)"</t>
  </si>
  <si>
    <t>2.2. Основное мероприятие "Проведение информационной антинаркотической пропаганды" (показатели 3,4)</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</si>
  <si>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 (3,4)"</t>
  </si>
  <si>
    <t>ОМВвсООПиБ</t>
  </si>
  <si>
    <t>УКСиМП (МАУ "МКЦ "Феникс")</t>
  </si>
  <si>
    <t>2.3. Основное мероприятие "Формирование негативного отношения к незаконному потреблению наркотиков" (показатели 3,4)</t>
  </si>
  <si>
    <t>2.3.1. "Реализация мероприятий "Спорт - основа здорового образа жизни"</t>
  </si>
  <si>
    <t>2.3.2. "Организация и проведение детско-юношеского марафона «Прекрасное слово - жизнь»"</t>
  </si>
  <si>
    <t xml:space="preserve"> 2.3.3. "Организация профильной смены для лидеров детско-юношеских волонтёрских движений, с целью формирования негативного отношения к незаконному обороту и потреблению наркотиков"</t>
  </si>
  <si>
    <t>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t>
  </si>
  <si>
    <t>2.3.5. "Проведение акции «Шаг навстречу»"</t>
  </si>
  <si>
    <t>Подпрограмма 3 «Обеспечение защиты прав потребителей»</t>
  </si>
  <si>
    <t>3.1. Основное мероприятие "Информирование и консультирование в сфере защиты прав потребителей" (показатели 1,2)</t>
  </si>
  <si>
    <t>Итого по Подпрограмме 3  «Обеспечение защиты прав потребителей»</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</si>
  <si>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</si>
  <si>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4.1. Основное мероприятие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(показатель 1)</t>
  </si>
  <si>
    <t>4.2. Основное мероприятие "Выполнение полномочий органа местного самоуправления по развитию форм непосредственного осуществления населением местного самоуправления и участия населения в осуществлении местного самоуправления" (показатель 5)</t>
  </si>
  <si>
    <t>Итого по Подпрограмме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</si>
  <si>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1.3. Основное мероприятие "Реализация отдельных государственных полномочий, предусмотренных Законом Ханты-Мансийского автономного округа - Югры от 2 марта 2009 года №5-оз «Об административных комиссиях в Ханты-Мансийском автономном округе – Югре»" (1)</t>
  </si>
  <si>
    <t>1.4. Основное мероприятие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(1)</t>
  </si>
  <si>
    <t>1.5. Основное мероприятие «Совершенствование информационного и методического обеспечения профилактики правонарушений, повышения правосознания граждан» (показатель 1)</t>
  </si>
  <si>
    <t>1.5.1. «Проведение городских конкурсов «Государство. Право. Я.», «Юный помощник полиции», «День правовой помощи детям»</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</si>
  <si>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 Повышение профессионального уровня, квалификации специалистов субъектов профилактики правонарушений (1)</t>
  </si>
  <si>
    <t>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t>
  </si>
  <si>
    <t>1.5.4. «Создание, распространение, проведение конкурса социальных видеороликов и иной тематической рекламы направленной на профилактику правонарушений»</t>
  </si>
  <si>
    <t>1.6. Основное мероприятие «Тематическая социальная реклама в сфере безопасности дорожного движения» (показатель 1)</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</si>
  <si>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 »</t>
  </si>
  <si>
    <t xml:space="preserve">1.6.2. «Организация и проведение игровой тематической программы среди детей и подростков «Азбука дорог» </t>
  </si>
  <si>
    <t>2.3.6. Цикл мероприятий "Альтернатива"</t>
  </si>
  <si>
    <t>Итого по Подпрограмме 2 "Профилактика незаконного потребления наркотических средств и психотропных веществ, наркомании"</t>
  </si>
  <si>
    <t>«Укрепление межнационального и межконфессионального согласия, профилактика экстремизма и терроризма в городе Когалыме» (постановление Администрации города Когалыма от 15.10.2013 №2927)</t>
  </si>
  <si>
    <t>Профинансировано на</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</si>
  <si>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</si>
  <si>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1.1. Основное мероприятие "Оказание содействия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(показатели 1, 3, 4)</t>
  </si>
  <si>
    <t>1.5.  Основное мероприятие "Развитие и использование потенциала молодежи в интересах укрепления единства российской нации, упрочения мира и согласия" (показатели  1, 2, 3, 4)</t>
  </si>
  <si>
    <t>Итого по Подпрограмме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</si>
  <si>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Подпрограмма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</si>
  <si>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2.1. Основное мероприятие "Профилактика экстремизма и терроризма" (показатели 1, 2, 3)</t>
  </si>
  <si>
    <t>2.2. Основное мероприятие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(показатели 1, 2, 3, 4)</t>
  </si>
  <si>
    <t>2.3. Основное мероприятие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(показатели 1, 3)</t>
  </si>
  <si>
    <t>2.4. Основное мероприятие "Мониторинг экстремистских настроений в молодежной среде" (показатели 1, 2, 3)</t>
  </si>
  <si>
    <t>Итого по Подпрограмме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</si>
  <si>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Итого по Подпрограмме 3 «Обеспечение выполнение требований к антитеррористической защищенности объектов, находящихся в ведении органа местного самоуправления»</t>
  </si>
  <si>
    <t>1.2. Основное мероприятие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 (показатели 1, 2, 3)</t>
  </si>
  <si>
    <t>1.3. Основное мероприятие "Содействие религиозным организациям в культурно-просветительской и социально-значимой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(показатели 1, 2, 3)</t>
  </si>
  <si>
    <t>1.4. Основное мероприятие "Реализация мер, направленных на социальную и культурную адаптацию мигрантов, анализ их эффективности" (показатели 1, 2, 3)</t>
  </si>
  <si>
    <t>1.4.1. "Вовлечение этнокультурных и общественных объединений, религиозных организаций в деятельность по социальной адаптации мигрантов, развитию межнационального и межконфессионального диалога, противодействию экстремизму и терроризму, национальной и религиозной нетерпимости"</t>
  </si>
  <si>
    <t>1.4.2.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t>
  </si>
  <si>
    <t xml:space="preserve">1.4.3. "Совершенствование системы мер, обеспечивающих уважительное отношение мигрантов к культуре и традициям принимающего сообщества" </t>
  </si>
  <si>
    <t>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t>
  </si>
  <si>
    <t xml:space="preserve">Всего </t>
  </si>
  <si>
    <t>1.5.2.  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t>
  </si>
  <si>
    <t>1.5.3 Обеспечение проведение выставок, конкурсов, акций, форумов, ярмарок, конгрессов, конференций городского и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</si>
  <si>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1.5.4.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t>
  </si>
  <si>
    <t>1.5.5.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t>
  </si>
  <si>
    <t>1.5.6. Просветительские мероприятия, направленные на популяризацию и поддержку родных языков народов России, проживающих в городе Когалыме</t>
  </si>
  <si>
    <t>1.6. Развитие и использование потенциала молодежи в интересах укрепления единства российской нации, упрочения мира и согласия (1, 2, 3, 4)</t>
  </si>
  <si>
    <t>2.1.1. "Организация и проведение воспитательной и просветительской работы среди обучающихся в образовательных организациях города, направленной на профилактику экстремизма и терроризма"</t>
  </si>
  <si>
    <t>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t>
  </si>
  <si>
    <t>2.1.3. "Проведение в учреждениях спорта, в спортивных секциях и клубах силовых единоборств информационно-разъяснительной работы, направленной на противодействие экстремистской идеологии и не допущение конфликтных ситуаций на национальной почве"</t>
  </si>
  <si>
    <t>2.1.4.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 "</t>
  </si>
  <si>
    <t>2.1.5.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экстремисткой литературы"</t>
  </si>
  <si>
    <t>2.1.6.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 встречи с людьми интересных судеб - неравнодушными, сильными духом, основой жизненного успеха которых являются высокие духовно - нравственные ценности; - просмотр и обсуждение тематических документальных видеофильмов;
- тематические диспуты, круглые столы, беседы, мастер-классы и др.;
- изготовление тематической печатной продукции и социальной рекламы"</t>
  </si>
  <si>
    <t>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и др. "</t>
  </si>
  <si>
    <t>2.2.2. Информационное обеспечение реализации государственной национальной политики, профилактики экстремизма и терроризма</t>
  </si>
  <si>
    <t>2.4.1. "Организация деятельности ячейки молодёжного общественного движения «Кибердружина»для осуществления мониторинга сети Интернет на предмет выявления противоправного контента, а также материалов с признаками терроризма"</t>
  </si>
  <si>
    <t>2.5. Основное мероприятие "Повышение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(1, 3)</t>
  </si>
  <si>
    <t>Подпрограмма 3 «Усиление антитеррористической защищенности объектов, находящихся в муниципальной собственности»</t>
  </si>
  <si>
    <t>3.1. Основное мероприятие "Повышение уровня антитеррористической защищенности объектов, находящихся в муниципальной собственности" (3)</t>
  </si>
  <si>
    <t xml:space="preserve">Отчет о ходе реализации муниципальной адресной программы (сетевой график) </t>
  </si>
  <si>
    <t>по переселению граждан из аварийного жилищного фонда города Когалыма на 2019 - 2025 годы (постановление Администрациигорода Когалыма от 23.04.2019 №879)</t>
  </si>
  <si>
    <t>Профинансировано на 
01.01.2021</t>
  </si>
  <si>
    <t>Кассовый расход на  
01.01.2021</t>
  </si>
  <si>
    <t>Основное мерпориятие "Приобретение жилья для переселения граждан из аварийного жилищного фонда, признанного таковым до 01.01.2017 года"</t>
  </si>
  <si>
    <t>Всего по программе:</t>
  </si>
  <si>
    <t>Бутаев А.Т.</t>
  </si>
  <si>
    <t>Кудла А.В. тел. 93-827</t>
  </si>
  <si>
    <t>2.3.5. Обустройство и модернизация светофорных объектов</t>
  </si>
  <si>
    <t>2.2.3. Строительство сетей наружного освещения автомобильной дороги по улице Центральная города Когалыма</t>
  </si>
  <si>
    <t>2.2.4. Поддержка немуниципальных организаций (коммерческих, некоммерческих), осуществляющих деятельность в сфере культуры</t>
  </si>
  <si>
    <t>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t>
  </si>
  <si>
    <t xml:space="preserve">Ежемесячное содержание МАУ "Школа искусств", МАУ "ДДТ". </t>
  </si>
  <si>
    <t xml:space="preserve">Выезд обучающихся МАУ "ДДТ", МАУ "ДШИ" на мероприятия. </t>
  </si>
  <si>
    <t>Перечисление МАУ "ИРЦ  г. Когалыма", как уполномоченной организацией, средств организациям - поставщикам образовательных услуг дополнительного образования по сертификатам дополнительного оброазования. Экономия плановых ассигнований т.к. финансирование производится в соответствии с заявкой уполномоченной организации на основании счетов поставщиков образовательных услуг.</t>
  </si>
  <si>
    <t>Финансовое обеспечение мероприятий по созданию 450 новых мест дополнительного образования детей в пределах федерального проекта "Успех каждого ребенка" национальног проекта "Образование"</t>
  </si>
  <si>
    <t>Освоение средств по итогам проведения конкурса "На лучшую подготовку граждан РФ к военной службе"</t>
  </si>
  <si>
    <t>Итого по подпрограмме 1. «Развитие отрасли животноводства»», в том числе</t>
  </si>
  <si>
    <t>Итого по подпрограмме 2. «Развитие отрасли растениеводства»», в том числе</t>
  </si>
  <si>
    <t>Итого по подпрограмме 3. Поддержка развития системы заготовки и переработки дикоросов, стимулирование развития агропромышленного комплекса», в том числе</t>
  </si>
  <si>
    <t>Приобретение товара (книги,дипломы,грамоты для награждения,канц. товары, картриджи,батарейки, диски, фотобумага)</t>
  </si>
  <si>
    <t xml:space="preserve">Показательные выступления по ракетомодельному спорту, посвящённые Дню космонавтики; Молодежный слет-фестиваль "Перекресток"; Молодежный форум </t>
  </si>
  <si>
    <t>Волонтерский проект "Свет в окне" ; Акция гражданско-патриотического направления; Акция социально-культурного направления</t>
  </si>
  <si>
    <t>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</si>
  <si>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Проведение мероприятий МАУ ДО "ДДТ" в рамкках   реализации регионального проекта  "Социальная активность". Экономия в связи с отменой проведения мероприятий</t>
  </si>
  <si>
    <t>Экономия плановых ассигнований - Аппарат управления  согласно  фактически начисленной заработной платы.</t>
  </si>
  <si>
    <t xml:space="preserve">Финансирование МАУ "ИРЦ г. Когалыма" </t>
  </si>
  <si>
    <t xml:space="preserve">Проведение ремонтных работ в убразовательных учреждениях. Оплата согласно актов выполненных работ. </t>
  </si>
  <si>
    <t>2488,0 тыс. руб. - МУ «УКС г. Когалыма»; 4955,3 тыс. руб. - Управление образования</t>
  </si>
  <si>
    <t>3.1.4. Строительство объекта  «Блочная котельная по улице Комсомольской» (в том числе ПИР), всего</t>
  </si>
  <si>
    <t>0.00</t>
  </si>
  <si>
    <t>Освоение средств - март 2021 г. Постановление № 455 от 03.03.2021</t>
  </si>
  <si>
    <t>1.5.2.Персонифицированное финансирование дополнительного образования детей</t>
  </si>
  <si>
    <t xml:space="preserve">Отчет о ходе реализации муниципальной программы </t>
  </si>
  <si>
    <t>1.8. Арихитектурная подсветка улиц, зданий, сооружений и жилых домов, расположенных на территории города Когалыма</t>
  </si>
  <si>
    <t>3.5.1. Ремонт облицовки плит с объемными буквами, расположенных по ул. Сибирской в г. Когалыме</t>
  </si>
  <si>
    <t>Ведется подготовка аукционной  документации</t>
  </si>
  <si>
    <t>3.5. Основное мероприятие «Благоустройство, реконструкция, ремонт (в том числе капитальный) объектов, а также муниципального имущества, расположенного на объектах, переданных муниципальному учреждению сферы моложежной политики»  (показатель 30)</t>
  </si>
  <si>
    <t>факт</t>
  </si>
  <si>
    <t>1.1.2. Покраска, отделка фасадов зданий муниципального жилищного фонда, находящихся на территории города Когалыма</t>
  </si>
  <si>
    <t>Экономия плановых ассигнований в связи с изменением срока проведения мероприятий</t>
  </si>
  <si>
    <t xml:space="preserve">В соответствии с распоряжением Администрации города Когалыма от 20.02.2021 №35-р "О предоставлении мер поддержки гражданам, удостоенным звания "Почётный гражданин города Когалыма" утверждены списки граждан, удостоенных звания «Почётный гражданин города Когалыма», в количестве 7 человек,  получающих компенсацию расходов в 2021 году (Лосева И.В. отказалась от выплат (кроме единовременной выплаты):
- компенсация расходов на оплату жилого помещения и коммунальных услуг в размере 26231,76 рублей ежемесячно;
- компенсация расходов за проезд в городском автомобильном пассажирском транспорте общего пользования (кроме такси) в размере 11340 ежемесячно.                                                                                                                                                                                                                                                                      </t>
  </si>
  <si>
    <t>Отклонение плана реализации денежных средств от факта сложилась ввиду того, что вновь принятые муниципальные служащие управления по жилищной политике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</si>
  <si>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Мероприятия не состоялись в запланированном месяце в связи с введением органичений, связанных с эпидемиологической обстановкой</t>
  </si>
  <si>
    <t>1.4. Региональный проект "Спорт - норма жизни"(2)</t>
  </si>
  <si>
    <t>Подпрограмма 3. «Создание условий для оказания содействия предприятиям и организациям наиболее пострадавшим от распространения новой коронавирусной инфекции, вызванной COVID-19»</t>
  </si>
  <si>
    <t>3.1. Основное мероприятие  "Субсидирование организаций, в сферах деятельности, наиболее пострадавших в условиях ухудшения ситуации в связи с распространением новой коронавирусной инфекции</t>
  </si>
  <si>
    <t xml:space="preserve">Начальник управления инвестиционной деятельности и развития предпринимательства </t>
  </si>
  <si>
    <t>Организация отдыха и оздоровления детей.  ОБ - 30439,4 тыс. рублей в т.ч. : ОБ оплата питания в пришкольных лагерях - 12445,1 тыс. рублей; ОБ приобретение путевок - 17994,3 тыс. руб.;  МБ - 4148,3 тыс. руб. - софинансирование питание. Освоено ОБ - 1002,8 т.руб. + МБ - 334,0 т. руб. -организация питания в весенних пришкольных лагерях (1050 детей).</t>
  </si>
  <si>
    <t xml:space="preserve"> 4.3.1.1. Ремонт и окраска фасадов зданий, ремонт и окраска объектов благоустройства на территории муниципальных дошкольных образовательных и общеобразовательных учреждений</t>
  </si>
  <si>
    <t xml:space="preserve"> 4.3.1.2. Реализация инициативного проекта "Несущий добро РАСс.в.е.т."</t>
  </si>
  <si>
    <t>п.п.4.5. Основное мероприятие Региональный проект «Современная школа»</t>
  </si>
  <si>
    <t xml:space="preserve">1.7.1. Благоустройство дворовых территорий 
(в том числе пешеходные  переходы, пешеходные дорожки) </t>
  </si>
  <si>
    <t>1.7.2. Выполнение работ по оборудованию мест для выгула животных на территории города Когалыма</t>
  </si>
  <si>
    <t>1.2.4. Выполнение ремонтных работ на объекте  «Рябиновый бульвар в городе Когалыме»</t>
  </si>
  <si>
    <t>1.2.5. Строительство объекта «Сквер по улице Сибирской»</t>
  </si>
  <si>
    <t>Приобретены модули (формат А3) в
количестве 500 шт.</t>
  </si>
  <si>
    <t>План на 2021год</t>
  </si>
  <si>
    <t>1.3. Региональный проект «Жилье»(1,8)*</t>
  </si>
  <si>
    <t xml:space="preserve">Согласно приказу Комитета финансов Администрации города Когалыма от 11.01.2021 №2-О для временного обеспечения переходящих обязательств 2020 года по муниципальному контракту от 30.11.2020 №0187300013720000434 на выполнение работ по сносу дома 64 по ул.Нефтяников выделены плановые ассигнования в сумме 776,2т.р.                                                                                   В соответствии с решением Думы г.Когалыма от 21.04.2021 №562-ГД выделены дополнительные плановые ассигнования на выполнение работ по сносу ветхих и непригодных для проживания домов №67 и №155 по ул.Набережная в сумме 2717,5т.р.                                                                                                                           На основании уведомления Департамента финансов ХМАО-Югры от 22.04.2021 №480/04/176 выделены плановые ассигнования в сумме 1639,2т.р.                                                               На основании приказа Комитета финансов Администрации города Когалыма от 26.04.2021 №40-О выделены дополнительные плановые ассигнования на софинансирование работ по сносу домов в сумме 162,2т.р.       </t>
  </si>
  <si>
    <t>Бюджет ХМАО – Югры</t>
  </si>
  <si>
    <t>бюджет города Когалыма - (101, 104
направление) выполнение условий
софинансирования</t>
  </si>
  <si>
    <t xml:space="preserve">Основными статьями неисполнения являются:
- заработная плата - в связи с наличием вакансий, нахождение сотрудников на больничном, а также выплатой денежного поощрения по результатам работы за год за фактически отработанное время. </t>
  </si>
  <si>
    <t>Произведены: оплата труда, начисления на выплату по оплате труда, социальные пособия и компенсации персоналу.</t>
  </si>
  <si>
    <t xml:space="preserve">В мае месяце приобретены: знак 2 разряд взрослый,
знак 3 разряд взрослый, классификационная книжка (2, 3 разряд) и юношеский. Договор №265 от 24.05.2021.
</t>
  </si>
  <si>
    <t>1.2.2. Ремонт стелы, расположенной на 2-ом километре автодороги Когалым-Сургут в городе Когалыме</t>
  </si>
  <si>
    <t>в т.ч.софинанс</t>
  </si>
  <si>
    <t>Экономия плановых ассигнований 437,1 тыс. рублей в связи с отменой выезда на окружные олимпиады</t>
  </si>
  <si>
    <t>Финансирование ШКОЛЫ + д.САДЫ.    Экономия плановых ассигнований 28 950,9 тыс. рублей согласно перечисления средств по заключенным соглашениям и фактической потребности учреждений</t>
  </si>
  <si>
    <t>Денежные средства предусмотрены на компенсацию родительской платы, путем предоставления сертификата дошкольника Частный ДС "Академия детства". Всего  освоено 1148,0 тыс. рублей, согласно фактически предоставленных документов.
67 детей х 4000 руб. в месяц за январь, 68 детей х 4000 за февраль, 75 детей х 4000 за март. 77 детей х 4000 за апрель</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</si>
  <si>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Всего в рамках данного мероприятия освоено 4 706,0 тыс. рублей, согласно фактически предоставленных документов.</t>
  </si>
  <si>
    <t>На 01.05.2021  План ОБ - 75176,8 тыс. руб. факт ОБ - 48377,1 тыс. руб.;       план ФБ - 7936,4 тыс. руб. факт - 4655,9 тыс. руб.;   план МБ - 959,4 тыс. руб.   факт - 562,9 тыс. руб.  Исполнение 64%. в связи с большим количеством актированных дней.  Дни питания план - 5-ти дневка - 90, факт 58;   6-ти дневка план - 107, факт 68 дня. Оплата согласно предоставленных счетов по фактическим детодням питания.</t>
  </si>
  <si>
    <t xml:space="preserve">Контракт от 19.09.2021 № 72/21-ОД (функции заказчика переданы 04.05.2021), цена контракта 50 000 т. руб. срок окончания выполнения работ 31.08.2021 перечислен аванс в размере 25000 т. руб. </t>
  </si>
  <si>
    <t>МАУ ДО "ДДТ" подготовка документов для выделения средств</t>
  </si>
  <si>
    <t>Приобретение оборудования МАОУ "Средняя школа № 3" в рамках проекта  МО "Создание лаборатории технического творчества MIR"  подготовка документов для выделения средств</t>
  </si>
  <si>
    <t>Подпрограмма 4 «Укрепление общественного здоровья»</t>
  </si>
  <si>
    <t>Задача 7. Реализация мероприятий, направленных на формирование здорового образа жизни жителей города Когалыма</t>
  </si>
  <si>
    <t>4.1.Организация и проведение физкультурно-оздоровительных мероприятий (11)</t>
  </si>
  <si>
    <t>1.9. Изготовление баннерной продукции</t>
  </si>
  <si>
    <t>2.2.4. Строительство сетей наружного освещения автомобильной дороги по улице Авиаторов в городе Когалыме</t>
  </si>
  <si>
    <r>
      <t xml:space="preserve">ОАиГ Администрации г.Когалыма
</t>
    </r>
    <r>
      <rPr>
        <sz val="12"/>
        <color indexed="8"/>
        <rFont val="Times New Roman"/>
        <family val="1"/>
        <charset val="204"/>
      </rPr>
      <t>Договор на изготовление баннерной продукции заключен с ООО «Олмарпресс». Оплата по договору произведена в полном объеме 28.06.2021.</t>
    </r>
  </si>
  <si>
    <t>1.7.  Обеспечение беспрепятственного доступа к земельным участкам, предназначенным для индивидуальной жилищной застройки</t>
  </si>
  <si>
    <t>1.6. Региональный проект «Обеспечение устойчивого
сокращения непригодного для проживания жилищного
фонда» (10)</t>
  </si>
  <si>
    <t>1. Контракт №СП-139/20 от 10.11.2020 на выполнение работ по проектированию и строительству объекта "Трехэтажные жилые дома №3, 4 по улице Комсомольской в городе Когалыме":
- цена контракта 147 917,66 тыс.руб., из них:
- 59 167,07 тыс.руб. - финансирование 2020 года (аванс 40%);
- 88 750,60 тыс. руб. финансирование 2021 года.
- дата окончания проектно-изыскательских работ - 30.04.2021;
- дата окончания строительно-монтажных работ - 31.12.2021; 
- выполнено проектирование, ведется строительство домов. 
2. Исполнен контракт 59/2020 от 25.12.2020 на обследование строительных конструкций технического подполья на сумму 354,50 тыс. руб.
3. Контракты на технологическое присоединение к сетям электроснабжения:
- на дом №3 на сумму 4,30 тыс. руб., в 2020 уплачен аванс на сумму 1,94 тыс. руб., срок завершения работ 07.04.2021,
- на дом №4 на сумму 4,30 тыс. руб., в 2020 уплачен аванс на сумму 1,94 тыс. руб., срок завершения работ 07.04.2021.
Сетевой график не исполнен, в связи с выполнением проектных работ с нарушением графика работ предусмотренного контрактом.</t>
  </si>
  <si>
    <t xml:space="preserve">Основными статьями неисполнения являются:
- заработная плата - в связи с наличием вакансий в течение 1 полугодия, предоставлением листов нетрудоспособности, отпусков без сохранения заработной платы, а также выплатой денежного поощрения по результатам работы за I квартал и год за фактически отработанное время.
- начисления на заработную плату - в связи с экономией по заработной плате. </t>
  </si>
  <si>
    <t>Приобретение цветов для награждения ветеранов-юбиляров</t>
  </si>
  <si>
    <t xml:space="preserve">Приобретение ноутбука, проектор,экран,колонка, приобретение расх.материалов к оргтехнике (картридж), приобретение медицинских масок, дез.средств, канцелярских товаров.  </t>
  </si>
  <si>
    <t>Апрель: Неисполнение плановых ассигнований в сумме 22,80 т.руб.  в связи с тем. что договор заключнен на меньшую сумму из-запроведения мероприятия в онлайн-формате. Произведена оплата в размере 57,20 тыс. (с учетом страховых взносов) по договору на проведение мероприятий  в рамках проекта «Живое слово», направленных на профилактику экстремизма в молодёжной среде ( 4 встречи в онлайн-формате на платформе zoom  со Старостиным А.Н.) .</t>
  </si>
  <si>
    <t>Апрель: приобретены ОС и материальные запасы на сумму 36,70 тыс. руб. в т.ч.:- 30,00 тыс. руб. ноутбук; - 6,70 тыс. руб. буклеты, листовки</t>
  </si>
  <si>
    <t xml:space="preserve">Март: Приобретено оборудование для видеонаблюдения на сумму 372,80 тыс. руб. (коммутатор РоЕ, регистратор, жесткий диск, камера внутренняя, камера уличная, шкаф коммутационный)                                     Апрель: Произведена оплата по договорам на сумму 262,70 т.р. , в т.ч.:                                                                   - 142,70 т.р. монтажные работы по установке оборудования видеокамер;                                 - 15,00 т.р. монтажные работы по установке оборудования (штанга, ограждения);                                                           - 105,00 т.р. приобретены товары (штанга, ограждения). Мероприятие выполнено. Проведение ремонтных работ в Дошкольных организациях,  МАУ ДДТ, МАУ ДШИ    </t>
  </si>
  <si>
    <t>уксмп</t>
  </si>
  <si>
    <t>уо</t>
  </si>
  <si>
    <r>
      <rPr>
        <sz val="13"/>
        <rFont val="Times New Roman"/>
        <family val="1"/>
        <charset val="204"/>
      </rPr>
      <t xml:space="preserve">223- Экономия денежных средств в сумме 70 259,17 рублей сложилась по оплате потребления электрической энергии согласно показаний приборов учета.                       346- 500 000 рублей неисполнение сложилось по приобретению материальных запасов для ИТКБ в связи с фактической потребностью      </t>
    </r>
    <r>
      <rPr>
        <b/>
        <sz val="13"/>
        <rFont val="Times New Roman"/>
        <family val="1"/>
        <charset val="204"/>
      </rPr>
      <t xml:space="preserve">  </t>
    </r>
  </si>
  <si>
    <t>Неисполнение в связи с переносом отпуска на более поздний период.  МК на выполнение работ по ТО и ТР компьютерной и копировальной техники, северного и сетевого оборудовния, устройств печати заключен с учетом расходных атериалов. За 2 квартал 2021 года расходные материалы заменены на меньшею сумму, чем было запланировано. Неисполнение сложилось в связи с переносом срока проведения электронного аукциона.</t>
  </si>
  <si>
    <t>СОШ № 1 - 120,0 т.р. Приобретение световозвращающих лементов и стендов;                                                  СОШ № 3 - 15,0 т.р. Приобретение световозвращающих лементов;                                               СОШ № 6 - 41,0 т.р. Приобретение световозвращающих лементов и тренажеры;                                                СОШ № 7 - 16,0 т.р. Приобретение световозвращающих лементов;                        Школа-сад № 10 - 15,0 т.р. Приобретение световозвращающих лементов.                                                                             СОШ № 5 и СОШ № 8 оплата будет проведена в начале апреля месяца.</t>
  </si>
  <si>
    <t>За февраля управление образования: За курс повышения квалификации "Современные технологии профессиональной и коррекционной работы с негативной зависимостью в подростковой среде ФГОС" СОШ № 1 - 19 495,00 руб.; СОШ № 3 - 19 495,00 руб.; СОШ № 6 - 22 280,00 руб.; СОШ № 7 - 25 065,00 руб.; Школа-сад № 10 - 19 495,00 руб</t>
  </si>
  <si>
    <t xml:space="preserve">Февраль: приобретены прочие материальные запасы на сумму 56,06т.р. из них:                                                                                  -55,72 -вымпел, календарь, буклеты;                  - 0,34 -бумагаА4.                                               Март: приобретены продукты питания на сумму 3,36 т.р.                               Апрель: приобретена веревка джутовая на сумму 6,90 т.р.                               Июнь: приобретены продукты питания на сумму 3,36 т.р.  </t>
  </si>
  <si>
    <t>Март: приобретены прочие материальные запасы на сумму 2,00т.р. (бумага, фотобумага).</t>
  </si>
  <si>
    <t>Заключен муниципальный контракт №01873000137210000920001 от 11.05.2021  на оказание услуг по трансляции идеороликов социальной направленности.</t>
  </si>
  <si>
    <t>4.1.3."Обеспечение  деятельности сектора анализа и пргноза общественно-политической ситуации Администрпации города Когалыма"</t>
  </si>
  <si>
    <t xml:space="preserve">  </t>
  </si>
  <si>
    <t>Директор МКУ "УЖКХ города Когалыма"</t>
  </si>
  <si>
    <t>А.Т.Бутаев</t>
  </si>
  <si>
    <t>Подпрограмма 4. «Повышение уровня транспортной (авиационной) безопасности на объектах транспортной инфраструктуры»</t>
  </si>
  <si>
    <t>Итого по подпрограмме 4</t>
  </si>
  <si>
    <t>4.1. Финансовая поддержка организаций на обеспечение транспортной (авиационной) безопасности</t>
  </si>
  <si>
    <r>
      <rPr>
        <b/>
        <sz val="13"/>
        <color theme="1"/>
        <rFont val="Times New Roman"/>
        <family val="1"/>
        <charset val="204"/>
      </rPr>
      <t>МКУ "УЖКХ г.Когалыма":</t>
    </r>
    <r>
      <rPr>
        <sz val="13"/>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заключен МК от 20.07.2020 №0187300013720000116 с ООО "АВТОСИТИ" на два года с 01.01.2021 по 31.01.2023 на общую сумму 38 577,697 тыс.руб., в т.ч. с учетом финансирования в текущем году за 11 мес.2021 года (с января по ноябрь) на сумму 17 518,184 тыс.руб.
На выполнение работ, связанных с осуществлением регулярных перевозок пассажиров и багажа автомобильным транспортом на автобусном маршруте №5 города Когалыма заключен МК от 17.03.2021 №0187300013721000020   с ООО "АВТОСИТИ" на два года с 01.01.2021 по 31.01.2023 на общую сумму 2 917,218 тыс.руб., в т.ч. с учетом финансирования в текущем году за 8 мес.2021 года (с апреля по ноябрь) на сумму 1 111,887 тыс.руб.                                                                                                                                                 Неполное освоение бюджетных ассигнований обусловлено оплатой за фактически выполненные перевозки пассажиров и багажа автотранспортом на автобусном маршруте №5 г.Когалыма на основании предоставленных документов.</t>
    </r>
  </si>
  <si>
    <t>Директор 
МКУ "УЖКХ г.Когалыма"</t>
  </si>
  <si>
    <t>3.1.2. Обеспечение бесперебойного функционирования системы фотовидеофиксации</t>
  </si>
  <si>
    <t xml:space="preserve">В МАДОУ "Сказка" трудоустроен 1 гражданин с инвалидностью, в должности дворник. Средства в сумме 72,69 тыс. рублей израсходованы на оснащение рабочего места инвалида (приобретен снегоход).   </t>
  </si>
  <si>
    <t>Е.Г. Загорская</t>
  </si>
  <si>
    <t xml:space="preserve">Общая численность детей-сирот и детей, оставшихся без попечения родителей, лиц из числа детей-сирот и детей, оставшихся без попечения родителей, состоящих в списке на обеспечение жилыми помещениями в 2021 году – 12 человек.
В 2021 году на реализацию муниципальной программы «Социальное и демографическое развитие города Когалыма» предусмотрены средства  в размере 28 237 900 рублей. в том числе: 
- средства бюджета ХМАО– Югры – 24 584 700  рублей;
- средства бюджета г.Когалыма – 3 653 200 рублей.
По состоянию на 01.08.2021 по итогам размещенных в апреле 24 электронных аукционов на приобретение 12 жилых помещений для детей-сирот и детей, оставшихся без попечения родителей, лиц из их числа, заключен 1 муниципальный контракт, 23 аукциона были признаны несостоявшимися в связи с отсутствием заявок (за полугодие). </t>
  </si>
  <si>
    <t>06.08.2021 г.</t>
  </si>
  <si>
    <t xml:space="preserve">Оказание услуг связи (Интернет) 60,15т.р.(ОБ-38,920т.р., МБ-21,230т.р.) 
Оказание услуг связи по микрофильмированию 70,00т.р.(ОБ-56,0т.р., МБ-14,0т.р.) </t>
  </si>
  <si>
    <t xml:space="preserve">Модернизация библиотеки (приобретение мебели) 317,3т.р.(ОБ-253,840т.р., МБ-63,460т.р.) </t>
  </si>
  <si>
    <t>Остаток средств в сумме 3 991,113 т.руб., в т.ч.  в результате выплаты заработной платы и соц.выплат за июнь в июле - 1 729,680 т.р. , начисл. на зар.плату - 916,977 т.руб., оплаты за коммунальные услуги по фактическим расходам и показаниям счетчиков- 227,232 т.р.,оплаты за содержание здания по факту предоставленных документов на оплату от поставщика - 583,355 т.руб., оплата услуг связи -5,660 т.руб.,  оплата б/л за счет ср-в работод -109,414 т.руб.,оплата командировочных расходов -85,105 т.руб.,прочее приобр. - 0,039 т.руб., оплата проезда в льготный отпуск -330,151 т.руб., сан.кур.лечение-3,500 т.руб.</t>
  </si>
  <si>
    <t>Директор 
МКУ "УЖКХ города Когалыма"</t>
  </si>
  <si>
    <t>А.Т. Бутаев</t>
  </si>
  <si>
    <t>А.В. Гончарова, 93-792</t>
  </si>
  <si>
    <t>А.В. Гончарова, тел. 93-792</t>
  </si>
  <si>
    <t>Расхождение плановых показателей от фактических по подпрограмме 4 составляет 440,12 тыс.рублей</t>
  </si>
  <si>
    <t>План на 01.09.2021</t>
  </si>
  <si>
    <t>Профинансировано на 01.09.2021</t>
  </si>
  <si>
    <t>Кассовый расход на 01.09.2021</t>
  </si>
  <si>
    <t>Неисполнение по начислениям на оплату труда в связи с тем, что премия по итогам работы за 2020 год была выплачена согласно отработанного времени. А также в результате наличия  листов нетрудоспособности.                                                                  Неисполнение по прочим выплатам персоналу (гарантии) сложилось в связи с тем, что муниципальные служащие за текущий период не воспользовались правом на оплату льготного, лечебного проезда и частичную компенсацию стоимости оздоровительных и санаторно-курортных путевок (оплата будет произведена в последующих месяцах)                                                                                                                                                                               Неисполнение сложилось в результате фактических расходов по услугам связи.
МК на выполнение работ по ТО и ТР компьютерной и копировальной техники, серверного и сетевого оборудования, устройств печати заключен с учетом расходных материалов. За 8 месяцев 2021 года расходные материалы заменены на меньшую сумму, чем было запланировано.</t>
  </si>
  <si>
    <t>31.08.2021</t>
  </si>
  <si>
    <t>Остаток плана на 01.09.2021г. составляет 151167,47 руб., в т.ч.:
1) 10326,36 руб.- фактические расходы на услуги связи (м/г) сложились меньше, чем было запланировано;
2) 41147,15 руб. - экономия по торгам (приобртение конверотв);
3) 92960,35 руб.-  т.к. МК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с учетом расходных материалов. За 8 месяцев 2021 года расходные материалы заменены на меньшую сумму, чем было запланировано;
4) 1401,19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5) 4858,42 руб. - экономия по торгам (поставка бумаги);                  6) 474 руб. - задолженность  на 01.09.2021 в связи с незаключением МК с ООО "Горводоканал" на оказание услуг холодного водоснабжения и водоотведения на 2 полугодие 2021 года.</t>
  </si>
  <si>
    <t xml:space="preserve">Остаток плана на 01.09.2021г. составляет 90431,05 руб., в т.ч.:
1) 29942 руб. - фактические расходы на услуги связи сложились меньше, чем было запланировано;
2) 1005,25 руб. - экономия по торгам (конверты);
3) 55970,87 руб.-  т.к., МК на выполнение работ по ТО и ТР компьютерной и копировальной техники, серверного и сетевого оборудования, устройств печати заключен с учетом расходных материалов. За 8 месяцев 2021 года расходные материалы заменены на меньшую сумму, чем было запланировано;
4) 3319,93 руб. -  экономия по торгам (поставка бумаги); 5) 193 руб. - задолженность на 01.09.2021 в связи с незаключением МК с ООО "Горводоканал" на оказание услуг холодного водоснабжанения и водоотведения на 2 полугодие 2021 года.
</t>
  </si>
  <si>
    <t>1.4.1.Устройство и перенос объектов спортивной инфраструктуры муниципальной собственности для занятий физической культурой и спортом</t>
  </si>
  <si>
    <t>Ответственный за составление сетевого графика: гл. специалист сектора спортивной подготовки                                             Е.В.Дульцева (тел.: 93-632)</t>
  </si>
  <si>
    <t>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территорий). Произведена оплата труда гражданского персонала, начисления на выплаты по оплате труда, проезд в отпуск и обратно, медицинские услуги и т,д.</t>
  </si>
  <si>
    <t>1. Муниципальный контракт №0187300013721000134 от 22.06.2021 на выполнение проектно-изыскательских работ (сети водоснабжения и канализации) на сумму 1 723,33 тыс. руб., срок завершения выполнения работ 30.11.2021, ведется выполнение работ.
2. Средства в размере 5 944,60 тыс. руб. выделенные на выполнение проектно-изыскательских работ на сети ливневой канализации предсталены к переносу с 2021 года на 2022 год на заседание Думы города Когалыма, которое состоится 01.09.2021.</t>
  </si>
  <si>
    <t>1. Муниципальный контракт №0187300013720000877 от 01.09.2020 на строительство объекта на сумму 14 506,47 тыс. руб., из них:
- 12 299,74 тыс. руб. приняты и оплачены работы в 2020 году, 
- 2 206,73 тыс. руб. объем финансирования 2021 года,
- срок завершения выполнения работ 26.02.2021,
- фактический объем выполненных и оплаченных работ составил 14 462,92 тыс. руб. (контрат расторгнут).
2. Муниципальный контракт №0187200001721000020 от 01.03.2021 на строительство объекта:
- цена контракта 43 390,73 тыс. руб.,
- срок завершения выполнения работ 31.08.2021,
- работы выполнены, специалистом МУ "УКС г. Когалыма" ведется проверка приемо-сдаточной документации.
3. Муниципальный контракт на изготовление технических планов №14 от 30.04.2021 
- цена контракта - 105,37 тыс. руб.,
- срок оказания услуг в два этапа: 1 - не позднее 14 мая 2021 года, 2 - не позднее 06 сентября 2021 года;
- работы 1 этапа выполнены и оплачены в полном объеме.</t>
  </si>
  <si>
    <t>Ответственный за составление сетевого графика Майер Т.Ф., 93896</t>
  </si>
  <si>
    <t>1.в результате дополнительного выделения средств в рамках соглашения ПАО "Лукойл" выделены                                      6 000,00 на корректировку ППиМТ, межевание новых участков, в этой связи были заключены контракты.                                                                       2. 233,40 тыс.рублей выделено местный бюджетом на корректировку правил землепользования г.Когалыма</t>
  </si>
  <si>
    <t xml:space="preserve">1.Контракт №1107 на выполнение работ по разработке, соглованию и утверждению ППиМТ для размещения объекта: "Вейк-Парк в городе Когалыме" цена контракта 800,00 тыс.рублей.                                                                                    2.Контракт №     на выполнение работ по разработке, соглованию и утверждению ППиМТ для размещения объекта: "Вейк-Парк в городе Когалыме" цена контракта 600,00 тыс.рублей. </t>
  </si>
  <si>
    <t>По состоянию на 01.09.2021 в списке молодых семей, претендующих на получение меры государственной поддержки  по городу Когалыму состоит 4 семьи. В 2021 году в соответствии с условиями муниципальной программы запланировано предоставление мер государственной поддрежки 3 молодым семьям, которым в июле перечислена субсидия на приобретение жилого помещения или создание объекта индивидуального жилищного сторительства  на общую сумму: 3 638 319 руб. 30 коп.: 134 516 руб.49 коп. из федерального бюджета; 3 321 886 руб. 84 коп. из бюджета автономного округа; 181 915 руб. 97 коп. из местного бюджета.</t>
  </si>
  <si>
    <t xml:space="preserve">В связи с окончанием срока реализации мероприятия приём документов для признания участниками осуществлялся до 31.12.2004 г. В настоящее время приём документов по данному мероприятию не ведётся. В списке претендующих на получение меры государственной поддержки  по городу Когалыму на 01.09.2021 состоит 9 человек.  </t>
  </si>
  <si>
    <t xml:space="preserve">Остаток плана на 01.09.2021г. составляет 9300 руб., в связи с отсутствием финансирования из округа (оплата канцелярских товаров ).
</t>
  </si>
  <si>
    <t xml:space="preserve">2.2. Основное мероприятие "Организация мероприятий по информационно-консультационной поддержке, популяризации и пропаганде предпринимательской деятельности" (показатели 6, 7, 8, 9) </t>
  </si>
  <si>
    <t>2.1.1. Финансовая поддержка субъектам малого и среднего предпринимательства (впервые зарегистрированным и действующим менее 1 года), осуществляющим социально значимые (приоритетные) виды деятельности в городе Когалыме</t>
  </si>
  <si>
    <t>2.3. Основное мероприятие "Региональный проект "Акселерация субъектов малого и среднего предпринимательства" (показатели 6, 7, 8, 9)</t>
  </si>
  <si>
    <t>2.3.1. Возмещение части затрат на аренду (субаренду) нежилых помещений</t>
  </si>
  <si>
    <t>2.3.2. Возмещение части затрат на приобретение оборудования (основных средств) и лицензионных программных продуктов</t>
  </si>
  <si>
    <t>2.3.3. Возмещение части затрат, на оплату коммунальных услуг нежилых помещений</t>
  </si>
  <si>
    <t>2.3.4.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</si>
  <si>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 xml:space="preserve">2.2.1.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 </t>
  </si>
  <si>
    <t>2.3.5. Возмещение части затрат на аренду нежилых помещений за счет средств бюджета города Когалыма (сверх доли софинансирования)</t>
  </si>
  <si>
    <t>2.3.6. Предоставление субсидий на создание и (или) обеспечение деятельности центров молодежного инновационного творчества (сверх доли софинансирования)</t>
  </si>
  <si>
    <t>2.3.7. Возмещение части затрат по приобретению оборудования (основных средств), лицензионных программных продуктов (сверх доли софинансирования)</t>
  </si>
  <si>
    <t>2.3.8. Грантовая поддержка на развитие предпринимательства (бюджет города Когалыма сверх доли софинансирования)</t>
  </si>
  <si>
    <t>2.3.9. Грантовая поддержка на развитие молодежного предпринимательства (бюджет города Когалыма сверх доли софинансирования)</t>
  </si>
  <si>
    <t>2.3.10. Грантовая поддержка социального и креативного предпринимательства (бюджет города Когалыма сверх доли софинансирования)</t>
  </si>
  <si>
    <t>Ю.Л. Спиридонова</t>
  </si>
  <si>
    <r>
      <rPr>
        <b/>
        <sz val="13"/>
        <color theme="1"/>
        <rFont val="Times New Roman"/>
        <family val="1"/>
        <charset val="204"/>
      </rPr>
      <t>МКУ "УЖКХ г.Когалыма":</t>
    </r>
    <r>
      <rPr>
        <sz val="13"/>
        <color theme="1"/>
        <rFont val="Times New Roman"/>
        <family val="1"/>
        <charset val="204"/>
      </rPr>
      <t xml:space="preserve">
Доведенные плановые ассигнования в сумме 4 751,2 тыс.руб. предусмотрены на модернизацию светофорного объекта на пересечнии ул.Ленинградская - пр.Сопочинского - ул.Сибирская - ул.Бакинская. С МУП "Сургутские районные электрические сети" заключен МК №0187300013721000094 от 14.05.2021 на выполнение работ по модернизации светофорного объекта на пересечении улиц в городе Когалыме на сумму 3 800,0 тыс.руб.
С ООО "ГК Организация Дорожного Движения" заключен договор от 09.06.2021 №35 на оказание услуг по разработке проектно-сметной документации по объекту "Модернизация светофорного объекта на пересечении ул.Прибалтийская - ул.Бакинская на территории г.Когалым, ХМАО-Югры" на сумму 150,0 тыс.руб. 
С АО "ЮТЭК-Когалым" заключен договор от 16.06.2021 №34 на выполнение работ по установке транспортных светофоров с дополнительной секцией на перекрестках улиц города Когалыма  на сумму 485,49 тыс.руб.</t>
    </r>
  </si>
  <si>
    <t xml:space="preserve">На 01.09.2021 года 47 приёмных родителя являются получателями вознаграждения за воспитание 65 приёмных детей.      Экономия в размере 399,24 тыс.руб.                                                                                                                                              2 родителя/1 ребёнка – нахождение ребенка в бюджетном учреждении ХМАО-Югры "Пыть-Яхский комплексный центр социального обслуживания населения"; экономия по страховых взносам в связи с выходом на пенсию приёмных родителей. Произведен перерасчет 8 приемным родителям/16 детей, в связи с выездом приёмных детей в детские оздоровительные лаегря. (В соответствии с Законом ХМАО - Югры от 09.06.2009 N 86-о выплата приостанавливается на период временного пребывания подопечного в образовательной организации, медицинской организации, организации, оказывающей социальные услуги, или иной организации).                                                                                                                                                                                                                                  Справочно: размер вознаграждения составляет 13 673 руб.;  16 817 руб. - при воспитании ребёнка, не достигшего возраста 3 лет; 18 457 руб. - при воспитании ребёнка-инвалида, ребёнка, состоящего на диспансерном учете в связи с имеющимся хроническим заболеванием, или ребенка с ограниченными возможностями здоровья; 17 773 руб. - при воспитании ребенка старше 12 лет.                                                                                                                                                                                    
                                                                                                                                                                                                                                                                                                                                                    </t>
  </si>
  <si>
    <t xml:space="preserve">На 01.09.2021 года экономия составляет 847,12 тыс.руб.  Неисполнение по заработной плате и начислениям на оплату труда сложилось согласно фактически отработанного времени, в результате наличия листов нетрудоспособности.                                                                                                                                                                     
Неисполнение по прочим выплатам персоналу (гарантии) сложилась в связи с тем, что муниципальные служащие Администрации города Когалыма за текущий период не воспользовались правом на оплату лечебного проезда и частичную компенсацию стоимости оздоровительных и санаторно-курортных путевок; в связи с фактическими расходами на оплату коммунальных услуг согласно показаниям приборов учета; </t>
  </si>
  <si>
    <t xml:space="preserve">С 2019 года полномочие органа опеки и попечительства по подготовке граждан, выразивших желание стать опекунами  или попечителями несовершеннолетних граждан (курс подготовки каждого заявителя - до 3 месяцев, 80 часов) передано на исполнение Региональной общественной организации Центр развития гражданских инициатив и социально-экономической стратегии Ханты-Мансийского автономного округа - Югры «ВЕЧЕ».   Произведена выплата на 15 человек, прошедших подготовку граждан, желающих стать опекунами, попечителями либо усыновителями.                                          </t>
  </si>
  <si>
    <t>Согласно постановлению Главного государственного санитарного врача Российской Федерации  от 24.03.2021 N 10 "О внесении изменений в санитарно-эпидемиологические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утвержденные постановлением Главного государственного санитарного врача Российской Федерации от 30.06.2020         N16 Об утверждении санитарно-эпидемиологических правил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размещены конкурсы с ограниченным участием.Заключены два контракта по результатам конкурса с ограниченным участием на выезды детей в 3 смену (11 человек),  (поселок Джубга, Туапсе), 4 смена (11 человек) (город Анапа). Выплата будет осуществлена после предоставления поставщиком акта выполненных работ. (в выплата будет произведена сентябре 2021).</t>
  </si>
  <si>
    <t xml:space="preserve">В целях реализации отдельного государственного полномочия по осуществлению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за обеспечением надлежащего санитарного и технического состояния жилых помещений, а также за распоряжением ими в штатных расписаниях органов местного самоуправления предусматрена 1 штатная единица (должность муниципальной службы "ведущий специалист") на 400 детей и граждан, относящихся к указанной категории, проживающих на территории муниципального образования, но не менее 0,1 штатной единицы (с 01.01.2021 года - не менее 0,5 ед.). С 2017 года по 2021 год 5 специалистов отдела опеки и попечительства (по 0,1 штатной единице) осуществляют контроль за использованием и (или) распоряжением, обеспечением надлежащего санитарного и технического состояния 10 жилых помещений, нанимателями или членами семей нанимателей по договорам социального найма являются дети-сироты, 30 жилых помещений, собственниками (сособственниками) которых являются дети-сироты.  На 01.07.2021 неисполнение субвенции составляет   60,07 тыс.руб.    </t>
  </si>
  <si>
    <t>План на 01.10.2021</t>
  </si>
  <si>
    <t>Согласно приказу Комитета финансов Администрации города Когалыма от 11.01.2021 №2-О для временного обеспечения переходящих обязательств 2020 года по муниципальному контракту от 30.11.2020 №0187300013720000434 на выполнение работ по сносу дома 64 по ул.Нефтяников выделены плановые ассигнования в сумме 776,2т.р. В соответствии с решением Думы г.Когалыма от 21.04.2021 №562-ГД выделены дополнительные плановые ассигнования на выполнение работ по сносу ветхих и непригодных для проживания домов №67 и №155 по ул.Набережная в сумме 2717,5т.р.
На основании уведомления Департамента финансов ХМАО-Югры от 22.04.2021 №480/04/176 выделены плановые ассигнования в сумме 1639,2т.р.
На основании приказа Комитета финансов Администрации города Когалыма от 26.04.2021 №40-О выделены дополнительные плановые ассигнования на софинансирование работ по сносу домов в сумме 162,2т.р. На основании постановления Администрации города Когалыма от 27.05.2021 №1094 выделены доп.плановые ассигнования на выполнение работ по сносу ветхих и непригодных для проживания домов в сумме 833,72т.р. за счет средств бюджета ХМАО-Югры. На выполнение работ по сносу ветхих и непригодных для проживания домов заключены МК с ООО "СмартПромРесурс"
№0187300013721000130 на сумму 782,23т.р. (д.155 по ул.Набережная), №0187300013721000131 на сумму 599,29т.р. (д.67 по ул.Набережная).
С ИП Шаманаевой В.П. (г.Екатеринбург) заключен МК от 26.07.2021 №0187300013721000153 на снос дома 26 по ул.Романтиков г.Когалыма на сумму 1165,04 т.р.
Работы по сносу домов 67 и 155 по ул.Набережная, а также сноса дома 26 по ул.Романтиков выполнены. Оплата произведена в полном
объеме.
На основании постановления Администраии города Когалыма от 24.09.221 №1900 выделены дополнительные плановые ассигнования
на выполнение работ по сносу ветхих и непригодных для проживания домов в сумме 8 238,1т.р.</t>
  </si>
  <si>
    <t>Общая потребность муниципального образования город Когалым в жилых помещениях составляет 277 квартир (служебная записка УЖП от 25.01.2021 
№6-Исх-16).
В 2021 году на реализацию муниципальной программы «Развитие жилищной сферы» предусмотрены средства в размере  26 277 780 рублей, в том числе:
- средства бюджета ХМАО– Югры – 23 912  780  рублей;
- средства бюджета г.Когалыма –2 365 000 рублей;
 (на случай дополнительного выделения средств из бюджета автономного округа предусмотрен резерв в размере 39 396 900 рублей).
Всего приобретено 6 квартир, общей площадью 432,5 кв.м. стоимостью 25 290 870,00 рублей.  
Остаток средств (без учета резерва) составляет 986 910,00 рублей. 
В связи с недостаточностью средств, дополнительное приобретение квартир не представляется возможным</t>
  </si>
  <si>
    <t>Профинансировано на 01.10.2021</t>
  </si>
  <si>
    <t>Кассовый расход на 01.10.2021</t>
  </si>
  <si>
    <r>
      <rPr>
        <b/>
        <sz val="13"/>
        <color theme="1"/>
        <rFont val="Times New Roman"/>
        <family val="1"/>
        <charset val="204"/>
      </rPr>
      <t>МУ "УКС г.Когалыма":</t>
    </r>
    <r>
      <rPr>
        <sz val="13"/>
        <color theme="1"/>
        <rFont val="Times New Roman"/>
        <family val="1"/>
        <charset val="204"/>
      </rPr>
      <t xml:space="preserve">
1. МК №0187300013721000043 от 06.04.2021 на строительство объекта. Цена контракта 11 824,05 тыс. руб., работы выполнены и оплачены в полном объеме.
2. МК №24/2021 от 17.08.2021 на изготовление технического плана, цена контракта 45,89 тыс. руб., контракт исполнен.</t>
    </r>
  </si>
  <si>
    <t xml:space="preserve">3.1. Основное мероприятие «Поддержка развития системы заготовки и переработки дикоросов, стимулирование развития агропромышленного комплекса» (показатель № 1,6) </t>
  </si>
  <si>
    <t>Расхождение плана -фактов составляет 432,67 тыс.рублей</t>
  </si>
  <si>
    <t xml:space="preserve">Заключен муниципальный контракт от 11.05.2021 №01873000137210000920001 на оказание услуг по трансляции видеороликов социальной направленности. </t>
  </si>
  <si>
    <t>Начальник управления экономики</t>
  </si>
  <si>
    <t>План на 01.11.2021</t>
  </si>
  <si>
    <t>Кассовый расход на 01.11.2021</t>
  </si>
  <si>
    <r>
      <rPr>
        <b/>
        <sz val="13"/>
        <color theme="1"/>
        <rFont val="Times New Roman"/>
        <family val="1"/>
        <charset val="204"/>
      </rPr>
      <t>МУ "УКС г.Когалыма":</t>
    </r>
    <r>
      <rPr>
        <sz val="13"/>
        <color theme="1"/>
        <rFont val="Times New Roman"/>
        <family val="1"/>
        <charset val="204"/>
      </rPr>
      <t xml:space="preserve">
1. МК №16/2021 от 09.06.2021, цена контракта 284,70 тыс. руб., срок завершения оказания услуг до 16.08.2021.
2. МК №27/2021 от 25.08.2021, цена контракта 67,60 тыс. руб., срок завершения оказания услуг до 15.10.2021.
Услуги оказаны и оплачены в полном объеме.</t>
    </r>
  </si>
  <si>
    <r>
      <rPr>
        <b/>
        <sz val="13"/>
        <color theme="1"/>
        <rFont val="Times New Roman"/>
        <family val="1"/>
        <charset val="204"/>
      </rPr>
      <t>МУ "УКС г.Когалыма":</t>
    </r>
    <r>
      <rPr>
        <sz val="13"/>
        <color theme="1"/>
        <rFont val="Times New Roman"/>
        <family val="1"/>
        <charset val="204"/>
      </rPr>
      <t xml:space="preserve">
Заключен муципальный контракт от 19.02.2021 №0187300013721000001 на выполнение проектно-изыскательских работ на сумму 320,32 тыс. руб. Работы выполнены и оплачены в полном объеме.</t>
    </r>
  </si>
  <si>
    <r>
      <rPr>
        <b/>
        <sz val="13"/>
        <color theme="1"/>
        <rFont val="Times New Roman"/>
        <family val="1"/>
        <charset val="204"/>
      </rPr>
      <t>МУ "УКС г.Когалыма":</t>
    </r>
    <r>
      <rPr>
        <sz val="13"/>
        <color theme="1"/>
        <rFont val="Times New Roman"/>
        <family val="1"/>
        <charset val="204"/>
      </rPr>
      <t xml:space="preserve">
1. МК от 30.03.2021 №0187300013721000039 на строительство объекта, цена контракта 5 483,55 тыс. руб., работы выполнены и оплачены в полном объеме.
2. МК №24/2021 от 17.08.2021 на изготовление технического плана, цена контракта 34,13 тыс. руб., срок завершения оказания услуг 15.09.2021, контракт исполнен.</t>
    </r>
  </si>
  <si>
    <r>
      <rPr>
        <b/>
        <sz val="13"/>
        <color theme="1"/>
        <rFont val="Times New Roman"/>
        <family val="1"/>
        <charset val="204"/>
      </rPr>
      <t>МУ "УКС г.Когалыма":</t>
    </r>
    <r>
      <rPr>
        <sz val="13"/>
        <color theme="1"/>
        <rFont val="Times New Roman"/>
        <family val="1"/>
        <charset val="204"/>
      </rPr>
      <t xml:space="preserve">
1. МК №17 от 30.06.2021 на корректировку проекта, цена контракта 385,90 тыс. руб., срок завершения выполнения работ 30.07.2021.
2. МК №0187300013721000165 от 10.08.2021 на строительство объекта, цена контракта 6 481,78 тыс. руб., срок завершения выполнения работ 31.08.2021.
3. МК №31/2021 от 15.09.2021 на изготовление технического плана, цена контракта 32,68 тыс. руб.
Работы выполнены и оплачены в полном объеме.</t>
    </r>
  </si>
  <si>
    <r>
      <rPr>
        <b/>
        <sz val="13"/>
        <color theme="1"/>
        <rFont val="Times New Roman"/>
        <family val="1"/>
        <charset val="204"/>
      </rPr>
      <t>МУ "УКС г.Когалыма":</t>
    </r>
    <r>
      <rPr>
        <sz val="13"/>
        <color theme="1"/>
        <rFont val="Times New Roman"/>
        <family val="1"/>
        <charset val="204"/>
      </rPr>
      <t xml:space="preserve">
1. заключен муниципальный контракт на приобретение и монтаж системы автоматической фотовидеофиксации нарушений правил дорожного движения на участке автомобильной дороги от пересечения проспекта Шмидта - улицы Дружбы Народов до улицы Береговая на сумму 2 957,79 тыс. руб. 
2.  заключены муниципальные контракты на перенос кабелей системы автоматической фотовидеофиксации в подземную канализацию на объектах:  
- на пересечении ул. Ленинградская и Прибалтийская на сумму 2 096,19 тыс. руб. 
- на пересечении ул.Прибалтийская и Мира на сумму 1 571,13 тыс. руб. 
- на пересечении ул. Молодёжная и Ленинградская на сумму 1 964,16 тыс. руб.
Работы выполнены, оплачены в полном объеме.</t>
    </r>
  </si>
  <si>
    <r>
      <rPr>
        <b/>
        <sz val="12"/>
        <color indexed="8"/>
        <rFont val="Times New Roman"/>
        <family val="1"/>
        <charset val="204"/>
      </rPr>
      <t>ОАиГ Администрации г.Когалыма:</t>
    </r>
    <r>
      <rPr>
        <sz val="12"/>
        <color indexed="8"/>
        <rFont val="Times New Roman"/>
        <family val="1"/>
        <charset val="204"/>
      </rPr>
      <t xml:space="preserve">
Заключен МК от 23.07.2021 №01873000137210001500001 на выполнение работ по установке архитектурной подсветки здания котельной ООО "Концесском". Цена контракта - 6 968 800,00 рублей. Работы выполнены и оплачены в полном объеме.
</t>
    </r>
    <r>
      <rPr>
        <b/>
        <sz val="12"/>
        <color indexed="8"/>
        <rFont val="Times New Roman"/>
        <family val="1"/>
        <charset val="204"/>
      </rPr>
      <t>МКУ "УЖКХ г.Когалыма":</t>
    </r>
    <r>
      <rPr>
        <sz val="12"/>
        <color indexed="8"/>
        <rFont val="Times New Roman"/>
        <family val="1"/>
        <charset val="204"/>
      </rPr>
      <t xml:space="preserve">
С АО "ЮТЭК - Когалым" заключен договор от 23.09.2021 №58 на работы по восстановлению светильников архитектурной подсветки на пл.Мира и аллее к храму по ул.Югорская. Работы выполнены и оплачены в полном объеме.</t>
    </r>
  </si>
  <si>
    <t>2,275,0</t>
  </si>
  <si>
    <t>Профннансировано на 01.11.2021</t>
  </si>
  <si>
    <t xml:space="preserve">Согласно приказу Комитета финансов Администрации города Когалыма от 11.01.2021 №2-О для временного обеспечения переходящих обязательств 2020 года по муниципальному контракту от 30.11.2020 №0187300013720000434 на выполнение работ по сносу дома 64 по ул.Нефтяников выделены плановые ассигнования в сумме 776,2т.р.                                                                                                                                                     В соответствии с решением Думы г.Когалыма от 21.04.2021 №562-ГД выделены дополнительные плановые ассигнования на выполнение работ по сносу ветхих и непригодных для проживания домов №67 и №155 по ул.Набережная в сумме 2717,5т.р.                                                                                                                                                                                                           На основании уведомления Департамента финансов ХМАО-Югры от 22.04.2021 №480/04/176 выделены плановые ассигнования в сумме 1639,2т.р.                                                                                                                                                                                                                       На основании приказа Комитета финансов Администрации города Когалыма от 26.04.2021 №40-О выделены дополнительные плановые ассигнования на софинансирование работ по сносу домов в сумме 162,2т.р.                                                                                                                      На основании  постановления Администрации города Когалыма от 27.05.2021 №1094 выделены доп.плановые ассигнования на выполнение работ по сносу ветхих и непригодных для проживания домов в сумме 833,72т.р. за счет средств бюджета ХМАО-Югры.                                                                                                                                                                        На выполнение работ по сносу ветхих и непригодных для проживания домов заключены МК с ООО "СмартПромРесурс" №0187300013721000130 на сумму 782,23т.р. (д.155 по ул.Набережная), №0187300013721000131 на сумму 599,29т.р. (д.67 по ул.Набережная).                                                                                                                                                                                                                                                                                                                                                                                                                                                 С ИП Шаманаевой В.П. (г.Екатеринбург) заключен МК от 26.07.2021 №0187300013721000153 на снос дома 26 по ул.Романтиков г.Когалыма на сумму 1165,04 т.р.                                                                                                                                                                         Работы по сносу домов 67 и 155 по ул.Набережная, а также сноса дома 26 по ул.Романтиков выполнены.  Оплата произведена в полном объеме.
На основании постановления Администраии города Когалыма от 24.09.2021 №1900 выделены дополнительные плановые ассигнования на выполнение работ по сносу ветхих и непригодных для проживания домов в сумме 8 238,1т.р.     
На основании  постановления Администрации города Когалыма  от 24.09.2021 №1900  выделены дополнительные плановые ассигнования на выполнение работ по сносу ветхих и непригодных для проживания домов в сумме 233,4т.р.  
С ООО "АКВАСТРОЙ-СЕРВИС" заключен МК от 26.07.2021 №0187300013721000204 на снос дома 35 по ул.Набережная г.Когалыма на сумму 442,914 т.р.       
На основании постановления Администрации города Когалыма от 28.10.2021 №2192 закрыты плановые ассигнования в сумме 231,5тыс.руб. </t>
  </si>
  <si>
    <t xml:space="preserve">Оказание информационных услуг (Консультант-Плюс).
Приобретение печатных изданий для комплектования фонда 2 191 шт. </t>
  </si>
  <si>
    <t xml:space="preserve">Из бюджета города Когалыма субсидии в целях финансового обеспечения затрат в связи с выполнением муниципальной работы «Организация деятельности клубных формирований и формирований самодеятельного народного творчества» предоставлены:
1.1. Индивидуальному предпринимателю Мирсаяпову Фидану Радиковичу в размере 325 000,00 рублей на организацию деятельности клубного формирования Робототехническая студия «Роботориум» в период с 16.08.2021 по 31.12.2021.
1.2. Индивидуальному предпринимателю Максименко Евгению Валерьевичу в размере 325 000,00 рублей на организацию деятельности клубного формирования Вокальная студия «Музыкальная волна» в период с 15.08.2021 по 31.12.2021.
Из бюджета города Когалыма субсидии в целях финансового обеспечения затрат в связи с выполнением муниципальной работы «Организация и проведение культурно-массовых мероприятий» предоставлены:
1.1. Автономной некоммерческой организации «Театрально-культурный центр «Мираж» (далее - АНО «ТКЦ «Мираж») в размере 108 950,00 рублей на организацию мероприятия «Тренинг по актерскому мастерству»;
1.2. АНО «ТКЦ «Мираж» в размере 108 950,00 рублей на организацию мероприятия «Новогодний квест «MAGIC-BOX»»;
1.3. АНО «ТКЦ «Мираж» в размере 108 950,00 рублей на организацию мероприятия «Фестиваль-мюзикл «Мираж 25»»;
1.4. Индивидуальному предпринимателю Курамшиной Лилии Ринатовне в размере 108 950,00 рублей на организацию мероприятия «Фотовыставка, приуроченная ко Дню матери и декаде инвалидов»;
1.5. Индивидуальному предпринимателю Курамшиной Лилии Ринатовне в размере 108 950,00 рублей на организацию мероприятия «Праздник для детей из социально незащищённых групп «Новый год с неограниченными возможностями».
1.6. Автономной некоммерческой организации "Алые паруса Югра" в размере 108 950,00 рублей на организацию мероприятия "Конкурсно-игровая программа "Дед Мороз и его друзья".
</t>
  </si>
  <si>
    <t xml:space="preserve">Отклонение возникло:
-по оплате труда и начисления - 3631,95т.р (возмещение расходов по заработной плате ООО "ЛУКОЙЛ-АИК",средства будут освоены на очередной отпуск сотрудников в течение 2021 года)                                                                                                                                                        -прочие выплаты - 4,200т.р.  (будут освоены в течение 2021 года по факту произведенных командировочных расходов)                                                                                                                
-прочие несоциальные выплаты персоналу в натуральной форме - 266,931 т.р. (будут освоены в течение 2021 года по факту произведенных расходов на льготный проезд)                                                                                                                                                                                                                                                                                                                                                                                                                                                                                                                                                         -услуги связи - 16,482т.р. (в учреждении действует режим экономиии на телефонную связь)                                                                                                                                 
-по коммунальным услугам -64,885т.р.(фактические показания счетчиков);
-по работам и услугам по содержанию имущества-18,574т.р. (остаток средств будет освоен  на механизир. уборку снега,содержание ,тех. обслуживание в течение 2021 года.)                                                                                                                                 - прочие работы, услуги- 119,007т.р. (остаток средств будет освоен в течение 2021г. на обучение сотрудн.,проезд в команд. и обр, проживание при служ. команд. на нормирование труда,охранные услуги посредством ПЦН,физ. охрана обьекта, услуги по нормированию труда по факту выполненных работ)                                                                                                                                                                                                                                                                                                                                                                                                                                                                                                                                                                                                                                                                                                                                                                               -социальные пособия и компенсации персоналу в денежной форме - 16,313т.р. (будут использованы в августе 2021г.)                                                                                                               
-социальные компенсации персоналу в натуральной форме - 73,500т.р. (будут использованы в августе-ноябре 2021г.)                                                                                                                                                                                                                                                                                               -увеличение стоимости продуктов питания - 12,750т.р. (будут освоены в течение 2021г. по факту прочего приобретения (бутилир.вода)                                                                                                                                                                                                                                                                                                                                                                                                                                                               </t>
  </si>
  <si>
    <r>
      <rPr>
        <b/>
        <sz val="12"/>
        <color indexed="8"/>
        <rFont val="Times New Roman"/>
        <family val="1"/>
        <charset val="204"/>
      </rPr>
      <t>МКУ "УЖКХ г.Когалыма":</t>
    </r>
    <r>
      <rPr>
        <sz val="12"/>
        <color indexed="8"/>
        <rFont val="Times New Roman"/>
        <family val="1"/>
        <charset val="204"/>
      </rPr>
      <t xml:space="preserve">
На выполнение работ по покраске, отделке фасадов жилых домов, находящихся на территории города Когалыма с ООО ПКФ "ЕвроСтрой" заключен контракт от 01.02.2021 №05/21-ОД на сумму 131070,758 тыс. рублей. Согласно условиям контракта перечислен аванс 50% в сумме 65535,379 тыс. рублей.                                                                                                                               Выполнены работы по покраске фасадов МКД по адресам: ул.Молодежная, д.3; ул.Ленинградская д.41; ул.Мира д.32 на общую сумму 20 437,162 тыс. рублей. С учетом ранее перечисленного аванса произведен расчет за выполненные работы в сумме 10218,581 тыс. рублей.              
Выполнены работы по покраске фасадов МКД по адресам: ул.Молодежная, д.11, 13; ул.Мира д.36, 38, 48, 52; ул.Ленинградская д.47 на общую сумму 23035,636 тыс. рублей. С учетом ранее перечисленного аванса произведен расчет за выполненные работы в сумме 11517,82 тыс. рублей.   
Выполнены работы по покраске фасадов МКД по адресам: ул.Ленинградская д.31, 43, 51; ул.Мира д.58; ул.Северная д.5, 7, 9 на общую сумму 29351,151 тыс. рублей. С учетом ранее перечисленного аванса произведен расчет за выполненные работы в сумме 14675,575 тыс. рублей.
Выполнены работы по покраске фасадов МКД по адресам: пр.Сопочинского, д.13; ул.Ленинградская, д.35; ул.Дружбы народов, д.40; ул.Сургутское шоссе, д.7; ул.Северная, д.3; ул.Градостроителей, д.19 на общую сумму 27838,467 тыс. рублей. С учетом ранее перечисленного аванса произведен расчет за выполненные работы в сумме 13919,23 тыс. рублей.
Выполнены работы по покраске фасадов МКД по адресам:ул.Дружбы народов, д.22а,; ул.Мира, д.31; ул.Молодежная. д.32; ул.Прибалтийская, д.3а; пр.Солнечный, д.9, 19; ул.Ленинградская, д.59; 7; 15; 10  на общую сумму 30 408,342 тыс. рублей. С учетом ранее перечисленного аванса произведен расчет за выполненные работы в сумме 15204,18 тыс. рублей.</t>
    </r>
  </si>
  <si>
    <t>План 
на 2021 год</t>
  </si>
  <si>
    <t>Расхождение планов-фактов составляет 889,09 тыс.рублей</t>
  </si>
  <si>
    <t>Расхождение фктических от плановых показателей составляет 70,22 тыс.рублей</t>
  </si>
  <si>
    <t xml:space="preserve">Расхождение плана от фактических показателей по п.3.1.2. составляет 818,86 тыс. Связано со сложившимися  остатками денежных средств на отчётную дату по обеспечение деятельности муниципального казённого учреждения «Редакция газеты «Когалымский вестник» (заработная плата сотрудников (по причине работы в режиме неполного рабочего времени , отсутствие прав на исчисление  районного коэффициента). Опплата расходов  по выставленным счетам-фактурам  по фактическим показаниям приборов учёта водоснабжения и водоотведения  и услуг интернета, на оплату  по договорам ГПХ ).     </t>
  </si>
  <si>
    <t>Итого по пункту 4.1 расхождение планов составляет на текущий период 555,07 тыс.рублей</t>
  </si>
  <si>
    <t>Расхождение плана от фактических показателей по п.4.1.1.составляет 54,43 тыс.руб. (по заработной плате ОСОиСВ)</t>
  </si>
  <si>
    <t>Расхождение планов от фактических показателей по п.4.1.2. составляет 67,94 тыс.руб.</t>
  </si>
  <si>
    <r>
      <t xml:space="preserve"> - 20.02.2021 года состоялось заседание Координационного совета при главе города Когалыма по вопросам взаимодействия органов местного самоуправления города Когалыма  национально - культурными и религиозными объединениями (в заочной форме)  в ходе которого  утверждён  План работы Координационного совета на 20  рассмотрены вопросы: «О включении в состав Координационного совета новых членов», «Об отчёте за 2020 год и плане мероприятий, проводимых органами  местного самоуправления города Когалыма во взаимодействии с общественными объединениями в 2021 год», «О плане работы  МАУ «Информационно-ресурсный центр города Когалыма» в 2021 году в сфере взаимодействия с общественными объединениями города Когалыма», «О президентских грантах»;   - 20 марта, в ДК «Сибирь» прошел праздник, посвященный весеннему равноденствию "Новруз-Байрам". Организатором мероприятия выступила Когалымская городская общественная национально-культурная организация азербайджанского народа «Достлуг» . Праздник реализован при финансовой поддержке (в форме субсидии ) из бюджента города Когалыма  (по итогам  конкурса социально-значимых проектов, направленного на развитие гражданских инициатив в городе Когалыме в 2019 году -   Проект "Новруз"  в числе победителей. В программе мероприятия: выставка,  дегустация блюд национальной кухни, выступлениятворческих коллективов и артистов Когалыма, Сургута и п. Федоровский.     - 2 и 3 июня 2021 года на базе молодёжного центра «Метро»  состоялось обучение общественных наблюдателей при участии представителей Общественной палаты Югры и федеральных экспертов (тренер-преподаватель по организации наблюдения за выборами Антон Бибаров-Государева и тренер-преподаватель Снежана Позднякова). В программе обучения:  двухдневные семинары, содержащие теоретический курс и практический блок ролевых игр, позволяющих смоделировать различные решения, связанные с возможными ситуациями на избирательных участках. Всего прошли  обучение 75 общественных наблюдателей;          - Участие в Акции «Марафон благодарности» для социально ориентированных некоммерческих организаций, проводимой Фондом президентских грантов. Идея акции заключается в том, что по итогам реализации проекта-победителя, благо получатели (целевые группы, на которые был направлен проект) в небольших видеороликах благодарят организаторов – СО НКО и их команды. Видеоролики размещаются с хештегом  Фонда президентских грантов: #хорошаяистория; #добраястрана; #фондпрезидентскихгрантов.В числе участников акции Когалымская федерация инвалидного спорта.             29.09.2021 состоялось участие в заседании Коллегии при Департаменте общественных и внешних связей ХМАО-Югры по вопросам международной и внешнеэкономической деятельности  в режиме ВКС.                                                                                                                                
     </t>
    </r>
    <r>
      <rPr>
        <sz val="12"/>
        <rFont val="Times New Roman"/>
        <family val="1"/>
        <charset val="204"/>
      </rPr>
      <t xml:space="preserve">
</t>
    </r>
  </si>
  <si>
    <t>Неизрасхордовано на текущую дату 131,90 тыс.руб.  В ходе  мероприятия организуется проведение семинара в рамках  в рамках проекта "Школа актива НКО" (оплата за приобретение продуктов питания и приобретение канцелярских товаров)В рамках организации и проведения цикла обучающих семинаров для лидеров общественных объединений «Школа актива НКО» за 3 квартала 2021 года проведено 4 семинара с участием 47 человек:
    - 26.02.2021 г. – семинар «Школа актива НКО» по участию некоммерческих организаций во II конкурсе на грант Президента РФ, 11 человек. Были рассмотрены методические рекомендации по заполнению заявки, особенности составления сметы (бюджета) проекта, а также оформление дополнительных документов (приложений) для участия НКО в конкурсах. В ходе семинара председателем общественной организации «КГФИС» В.Л. Дзябко был представлен успешный опыт участия организации в конкурсах на гранты Президента РФ и Губернатора ХМАО-Югры в 2020 году.          Конкурс на Грант губернатора Югры по развитию гражданского общества стартовал с 30 марта по 29 апреля (всего 15 направлений конкурса).Заявка оформляется на сайте ГрантГубернатора.рф.              
 - 27.03.2021 г. – семинар «Школа актива НКО» - «Изменения в законодательстве в сфере деятельности НКО в 2021 г.», 11 чел. Тема семинара выбрана в соответствии с протоколом №1 от 20.02.2021 г. заседания Координационного совета при главе города Когалыма по вопросам взаимодействия органов местного самоуправления города Когалыма с общественными, национально-культурными и религиозными объединениями в заочном формате и решением рекомендовать проведение обучающего семинара с подробным изучением законодательных изменений, связанных с некоммерческим сектором в целях повышения уровня компетенций представителей НКО. Дополнительно НКО получили информацию о новой цифровой платформе Фонда «Центр гражданских и социальных инициатив Югры» - «Единый личный кабинет активиста» и инструкции по регистрации НКО на портале ELKANKO.ru».
 - 19.05.2021 г. – семинар «Школа актива НКО» - «Личный бренд для НКО», 12 чел. Затронуты вопросы «Что такое бренд?», «Для чего нужен бренд некоммерческой организации?», «Как сформировать свой бренд?». В семинаре с опытом оформления и использования бренда своей организации принял участие член общественной организации «Когалымская городская федерация инвалидного спорта» Анатолий Потеряев.
 03.09.2021 состоялся семинар для НКО в ходе которого озвучены этапы проведения конкурса социально значимых проектов среди социально ориентированных некоммерческих организаций города Когалыма (охват участников - 13 человек).     Участие СОКНО в конкурсах различного уровня. В число победителей конкукрса социальных и культурных проектов ПАО Лукойл (итоги подведены в сентябре текущего года) вошли вследующие  общественные организации города:
       Когалымская городская общественная организация «Татаро-башкирское общество «НУР», номинация «Духовность и культура», «Фестиваль национальной кухни», Сохранение национальной культуры и традиций;     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 проект  «Социально - оздоровительный центр «Жемчужина» Расширение комплекса оздоровительных услуг, предоставляемых пенсионерам, гражданам с ОВЗ с помощью применения терапевтического комплекса КАП-МТ/8-«МУЛЬТИМАГ»;    Общественная организация «Когалымская городская федерация инвалидного спорта», в номинации «Спорт», проект «Бочче юнифайд - инклюзия параспорта». Организация работы секции по бочче с целью  привлечения в адаптивную физкультуру и спорт людей с ограниченными возможностями здоровья.
          Победители первого конкурса 2021  на Грант Губернатора Югры для НКО:
        - КГОО ТБО «НУР», проект  «Без бергэ! - Мы вместе!»,  грантовое направление «Межнациональное и межконфессиональное согласие». Представляет собой проведение цикла мероприятий, направленных на сохранение культурных традиций и укрепление межнационального мира и согласия среди народов, проживающих в городе Когалыме. Он включает серии мастер-классов по приготовлению блюд национальной кухни, круглого стола, конкурс детского рисунка, конкурс национальных костюмов, конкурс блюд национальной кухни.  - АНО «Когалымский развивающий центр кратковременного пребывания для детей и инвалидов», грантовое направление «Семья, материнство, отцовство и детство. Размер гранта -404 404,00 рублей. Сроки реализации 01.09.2021 - 01.09.2022. Включает в себя идею по созданию пространства в котором можно проводить арт-терапевтические занятия по различной проблематике: психосоматика, детско-родительские отношения, психотравмы, супружеские отношения и др.      - Местная общественная организация «Когалымская обществеенная организация «КОГАЛЫМСКАЯ ФЕДЕРАЦИЯ ДЕТСКОГО ХОККЕЯ»,  проект «75-летию отечественного хоккея посвящается», грантовое направление «Охрана здоровья, пропаганда здорового образа жизни, физической культуры и спорта» размер гранта 999 330,00 рублей. Проект рассчитан на детей и подростков в возрасте 8-15 лет, занимающихся хоккеем с шайбой (три детско-юношеские хоккейные команды 2006-2013 г.р.), большинство из которых - представители многодетных семей. Реализация проекта обеспечит летнюю занятость детей и подростков, предсезонную подготовку хоккеистов. Разнообразный тренировочный процесс повысит интерес детей и подростков к занятиям спортом, их конкурентоспособность. Возможность участия в соревнованиях без непосильных затрат для родителей обеспечит равные возможности добиваться высоких спортивных результатов; - Проект Общественной организации Центр развития гражданских инициатив и социально-экономической стратегии ХМАО –Югры «ВЕЧЕ» «Социально-оздоровительный центр Жемчужина» был заявлен к участию. Проект не получил поддержку.
            ГРАНТ губернатора Югры Конкурс для ресурсных центров 2021:
- АНО «Ресурсный центр поддержки НКО города Когалыма», грантовое направление «Деятельность муниципальных монопрофильных РЦ» , размер гранта - 1 996 133,75 рублей. Одна их задач проекта: «Создание условий (центра) для общения и сотрудничества различных общественных организаций, содействие развитию системы взаимодействия представителей некоммерческого негосударственного сектора, сферы бизнеса, в т.ч. представителей среднего и малого предпринимательства, государственных (муниципальных) организаций и Администрации города по участию в реализации общественно полезной деятельности;   -   АНО «Центр развития добровольчества (волонтёрства) «Навигатор добра»,  направление «Деятельность муниципальных монопрофильных РЦ» , размер гранта - 1 999 304,40 рублей. Цель : создать эффективный механизм развития добровольчества (волонтерства) в городе Когалыме и к 2023 году вовлечь более 650 горожан. Задачи: 1. Консолидация потенциала участников волонтерской деятельности в Когалыме;2. Поддержка партнеров через комплекс услуг и ресурсов; 3. формирование образа Когалыма, как города с развитой культурой волонтерства.</t>
  </si>
  <si>
    <t xml:space="preserve">В период с 20 сентября по 19 октября осуществлялся прием заявок на участие в конкурсе проектов СОНКО . К учасию в конкурсе поступрило 3 заявки, соответствующие критериям отбора участников :
- 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 , проект 
«Здоровое дыхание»;
- Автономная некоммерческая организация Центр  развития добровольчества «Навигатор добра»  , проект «Вещи в дар»;
- Общественная организация «Когалымская городская Федерация инвалидного спорта», проект "Добро сердец – сплочённый стиль!». Публичная защита проектов заланирована на 29.10.2021
</t>
  </si>
  <si>
    <t>План на 01.12.2021</t>
  </si>
  <si>
    <t>Профинансировано на 01.12.2021</t>
  </si>
  <si>
    <t>Кассовый расход на 01.12.2021</t>
  </si>
  <si>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10.02.2021 №530-ГД выделены дополнительные плановые ассигнования:                                                                                  
- на выполнение работ по обустройству гостевой автомобильной стоянки в районе дома №39 по ул.Дружбы Народов в сумме 1 813,60 тыс.руб.;
- на оборудование мест для выгула животных на территории города Когалыма в сумме 948,40 тыс.руб. 
Заключен МК от 16.06.2021 №0187300013721000127 на оказание услуг по оборудованию мест для выгула животных на территории города Когалыма с ИП Радостевым на сумму 790,65 тыс.руб.
 На основании приказа комитета финансов от 18.10.2021 №90-о перераспределена экономия плановых ассигнований по итогам электронного аукциона на оказание услуг по оборудованию мест для выгула животных на территории города Когалыма на выполнение работ по обустройству пешеходных дорожек  и установку опор наружного освещения в сумме 141,98 тыс.руб.</t>
    </r>
  </si>
  <si>
    <t>на 01.12.2021</t>
  </si>
  <si>
    <t xml:space="preserve">Начальник Управления культуры, спорта и молодежной политики _______________________________О.Р.Перминова </t>
  </si>
  <si>
    <t xml:space="preserve">Денежные средства не реализованы. Субсидия по двум мероприятиям будет передана в декабре менсяце некомерческой организации "Когалымский боксерский клуб Патриот". Субсидия по двум мероприятиям не пеализована в связи с отсутствием заявок по итогам проведения конкурса. </t>
  </si>
  <si>
    <t>В апреле 2021 года израсходована сумма 1 211,7 тыс. руб. за счет бюджета автономного округа, сумма 63,80 тыс. руб. за счет бюджета города на приобретение:     -спортивной экипировки для отделения бокса (майка, обувь, капа и др.) договор № 21ДС-19 от 05.03.2021г., сч./ф 43 от 19.04.2021г.;
-спортивной экипировки для отделения лыжных гонок (лыжные ботинки) договор № 21ДС-34 от 26.03.2021 г., сч./ф №ФАУТ-000361 от 12.04.2021 г.;
-спортивной экипировки для отделения пауэрлифтинга (бинты, комбинезон для приседания) договор № 21ДС-25 от 16.03.2021 г., 21ДС-26 от 16.03.2021 г. сч.№44 от 09.04.2021 г., сч.45 от 09.04.2021 г.;
-спортивного инвентаря для отделения гимнастики (мат, лонжа, дорожка) договор № 21ДС-20 от 15.03.2021 г., сч. 29 от 05.04.2021 г.  В мае денежные средства израсходованы в полном объеме: на приобретение баллона для пистолета договор № 21 ДС-66 от 12.04.2021 г., счет № 22 от 19.04.2021 г.,
-спортивной экипировки для отд. самбо (борцовки, куртка, шорты ) договор № 21 ДС-24 от 19.03.2021 г., счет № 63 от 12.05.2021 г.
-спортивной экипировки для отд. дзюдо (кимоно, пояс) договор № 21 ДС-27 от 26.03.2021 г.,  счет № 00023 от 12.05.2021 г.
-спортивного оборудования и инвентаря для отд. пулевая стрельба (компрессор, винтовка, баллон) Договор № 21 ДС-32 от 29.03.2021 г., договор № 21 ДС-33 от 29.03.2021 г., договор № 21 ДС-67 от 14.04.2021 г., Договор № 21 ДС-71 от 19.04.2021 г., Договор № 21 ДС-80 от 04.05.2021 г. На июнь месяц денежные средства не запланированы.
В июле месяце денежные средства в размере 1113,92 тыс.руб. израсходованы в полном объеме на приобретение индивидуального шкафа хоккеиста договор № 21ДС-74 от 30.04.2021 г.
В августе месяце денежные средства в размере 400,29 тыс.руб. израсходованы в полном объеме на приобретение матов для обкладки гим.снарядов, скакалки договор № 21ДС-76 от 18.06.2021 г., 21ДС-81 от 04.05.2021 г.  В сентябре месяце израсходована сумма в полном объеме на                                     -приобретение спортивного  инвентаря (костюм спортивн,наколенники и др.) для отделения фигурного катания (договор 21ДС-108 от 10.06.2021г.)                            -оплату питания спорсменов при проведении тренировочных сборов (договор 21/132у от 03.08.2021 г., 21/136у от 16.08.2021 г., 21/139у от 25.08.2021 г.) -приобретение оборудования (монитор, видеокамера) и монтаж системы видеонаблюдения на объектах СК "Сибирь" и ЛД "Айсберг" (д. №21ДС-122 от 01.07.2021 г., 21ДС-123 от 01.07.2021 г.). Остаток денежных средств в сумме 300,0 тыс. на приобретение ковер борцовский согласно предоставленным платежным документам. В ноябре месяце 2021 г. денежные средства израсходованы в полном объеме на приобретение спортивного инвентаря (клюшка игрока для хоккеиста) д. № 21ДС- 170 от 03.11.2021 г.</t>
  </si>
  <si>
    <t>В ноябре 2021 г. запланированно 375,9 тыс. руб. Израсходовано 375,83 тыс. руб.на питание детей в лагере. Сложившийся остаток 0,07 тыс. руб. согласно предоставленным платежным документам.</t>
  </si>
  <si>
    <t xml:space="preserve">По результатам конкурса заявки в уполномоченный орган не поступили. </t>
  </si>
  <si>
    <t>Остаток средств в сумме -314,7 т.руб.,  приобр.ОС оплата по факту на основании документов на оплату и акта приема-передачи муз.предметов, средства будут использованы в декабре.</t>
  </si>
  <si>
    <t>Состоялся конкурс на присуждение премии главы в сфере культуры и искусства. Присуждено и выплачено 5 премий сотрудникам муниципальных учреждений культуры города Когалыма.</t>
  </si>
  <si>
    <t>С ИП Скляр Л.П. на 2021 год заключен МК от 22.12.2020 №0187300013720000517 на оказание услуг по обращению с животными без владельцев на территории города Когалыма на сумму 1783,3т.р.                                          Обязательства по МК от 22.12.2020 №0187300013720000517 на сумму 1783,3т.р. выполнены в полном объеме.                                                                    С ИП Скляр Л.П. на 2021 год заключен контракт от 11.08.2021 №047 на оказание услуг по обращению с животными без владельцев на территории города Когалыма на сумму 600,0т.р.
Услуги по договору оказаны. Оплата произведена в полном объеме. 
С ИП Скляр Л.П. заключен договор от 11.11.2021 №77 на оказание услуг по обращению с животными без владельцев на территории города Когалыма на сумму 70,7т.р.      
В ноябре 2021 года:  отловлено 5 животных; содержание животных составило 104 суток; проведены проф.мероприятия 5 голов; маркировано (чипировано) 5 голов; возвращено животных на прежнее место обитания 7.  Итого с начала 2021 года: отловлено 192 животных; содержание животных составило 3322 суток; проведены проф.мероприятия 185 голов; маркировано (чипировано) 185 голов; возвращено животных на прежнее место обитания 182;  проведена эвтаназия 5 животных; утилизированы трупы 5 животных.</t>
  </si>
  <si>
    <t>План на 01.01.2022</t>
  </si>
  <si>
    <t>Профинансировано на 01.01.2022</t>
  </si>
  <si>
    <t>Кассовый расход на 01.01.2022</t>
  </si>
  <si>
    <t>1.3. Благоустройство дворовой территории по адресу: проезд Солнечный, д.13, 15, 17, 19, 21 в городе Когалыме</t>
  </si>
  <si>
    <t>1.3.1. Реализация инициативного проекта "Двор моей мечты"</t>
  </si>
  <si>
    <t>План на 2021</t>
  </si>
  <si>
    <t>План на  01.01.2022</t>
  </si>
  <si>
    <t>Кассовый расход на  01.01.2022</t>
  </si>
  <si>
    <t>1.3.2. Финансовая поддержка реализации наказов избирателей</t>
  </si>
  <si>
    <t xml:space="preserve">1) Муниципальный контракт №187300013721000128 от 15.06.2021 на выполнение работ по размещению спортивного комплекса на территории улицы Рижской в городе Когалыме на сумму   934,11 тыс.руб. Работы выполнены и оплачены в полном объёме. 2) Муниципальный контракт №0187300013721000138 от 06.07.2021 на выполнение работ по устройству спортивного комплекса "Воркаут" на территории улицы Новоселов в городе Когалыме  на сумму 1 195, 92 тыс.руб., срок завершения выполнения работ  23.08.2021. Работы выполнены и оплачены в полном объёме.   3) Муниципальный контракт №28/2021 от 10.09.2021 на выполнение работ по демонтажу и монтажу спортивных комплексов и тренажерной площадки "Джунгли" с территории МАУ "СШ "Дворец спорта" на территорию объекта благоустройства "Набережная реки Ингу-Ягун в городе Когалыме" на сумму 240,93 тыс.руб., срок завершения выполнения работ 05.10.2021, работы выполнены и оплачены в полном объёме. </t>
  </si>
  <si>
    <t>1.1.1. Благоустройство дворовых территорий в городе Когалыме в рамках регионального проекта "Формирование комфортной городской среды"</t>
  </si>
  <si>
    <r>
      <rPr>
        <b/>
        <sz val="14"/>
        <color theme="1"/>
        <rFont val="Times New Roman"/>
        <family val="1"/>
        <charset val="204"/>
      </rPr>
      <t>МУ "УКС г.Когалыма":</t>
    </r>
    <r>
      <rPr>
        <sz val="14"/>
        <color theme="1"/>
        <rFont val="Times New Roman"/>
        <family val="1"/>
        <charset val="204"/>
      </rPr>
      <t xml:space="preserve">
1. Муниципальный контракт №0187300013721000054 от 15.04.2021 на строительство объекта, цена контракта 109 059,19 тыс. руб. (увеличение по результатам прохождения повторной гос. экспертизы), срок окончания выполнения работ 22.11.2021. Работы выполнены, фактический объем выполненных работ составил 108 983,75 тыс. руб., в связи с чем заключено соглашение о расторжении контракта.
2. Муниципальный контракт №0187300013721000176 от 07.09.2021 на строительство объекта, цена контракта 8 321,62 тыс. руб. (увеличение по результатам прохождения повторной гос. экспертизы), срок окончания выполнения работ 22.11.2021. Работы выполнены и оплачены в полном объеме.
3. Муниципальный контракт №11/09/21Д от 16.09.2021 на проведение повторной государственной экспертизы в объеме проверки достоверности определения сметной стоимости, цена контракта 53,47 тыс. руб., срок окончания оказания услуг 23.10.2021, контракт исполнен.                                                            
4. Муниципальный контракт №0187300013721000242 от 23.11.2021 на строительство объекта, цена контракта 16 992,29 тыс. руб., срок окончания выполнения работ 20.12.2021. Работы выполнены и оплачены в полном объеме.
5. Муниципальный контракт 38/2021 от 20.12.2021 на оказание услуг по оформлению технического плана системы электроснабжения по объекту "Набережная реки Ингу-Ягун" на сумму 64,58 тыс.руб., контракт исполнен.
Неисполнение сетевого графика, в связи с образованием экономии по результатам фактической реализации мероприятия.
</t>
    </r>
    <r>
      <rPr>
        <b/>
        <sz val="14"/>
        <color theme="1"/>
        <rFont val="Times New Roman"/>
        <family val="1"/>
        <charset val="204"/>
      </rPr>
      <t>ОАиГ Администрации г.Когалыма:</t>
    </r>
    <r>
      <rPr>
        <sz val="14"/>
        <color theme="1"/>
        <rFont val="Times New Roman"/>
        <family val="1"/>
        <charset val="204"/>
      </rPr>
      <t xml:space="preserve">
Заключен муниципальный контракт №01873000137200002990001 от 24.09.2020 на сумму 5 423,50 тыс.руб. на оказание услуг по разработке проектно-сметной документации для благоустройства объекта: «Набережная реки Ингу-Ягун». Работы выполнены и оплачены в полном объеме.</t>
    </r>
  </si>
  <si>
    <r>
      <rPr>
        <b/>
        <sz val="14"/>
        <color theme="1"/>
        <rFont val="Times New Roman"/>
        <family val="1"/>
        <charset val="204"/>
      </rPr>
      <t>МУ "УКС г.Когалыма":</t>
    </r>
    <r>
      <rPr>
        <sz val="14"/>
        <color theme="1"/>
        <rFont val="Times New Roman"/>
        <family val="1"/>
        <charset val="204"/>
      </rPr>
      <t xml:space="preserve">
1. Муниципальный контракт №1 от 04.02.2021 на выполнение проекно-сметной документации на сумму 490,00 тыс. руб.
2. Муниципальный контракт №0187300013721000115 от 01.06.2021 на сумму 19 854,27 тыс. руб.
2. Муниципальный контракт №30/2021 от 14.09.2021 на сумму 402,17 тыс. руб.
Работы выполнены и оплачены в полном объеме.
Неисполнение сетевого графика, в связи с уменьшением объема работ по МК №0187300013721000115 от 01.06.2021.</t>
    </r>
  </si>
  <si>
    <r>
      <rPr>
        <b/>
        <sz val="14"/>
        <color theme="1"/>
        <rFont val="Times New Roman"/>
        <family val="1"/>
        <charset val="204"/>
      </rPr>
      <t>МУ "УКС г.Когалыма":</t>
    </r>
    <r>
      <rPr>
        <sz val="14"/>
        <color theme="1"/>
        <rFont val="Times New Roman"/>
        <family val="1"/>
        <charset val="204"/>
      </rPr>
      <t xml:space="preserve">
1. Муниципальный контракт №0187300013721000012 от 12.03.2021 на сумму 515,69 тыс. руб., срок завершения выполнения работ 30.06.2021, работы выполнены и оплачены в полном объеме.
2. Муниципальный контракт №18 от 09.07.2021 на сумму 240,37 тыс. руб., работы выполнены и оплачены в полном объеме.</t>
    </r>
  </si>
  <si>
    <r>
      <rPr>
        <b/>
        <sz val="14"/>
        <color theme="1"/>
        <rFont val="Times New Roman"/>
        <family val="1"/>
        <charset val="204"/>
      </rPr>
      <t>МУ "УКС г.Когалыма":</t>
    </r>
    <r>
      <rPr>
        <sz val="14"/>
        <color theme="1"/>
        <rFont val="Times New Roman"/>
        <family val="1"/>
        <charset val="204"/>
      </rPr>
      <t xml:space="preserve">
Муниципальный контракт №0187300013721000110 от 31.05.2021 на сумму 5 828,00 тыс. руб., срок завершения выполнения работ 30.08.2021.
Работы выполнены и оплачены в полном объеме.
Сетевой график неисполнен, в связи с образованием экономии по результатам проведения электронного аукциона.</t>
    </r>
  </si>
  <si>
    <r>
      <t xml:space="preserve">ОАиГ Администрации г.Когалыма
</t>
    </r>
    <r>
      <rPr>
        <sz val="14"/>
        <color theme="1"/>
        <rFont val="Times New Roman"/>
        <family val="1"/>
        <charset val="204"/>
      </rPr>
      <t>Финансирование мероприятия осуществляется за счет средств ПАО «ЛУКОЙЛ». По состоянию на отчетную дату выполнены работы по разработке эскиза проекта благоустройства объекта. Оставшийся объем бюджетных средств будет реализован в 2022 году (переходящие остатки).</t>
    </r>
  </si>
  <si>
    <r>
      <rPr>
        <b/>
        <sz val="14"/>
        <color theme="1"/>
        <rFont val="Times New Roman"/>
        <family val="1"/>
        <charset val="204"/>
      </rPr>
      <t>МУ "УКС г.Когалыма":</t>
    </r>
    <r>
      <rPr>
        <sz val="14"/>
        <color theme="1"/>
        <rFont val="Times New Roman"/>
        <family val="1"/>
        <charset val="204"/>
      </rPr>
      <t xml:space="preserve">
1. Контракт №17-21ПИ от 04.06.2021 на выполнение проектно-изыскательских работ на сумму 1 622,59 тыс. руб. срок завершения выполнения работ - 30.07.2021, работы выполнены и оплачены в полном объеме.
2. Контракт №01/21Д0446 от 12.07.2021 на строительство объекта на сумму 18 377,41 тыс. руб. срок завершения выполнения работ - 30.08.2021. Работы выполнены и оплачены в полном объеме.
3. Муниципальный контракт №37/2021 от 20.12.2021 на изготовление технического плана  на сумму 33,63 тыс. руб., контракт исполнен. </t>
    </r>
  </si>
  <si>
    <r>
      <rPr>
        <b/>
        <sz val="14"/>
        <color theme="1"/>
        <rFont val="Times New Roman"/>
        <family val="1"/>
        <charset val="204"/>
      </rPr>
      <t>МКУ "УЖКХ г.Когалыма":</t>
    </r>
    <r>
      <rPr>
        <sz val="14"/>
        <color theme="1"/>
        <rFont val="Times New Roman"/>
        <family val="1"/>
        <charset val="204"/>
      </rPr>
      <t xml:space="preserve">
На основании приказа КФ Администрации г.Когалыма от 20.05.2021 №47-О, в соответствии с уведомлением Департамента финансов ХМАО-Югры от 13.05.2021 №250/05/11, выделены плановые ассигнования на финансирование инициативного проекта "Двор моей мечты"  в сумме 2 954,8 тыс.руб.                                     
На основании решения Думы города Когалыма от 21.04.2021 №562-ГД выделены дополнительные плановые ассигнования на софинансирование инициативного проекта "Двор моей мечты" за счет средств местного бюджета в сумме 425,0 тыс.руб., за счет средств собственников МКД в сумме 845,7 тыс.руб.                                                              
С ООО "КСИЛ-Югра" заключен МК 0187300013721000156 от 26.07.2021 на поставку оборудования для детских игровых площадок на сумму 3 519,36 тыс.руб. Работы по контракту выполнены. Оплата произведена в полном объеме.</t>
    </r>
  </si>
  <si>
    <r>
      <rPr>
        <b/>
        <sz val="14"/>
        <color theme="1"/>
        <rFont val="Times New Roman"/>
        <family val="1"/>
        <charset val="204"/>
      </rPr>
      <t>МКУ "УЖКХ г.Когалыма":</t>
    </r>
    <r>
      <rPr>
        <sz val="14"/>
        <color theme="1"/>
        <rFont val="Times New Roman"/>
        <family val="1"/>
        <charset val="204"/>
      </rPr>
      <t xml:space="preserve">
С ООО "Дорстройсервис" заключен МК от 09.08.2021 №0187300013721000148 на выполнение работ по благоустройству дворовых территорий многоквартирных домов в городе Когалыме на сумму 31 435,84 тыс.руб. 
Согласно подписанного доп.соглашения к МК от 09.08.2021 №0187300013721000148 стоимость работ по МК составила 30 841,90 тыс.руб. Оплата произведена в полном объеме.
С ООО "Дорстройсервис" заключен МК от 11.10.2021 №21ДО554 на выполнение работ по устройству асфальтобетонного покрытия на сумму 589,672 тыс.руб. Работы по контракту выполнены. Оплата произведена в полном объеме.</t>
    </r>
  </si>
  <si>
    <t>Приобретены поощрительные призы для награждения победителей по дог. 21ДС-05 от 13.01.2021г., дог. 21ДС-14 от 09.02.2021г.
Всего профинансировано за 2021 год на организацию и проведение массовых мероприятий 988,59 тыс. руб., израсходовано 734,3 тыс.руб.  Проведено 54 мероприятия. Остаток денежных средств в размере 254,29 тыс. руб, согласно фактически предоставленным документам.</t>
  </si>
  <si>
    <t>На текущую дату образовался остаток денежных средств в размере 3 272,39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тепловой энергии , согласно приборов учета;
-по водоснабжению, согласно приборов учета
-по уборке снега согласно фактически предоставленным услугам;
 -исследование воды в чащах бассейнов согласно условию договора оплата производится поквартально;
-по физ.охране объектов, в связи с проведением закупочной процедуры ; 
-по налогам и сборам.</t>
  </si>
  <si>
    <t>Всего профинансированно за 2021 год на Проведение мероприятий по внедрению "Всероссийского физкультурно-спортивного комплекса "Готов к труду и обороне" 370,2 тыс. руб., израсходованно 187,79 тыс.руб. Всего проведено 6 мероприятий по участию в "Фестивалях Всероссийского физкультурно-спортивного комплекса "Готов к труду и обороне (ГТО) среди всех категорий населения", 39 тестирований выполнения нормативов испытаний (тестов) комплекса ГТО.
В декабре 2021г. запланирована сумма 64,9 тыс. руб. израсходовано 17,89 тыс. руб. остаток 47,01 согласно фактически предоставленным документам.
Остаток денежных средств за 2021 год в размере 182,41 тыс. руб. не израсходованны, в связи неблагоприятной эпидемиологической обстановкой в соответствии с постановлениями Губернатора ХМАО-Югры Н.В. Комаровой от 14.06.2021 г. № 83 "О мерах по предотвращению завоза и распространения новой коронавирусной инфекции, вызванной COVID-19 в ХМАО-Югре", от 10.10.2021 № 138 "О дополнительных мерах по предотвращению завоза и распространения новой коронавирусной инфекции, вызванной COVID-19, в Ханты-Мансийском автономном округе – Югре".</t>
  </si>
  <si>
    <t>Всего профинансированно за 2021 год на организацию участия спортсменов города в соревнованиях различного уровня окружного и всероссийского масштаба 3894,2 тыс. руб., израсходованно 2971,98 тыс.руб. всего проведено 43 мероприятия, остаток денежных средств за 2021год 922,22 
В декабре запланирована сумма 57,6 тыс. руб. израсходовано 25,16 тыс. руб. остаток 32,44  тыс. руб.  в связи неблагоприятной эпидемиологической обстановкой в соответствии с постановлениями Губернатора ХМАО-Югры Н.В. Комаровой от 14.06.2021 г. № 83 "О мерах по предотвращению завоза и распространения новой коронавирусной инфекции, вызванной COVID-19 в ХМАО-Югре", от 10.10.2021 № 138 "О дополнительных мерах по предотвращению завоза и распространения новой коронавирусной инфекции, вызванной COVID-19, в Ханты-Мансийском автономном округе – Югре".</t>
  </si>
  <si>
    <t>Отчет о ходе реализации муниципальной программы "Формирование комфортной городской среды в городе Когалыме" по состоянию на 01.01.2022 (сетевой график) 
«Формирование комфортной гороской среды в городе Когалыме»  (постановление Администрации города Когалыма от 14.11.2017 №2354)</t>
  </si>
  <si>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01.01.2022</t>
  </si>
  <si>
    <r>
      <rPr>
        <b/>
        <sz val="12"/>
        <color indexed="8"/>
        <rFont val="Times New Roman"/>
        <family val="1"/>
        <charset val="204"/>
      </rPr>
      <t>МКУ "УЖКХ г.Когалыма":</t>
    </r>
    <r>
      <rPr>
        <sz val="12"/>
        <color indexed="8"/>
        <rFont val="Times New Roman"/>
        <family val="1"/>
        <charset val="204"/>
      </rPr>
      <t xml:space="preserve">
С ООО "БЛ ЭНЕРГО" г.Москва заключен МК от 14.07.2020 №0187300013720000073 на выполнение работ по энергосбережению и повышению энергетической эффективности при эксплуатации объектов наружного (уличного) освещения в городе Когалыме на сумму 51 159,41т.р. Дата завершения исполнения контракта 30.11.2026. Оплата работ производится после подписания Акта о достигнутой экономии энергетических ресурсов, на основании счета и промежуточного отчета.  </t>
    </r>
  </si>
  <si>
    <r>
      <t xml:space="preserve">МКУ "УЖКХ г.Когалыма":
</t>
    </r>
    <r>
      <rPr>
        <sz val="12"/>
        <color indexed="8"/>
        <rFont val="Times New Roman"/>
        <family val="1"/>
        <charset val="204"/>
      </rPr>
      <t>На организацию освещения улиц и дворовых территорий г.Когалыма в 2021 году заключен контракт от 30.12.2020 №ЭС1902000062/21 с АО "Газпром энергосбыт Тюмень" на сумму 14 367,10 тыс.руб.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в 2021 году с АО "ЮТЭК-Когалым" заключен МК от 15.01.2021 №0187300013720000450 на сумму 22 809,90 тыс.руб. (в т.ч. на ТО сетей НО на сумму 17 882,90 тыс.руб.).
Заключены договоры:
- от 12.03.2021 №7 с АО "ЮТЭК-Когалым" на восстановление опоры наружного освещения вдоль автодороги по улице Дружбы народов (между кольцевой развязкой с проспектом Шмидта и мостом через реку Ингу-Ягун) на сумму 84,583 тыс.руб.;
- от 02.06.2021 №8 с АО "ЮТЭК-Когалым" на выполнение работ по восстановлению опор наружного освещения на территории города Когалыма на сумму 520,98 тыс.руб.
Заключен МК от 01.06.2021 №0187300013721000105 с Филиалом АО "Россети Тюмень" Когалымские электрические сети на выполнение работ по ремонту (замене) оборудования сетей наружного освещения на территории города Когалыма на сумму 960,822 тыс.руб.
С АО "ЮТЭК-Когалым" заключен договор от 18.10.2021 №72 на выполнение работ по установке опор наружного освещенияв районе площадки для выгула собак на сумму 59,4 тыс.руб.
На организацию освещения улиц и дворовых территорий г.Когалыма перераспределена экономия плановых ассигнований по итогам электронного аукциона на выполнение работ по подключению остановочных павильонов к сетям электроснабжения (постановление Администрации города Когалыма от 15.11.2021 №2317) в сумме 410,4 тыс.руб.
На основании решения Думы города Когалыма от 22.12.2021 №56-ГД перераспределена экономия плановых ассигнований на выполнение работ по ремонту оборудования сетей НО в сумме 422,2 тыс.руб. 
С ООО "Энергия" заключен договор от 02.12.2021 №82 на выполнение работ по ремонту оборудования сетей НО в сумме 422,2 тыс.руб.</t>
    </r>
  </si>
  <si>
    <r>
      <t xml:space="preserve">МКУ "УЖКХ г.Когалыма":
</t>
    </r>
    <r>
      <rPr>
        <sz val="12"/>
        <color indexed="8"/>
        <rFont val="Times New Roman"/>
        <family val="1"/>
        <charset val="204"/>
      </rPr>
      <t>С ООО "Ритуал" на оказание услуг в 2021 году заключены:
- договор от 30.12.2020 №1-29-КО на сумму 1 542,71 тыс.руб. о предоставлении из бюджета города Когалыма субсидии на возмещение части затрат в связи с оказанием ритуальных услуг;
- МК от 22.12.2020 №0187300013720000472 на сумму 1 198,435 тыс.руб. на оказание услуг по содержанию городского кладбища на территории города Когалыма;
- МК от 22.12.2020 №0187300013720000475 на сумму 914,415 тыс.руб. на оказание услуг по перевозке умерших с места летального исхода. 
Оплата ритуальных услуг и услуг по транспортировке умерших производится по факту на основании актов приемки  оказанных услуг и счетов на оплату.
На основании подписанного доп.соглашения к договору на выполнение работ по разработке проекта санитарно-защитной зоны на объекте "Городское кладбище г.Когалыма" (470,00 тыс.руб.) период окончания работ и оплата по договору перенесены на декабрь 2021 года. 
На оказание услуг по содержанию городского кладбища на территории города Когалыма во втором полугодии 2021 года заключен МК с ООО "Ритуал" от 01.06.2021 №0187300013721000102 на сумму 1 210,60 тыс.руб.
На оказание услуг по перевозке умерших с места летального исхода в 2021 году заключен договор от 13.09.2021 №57 на сумму 232,61 тыс.руб. Услуги по договору выполнены в полном объеме.
На основании постановления Администрации города Когалыма от 08.10.2021 №2001 перераспределены дополнительные плановые ассигнования на транспортировку умерших в сумме 283,0 тыс.руб., ритуальные услуги в сумме 268,90 тыс.руб. и увеличение земельного участка территории городского гладбища в размере 1 169,80 тыс.руб.
Аукцион на выполнение работ по увеличению земельного участка территории городского кладбища не проведен по причине невозможности выполнения работ и освоения средств в 2021 году, а также отсутствия ЛБО в 2022 году.
С ООО "Ритуал" заключен договор от 22.11.2021 №78 на оказание услуг по перевозке умерших с места летального исхода на сумму 280,74 тыс.руб. 
Дополнительным соглашением №1 от 27.12.2021 увеличена сумма по договору от 30.12.2020 №1-29-КО о предоставлении из бюджета города Когалыма субсидии на возмещение части затрат в связи с оказанием ритуальных услуг (сумма по договору составила 1 742,14 тыс.руб.).</t>
    </r>
  </si>
  <si>
    <r>
      <t xml:space="preserve">МКУ "УЖКХ г.Когалыма":
</t>
    </r>
    <r>
      <rPr>
        <sz val="12"/>
        <color indexed="8"/>
        <rFont val="Times New Roman"/>
        <family val="1"/>
        <charset val="204"/>
      </rPr>
      <t>С ООО "КСИЛ-Югра" заключен договор от 09.04.2021 №05 на выполнение работ по ремонту игрового комплекса на территории города Когалыма по адресу ул.Сибирская, д.15 на сумму 20,65 тыс.руб. Работы по договору выполнены. Оплата произведена в полном объеме. На поставку малых архитектурных форм заключен контракт №80 с ООО "КСИЛ" на сумму 599,28 тыс.руб.
На основании постановления Администрации города Когалыма от 15.11.2021 №2317 на выполнение работ по ремонту игровых комплексов на территории города Когалыма перераспределены плановые ассигнования в сумме 35,05 тыс.руб.
Остаток невостребованных плановых ассигнований, предусмотренных на поставку и монтаж оборудования для детских игровых площадок, составил 3,77 тыс.руб.</t>
    </r>
  </si>
  <si>
    <t>В декабре денежные средства не запланированы.
В ноябре 2021 г. запланированно 455,8 тыс. руб. Израсходовано 454,4 тыс. руб.на питание детей в лагере. Сложившийся остаток 5,71 тыс. руб. согласно предоставленным платежным документам.</t>
  </si>
  <si>
    <t>Всего профинансированно за 2021 год на организацию и проведение физкультурно-оздоровительных мероприятий 370,82 тыс. руб., израсходованно 357,27 тыс.руб. Всего проведено 3 мероприятия
Сложившийся остаток 13,55 тыс. руб. согласно фактически предоставленным документам.</t>
  </si>
  <si>
    <r>
      <t xml:space="preserve">МКУ "УЖКХ г.Когалыма":
</t>
    </r>
    <r>
      <rPr>
        <sz val="12"/>
        <color indexed="8"/>
        <rFont val="Times New Roman"/>
        <family val="1"/>
        <charset val="204"/>
      </rPr>
      <t>Неполное освоение плановых ассигнований в сумме 133,07 тыс.руб. обусловлено следующими причинами: 
- 0,14 тыс.руб. - по выплате заработной платы; 
- 62,7 тыс.руб. - по уплате страховых взносов от ФОТ (в связи с нахождением работников на больничном);
- 28,52 тыс.руб. по услугам связи (оплата произведена по факту на основании счетов-фактур);
- 0,5 тыс.руб. - экономия по итогам заключенного договора на обучение;
- 41,21 тыс.руб. - экономия по прочим расходам (договор на участие руководителя в  форуме не заключался в связи с отсутствием предложений в сфере ЖКК) .</t>
    </r>
  </si>
  <si>
    <r>
      <rPr>
        <b/>
        <sz val="12"/>
        <color indexed="8"/>
        <rFont val="Times New Roman"/>
        <family val="1"/>
        <charset val="204"/>
      </rPr>
      <t>МКУ "УЖКХ г.Когалыма":</t>
    </r>
    <r>
      <rPr>
        <sz val="12"/>
        <color indexed="8"/>
        <rFont val="Times New Roman"/>
        <family val="1"/>
        <charset val="204"/>
      </rPr>
      <t xml:space="preserve">
На основании рушения Думы г.Когалыма от 10.02.2021 №530-ГД выделены дополнительные плановые ассигнования:
- на выполнение работ по проведению инженерно-технического обследования и оценке технического состояния жилых многоквартирных домов в сумме 930,0 тыс.руб.;
- на проведение работ по устройству подъездных путей к источникам противопожарного водоснабжения  в сумме 705,1 тыс.руб. (по ул.Комсомольская к ПГ-129 (91,29 тыс.руб.); по ул.Прибалтиская к ПГ4-10 (453,72 тыс.руб.); по ул.Бакинская к ПГ 5-12 (82,55 тыс.руб.); по ул.Ленинградская к ПГ 3-8 (77,44 тыс.руб.)
Заключены договоры и муниципальные контракты: 
- на оказание услуг по содержанию мест (площадок) накопления ТКО в 1 квартале 2021 года   №4 от 01.01.2021 на сумму 147,988 тыс.руб. с ИП Толстихиным Н.В.;
- на выполнение работ по восстановлению металлических конструкций флаговых композиций от 05.02.2021 №Д-2021-0056 на сумму 566,05 тыс.руб. с ООО "Когалым нефтепромысловое оборудование-Сервис" ;
- на выполнение работ по оценке технического состояния несущих и ограждающих конструкций жилых домов от 17.02.2021 №УПЭЦ-21-05 на сумму 210,0 тыс.руб. с ООО "Уральский проектно-экспертный центр";                                                                                                                                                                                                                                                                                                                                                   
-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г.Когалыма от 20.02.2021 №0187300013721000002 на сумму 992,185 тыс.руб. с ООО Медицинская клиника "Артромедика" (доп.соглашением от 08.10.2021 №1  Стороны пришли к соглашению о расторжении контракта. Обязательства сторон по контракту считать выполнеными в размере 945,14 тыс.руб.);                                                                                                                                                                                                         
- на оказание услуг по содержанию мест (площадок) накопления ТКО от 17.03.2021 №0187300013721000017 на сумму 532,17 тыс.руб. с ИП Толстихиным Н.В.; 
- на поставку флагов от 18.03.2021 №01/2021 на сумму 336,0 тыс.руб. с ИП Мамировой З.Ю.;
- на поставку флагов от 07.04.2021 №22 на сумму 70,81 тыс.руб. с ИП Лежневым А.И.;
- на поставку инвентаря для субботников от 16.04.2021 №10/21К на сумму 43,5 тыс.руб. с ИП Комаровой И.А.;
- на выполнение работ по оценке технического состояния несущих и ограждающих конструкций жилых домов от 11.05.2021 №УПЭЦ-21-020 на сумму 365,0 тыс.руб. с ООО "УПЭЦ"; 
 - на оказание услуг по разработке проектной документации по демонтажу МО "Средняя общеобразовательная школа №7, корпус №2, расположенная по ул.Привокзальная, д.27 от 11.05.2021 №2021-02 с ООО "СеверСтройПроект" на сумму 210,0 тыс.руб.; 
- на изготовление и установку информационных табличек (знаков) от 18.05.2021 №25 на сумму 13,3 тыс.руб. с ООО "Жемчужина Сибири";
- на поставку флагов от 13.05.2021 №02/2021 на сумму 70,0 тыс.руб. с ИП Мамировой З.Ю.; 
- на поставку шнура полиамидного от 14.07.2021 №42 с ООО "Трэйд" на сумму 100,0 тыс.руб.; 
-  на поставку флагов от 15.07.2021 №03/2021 на сумму 190,0 тыс.руб. с ИП Мамировой З.Ю.; 
- на выполнение работ по оценке технического состояния несущих и ограждающих конструкций жилых домов от 28.07.2021 №УПЭЦ-21-033 на сумму 325,0 тыс.руб. с ООО "УПЭЦ";    
- на поставку хозтоваров от  02.08.2021 №20/21 на сумму  12,25 тыс.руб. и от 18.08.2021 №22/21К на сумму 7,8 тыс.руб. с ИП Комаровой И.А.; 
- на оказание услуг по установке железобетонных блоков от 02.08.2021 №20д/21 на сумму 325,0 тыс.руб. с ООО "УПТК"; 
- на поставку аккумуляторных батареек от 23.08.2021 №33 на сумму 10,88 тыс.руб. с ИП Григоров Р.В.
На основании решения Думы г.Когалыма от 23.06.2021 №570-ГД выделены дополнительные плановые ассигнования на выполнение работ по художественному оформлению трансформаторной подстанции в 11 микрорайоне города Когалыма в сумме 200,0 тыс.руб. На выполнение данных работ заключен договор №25 с ИП Лашмановым Д.А.  Работы выполнены. Оплата произведена в полном объеме. 
Заключены договоры: 
- на выполнение работ по обустройству подъездных путей к источникам противопожарного водоснабжения с ООО "УПТК" от 11.06.2021 №16д/21 на сумму 599,91 тыс.руб.;
- на оказание услуг по изготовлению и установке информационных табличек с ООО "Жемчужина Сибири" от 26.07.2021 №41 на сумму 19,38 тыс.руб. (доп.соглашением от 30.09.2021 №1 договор расторгнут);
- на оказание услуг подвижной связи (сим-карты для фотоловушек) с ПАО "Ростелеком" от 03.08.2021 №1273/1-GSM от 03.08.2021 на сумму 2,6 тыс.руб.;
- на оказание услуг по изготовлению и установке информационных табличек от 29.09.2021 №65 с ООО "Жемчужина Сибири" на сумму 34,38 тыс.руб.;
- на поставку хоз.товаров с ИП Комаровой И.А. от 10.11.2021 №28/21К на сумму 12,57 тыс.руб.;
- на поставку флагов с ИП Мамировой З.Ю. от 02.12.2021 №04/2021 на сумму 20,84 тыс.руб.; 
- на выполнение работ по установке дождеприемников с ООО "Горводоканал" от 13.12.2021 №97Д.   
Неполное освоение плановых ассигнований в сумме 30,17 тыс.руб. обусловлено экономией по результатам электронного аукциона на выполнение работ по подключению остановочных павильонов к сетям электроснабжения.
На основании приказа КФ от 18.10.2021 №90-О перераспределена экономия плановых ассигнований на выполнение работ по восстановлению светильников, а также увеличению земельного участка для размещения городского кладбища.
На основании решения Думы г.Когалыма от 22.12.2021 №56-ГД перераспределена экономия плановых ассигнований по итогам электронных аукционов в сумме 202,8 тыс.руб. на заключение договора на оказание услуг по обращению с животными без владельцев; в сумме 422,2 тыс.руб. на выполнение работ по ремонту оборудования сетей НО.
</t>
    </r>
  </si>
  <si>
    <r>
      <rPr>
        <b/>
        <sz val="12"/>
        <color indexed="8"/>
        <rFont val="Times New Roman"/>
        <family val="1"/>
        <charset val="204"/>
      </rPr>
      <t>МКУ "УЖКХ г.Когалыма":</t>
    </r>
    <r>
      <rPr>
        <sz val="12"/>
        <color indexed="8"/>
        <rFont val="Times New Roman"/>
        <family val="1"/>
        <charset val="204"/>
      </rPr>
      <t xml:space="preserve">
На основании рушения Думы г.Когалыма от 10.02.2021 №530-ГД выделены дополнительные плановые ассигнования:                                                                                                                                                                      
 - на выполнение работ по ремонту сетей ливневой канализации на сумму 4 305,8 тыс.руб. (ул.Мира, д.16 - 165,03 тыс.руб.; ул.Молодежная, д.1, д.3 - 351,94 тыс.руб.; ул.Молодежная, д.34 - 809,58 тыс.руб.; проезд Солнечный, д.7 - 603,77 тыс.руб.; ул.Рижская, д.41 2 375,47 тыс.руб.);
- на выполнение работ по обустройству пешеходных дорожек на сумму 2 773,2 тыс.руб. (ул.Прибалтийская в районе остановки "КонцессКом" - 815,02 тыс.руб.; Прибалтийская, д.5 пешеходный переход - 386,32 тыс.руб.; Прибалтийская д.11, д.13 - 652,86 тыс.руб.; ул.Бакинская, д.25, д.29 здание МАОУ СШ №6 - 367,21 тыс.руб.; ул.Дружбы Народов 18, ул.Молодежная 5/1 сквер 1м/р-на до ТК МИСНЭ - 551,8 тыс.руб.). 
Заключены контракты:                                                                                                                                                                                                                                                                                                                    
- на выполнение работ по установке ограждений в районе пешеходных переходов от 19.03.2021 №4329 с ФКУ "Лечебное исправительное учреждение №51 ГУ ФСИН по Свердловской области"  на сумму 2 960,32 тыс.руб.; 
- на выполнение работ по обслуживанию магистральных сетей ливневой канализации в г.Когалыме  от 22.03.2021 №0187300013721000016 на сумму 687,06 тыс.руб.;
- на выполнение работ по благоустройству дворовых территорий микрорайонов города с восстановлением систем ливневой канализации от 20.04.2021 №0187300013721000049 с ООО "Горводоканал" на сумму 7 385,68 тыс.руб. (согласно доп.соглашения от 03.08.2021 №1 обязательства сторон по МК считать выполненными в размере 7 276,35 тыс.руб.);                                                                                                                                                                                                                                                                                                                                   
- на выполнение работ по обустройству пешеходных дорожек и тротуаров от 22.04.2021 №0187300013721000048 с ООО "СПЕЦАВТОСЕРВИС"  на сумму 2 229,28 тыс.руб;
- на выполнение работ по обустройству пешеходных дорожек и тротуаров от 14.05.2021 №0187300013721000099 с ИП Аразмедовой А.О. на сумму 3 189,95 тыс.руб.;
- на выполнение работ по благоустройству дворовых территорий микрорайонов города с восстановлением систем ливневой канализации (ул.Сургутское шоссе, д.3) от 07.06.2021 №0187300013721000122 с ООО "Горводоканал" на сумму 1 176,14 тыс.руб.  
Заключено соглашение от 03.06.2021 №121060149 об установлении срочного сервитута в отношении части земельного участка с кадастровым номером 86:17:0010109:2683 с Департаментом имущества Югры на сумму 0,14 тыс.руб. 
Заключены договоры:                                                                                                                                                                                                                                                                                                                    
- на выполнение работ по обустройству пешеходной дорожки (ул.Прибалтийская,33) от 02.07.2021 №17д/21 с ООО "УПТК" на сумму 295,71 тыс.руб.;
- на оказание услуг по откачке дождевых вод от 14.07.2021 №21СД0182 с ООО "Когалымское УТТ) на сумму 256,14 тыс.руб.;
 МК на выполнение работ по благоустройству дворовых территорий микрорайонов города с восстановлением систем ливневой канализации (ул.Молодежная, д.19/6) от 05.07.2021 №0187300013721000141 с ООО "АКВАСТРОЙ-СЕРВИС" на сумму 1 918,81 тыс.руб.;
Заключены договоры :
- выполнение работ по устройству сетей ливневой канализации на территории города Когалыма от 31.08.2021 №54/83Д с ООО "Горводоканал" на сумму 567,43 тыс.руб.;
- на выполнение работ по устройству сетей ливневой канализации на территории города Когалыма (в районе ул.Мира, д.4А) от 31.08.2021 №92Д с ООО "Горводоканал" на сумму  593,30 тыс.руб.;
- на оказание услуг по установке железобетонных плит от 31.08.2021 №53 с ООО "УПТК" на сумму 599,999 тыс.руб.;
- на выполнение работ по ремонту пешеходной дорожки (ул.Комсомольская, 10А)  от 09.09.2021 №56 с ООО "ЭКО ТЕХНОЛОДЖИ" на сумму 194,814 тыс.руб.;
- на выполнение работ по обустройству пешеходных дорожек с ООО "Дорстройсервис" от 09.09.2021 №21ДО527 на сумму 553,875 тыс.руб.
На основании приказа КФ от 18.10.2021 №90-О перераспределена экономия плановых ассигнований на выполнение работ по обустройству пешеходных дорожек  в сумме 82,58 тыс.руб. 
Заключен договор с ООО "Антей" от 18.10.2021 №71 на выполнение работ по обустройству пешеходной дорожки в районе площадки для выгула собак на территории города Когалыма на сумму 82,58 тыс.руб.
</t>
    </r>
  </si>
  <si>
    <t>Отчет о ходе реализации (сетевой график)  муниципальной программы
«Развитие жилищно-коммунального комплекса в городе Когалыме» по состоянию на 01.01.2022 (сетевой график)</t>
  </si>
  <si>
    <t xml:space="preserve">На 01.01.2022 плановые ассигнования не востребованы по причине отсутствия неотложной необходимости в проведении капитального ремонта общего имущества в многоквартирном доме.
</t>
  </si>
  <si>
    <t>Отчет о ходе реализации муниципальной программы «Развитие транспортной системы города Когалыма» по состоянию на 01.01.2022</t>
  </si>
  <si>
    <r>
      <rPr>
        <b/>
        <sz val="13"/>
        <color theme="1"/>
        <rFont val="Times New Roman"/>
        <family val="1"/>
        <charset val="204"/>
      </rPr>
      <t>МУ "УКС г.Когалыма":</t>
    </r>
    <r>
      <rPr>
        <sz val="13"/>
        <color theme="1"/>
        <rFont val="Times New Roman"/>
        <family val="1"/>
        <charset val="204"/>
      </rPr>
      <t xml:space="preserve">
На отчетную дату исполнены следующие контракты:
1. МК от 28.04.2021 №0187300013721000070 на выполнение работ по ремонту автомобильной дороги улица Олимпийская в городе Когалыме. Цена контракта 10 778,67 тыс. руб.
2. МК от 06.05.2021 №0187300013721000076 на выполнение работ по ремонту участков автомобильных дорог улиц Ноябрьская, Сургутское шоссе в городе Когалыме. Цена контракта - 16 178,09 тыс. руб.
3. МК от 06.05.2021 №0187300013721000090 на выполнение работ по ремонту автомобильной дороги улица Привокзальная и участков автомобильных дорог улиц Фестивальная, проспект Нефтяников в городе Когалыме. Цена контракта - 12 313,41 тыс. руб.
4. МК от 12.07.2021 №19/2021 на выполнение работ по устройству асфальтобетонного покрытия на участке автомобильной дороги улица Прибалтийская в районе пересечения с улицей Бакинская со стороны административного здания, расположенного по адресу: ул. Бакинская, д.4. Цена контракта - 579,11 тыс. руб.,
5. МК от 12.07.2021 №20/2021 на выполнение работ по устройству асфальтобетонного покрытия на участке автомобильной дороги улица Прибалтийская в районе пересечения с улицей Бакинская со стороны БУ "Когалымский политехнический колледж". Цена контракта - 508,41 тыс. руб.
6. МК от 12.07.2021 №21/2021 на выполнение работ по ремонту участка автомобильный дороги улица Прибалтийская в районе пересечения с улицей Бакинская. Цена контракта - 516,82 тыс. руб.
7. МК от 17.08.2021 №26/2021 на выполнение работ по ремонту създа автодороги Бакинская к коммерческим зданиям, цена контракта - 409,80 тыс. руб.
8. МК от 23.08.2021 №0187300013721000173 на выполнение работ по ремонту автомобильных дорог города Когалыма, цена контракта - 6 340,00 тыс. руб.
</t>
    </r>
    <r>
      <rPr>
        <b/>
        <sz val="13"/>
        <color theme="1"/>
        <rFont val="Times New Roman"/>
        <family val="1"/>
        <charset val="204"/>
      </rPr>
      <t>МКУ "УЖКХ г.Когалыма":</t>
    </r>
    <r>
      <rPr>
        <sz val="13"/>
        <color theme="1"/>
        <rFont val="Times New Roman"/>
        <family val="1"/>
        <charset val="204"/>
      </rPr>
      <t xml:space="preserve">
Доведенные плановые ассигнования в сумме 403,4 тыс.руб. предусмотрены на выполнение работ по обустройству искусственных неровностей.  C ООО "Дорстройсервис" заключен договор от 23.09.2021 №21ДО25 на выполнение работ по устройству искусственных неровностей на территории города Когалыма на сумму 249,702 тыс.руб. Согласно приказу КФ Администрации г.Когалыма от 17.12.2021 №111-О закрыта экономия плановых ассигнований в сумме 153,6 тыс.руб. (перераспределено на ОАиГ (служебная записка №14-Вн-424 от 18.10.2021)).</t>
    </r>
  </si>
  <si>
    <r>
      <rPr>
        <b/>
        <sz val="13"/>
        <color theme="1"/>
        <rFont val="Times New Roman"/>
        <family val="1"/>
        <charset val="204"/>
      </rPr>
      <t>МКУ "УЖКХ г.Когалыма":</t>
    </r>
    <r>
      <rPr>
        <sz val="13"/>
        <color theme="1"/>
        <rFont val="Times New Roman"/>
        <family val="1"/>
        <charset val="204"/>
      </rPr>
      <t xml:space="preserve">
С АО "Газпром энергосбыт Тюмень" на 2021 год заключен контракт энергоснабжения для муниципальных нужд (организация освещения светофорных объектов) от 30.12.2020 №ЭС1902000061/21 на сумму 676,0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15.01.2021 №0187300013720000450 на общую сумму 22 809,90 тыс.руб. (в т.ч. ТО светофорных объектов 4 927,0 тыс.руб.). Оплата работ по оперативному, техническому обслуживанию и текущему ремонту электрооборудования светофорных объектов города Когалыма производится за фактически выполненные работы с учетом израсходованных материалов на основании счетов-фактур.
На основании решения Думы г.Когалыма от 22.12.2021 №56-ГД перераспределена экономия плановых ассигнований в сумме 39,65 тыс.руб. на организацию обеспечения электроэнергией светофорных объектов.</t>
    </r>
  </si>
  <si>
    <r>
      <rPr>
        <b/>
        <sz val="13"/>
        <color theme="1"/>
        <rFont val="Times New Roman"/>
        <family val="1"/>
        <charset val="204"/>
      </rPr>
      <t>МКУ "УЖКХ г.Когалыма":</t>
    </r>
    <r>
      <rPr>
        <sz val="13"/>
        <color theme="1"/>
        <rFont val="Times New Roman"/>
        <family val="1"/>
        <charset val="204"/>
      </rPr>
      <t xml:space="preserve">
С ПАО "Ростелеком" на 2021 год заключен договор об оказании услуг подвижной связи по обслуживанию сим-карт на остановочных павильонах от 01.01.2021 №1273/1-GSM на сумму 162,00 тыс.руб.
С ИП Кондрахиным А.В. заключен договор от 01.01.2021 №101-21Т на сумму 48,00 тыс.руб.  на оказание услуг по информационно-программному сопровождению электронных указателей расписания движения общественного транспорта. С ООО "Электрон" заключен МК от  14.07.2021 №0187300013721000145 на поставку информационных табло на сумму 1 780,35 тыс.руб.
С ПАО "Ростелеком" заключен договоры об оказании услуг подвижной связи  (сим-карты для информ.табло на остановочных павильонах):
- от 01.01.2021 №1273/1-GSM на сумму 162,0 т.р.;
- от 14.09.2021 №1273/3-GSM на сумму 13,2т.р.
С ООО "Электрон" заключен договор от 01.11.2021 №79 на оказание услуг по техническому обслуживанию и ремонту информационных табло на территории города Когалыма на сумму 200,0 т.р.
В соответствии с решением Думы г.Когалыма от 22.12.2021 №56-ГД перераспределена экономия плановых ассигнований по итогам электронного аукциона на приобретение и монтаж информационных табло в сумме 39,65т.р. на организацию обеспечения электроэнергией светофорных объектов.</t>
    </r>
  </si>
  <si>
    <r>
      <rPr>
        <b/>
        <sz val="13"/>
        <color theme="1"/>
        <rFont val="Times New Roman"/>
        <family val="1"/>
        <charset val="204"/>
      </rPr>
      <t>МКУ "УЖКХ г.Когалыма":</t>
    </r>
    <r>
      <rPr>
        <sz val="13"/>
        <color theme="1"/>
        <rFont val="Times New Roman"/>
        <family val="1"/>
        <charset val="204"/>
      </rPr>
      <t xml:space="preserve">
Плановые ассигнования предусмотрены на выполнение работ по установке дорожного знака "Пешеходный переход" и обустройство дополнительного светильника на обустроенном в 2020 году пешеходном переходе по ул.Шмидта. Заключен договор от 09.03.2021 №6 на выполнение работ по установке дорожных знаков "Пешеходный переход" и обустройству дополнительного светильника на пешеходном переходе по ул.Шмидта на сумму 521,154 тыс.руб. Оплата произведена в полном объеме. На основании решения Думы города Когалыма от 01.09.2021 №600-ГД произведена корректировка КБК  по расходам на выполнение работ по подключению остановочных павильонов к сетям электроснабжения в сумме 2 355,0 тыс.руб. С ООО "Бастион" заключен МК от 20.07.2021 №0187300013721000144 на  выполнение работ по подключению остановочных павильонов к сетям электроснабжения на сумму 3 252,04 тыс.руб. Оплата произведена в полном объеме.       
</t>
    </r>
    <r>
      <rPr>
        <b/>
        <sz val="13"/>
        <color theme="1"/>
        <rFont val="Times New Roman"/>
        <family val="1"/>
        <charset val="204"/>
      </rPr>
      <t>МБУ "КСАТ":</t>
    </r>
    <r>
      <rPr>
        <sz val="13"/>
        <color theme="1"/>
        <rFont val="Times New Roman"/>
        <family val="1"/>
        <charset val="204"/>
      </rPr>
      <t xml:space="preserve">
заключен контракт на выполнение работ по замене остановочных павильонов с благоустройством прилегающей территории на сумму 19 250,00 тыс.руб. (11 шт.). Неисполнение в размере 13 475,0 тыс. руб. возникло в связи с тем, что окончательный расчет будет произведен после окончания выполнения работ в полном объеме.</t>
    </r>
  </si>
  <si>
    <r>
      <rPr>
        <b/>
        <sz val="13"/>
        <color theme="1"/>
        <rFont val="Times New Roman"/>
        <family val="1"/>
        <charset val="204"/>
      </rPr>
      <t>КУМИ Администрации г. Когалыма:</t>
    </r>
    <r>
      <rPr>
        <sz val="13"/>
        <color theme="1"/>
        <rFont val="Times New Roman"/>
        <family val="1"/>
        <charset val="204"/>
      </rPr>
      <t xml:space="preserve">
В рамках мероприятия предусмотрено предоставление субсидии в целях финансового обеспечения затрат организациям воздушного транспорта. Предоставление субсидии носит заявительный характер.
На основании поступившей заявки ООО "МАК" предоставлена субсидия в размере 77 000 тыс. рублей. В декабре 2021 ООО "МАК" проведен возврат неиспользованных средств субсидиив размере 4 552,21 тыс.руб.</t>
    </r>
  </si>
  <si>
    <r>
      <t xml:space="preserve">МКУ "ЕДДС г. Когалыма":
</t>
    </r>
    <r>
      <rPr>
        <sz val="13"/>
        <color theme="1"/>
        <rFont val="Times New Roman"/>
        <family val="1"/>
        <charset val="204"/>
      </rPr>
      <t>Неисполнение 45,86 тыс.руб. сложилось:
- по оплате потребления эл. Энергии, согласно показаний приборов учета; 
- по оказанию услуг связи в связи с заключением МК на меньшую стоимость.</t>
    </r>
  </si>
  <si>
    <r>
      <rPr>
        <b/>
        <sz val="12"/>
        <color indexed="8"/>
        <rFont val="Times New Roman"/>
        <family val="1"/>
        <charset val="204"/>
      </rPr>
      <t>МБУ "КСАТ":</t>
    </r>
    <r>
      <rPr>
        <sz val="12"/>
        <color indexed="8"/>
        <rFont val="Times New Roman"/>
        <family val="1"/>
        <charset val="204"/>
      </rPr>
      <t xml:space="preserve">
Отклонение от плана составляет  3 253,53 тыс.руб. в том числе:
1. 110,73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81,43 тыс.руб.  -неисполнение субсидии по статье начисления на оплату труда.
3. 64,0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250,22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21,8  тыс. руб. - неисполнение субсидии по статье оплата услуг по содержанию имущества возникла в связи с: 1.   .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будет произведена по факту оказанных услуг
6. 126,38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услуг.3 Оплата за услуги по благоустройству  - аутсорсинг (цветники и покос травы), произведена по факту выставленных счетов.
7.  1 543,82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862,76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согласно выставленных счетов. 2 Оплата счетов за приобретение шин произведена по факту поставки товара.3 Оплата счетов за приобретение материалов для объектов благоустройства, произведена по факту поставки товара, согласно выставленных счетов
9. 5,94 тыс.руб.- неисполнение субсидии по статье увеличение стоимости продуктов питания, в связи с оплатой по факту поставки  молока, согласно поданных заявок.
10. 0,02  тыс.руб. -неисполнение субсидии по статье увеличение стоимости мягкого инвентаря, оплата произведена по факту поставки товара, согласно заключенного договора
11. 16,08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34,12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136,23 тыс.руб- неисполнение субсидии  по статье приобретение основных средств (бензо-электроинструменты), оплата будет  произведена по факту поставки в 2022 году</t>
    </r>
  </si>
  <si>
    <r>
      <rPr>
        <b/>
        <sz val="12"/>
        <color indexed="8"/>
        <rFont val="Times New Roman"/>
        <family val="1"/>
        <charset val="204"/>
      </rPr>
      <t>МБУ "КСАТ":</t>
    </r>
    <r>
      <rPr>
        <sz val="12"/>
        <color indexed="8"/>
        <rFont val="Times New Roman"/>
        <family val="1"/>
        <charset val="204"/>
      </rPr>
      <t xml:space="preserve">
Неисполнение по статье расходов  в размере 1 713,72 тыс.руб. на оказание услуг по вывозу снега с территории города Когалыма, в связи с оплатой счетов по факту оказанных услуг
</t>
    </r>
    <r>
      <rPr>
        <b/>
        <sz val="12"/>
        <color indexed="8"/>
        <rFont val="Times New Roman"/>
        <family val="1"/>
        <charset val="204"/>
      </rPr>
      <t>МКУ "УЖКХ г.Когалыма":</t>
    </r>
    <r>
      <rPr>
        <sz val="12"/>
        <color indexed="8"/>
        <rFont val="Times New Roman"/>
        <family val="1"/>
        <charset val="204"/>
      </rPr>
      <t xml:space="preserve">
На оказание услуг по очистке и вывозу снега с территории города Когалыма в 2021 году заключен МК от 28.12.2020 №0187300013720000521 с ООО "АКВАСТРОЙ-СЕРВИС"на сумму 2 748,23 тыс.руб. Оплата работ производена по факту на основании счетов и подписанных Сторонами актов оказанных услуг. Согласно доп.соглашения к МК от  30.12.2021 Стороны пришли к Соглашению о расторжении контракта. Обязательства Сторон по контракту считать выполненными в размере 2 582,97 тыс.руб.      </t>
    </r>
  </si>
  <si>
    <r>
      <rPr>
        <b/>
        <sz val="12"/>
        <color indexed="8"/>
        <rFont val="Times New Roman"/>
        <family val="1"/>
        <charset val="204"/>
      </rPr>
      <t>МУ "УКС г.Когалыма":</t>
    </r>
    <r>
      <rPr>
        <sz val="12"/>
        <color indexed="8"/>
        <rFont val="Times New Roman"/>
        <family val="1"/>
        <charset val="204"/>
      </rPr>
      <t xml:space="preserve">
На отчетную дату ведется исполнение следующих контрактов:
1. Контракт №19С от 21.06.2019 на выполнение проектно-изыскательских работ по объекту: "Реконструкция участка ВЛ 35КВ ПП-35КВ "Аэропорт" ПС №35". 
- цена контракта 3 028,14 тыс. руб.; 
- в 2019 году приняты и оплачены работы в размере - 1 367,43 тыс.руб.; 
- в 2020 году приняты и оплачены работы в размере 1 356,10 тыс. руб.;
- в 2021 году приняты и оплачены работы в размере 304,61 тыс. руб.
- </t>
    </r>
    <r>
      <rPr>
        <b/>
        <sz val="12"/>
        <color indexed="8"/>
        <rFont val="Times New Roman"/>
        <family val="1"/>
        <charset val="204"/>
      </rPr>
      <t>работы выполнены и оплачены в полном объеме.</t>
    </r>
    <r>
      <rPr>
        <sz val="12"/>
        <color indexed="8"/>
        <rFont val="Times New Roman"/>
        <family val="1"/>
        <charset val="204"/>
      </rPr>
      <t xml:space="preserve">
2. Контракт №06-2031 от 29.08.2019 на выполнение проектно-изыскательских работ
по объекту: "Водовод от ТК-9 до водопроводной камеры ВК-6":
- цена контракта 4 738,26 тыс. руб.;
- в 2019 году приняты и оплачены работы  в размере 1 489,31 тыс.руб.;
- в 2020 году приняты и оплачены работы в размере 462,87 тыс. руб.;
- сроки выполнения работ по 30.09.2020;
- </t>
    </r>
    <r>
      <rPr>
        <b/>
        <sz val="12"/>
        <color indexed="8"/>
        <rFont val="Times New Roman"/>
        <family val="1"/>
        <charset val="204"/>
      </rPr>
      <t>работы выполнены и оплачены в полном объеме,</t>
    </r>
    <r>
      <rPr>
        <sz val="12"/>
        <color indexed="8"/>
        <rFont val="Times New Roman"/>
        <family val="1"/>
        <charset val="204"/>
      </rPr>
      <t xml:space="preserve"> фактический объем выполненных работ составил 3 759,93 тыс. руб., контракт расторгнут (в части неисполненных обязательств).
3. Контракт №102Д от 02.09.2020 на выполнение работ по реконструкции участков инженерных сетей канализации к жилым домам №1, №2, №64, №65 и сетей линий электропередач 10кВ, (фидер 35-03) по улице Широкой в левобережной части города Когалыма (в том числе ПИР):
- цена контракта 18 961,00 тыс.руб.; 
- в 2020 проведен авансовый платеж в размере 30% от стоимости контракта, что сотавило 5 688,30 тыс.руб.;
- срок окончания работ 15.06.2021 года (продлены);
- работы выполнены и оплачены в полном объеме;
- фактический объем выполненных работ составил 18 787,58 тыс. руб., так как часть работ по контракту выполнять не потребовалось, заключено дополнительное соглашение о расторжении контракта (в части неисполненных обязательств).
4. Контракт №06-2031-РД от 15.09.2020 на выполнение проектных работ по объекту: "Водовод от ТК-9 до водопроводной камеры ВК-6":
- цена контракта - 678,02 тыс. руб.;
- сроки выполнения работ по 15.11.2020;
</t>
    </r>
    <r>
      <rPr>
        <b/>
        <sz val="12"/>
        <color indexed="8"/>
        <rFont val="Times New Roman"/>
        <family val="1"/>
        <charset val="204"/>
      </rPr>
      <t>-  работы выполнены и оплачены в полном объеме.</t>
    </r>
    <r>
      <rPr>
        <sz val="12"/>
        <color indexed="8"/>
        <rFont val="Times New Roman"/>
        <family val="1"/>
        <charset val="204"/>
      </rPr>
      <t xml:space="preserve">
5.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 сроки выполнения работ 24.12.2021 (продлены);
</t>
    </r>
    <r>
      <rPr>
        <b/>
        <sz val="12"/>
        <color indexed="8"/>
        <rFont val="Times New Roman"/>
        <family val="1"/>
        <charset val="204"/>
      </rPr>
      <t>- ведется выполнение работ.</t>
    </r>
    <r>
      <rPr>
        <sz val="12"/>
        <color indexed="8"/>
        <rFont val="Times New Roman"/>
        <family val="1"/>
        <charset val="204"/>
      </rPr>
      <t xml:space="preserve">
6. Контракт №15Д от 16.04.2021 на выполнение работ по прокладке газопровода по ул. Береговая от узла 169:
- сроки выполнения работ по 31.08.202;
- цена контракта 9 938,9 тыс. руб.;
- перечислен аванс в размере 2 981,7 тыс. руб. (30% от цены контракта);
</t>
    </r>
    <r>
      <rPr>
        <b/>
        <sz val="12"/>
        <color indexed="8"/>
        <rFont val="Times New Roman"/>
        <family val="1"/>
        <charset val="204"/>
      </rPr>
      <t>- работы выполнены и оплачены в полном объеме.</t>
    </r>
    <r>
      <rPr>
        <sz val="12"/>
        <color indexed="8"/>
        <rFont val="Times New Roman"/>
        <family val="1"/>
        <charset val="204"/>
      </rPr>
      <t xml:space="preserve">
7. Контракт №81Д от 16.08.2021 на выполнение работ по строительству 1 этапа инженерных сетей индивидуальной жилой застройки на пересечении проспекта Нефтяников и Сургутского шоссе в городе Когалыме (в том числе ПИР):
- сроки выполнения работ - по 29.07.2022,
- цена контракта - 35 382,00,
- перечислен аванс в размере 12 383,7 тыс. руб. (35% от цены контракта), </t>
    </r>
    <r>
      <rPr>
        <b/>
        <sz val="12"/>
        <color indexed="8"/>
        <rFont val="Times New Roman"/>
        <family val="1"/>
        <charset val="204"/>
      </rPr>
      <t xml:space="preserve">ведутся работы.           </t>
    </r>
    <r>
      <rPr>
        <sz val="12"/>
        <color indexed="8"/>
        <rFont val="Times New Roman"/>
        <family val="1"/>
        <charset val="204"/>
      </rPr>
      <t xml:space="preserve">                                                   
8. Контракт №69Д от 05.10.2021 на выполнение работ по строительству объекта "Водовод от ТК-9 до водопроводной камеры ВК-6":                                                                                                                                                                                                     -сроки выполнения работ - по 31.08.2022,                                                                                                                                            
-цена контракта 90 807,30 тыс.руб.                                                                                                                                                                  
-перечислен аванс в размере 27 242,19 тыс.руб.(30% от цены контракта), ведутся работы.                                                            
9. Муниципальный контракт 32/2021 от 05.10.2021 на оказание услуг по оформлению технического плана объекта: "Газопровод по ул. Береговой от узла №169"  на сумму 38,89 тыс.руб. - работы выполнены и оплачены в полном объеме. 
10. Контракт №110Д от 01.11.2021 на выполнение работ по строительству 1 этапа инженерных сетей индивидуальной жилой застройки в городе Когалыме (1,2 этапа) (в том чмсле ПИР):                                                                                                                                                                                                     -сроки выполнения работ - по 29.07.2022,                                                                                                                                            
-цена контракта 34 583,00 тыс.руб.                                                                                                                                                                  
-перечислен аванс в размере 10 374,90 тыс.руб.(30% от цены контракта), ведутся работы.      
Сетевой график не исполнен по следующим причинам:
- в связи с нарушением сроков выполнения пабот проектной организацией;
- в связи с передачей функций заказчика по контрактам со сроками выполнения работ превышающими отчетный финансовый год;
- в связи с отсутствием заключенных контрактов, по причине неопреленности инвестора с объектами капитального строительства.</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</si>
  <si>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- 11 203,90 тыс. рублей, из них: средства ОБ - 8 963,1 тыс. рублей, средства МБ - 2 240,8 тыс. рублей). 
На основании заявок ООО "КонцессКом", ООО "Горводоканал" в декабре 2021 года концессионерам представлена субсидия на  реконструкцию (модернизацию) объектов коммунальной инфраструктуры города Когалыма.
</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</si>
  <si>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от 26.04.2021 №2, в соответствии с которым ООО "КонцессКом" в мае перечислен аванс в размере 30%  от стоимости проекта модернизации, что составляет 65 785,7 тыс. рублей. Ведутся работы.</t>
    </r>
  </si>
  <si>
    <r>
      <rPr>
        <b/>
        <sz val="12"/>
        <color indexed="8"/>
        <rFont val="Times New Roman"/>
        <family val="1"/>
        <charset val="204"/>
      </rPr>
      <t>КУМИ Администрации г.Когалыма:</t>
    </r>
    <r>
      <rPr>
        <sz val="12"/>
        <color indexed="8"/>
        <rFont val="Times New Roman"/>
        <family val="1"/>
        <charset val="204"/>
      </rPr>
      <t xml:space="preserve">
Мероприятие направлено  на завершение строительства незавершенного строительством объекта "Блочная котельная по улице Комсомольской" - средства МБ - 26 217,91 рублей.
В рамках реализации мероприятия заключено Соглашение о предоставлении субсидии на финансовое обеспечение расходов на выполнение мероприятий, предусмотренных концессионным соглашением от 02.03.2021 №1, в соответствии с которым ООО "КонцессКом" в марте перечислены денежные средства в размере 26 217,1 тыс. рублей. Срок выполнения работ продлен до 28.02.2022 на основании постановления Администрации города Когалыма от 29.12.2021 №2796 "О внесении изменений в концессионное соглашение".</t>
    </r>
  </si>
  <si>
    <r>
      <rPr>
        <b/>
        <sz val="13"/>
        <color theme="1"/>
        <rFont val="Times New Roman"/>
        <family val="1"/>
        <charset val="204"/>
      </rPr>
      <t>МБУ "КСАТ":</t>
    </r>
    <r>
      <rPr>
        <sz val="13"/>
        <color theme="1"/>
        <rFont val="Times New Roman"/>
        <family val="1"/>
        <charset val="204"/>
      </rPr>
      <t xml:space="preserve">
Отклонение от плана составляет  10 123,62  тыс. руб. в том числе:
1. 259,78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304,54 тыс. руб.  -неисполнение субсидии по статье начисления на оплату труда.
3. 176,83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625,66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30,70  тыс. руб. - неисполнение субсидии по статье оплата услуг по содержанию имущества возникла в связи с: 1.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произведена по факту оказанных услуг
6. 139,78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 3.  Оказание услуг по охране базы, так как оплата произведена по факту оказанных услуг.
 7. 123,01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6 462,63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1 625,09 тыс. руб. – неисполнение субсидии по статье увеличение стоимости прочих оборотных запасов (материалов), в связи : 1. Приобретение и материалов для содержания дорог, оплата произведена по факту поставки товара. 2. Оплата счетов за приобретение запасных частей произведена по факту поставки товара и согласно выставленных счетов. 3. Оплата счетов за приобретение шин  произведена по факту поставки товара
10. 186,75 тыс. руб. - неисполнение по статье расходов прочие расходы  в связи с оплатой гос.пошлин и сборов, разного рода платежей  (разрешение на движение по автомобильным дорогам транспортных средств, осуществляющих перевозки тяжеловесных и крупногабаритных грузов) произведена согласно поданной служебной записки Отдела эксплуатации
11. 20,18 тыс.руб.- неисполнение субсидии по статье увеличение стоимости продуктов питания, в связи с оплатой по факту поставки  молока, согласно поданных заявок.
12. 33,59 тыс. руб. . неисполнение по статье расходов  пособий:. 1. за первые три дня временной нетрудоспособности за счет средств работодателя, корректировка платежей  произведена по факту предоставленных документов. 2. по уходу за ребенком инвалидом, оплата  произведена по факту предоставленных документов
13. 0,04 тыс. руб. неисполнение субсидии по статье увеличение стоимости мягкого инвентаря, оплата произведена по факту поставки товара и согласно заключенного договора
14.  135,04 тыс. руб. - неисполнение по статье  на приобретение газонокосилки, почвенного бура, бензотримера) оплата будет произведена по факту поставки товара в 2022 году</t>
    </r>
  </si>
  <si>
    <r>
      <rPr>
        <b/>
        <sz val="13"/>
        <color theme="1"/>
        <rFont val="Times New Roman"/>
        <family val="1"/>
        <charset val="204"/>
      </rPr>
      <t>МБУ "КСАТ":</t>
    </r>
    <r>
      <rPr>
        <sz val="13"/>
        <color theme="1"/>
        <rFont val="Times New Roman"/>
        <family val="1"/>
        <charset val="204"/>
      </rPr>
      <t xml:space="preserve">
Неисполнение субсидии по статье арендная плата 21,24 тыс. руб. за пользование имуществом возникло, в связи с тем, что оплата произведена согласно графика платежей </t>
    </r>
  </si>
  <si>
    <t>01.01.2022</t>
  </si>
  <si>
    <t>«Экологическая безопасность города Когалыма» по состоянию на 01.01.2022 (сетевой график)</t>
  </si>
  <si>
    <t xml:space="preserve">План на 31.12.2021 </t>
  </si>
  <si>
    <t>Профинансировано на 31.12.2021</t>
  </si>
  <si>
    <t>Кассовый расход на 31.12.2021</t>
  </si>
  <si>
    <t>План на 31.12.2021</t>
  </si>
  <si>
    <r>
      <rPr>
        <b/>
        <u/>
        <sz val="12"/>
        <rFont val="Times New Roman"/>
        <family val="1"/>
        <charset val="204"/>
      </rPr>
      <t>МКУ "УОДОМС":</t>
    </r>
    <r>
      <rPr>
        <u/>
        <sz val="12"/>
        <rFont val="Times New Roman"/>
        <family val="1"/>
        <charset val="204"/>
      </rPr>
      <t xml:space="preserve"> </t>
    </r>
    <r>
      <rPr>
        <sz val="12"/>
        <rFont val="Times New Roman"/>
        <family val="1"/>
        <charset val="204"/>
      </rPr>
      <t xml:space="preserve">                                                                              Остаток плановых ассигнований cоставил: 40,1 тыс.рублей:
1) </t>
    </r>
    <r>
      <rPr>
        <b/>
        <sz val="12"/>
        <rFont val="Times New Roman"/>
        <family val="1"/>
        <charset val="204"/>
      </rPr>
      <t xml:space="preserve">по бюджету г.Когалыма - 22,4 тыс. рублей, </t>
    </r>
    <r>
      <rPr>
        <sz val="12"/>
        <rFont val="Times New Roman"/>
        <family val="1"/>
        <charset val="204"/>
      </rPr>
      <t xml:space="preserve">в т.ч.: 22,0 тыс. руб. - оплата труда гражданского персонала и начисления на них (работники отработали не полный месяц); 0,4 тыс. рублей -возмещение работникам расходов, связанных с прохождением первичного медосмотра. Остаток средств в связи с прохождением первичного медосмотра ранее. 
2) </t>
    </r>
    <r>
      <rPr>
        <b/>
        <sz val="12"/>
        <rFont val="Times New Roman"/>
        <family val="1"/>
        <charset val="204"/>
      </rPr>
      <t>по бюджету автономного округа - 17,7 тыс. рублей</t>
    </r>
    <r>
      <rPr>
        <sz val="12"/>
        <rFont val="Times New Roman"/>
        <family val="1"/>
        <charset val="204"/>
      </rPr>
      <t xml:space="preserve"> - оплата труда гражданского персонала и начисления на них (работники отработали не полный месяц, больничные листы).
</t>
    </r>
    <r>
      <rPr>
        <b/>
        <u/>
        <sz val="12"/>
        <rFont val="Times New Roman"/>
        <family val="1"/>
        <charset val="204"/>
      </rPr>
      <t>МБУ "КСАТ":</t>
    </r>
    <r>
      <rPr>
        <u/>
        <sz val="12"/>
        <rFont val="Times New Roman"/>
        <family val="1"/>
        <charset val="204"/>
      </rPr>
      <t xml:space="preserve">
</t>
    </r>
    <r>
      <rPr>
        <sz val="12"/>
        <rFont val="Times New Roman"/>
        <family val="1"/>
        <charset val="204"/>
      </rPr>
      <t>Остаток плановых ассигнований cоставил:</t>
    </r>
    <r>
      <rPr>
        <b/>
        <sz val="12"/>
        <rFont val="Times New Roman"/>
        <family val="1"/>
        <charset val="204"/>
      </rPr>
      <t xml:space="preserve"> </t>
    </r>
    <r>
      <rPr>
        <sz val="12"/>
        <rFont val="Times New Roman"/>
        <family val="1"/>
        <charset val="204"/>
      </rPr>
      <t xml:space="preserve">21,1 тыс.рублей:                 </t>
    </r>
    <r>
      <rPr>
        <b/>
        <sz val="12"/>
        <rFont val="Times New Roman"/>
        <family val="1"/>
        <charset val="204"/>
      </rPr>
      <t xml:space="preserve"> 1) по бюджету г.Когалыма -</t>
    </r>
    <r>
      <rPr>
        <sz val="12"/>
        <rFont val="Times New Roman"/>
        <family val="1"/>
        <charset val="204"/>
      </rPr>
      <t xml:space="preserve"> </t>
    </r>
    <r>
      <rPr>
        <b/>
        <sz val="12"/>
        <rFont val="Times New Roman"/>
        <family val="1"/>
        <charset val="204"/>
      </rPr>
      <t>20,7 тыс. рублей</t>
    </r>
    <r>
      <rPr>
        <sz val="12"/>
        <rFont val="Times New Roman"/>
        <family val="1"/>
        <charset val="204"/>
      </rPr>
      <t xml:space="preserve">, в том числе: 
• по статье оплата труда и налоги - 945,9 тыс.рублей; 
• по статье расходов "оплата медицинского осмотра" - 48,6 тыс.рублей;
• по статье расходов " приобретение спец.одежды"- 45,6 тыс.рублей.
</t>
    </r>
    <r>
      <rPr>
        <b/>
        <sz val="12"/>
        <rFont val="Times New Roman"/>
        <family val="1"/>
        <charset val="204"/>
      </rPr>
      <t>2)</t>
    </r>
    <r>
      <rPr>
        <sz val="12"/>
        <rFont val="Times New Roman"/>
        <family val="1"/>
        <charset val="204"/>
      </rPr>
      <t xml:space="preserve"> </t>
    </r>
    <r>
      <rPr>
        <b/>
        <sz val="12"/>
        <rFont val="Times New Roman"/>
        <family val="1"/>
        <charset val="204"/>
      </rPr>
      <t>по бюджету автономного округа</t>
    </r>
    <r>
      <rPr>
        <sz val="12"/>
        <rFont val="Times New Roman"/>
        <family val="1"/>
        <charset val="204"/>
      </rPr>
      <t xml:space="preserve"> </t>
    </r>
    <r>
      <rPr>
        <b/>
        <sz val="12"/>
        <rFont val="Times New Roman"/>
        <family val="1"/>
        <charset val="204"/>
      </rPr>
      <t>- 0,4 тыс.рублей</t>
    </r>
    <r>
      <rPr>
        <sz val="12"/>
        <rFont val="Times New Roman"/>
        <family val="1"/>
        <charset val="204"/>
      </rPr>
      <t xml:space="preserve"> по статье оплата труда и налоги . Остаток за фактически отработанное время, согласно табеля учета рабочего времени.</t>
    </r>
  </si>
  <si>
    <t>В составе народной дружины, по состоянию на  январь 2022 года                       11 человек. С участием членов народной дружины города Когалыма на текущую дату выявлено 10 административных правонарушений, предусмотренных ст.20.1., 7 административных правонарушений по ст. 19.3, по ст. 20.6.1.  2 административных парвонарушения, 3 административных правонарушения по ст. 6.24. , 1 административное по статье 20.20  Кодекса об административных правонарушениях Российской Федерации. Государственной программой Ханты – Мансийского автономного округа – Югры «Профилактика правонарушений и обеспечение отдельных прав граждан» муниципальному образованию город Когалым предусмотрена субсидия на создание условий для деятельности народных дружин за счет средств окружного бюджета на 2021 год в размере 180 800,00 (Сто восемьдесят тысяч восемьсот) рублей 00 копеек.
Бюджетом города Когалыма предусмотрена доля софинансирования расходных обязательств в размере на 2021 год 180 800,00 (Сто восемьдесят тысяч восемьсот) рублей 00 копеек.
В связи с полным обеспечением форменной одеждой, отличительной символикой, удостоверениями, осуществлением личного страхования народных дружинников за счет средств бюджета города Когалыма, бюджетные средства автономного округа в 2021-2022 годах планируется направить на материальное стимулирование членов народной дружины. Выплаты на материальное стимулирование запланированы на июль  2021 года.</t>
  </si>
  <si>
    <t>приобретение основных средств в учреждение материальных запасов учреждений (микрофоны, трибуны, грамоты, шары)</t>
  </si>
  <si>
    <t>Курсы повышения квалификацйии для педагогических работников общеобразовательныфх учреждений по программе "Современные пихолого-педагогические технологии"</t>
  </si>
  <si>
    <t>Отмена мероприятий в связи с эпидемиологической обстановкой</t>
  </si>
  <si>
    <t xml:space="preserve">Остаток плана на 01.01.2022г. составляет 10552,69 руб., в т.ч. на:
1) 1881,84 руб.-услуги связи (фактические расходы сложились меньше, чем было запланировано);
2)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01.01.2022г. составил 6895,86 руб., т.к. вышеуказанный муниципальный контракт заключен с учетом расходных материалов. За 2021 год расходные материалы заменены на меньшую сумму, чем было запланировано;
3) 620,05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оказание типографских услуг по переплету документов длительного срока хренения);
4) 1154,94 руб. - экономия по торгам (поставка бумаги).
</t>
  </si>
  <si>
    <t>\</t>
  </si>
  <si>
    <t>Отклонение 6,504 тыс. руб. - экономия по оплате сценических костюмов.</t>
  </si>
  <si>
    <t>Отклонение 4902,929: по оплате командировочных расходов и др.</t>
  </si>
  <si>
    <t>Отклонение 4694,019 тыс. руб.:экономия по оплате больничных, льготного проезда и др.</t>
  </si>
  <si>
    <r>
      <t xml:space="preserve">Остаток плановых ассигнований из бюджета автономного округа в сумме </t>
    </r>
    <r>
      <rPr>
        <b/>
        <sz val="12"/>
        <rFont val="Times New Roman"/>
        <family val="1"/>
        <charset val="204"/>
      </rPr>
      <t>55,9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79 устных и 7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</si>
  <si>
    <t>О.С. Саратова
 тел. 93-752</t>
  </si>
  <si>
    <t xml:space="preserve">Муниципальный контракт на оказание услуги по перевозке пассажиров легковым автомобильным транспортом заключен на сумму 284,9 тыс. рублей (плановый объем субвенции составлял на 2021 год 491,2 тыс. рублей). Обоснованная экономия в размере 206,3 тыс. рублей сложилась в результате проведения аукциона в электронной форме. </t>
  </si>
  <si>
    <t>Плановый объем субвенции на предоставление необходимых средств связи на 2021 год составлял 44,1 тыс. рублей. Договор заключен на 26,6 тыс. рублей.</t>
  </si>
  <si>
    <t>2.1. Основное мероприятие "Создание условий для легкого старта и комфортного ведения бизнеса" (показатели  6, 7, 8,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</si>
</sst>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 #,##0.00_-;_-* &quot;-&quot;??_-;_-@_-"/>
    <numFmt numFmtId="164" formatCode="_-* #,##0.00\ _₽_-;\-* #,##0.00\ _₽_-;_-* &quot;-&quot;??\ _₽_-;_-@_-"/>
    <numFmt numFmtId="165" formatCode="_-* #,##0.00_р_._-;\-* #,##0.00_р_._-;_-* &quot;-&quot;??_р_._-;_-@_-"/>
    <numFmt numFmtId="166" formatCode="#,##0.0_ ;[Red]\-#,##0.0\ "/>
    <numFmt numFmtId="167" formatCode="#,##0_ ;[Red]\-#,##0\ "/>
    <numFmt numFmtId="168" formatCode="_(* #,##0.00_);_(* \(#,##0.00\);_(* &quot;-&quot;??_);_(@_)"/>
    <numFmt numFmtId="169" formatCode="#,##0.0"/>
    <numFmt numFmtId="170" formatCode="#,##0.00\ _₽"/>
    <numFmt numFmtId="171" formatCode="_(* #,##0.0_);_(* \(#,##0.0\);_(* &quot;-&quot;??_);_(@_)"/>
    <numFmt numFmtId="172" formatCode="0.0"/>
    <numFmt numFmtId="173" formatCode="_-* #,##0.0_р_._-;\-* #,##0.0_р_._-;_-* &quot;-&quot;?_р_._-;_-@_-"/>
    <numFmt numFmtId="174" formatCode="#,##0.00_ ;[Red]\-#,##0.00\ "/>
    <numFmt numFmtId="175" formatCode="#,##0.000\ _₽"/>
    <numFmt numFmtId="176" formatCode="_-* #,##0.0\ _₽_-;\-* #,##0.0\ _₽_-;_-* &quot;-&quot;?\ _₽_-;_-@_-"/>
    <numFmt numFmtId="177" formatCode="#,##0.00;[Red]\-#,##0.00;0.00"/>
    <numFmt numFmtId="178" formatCode="_-* #,##0.00\ _₽_-;\-* #,##0.00\ _₽_-;_-* &quot;-&quot;?\ _₽_-;_-@_-"/>
    <numFmt numFmtId="179" formatCode="#,##0.00_р_."/>
    <numFmt numFmtId="180" formatCode="#,##0.00_р_.;[Red]#,##0.00_р_."/>
    <numFmt numFmtId="181" formatCode="#,##0.00;[Red]#,##0.00"/>
    <numFmt numFmtId="182" formatCode="#,##0\ _₽"/>
    <numFmt numFmtId="183" formatCode="#,##0.000_р_."/>
    <numFmt numFmtId="184" formatCode="_-* #,##0.0\ _₽_-;\-* #,##0.0\ _₽_-;_-* &quot;-&quot;??\ _₽_-;_-@_-"/>
    <numFmt numFmtId="185" formatCode="#,##0.000_ ;[Red]\-#,##0.000\ "/>
  </numFmts>
  <fonts count="12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2"/>
      <name val="Times New Roman"/>
      <family val="1"/>
      <charset val="204"/>
    </font>
    <font>
      <sz val="16"/>
      <name val="Times New Roman"/>
      <family val="1"/>
      <charset val="204"/>
    </font>
    <font>
      <sz val="12"/>
      <color theme="1"/>
      <name val="Times New Roman"/>
      <family val="1"/>
      <charset val="204"/>
    </font>
    <font>
      <b/>
      <sz val="16"/>
      <name val="Times New Roman"/>
      <family val="1"/>
      <charset val="204"/>
    </font>
    <font>
      <b/>
      <sz val="14"/>
      <name val="Times New Roman"/>
      <family val="1"/>
      <charset val="204"/>
    </font>
    <font>
      <sz val="14"/>
      <color theme="1"/>
      <name val="Times New Roman"/>
      <family val="1"/>
      <charset val="204"/>
    </font>
    <font>
      <sz val="14"/>
      <name val="Times New Roman"/>
      <family val="1"/>
      <charset val="204"/>
    </font>
    <font>
      <b/>
      <sz val="12"/>
      <name val="Times New Roman"/>
      <family val="1"/>
      <charset val="204"/>
    </font>
    <font>
      <b/>
      <sz val="14"/>
      <color theme="1"/>
      <name val="Times New Roman"/>
      <family val="1"/>
      <charset val="204"/>
    </font>
    <font>
      <b/>
      <sz val="16"/>
      <color indexed="81"/>
      <name val="Tahoma"/>
      <family val="2"/>
      <charset val="204"/>
    </font>
    <font>
      <sz val="16"/>
      <color indexed="81"/>
      <name val="Tahoma"/>
      <family val="2"/>
      <charset val="204"/>
    </font>
    <font>
      <sz val="20"/>
      <name val="Times New Roman"/>
      <family val="1"/>
      <charset val="204"/>
    </font>
    <font>
      <sz val="13"/>
      <name val="Times New Roman"/>
      <family val="1"/>
      <charset val="204"/>
    </font>
    <font>
      <b/>
      <i/>
      <sz val="14"/>
      <name val="Times New Roman"/>
      <family val="1"/>
      <charset val="204"/>
    </font>
    <font>
      <b/>
      <sz val="18"/>
      <name val="Times New Roman"/>
      <family val="1"/>
      <charset val="204"/>
    </font>
    <font>
      <sz val="18"/>
      <name val="Times New Roman"/>
      <family val="1"/>
      <charset val="204"/>
    </font>
    <font>
      <b/>
      <u/>
      <sz val="14"/>
      <name val="Times New Roman"/>
      <family val="1"/>
      <charset val="204"/>
    </font>
    <font>
      <b/>
      <u/>
      <sz val="18"/>
      <name val="Times New Roman"/>
      <family val="1"/>
      <charset val="204"/>
    </font>
    <font>
      <sz val="14"/>
      <name val="Arial"/>
      <family val="2"/>
      <charset val="204"/>
    </font>
    <font>
      <b/>
      <sz val="14"/>
      <color rgb="FFFF0000"/>
      <name val="Times New Roman"/>
      <family val="1"/>
      <charset val="204"/>
    </font>
    <font>
      <sz val="10"/>
      <name val="Arial"/>
      <family val="2"/>
      <charset val="204"/>
    </font>
    <font>
      <sz val="11"/>
      <name val="Times New Roman"/>
      <family val="1"/>
      <charset val="204"/>
    </font>
    <font>
      <b/>
      <sz val="16"/>
      <name val="Arial"/>
      <family val="2"/>
      <charset val="204"/>
    </font>
    <font>
      <sz val="16"/>
      <name val="Arial"/>
      <family val="2"/>
      <charset val="204"/>
    </font>
    <font>
      <sz val="10"/>
      <name val="Times New Roman"/>
      <family val="1"/>
      <charset val="204"/>
    </font>
    <font>
      <sz val="12.5"/>
      <name val="Times New Roman"/>
      <family val="1"/>
      <charset val="204"/>
    </font>
    <font>
      <b/>
      <sz val="12.5"/>
      <name val="Times New Roman"/>
      <family val="1"/>
      <charset val="204"/>
    </font>
    <font>
      <sz val="12.5"/>
      <color theme="1"/>
      <name val="Times New Roman"/>
      <family val="1"/>
      <charset val="204"/>
    </font>
    <font>
      <b/>
      <sz val="12"/>
      <color rgb="FFFF0000"/>
      <name val="Times New Roman"/>
      <family val="1"/>
      <charset val="204"/>
    </font>
    <font>
      <sz val="12"/>
      <color rgb="FFFF0000"/>
      <name val="Times New Roman"/>
      <family val="1"/>
      <charset val="204"/>
    </font>
    <font>
      <b/>
      <sz val="12.5"/>
      <color theme="1"/>
      <name val="Times New Roman"/>
      <family val="1"/>
      <charset val="204"/>
    </font>
    <font>
      <sz val="9"/>
      <color indexed="81"/>
      <name val="Tahoma"/>
      <family val="2"/>
      <charset val="204"/>
    </font>
    <font>
      <b/>
      <sz val="9"/>
      <color indexed="81"/>
      <name val="Tahoma"/>
      <family val="2"/>
      <charset val="204"/>
    </font>
    <font>
      <i/>
      <sz val="12"/>
      <name val="Times New Roman"/>
      <family val="1"/>
      <charset val="204"/>
    </font>
    <font>
      <b/>
      <sz val="20"/>
      <name val="Times New Roman"/>
      <family val="1"/>
      <charset val="204"/>
    </font>
    <font>
      <b/>
      <sz val="13"/>
      <name val="Times New Roman"/>
      <family val="1"/>
      <charset val="204"/>
    </font>
    <font>
      <b/>
      <sz val="13"/>
      <color rgb="FF000000"/>
      <name val="Times New Roman"/>
      <family val="1"/>
      <charset val="204"/>
    </font>
    <font>
      <sz val="13"/>
      <color rgb="FF000000"/>
      <name val="Times New Roman"/>
      <family val="1"/>
      <charset val="204"/>
    </font>
    <font>
      <sz val="11"/>
      <color theme="1"/>
      <name val="Calibri"/>
      <family val="2"/>
      <scheme val="minor"/>
    </font>
    <font>
      <sz val="14"/>
      <color rgb="FFFF0000"/>
      <name val="Times New Roman"/>
      <family val="1"/>
      <charset val="204"/>
    </font>
    <font>
      <u/>
      <sz val="11"/>
      <color theme="10"/>
      <name val="Calibri"/>
      <family val="2"/>
      <scheme val="minor"/>
    </font>
    <font>
      <b/>
      <sz val="16"/>
      <color rgb="FFFF0000"/>
      <name val="Times New Roman"/>
      <family val="1"/>
      <charset val="204"/>
    </font>
    <font>
      <b/>
      <u/>
      <sz val="16"/>
      <name val="Times New Roman"/>
      <family val="1"/>
      <charset val="204"/>
    </font>
    <font>
      <b/>
      <sz val="15"/>
      <name val="Times New Roman"/>
      <family val="1"/>
      <charset val="204"/>
    </font>
    <font>
      <sz val="8"/>
      <name val="Arial Cyr"/>
      <charset val="204"/>
    </font>
    <font>
      <b/>
      <sz val="15"/>
      <color theme="1"/>
      <name val="Times New Roman"/>
      <family val="1"/>
      <charset val="204"/>
    </font>
    <font>
      <b/>
      <sz val="15"/>
      <color rgb="FFFF0000"/>
      <name val="Times New Roman"/>
      <family val="1"/>
      <charset val="204"/>
    </font>
    <font>
      <b/>
      <i/>
      <sz val="14"/>
      <color indexed="8"/>
      <name val="Times New Roman"/>
      <family val="1"/>
      <charset val="204"/>
    </font>
    <font>
      <sz val="13"/>
      <color indexed="8"/>
      <name val="Times New Roman"/>
      <family val="1"/>
      <charset val="204"/>
    </font>
    <font>
      <sz val="13"/>
      <color theme="1"/>
      <name val="Times New Roman"/>
      <family val="1"/>
      <charset val="204"/>
    </font>
    <font>
      <b/>
      <sz val="13"/>
      <color indexed="8"/>
      <name val="Times New Roman"/>
      <family val="1"/>
      <charset val="204"/>
    </font>
    <font>
      <i/>
      <sz val="11"/>
      <color indexed="8"/>
      <name val="Times New Roman"/>
      <family val="1"/>
      <charset val="204"/>
    </font>
    <font>
      <i/>
      <sz val="11"/>
      <color theme="1"/>
      <name val="Times New Roman"/>
      <family val="1"/>
      <charset val="204"/>
    </font>
    <font>
      <i/>
      <sz val="13"/>
      <name val="Times New Roman"/>
      <family val="1"/>
      <charset val="204"/>
    </font>
    <font>
      <i/>
      <sz val="11"/>
      <name val="Times New Roman"/>
      <family val="1"/>
      <charset val="204"/>
    </font>
    <font>
      <sz val="13"/>
      <color rgb="FFFF0000"/>
      <name val="Times New Roman"/>
      <family val="1"/>
      <charset val="204"/>
    </font>
    <font>
      <b/>
      <sz val="13"/>
      <color theme="1"/>
      <name val="Times New Roman"/>
      <family val="1"/>
      <charset val="204"/>
    </font>
    <font>
      <sz val="12"/>
      <color indexed="8"/>
      <name val="Times New Roman"/>
      <family val="1"/>
      <charset val="204"/>
    </font>
    <font>
      <b/>
      <sz val="12"/>
      <color indexed="8"/>
      <name val="Times New Roman"/>
      <family val="1"/>
      <charset val="204"/>
    </font>
    <font>
      <sz val="11"/>
      <color theme="1"/>
      <name val="Times New Roman"/>
      <family val="1"/>
      <charset val="204"/>
    </font>
    <font>
      <i/>
      <sz val="13"/>
      <color theme="1"/>
      <name val="Times New Roman"/>
      <family val="1"/>
      <charset val="204"/>
    </font>
    <font>
      <sz val="10"/>
      <name val="Arial Cyr"/>
      <charset val="204"/>
    </font>
    <font>
      <sz val="11"/>
      <color indexed="8"/>
      <name val="Calibri"/>
      <family val="2"/>
      <charset val="204"/>
    </font>
    <font>
      <sz val="16"/>
      <color rgb="FF000000"/>
      <name val="Times New Roman"/>
      <family val="1"/>
      <charset val="204"/>
    </font>
    <font>
      <b/>
      <sz val="12"/>
      <color rgb="FF000000"/>
      <name val="Times New Roman"/>
      <family val="1"/>
      <charset val="204"/>
    </font>
    <font>
      <b/>
      <sz val="9"/>
      <name val="Times New Roman"/>
      <family val="1"/>
      <charset val="204"/>
    </font>
    <font>
      <b/>
      <sz val="12"/>
      <color theme="1"/>
      <name val="Times New Roman"/>
      <family val="1"/>
      <charset val="204"/>
    </font>
    <font>
      <sz val="12"/>
      <color rgb="FF000000"/>
      <name val="Times New Roman"/>
      <family val="1"/>
      <charset val="204"/>
    </font>
    <font>
      <i/>
      <sz val="13"/>
      <color rgb="FF000000"/>
      <name val="Times New Roman"/>
      <family val="1"/>
      <charset val="204"/>
    </font>
    <font>
      <i/>
      <sz val="10"/>
      <color theme="1"/>
      <name val="Times New Roman"/>
      <family val="1"/>
      <charset val="204"/>
    </font>
    <font>
      <b/>
      <sz val="18"/>
      <color theme="1"/>
      <name val="Times New Roman"/>
      <family val="1"/>
      <charset val="204"/>
    </font>
    <font>
      <b/>
      <sz val="16"/>
      <color theme="1"/>
      <name val="Times New Roman"/>
      <family val="1"/>
      <charset val="204"/>
    </font>
    <font>
      <b/>
      <sz val="14"/>
      <color rgb="FF000000"/>
      <name val="Times New Roman"/>
      <family val="1"/>
      <charset val="204"/>
    </font>
    <font>
      <b/>
      <sz val="11"/>
      <name val="Times New Roman"/>
      <family val="1"/>
      <charset val="204"/>
    </font>
    <font>
      <sz val="14"/>
      <color rgb="FF000000"/>
      <name val="Times New Roman"/>
      <family val="1"/>
      <charset val="204"/>
    </font>
    <font>
      <b/>
      <sz val="18"/>
      <color rgb="FF000000"/>
      <name val="Times New Roman"/>
      <family val="1"/>
      <charset val="204"/>
    </font>
    <font>
      <b/>
      <sz val="10"/>
      <color rgb="FF000000"/>
      <name val="Times New Roman"/>
      <family val="1"/>
      <charset val="204"/>
    </font>
    <font>
      <i/>
      <sz val="11"/>
      <color rgb="FF000000"/>
      <name val="Times New Roman"/>
      <family val="1"/>
      <charset val="204"/>
    </font>
    <font>
      <b/>
      <sz val="11"/>
      <color rgb="FF000000"/>
      <name val="Times New Roman"/>
      <family val="1"/>
      <charset val="204"/>
    </font>
    <font>
      <sz val="10"/>
      <color theme="1"/>
      <name val="Calibri"/>
      <family val="2"/>
      <charset val="204"/>
      <scheme val="minor"/>
    </font>
    <font>
      <sz val="10"/>
      <color theme="1"/>
      <name val="Times New Roman"/>
      <family val="1"/>
      <charset val="204"/>
    </font>
    <font>
      <sz val="11"/>
      <name val="Calibri"/>
      <family val="2"/>
      <scheme val="minor"/>
    </font>
    <font>
      <sz val="13"/>
      <name val="Arial"/>
      <family val="2"/>
      <charset val="204"/>
    </font>
    <font>
      <b/>
      <sz val="11"/>
      <color theme="1"/>
      <name val="Calibri"/>
      <family val="2"/>
      <scheme val="minor"/>
    </font>
    <font>
      <b/>
      <sz val="13"/>
      <name val="Arial"/>
      <family val="2"/>
      <charset val="204"/>
    </font>
    <font>
      <b/>
      <sz val="20"/>
      <color theme="1"/>
      <name val="Times New Roman"/>
      <family val="1"/>
      <charset val="204"/>
    </font>
    <font>
      <b/>
      <sz val="18"/>
      <color indexed="8"/>
      <name val="Times New Roman"/>
      <family val="1"/>
      <charset val="204"/>
    </font>
    <font>
      <b/>
      <sz val="14"/>
      <color indexed="8"/>
      <name val="Times New Roman"/>
      <family val="1"/>
      <charset val="204"/>
    </font>
    <font>
      <b/>
      <i/>
      <sz val="11"/>
      <color indexed="8"/>
      <name val="Times New Roman"/>
      <family val="1"/>
      <charset val="204"/>
    </font>
    <font>
      <b/>
      <i/>
      <sz val="11"/>
      <color theme="1"/>
      <name val="Times New Roman"/>
      <family val="1"/>
      <charset val="204"/>
    </font>
    <font>
      <sz val="20"/>
      <color rgb="FFFF0000"/>
      <name val="Times New Roman"/>
      <family val="1"/>
      <charset val="204"/>
    </font>
    <font>
      <b/>
      <sz val="20"/>
      <color rgb="FFFF0000"/>
      <name val="Times New Roman"/>
      <family val="1"/>
      <charset val="204"/>
    </font>
    <font>
      <sz val="13"/>
      <color theme="1"/>
      <name val="Times New Roman"/>
      <family val="1"/>
      <charset val="204"/>
    </font>
    <font>
      <i/>
      <sz val="12"/>
      <color indexed="8"/>
      <name val="Times New Roman"/>
      <family val="1"/>
      <charset val="204"/>
    </font>
    <font>
      <sz val="12"/>
      <color indexed="8"/>
      <name val="Times New Roman"/>
      <family val="1"/>
      <charset val="204"/>
    </font>
    <font>
      <b/>
      <sz val="13"/>
      <color indexed="8"/>
      <name val="Times New Roman"/>
      <family val="1"/>
      <charset val="204"/>
    </font>
    <font>
      <sz val="13"/>
      <color theme="1"/>
      <name val="Times New Roman"/>
      <family val="1"/>
      <charset val="204"/>
    </font>
    <font>
      <sz val="15"/>
      <name val="Times New Roman"/>
      <family val="1"/>
      <charset val="204"/>
    </font>
    <font>
      <sz val="15"/>
      <color theme="1"/>
      <name val="Times New Roman"/>
      <family val="1"/>
      <charset val="204"/>
    </font>
    <font>
      <sz val="10"/>
      <name val="Arial"/>
      <family val="2"/>
      <charset val="204"/>
    </font>
    <font>
      <b/>
      <sz val="10"/>
      <color theme="1"/>
      <name val="Times New Roman"/>
      <family val="1"/>
      <charset val="204"/>
    </font>
    <font>
      <i/>
      <sz val="13"/>
      <color theme="1"/>
      <name val="Times New Roman"/>
      <family val="1"/>
      <charset val="204"/>
    </font>
    <font>
      <sz val="13"/>
      <color theme="1"/>
      <name val="Times New Roman"/>
      <family val="1"/>
      <charset val="204"/>
    </font>
    <font>
      <u/>
      <sz val="12"/>
      <name val="Times New Roman"/>
      <family val="1"/>
      <charset val="204"/>
    </font>
    <font>
      <b/>
      <u/>
      <sz val="12"/>
      <name val="Times New Roman"/>
      <family val="1"/>
      <charset val="204"/>
    </font>
    <font>
      <b/>
      <sz val="20"/>
      <color rgb="FF000000"/>
      <name val="Times New Roman"/>
      <family val="1"/>
      <charset val="204"/>
    </font>
    <font>
      <sz val="36"/>
      <name val="Times New Roman"/>
      <family val="1"/>
      <charset val="204"/>
    </font>
    <font>
      <b/>
      <sz val="12"/>
      <color theme="1"/>
      <name val="Times New Roman"/>
      <family val="1"/>
      <charset val="204"/>
    </font>
    <font>
      <b/>
      <sz val="11.8"/>
      <color theme="1"/>
      <name val="Times New Roman"/>
      <family val="1"/>
      <charset val="204"/>
    </font>
    <font>
      <sz val="36"/>
      <color theme="1"/>
      <name val="Times New Roman"/>
      <family val="1"/>
      <charset val="204"/>
    </font>
    <font>
      <sz val="14"/>
      <name val="Times New Roman"/>
      <family val="1"/>
      <charset val="204"/>
    </font>
    <font>
      <u/>
      <sz val="11"/>
      <name val="Calibri"/>
      <family val="2"/>
      <scheme val="minor"/>
    </font>
    <font>
      <sz val="10"/>
      <name val="Arial"/>
      <family val="2"/>
      <charset val="204"/>
    </font>
    <font>
      <b/>
      <sz val="16"/>
      <color rgb="FF000000"/>
      <name val="Times New Roman"/>
      <family val="1"/>
      <charset val="204"/>
    </font>
    <font>
      <i/>
      <sz val="10"/>
      <color indexed="8"/>
      <name val="Times New Roman"/>
      <family val="1"/>
      <charset val="204"/>
    </font>
    <font>
      <i/>
      <sz val="10"/>
      <name val="Times New Roman"/>
      <family val="1"/>
      <charset val="204"/>
    </font>
    <font>
      <i/>
      <sz val="13"/>
      <name val="Times New Roman"/>
      <family val="1"/>
      <charset val="204"/>
    </font>
    <font>
      <sz val="13"/>
      <name val="Times New Roman"/>
      <family val="1"/>
      <charset val="204"/>
    </font>
  </fonts>
  <fills count="33">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DDF3A7"/>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8FCD0"/>
        <bgColor indexed="64"/>
      </patternFill>
    </fill>
    <fill>
      <patternFill patternType="solid">
        <fgColor rgb="FFFF0000"/>
        <bgColor indexed="64"/>
      </patternFill>
    </fill>
    <fill>
      <patternFill patternType="solid">
        <fgColor theme="4" tint="0.59999389629810485"/>
        <bgColor indexed="64"/>
      </patternFill>
    </fill>
    <fill>
      <patternFill patternType="solid">
        <fgColor rgb="FFABF3CC"/>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6"/>
        <bgColor indexed="64"/>
      </patternFill>
    </fill>
    <fill>
      <patternFill patternType="solid">
        <fgColor theme="9"/>
        <bgColor indexed="64"/>
      </patternFill>
    </fill>
    <fill>
      <patternFill patternType="solid">
        <fgColor rgb="FF66FFCC"/>
        <bgColor indexed="64"/>
      </patternFill>
    </fill>
    <fill>
      <patternFill patternType="solid">
        <fgColor rgb="FF99FF99"/>
        <bgColor indexed="64"/>
      </patternFill>
    </fill>
    <fill>
      <patternFill patternType="solid">
        <fgColor rgb="FFFFFF99"/>
        <bgColor indexed="64"/>
      </patternFill>
    </fill>
    <fill>
      <patternFill patternType="solid">
        <fgColor theme="4"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39">
    <xf numFmtId="0" fontId="0" fillId="0" borderId="0"/>
    <xf numFmtId="0" fontId="6" fillId="0" borderId="0"/>
    <xf numFmtId="168" fontId="6" fillId="0" borderId="0" applyFont="0" applyFill="0" applyBorder="0" applyAlignment="0" applyProtection="0"/>
    <xf numFmtId="0" fontId="5" fillId="0" borderId="0"/>
    <xf numFmtId="0" fontId="27" fillId="0" borderId="0"/>
    <xf numFmtId="0" fontId="6" fillId="0" borderId="0"/>
    <xf numFmtId="0" fontId="47" fillId="0" borderId="0" applyNumberFormat="0" applyFill="0" applyBorder="0" applyAlignment="0" applyProtection="0"/>
    <xf numFmtId="43" fontId="45" fillId="0" borderId="0" applyFont="0" applyFill="0" applyBorder="0" applyAlignment="0" applyProtection="0"/>
    <xf numFmtId="0" fontId="6" fillId="0" borderId="0"/>
    <xf numFmtId="0" fontId="6" fillId="0" borderId="0"/>
    <xf numFmtId="0" fontId="6" fillId="0" borderId="0"/>
    <xf numFmtId="0" fontId="51" fillId="0" borderId="0"/>
    <xf numFmtId="0" fontId="6" fillId="0" borderId="0"/>
    <xf numFmtId="0" fontId="51" fillId="0" borderId="0"/>
    <xf numFmtId="0" fontId="6" fillId="0" borderId="0"/>
    <xf numFmtId="0" fontId="6" fillId="0" borderId="0"/>
    <xf numFmtId="0" fontId="51" fillId="0" borderId="0"/>
    <xf numFmtId="0" fontId="4" fillId="0" borderId="0"/>
    <xf numFmtId="0" fontId="3" fillId="0" borderId="0"/>
    <xf numFmtId="0" fontId="6" fillId="0" borderId="0"/>
    <xf numFmtId="0" fontId="6" fillId="0" borderId="0"/>
    <xf numFmtId="0" fontId="68" fillId="0" borderId="0"/>
    <xf numFmtId="0" fontId="45" fillId="0" borderId="0"/>
    <xf numFmtId="9" fontId="45" fillId="0" borderId="0" applyFont="0" applyFill="0" applyBorder="0" applyAlignment="0" applyProtection="0"/>
    <xf numFmtId="165" fontId="69"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45" fillId="0" borderId="0" applyFont="0" applyFill="0" applyBorder="0" applyAlignment="0" applyProtection="0"/>
    <xf numFmtId="180" fontId="6" fillId="0" borderId="0" applyFont="0" applyFill="0" applyBorder="0" applyAlignment="0" applyProtection="0"/>
    <xf numFmtId="0" fontId="106" fillId="0" borderId="0"/>
    <xf numFmtId="9" fontId="6" fillId="0" borderId="0" applyFont="0" applyFill="0" applyBorder="0" applyAlignment="0" applyProtection="0"/>
    <xf numFmtId="164" fontId="45" fillId="0" borderId="0" applyFont="0" applyFill="0" applyBorder="0" applyAlignment="0" applyProtection="0"/>
    <xf numFmtId="9" fontId="45" fillId="0" borderId="0" applyFont="0" applyFill="0" applyBorder="0" applyAlignment="0" applyProtection="0"/>
    <xf numFmtId="0" fontId="119" fillId="0" borderId="0"/>
    <xf numFmtId="0" fontId="2" fillId="0" borderId="0"/>
    <xf numFmtId="164" fontId="6" fillId="0" borderId="0" applyFont="0" applyFill="0" applyBorder="0" applyAlignment="0" applyProtection="0"/>
    <xf numFmtId="164" fontId="2" fillId="0" borderId="0" applyFont="0" applyFill="0" applyBorder="0" applyAlignment="0" applyProtection="0"/>
    <xf numFmtId="0" fontId="1" fillId="0" borderId="0"/>
    <xf numFmtId="164" fontId="1" fillId="0" borderId="0" applyFont="0" applyFill="0" applyBorder="0" applyAlignment="0" applyProtection="0"/>
  </cellStyleXfs>
  <cellXfs count="1928">
    <xf numFmtId="0" fontId="0" fillId="0" borderId="0" xfId="0"/>
    <xf numFmtId="0" fontId="7" fillId="0" borderId="0" xfId="1" applyFont="1" applyFill="1" applyAlignment="1" applyProtection="1">
      <alignment horizontal="justify" vertical="center" wrapText="1"/>
    </xf>
    <xf numFmtId="0" fontId="7" fillId="0" borderId="0" xfId="1" applyFont="1" applyFill="1" applyAlignment="1" applyProtection="1">
      <alignment vertical="center" wrapText="1"/>
    </xf>
    <xf numFmtId="166" fontId="7" fillId="0" borderId="0" xfId="1" applyNumberFormat="1" applyFont="1" applyFill="1" applyAlignment="1">
      <alignment vertical="center" wrapText="1"/>
    </xf>
    <xf numFmtId="166" fontId="7" fillId="0" borderId="0" xfId="1" applyNumberFormat="1" applyFont="1" applyFill="1" applyAlignment="1" applyProtection="1">
      <alignment vertical="center" wrapText="1"/>
    </xf>
    <xf numFmtId="166" fontId="9" fillId="0" borderId="0" xfId="1" applyNumberFormat="1" applyFont="1" applyFill="1" applyAlignment="1" applyProtection="1">
      <alignment vertical="center" wrapText="1"/>
    </xf>
    <xf numFmtId="1" fontId="11" fillId="0" borderId="8" xfId="1" applyNumberFormat="1" applyFont="1" applyFill="1" applyBorder="1" applyAlignment="1" applyProtection="1">
      <alignment horizontal="center" vertical="center" wrapText="1"/>
    </xf>
    <xf numFmtId="166" fontId="11" fillId="0" borderId="1" xfId="1" applyNumberFormat="1" applyFont="1" applyFill="1" applyBorder="1" applyAlignment="1" applyProtection="1">
      <alignment horizontal="center" vertical="center" wrapText="1"/>
    </xf>
    <xf numFmtId="166" fontId="13" fillId="0" borderId="1" xfId="1" applyNumberFormat="1" applyFont="1" applyFill="1" applyBorder="1" applyAlignment="1" applyProtection="1">
      <alignment horizontal="center" vertical="center" wrapText="1"/>
    </xf>
    <xf numFmtId="167" fontId="13" fillId="0" borderId="1" xfId="1" applyNumberFormat="1" applyFont="1" applyFill="1" applyBorder="1" applyAlignment="1" applyProtection="1">
      <alignment horizontal="center" vertical="center" wrapText="1"/>
    </xf>
    <xf numFmtId="167" fontId="12" fillId="0" borderId="1" xfId="1" applyNumberFormat="1" applyFont="1" applyFill="1" applyBorder="1" applyAlignment="1" applyProtection="1">
      <alignment horizontal="center" vertical="center" wrapText="1"/>
    </xf>
    <xf numFmtId="166" fontId="11" fillId="0" borderId="1" xfId="1" applyNumberFormat="1" applyFont="1" applyFill="1" applyBorder="1" applyAlignment="1" applyProtection="1">
      <alignment vertical="center" wrapText="1"/>
    </xf>
    <xf numFmtId="166" fontId="12" fillId="0" borderId="1" xfId="1" applyNumberFormat="1" applyFont="1" applyFill="1" applyBorder="1" applyAlignment="1" applyProtection="1">
      <alignment horizontal="center" vertical="center" wrapText="1"/>
    </xf>
    <xf numFmtId="166" fontId="12" fillId="0" borderId="1" xfId="1" applyNumberFormat="1" applyFont="1" applyFill="1" applyBorder="1" applyAlignment="1" applyProtection="1">
      <alignment vertical="center" wrapText="1"/>
    </xf>
    <xf numFmtId="0" fontId="11" fillId="0" borderId="1" xfId="1" applyFont="1" applyFill="1" applyBorder="1" applyAlignment="1" applyProtection="1">
      <alignment horizontal="justify" wrapText="1"/>
    </xf>
    <xf numFmtId="169" fontId="11" fillId="0" borderId="1" xfId="2" applyNumberFormat="1" applyFont="1" applyFill="1" applyBorder="1" applyAlignment="1" applyProtection="1">
      <alignment vertical="center" wrapText="1"/>
    </xf>
    <xf numFmtId="170" fontId="11" fillId="0" borderId="1" xfId="2" applyNumberFormat="1" applyFont="1" applyFill="1" applyBorder="1" applyAlignment="1" applyProtection="1">
      <alignment vertical="center" wrapText="1"/>
    </xf>
    <xf numFmtId="0" fontId="13" fillId="0" borderId="1" xfId="1" applyFont="1" applyFill="1" applyBorder="1" applyAlignment="1" applyProtection="1">
      <alignment horizontal="justify" wrapText="1"/>
    </xf>
    <xf numFmtId="166" fontId="13" fillId="0" borderId="1" xfId="1" applyNumberFormat="1" applyFont="1" applyFill="1" applyBorder="1" applyAlignment="1" applyProtection="1">
      <alignment vertical="center" wrapText="1"/>
    </xf>
    <xf numFmtId="170" fontId="13" fillId="0" borderId="1" xfId="2" applyNumberFormat="1" applyFont="1" applyFill="1" applyBorder="1" applyAlignment="1" applyProtection="1">
      <alignment vertical="center" wrapText="1"/>
    </xf>
    <xf numFmtId="170" fontId="13" fillId="0" borderId="1" xfId="2" applyNumberFormat="1" applyFont="1" applyFill="1" applyBorder="1" applyAlignment="1" applyProtection="1">
      <alignment horizontal="center" vertical="center" wrapText="1"/>
    </xf>
    <xf numFmtId="170" fontId="11" fillId="0" borderId="1" xfId="2" applyNumberFormat="1" applyFont="1" applyFill="1" applyBorder="1" applyAlignment="1" applyProtection="1">
      <alignment horizontal="center" vertical="center" wrapText="1"/>
    </xf>
    <xf numFmtId="169" fontId="11" fillId="0" borderId="1" xfId="1" applyNumberFormat="1" applyFont="1" applyFill="1" applyBorder="1" applyAlignment="1" applyProtection="1">
      <alignment vertical="center" wrapText="1"/>
    </xf>
    <xf numFmtId="169" fontId="13" fillId="0" borderId="1" xfId="2" applyNumberFormat="1" applyFont="1" applyFill="1" applyBorder="1" applyAlignment="1" applyProtection="1">
      <alignment vertical="center" wrapText="1"/>
    </xf>
    <xf numFmtId="169" fontId="13" fillId="0" borderId="1" xfId="1" applyNumberFormat="1" applyFont="1" applyFill="1" applyBorder="1" applyAlignment="1" applyProtection="1">
      <alignment vertical="center" wrapText="1"/>
    </xf>
    <xf numFmtId="171" fontId="13" fillId="0" borderId="1" xfId="2" applyNumberFormat="1" applyFont="1" applyFill="1" applyBorder="1" applyAlignment="1" applyProtection="1">
      <alignment vertical="center" wrapText="1"/>
    </xf>
    <xf numFmtId="169" fontId="13" fillId="0" borderId="1" xfId="2" applyNumberFormat="1" applyFont="1" applyFill="1" applyBorder="1" applyAlignment="1" applyProtection="1">
      <alignment horizontal="right" vertical="center" wrapText="1"/>
    </xf>
    <xf numFmtId="166" fontId="12" fillId="0" borderId="1" xfId="1" applyNumberFormat="1" applyFont="1" applyFill="1" applyBorder="1" applyAlignment="1" applyProtection="1">
      <alignment vertical="top" wrapText="1"/>
    </xf>
    <xf numFmtId="3" fontId="13" fillId="0" borderId="1" xfId="1" applyNumberFormat="1" applyFont="1" applyFill="1" applyBorder="1" applyAlignment="1" applyProtection="1">
      <alignment vertical="center" wrapText="1"/>
    </xf>
    <xf numFmtId="3" fontId="13" fillId="0" borderId="1" xfId="2" applyNumberFormat="1" applyFont="1" applyFill="1" applyBorder="1" applyAlignment="1" applyProtection="1">
      <alignment vertical="center" wrapText="1"/>
    </xf>
    <xf numFmtId="3" fontId="11" fillId="0" borderId="1" xfId="2" applyNumberFormat="1" applyFont="1" applyFill="1" applyBorder="1" applyAlignment="1" applyProtection="1">
      <alignment vertical="center" wrapText="1"/>
    </xf>
    <xf numFmtId="0" fontId="11" fillId="0" borderId="9" xfId="1" applyFont="1" applyFill="1" applyBorder="1" applyAlignment="1" applyProtection="1">
      <alignment horizontal="left" vertical="center" wrapText="1"/>
    </xf>
    <xf numFmtId="169" fontId="11" fillId="0" borderId="1" xfId="2" applyNumberFormat="1" applyFont="1" applyFill="1" applyBorder="1" applyAlignment="1" applyProtection="1">
      <alignment horizontal="right" vertical="center" wrapText="1"/>
    </xf>
    <xf numFmtId="169" fontId="11" fillId="0" borderId="1" xfId="1" applyNumberFormat="1" applyFont="1" applyFill="1" applyBorder="1" applyAlignment="1" applyProtection="1">
      <alignment horizontal="right" vertical="center" wrapText="1"/>
    </xf>
    <xf numFmtId="2" fontId="11" fillId="0" borderId="1" xfId="1" applyNumberFormat="1" applyFont="1" applyFill="1" applyBorder="1" applyAlignment="1" applyProtection="1">
      <alignment horizontal="right" vertical="center" wrapText="1"/>
    </xf>
    <xf numFmtId="166" fontId="11" fillId="0" borderId="1" xfId="1" applyNumberFormat="1" applyFont="1" applyFill="1" applyBorder="1" applyAlignment="1" applyProtection="1">
      <alignment horizontal="right" vertical="center" wrapText="1"/>
    </xf>
    <xf numFmtId="166" fontId="15" fillId="0" borderId="5" xfId="1" applyNumberFormat="1" applyFont="1" applyFill="1" applyBorder="1" applyAlignment="1" applyProtection="1">
      <alignment horizontal="left" vertical="top" wrapText="1"/>
    </xf>
    <xf numFmtId="0" fontId="11" fillId="0" borderId="1" xfId="1" applyFont="1" applyFill="1" applyBorder="1" applyAlignment="1" applyProtection="1">
      <alignment horizontal="left" wrapText="1"/>
    </xf>
    <xf numFmtId="166" fontId="15" fillId="0" borderId="1" xfId="1" applyNumberFormat="1" applyFont="1" applyFill="1" applyBorder="1" applyAlignment="1" applyProtection="1">
      <alignment vertical="center" wrapText="1"/>
    </xf>
    <xf numFmtId="166" fontId="12" fillId="0" borderId="1" xfId="1" applyNumberFormat="1" applyFont="1" applyFill="1" applyBorder="1" applyAlignment="1" applyProtection="1">
      <alignment horizontal="left" vertical="top" wrapText="1"/>
    </xf>
    <xf numFmtId="0" fontId="13" fillId="0" borderId="1" xfId="1" applyFont="1" applyFill="1" applyBorder="1" applyAlignment="1" applyProtection="1">
      <alignment vertical="center" wrapText="1"/>
    </xf>
    <xf numFmtId="171" fontId="13" fillId="0" borderId="1" xfId="2" applyNumberFormat="1" applyFont="1" applyFill="1" applyBorder="1" applyAlignment="1" applyProtection="1">
      <alignment horizontal="justify" wrapText="1"/>
    </xf>
    <xf numFmtId="172" fontId="11" fillId="0" borderId="1" xfId="1" applyNumberFormat="1" applyFont="1" applyFill="1" applyBorder="1" applyAlignment="1" applyProtection="1">
      <alignment vertical="center" wrapText="1"/>
    </xf>
    <xf numFmtId="2" fontId="11" fillId="0" borderId="1" xfId="1" applyNumberFormat="1" applyFont="1" applyFill="1" applyBorder="1" applyAlignment="1" applyProtection="1">
      <alignment vertical="center" wrapText="1"/>
    </xf>
    <xf numFmtId="0" fontId="11" fillId="0" borderId="1" xfId="1" applyFont="1" applyFill="1" applyBorder="1" applyAlignment="1" applyProtection="1">
      <alignment vertical="center" wrapText="1"/>
    </xf>
    <xf numFmtId="166" fontId="15" fillId="0" borderId="1" xfId="1" applyNumberFormat="1" applyFont="1" applyFill="1" applyBorder="1" applyAlignment="1" applyProtection="1">
      <alignment horizontal="left" vertical="top" wrapText="1"/>
    </xf>
    <xf numFmtId="2" fontId="13" fillId="0" borderId="1" xfId="1" applyNumberFormat="1" applyFont="1" applyFill="1" applyBorder="1" applyAlignment="1" applyProtection="1">
      <alignment vertical="center" wrapText="1"/>
    </xf>
    <xf numFmtId="171" fontId="11" fillId="0" borderId="1" xfId="2" applyNumberFormat="1" applyFont="1" applyFill="1" applyBorder="1" applyAlignment="1" applyProtection="1">
      <alignment vertical="center" wrapText="1"/>
    </xf>
    <xf numFmtId="170" fontId="13" fillId="0" borderId="1" xfId="1" applyNumberFormat="1" applyFont="1" applyFill="1" applyBorder="1" applyAlignment="1" applyProtection="1">
      <alignment vertical="center" wrapText="1"/>
    </xf>
    <xf numFmtId="171" fontId="13" fillId="0" borderId="1" xfId="1" applyNumberFormat="1" applyFont="1" applyFill="1" applyBorder="1" applyAlignment="1" applyProtection="1">
      <alignment vertical="center" wrapText="1"/>
    </xf>
    <xf numFmtId="0" fontId="11" fillId="0" borderId="1" xfId="1" applyFont="1" applyFill="1" applyBorder="1" applyAlignment="1" applyProtection="1">
      <alignment horizontal="left" vertical="center" wrapText="1"/>
    </xf>
    <xf numFmtId="0" fontId="13" fillId="0" borderId="1" xfId="1" applyFont="1" applyFill="1" applyBorder="1" applyAlignment="1" applyProtection="1">
      <alignment horizontal="left" vertical="center" wrapText="1"/>
    </xf>
    <xf numFmtId="166" fontId="12" fillId="0" borderId="2" xfId="1" applyNumberFormat="1" applyFont="1" applyFill="1" applyBorder="1" applyAlignment="1" applyProtection="1">
      <alignment vertical="top" wrapText="1"/>
    </xf>
    <xf numFmtId="166" fontId="12" fillId="0" borderId="5" xfId="1" applyNumberFormat="1" applyFont="1" applyFill="1" applyBorder="1" applyAlignment="1" applyProtection="1">
      <alignment vertical="top" wrapText="1"/>
    </xf>
    <xf numFmtId="0" fontId="11" fillId="0" borderId="1" xfId="1" applyFont="1" applyFill="1" applyBorder="1" applyAlignment="1" applyProtection="1">
      <alignment horizontal="justify" vertical="center" wrapText="1"/>
    </xf>
    <xf numFmtId="0" fontId="13" fillId="0" borderId="1" xfId="1" applyFont="1" applyFill="1" applyBorder="1" applyAlignment="1" applyProtection="1">
      <alignment horizontal="justify" vertical="center" wrapText="1"/>
    </xf>
    <xf numFmtId="173" fontId="11" fillId="0" borderId="1" xfId="1" applyNumberFormat="1" applyFont="1" applyFill="1" applyBorder="1" applyAlignment="1" applyProtection="1">
      <alignment vertical="center" wrapText="1"/>
    </xf>
    <xf numFmtId="166" fontId="11" fillId="0" borderId="0" xfId="1" applyNumberFormat="1" applyFont="1" applyFill="1" applyBorder="1" applyAlignment="1" applyProtection="1">
      <alignment vertical="center" wrapText="1"/>
    </xf>
    <xf numFmtId="166" fontId="9" fillId="0" borderId="0" xfId="1" applyNumberFormat="1" applyFont="1" applyFill="1" applyAlignment="1">
      <alignment horizontal="left" vertical="top" wrapText="1"/>
    </xf>
    <xf numFmtId="0" fontId="7" fillId="0" borderId="0" xfId="1" applyFont="1" applyFill="1" applyAlignment="1">
      <alignment vertical="center" wrapText="1"/>
    </xf>
    <xf numFmtId="0" fontId="7" fillId="0" borderId="0" xfId="1" applyFont="1" applyFill="1" applyAlignment="1">
      <alignment horizontal="justify" vertical="center" wrapText="1"/>
    </xf>
    <xf numFmtId="0" fontId="9" fillId="0" borderId="0" xfId="1" applyFont="1" applyFill="1" applyAlignment="1">
      <alignment horizontal="left" vertical="top" wrapText="1"/>
    </xf>
    <xf numFmtId="166" fontId="9" fillId="0" borderId="0" xfId="1" applyNumberFormat="1" applyFont="1" applyFill="1" applyAlignment="1">
      <alignment vertical="center" wrapText="1"/>
    </xf>
    <xf numFmtId="166" fontId="10" fillId="0" borderId="0" xfId="1" applyNumberFormat="1" applyFont="1" applyFill="1" applyBorder="1" applyAlignment="1">
      <alignment horizontal="center" vertical="center" wrapText="1"/>
    </xf>
    <xf numFmtId="0" fontId="7" fillId="0" borderId="0" xfId="0" applyFont="1" applyFill="1" applyAlignment="1">
      <alignment horizontal="justify" vertical="center" wrapText="1"/>
    </xf>
    <xf numFmtId="0" fontId="7" fillId="0" borderId="0" xfId="0" applyFont="1" applyFill="1" applyAlignment="1">
      <alignment vertical="center" wrapText="1"/>
    </xf>
    <xf numFmtId="166" fontId="7" fillId="0" borderId="0" xfId="0" applyNumberFormat="1" applyFont="1" applyFill="1" applyAlignment="1">
      <alignment vertical="center" wrapText="1"/>
    </xf>
    <xf numFmtId="0" fontId="18" fillId="0" borderId="0" xfId="0" applyFont="1" applyFill="1" applyAlignment="1">
      <alignment horizontal="justify" vertical="center" wrapText="1"/>
    </xf>
    <xf numFmtId="166" fontId="19" fillId="0" borderId="0" xfId="0" applyNumberFormat="1" applyFont="1" applyFill="1" applyAlignment="1">
      <alignment vertical="center" wrapText="1"/>
    </xf>
    <xf numFmtId="0" fontId="7" fillId="0" borderId="0" xfId="0" applyFont="1" applyFill="1" applyAlignment="1">
      <alignment horizontal="center" vertical="center" wrapText="1"/>
    </xf>
    <xf numFmtId="166" fontId="13" fillId="0" borderId="0" xfId="0" applyNumberFormat="1" applyFont="1" applyFill="1" applyAlignment="1">
      <alignment horizontal="right" wrapText="1"/>
    </xf>
    <xf numFmtId="166" fontId="13" fillId="0" borderId="0" xfId="0" applyNumberFormat="1" applyFont="1" applyFill="1" applyAlignment="1">
      <alignment vertical="center" wrapText="1"/>
    </xf>
    <xf numFmtId="166" fontId="19" fillId="0" borderId="0" xfId="0" applyNumberFormat="1" applyFont="1" applyFill="1" applyAlignment="1">
      <alignment horizontal="left" vertical="top" wrapText="1"/>
    </xf>
    <xf numFmtId="0" fontId="18" fillId="0" borderId="0" xfId="0" applyFont="1" applyFill="1" applyAlignment="1">
      <alignment vertical="center" wrapText="1"/>
    </xf>
    <xf numFmtId="0" fontId="11" fillId="0" borderId="0" xfId="0" applyFont="1" applyFill="1" applyAlignment="1">
      <alignment horizontal="center" vertical="center" wrapText="1"/>
    </xf>
    <xf numFmtId="166" fontId="13" fillId="0" borderId="1"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167" fontId="13" fillId="0" borderId="1" xfId="0" applyNumberFormat="1" applyFont="1" applyFill="1" applyBorder="1" applyAlignment="1">
      <alignment horizontal="center" vertical="center" wrapText="1"/>
    </xf>
    <xf numFmtId="167" fontId="7" fillId="0" borderId="0" xfId="0" applyNumberFormat="1" applyFont="1" applyFill="1" applyAlignment="1">
      <alignment vertical="center" wrapText="1"/>
    </xf>
    <xf numFmtId="0" fontId="7" fillId="0" borderId="0" xfId="0" applyFont="1" applyFill="1" applyBorder="1" applyAlignment="1">
      <alignment vertical="center" wrapText="1"/>
    </xf>
    <xf numFmtId="0" fontId="11" fillId="0" borderId="1" xfId="0" applyFont="1" applyFill="1" applyBorder="1" applyAlignment="1" applyProtection="1">
      <alignment wrapText="1"/>
    </xf>
    <xf numFmtId="0" fontId="14" fillId="0" borderId="0" xfId="0" applyFont="1" applyFill="1" applyBorder="1" applyAlignment="1">
      <alignment vertical="center" wrapText="1"/>
    </xf>
    <xf numFmtId="0" fontId="11" fillId="0" borderId="1" xfId="0" applyFont="1" applyFill="1" applyBorder="1" applyAlignment="1">
      <alignment horizontal="justify" wrapText="1"/>
    </xf>
    <xf numFmtId="0" fontId="13" fillId="0" borderId="1" xfId="0" applyFont="1" applyFill="1" applyBorder="1" applyAlignment="1">
      <alignment horizontal="justify" wrapText="1"/>
    </xf>
    <xf numFmtId="0" fontId="13" fillId="0" borderId="1" xfId="0" applyFont="1" applyFill="1" applyBorder="1" applyAlignment="1">
      <alignment horizontal="left" wrapText="1"/>
    </xf>
    <xf numFmtId="174" fontId="11" fillId="0" borderId="1" xfId="0" applyNumberFormat="1" applyFont="1" applyFill="1" applyBorder="1" applyAlignment="1" applyProtection="1">
      <alignment vertical="center" wrapText="1"/>
    </xf>
    <xf numFmtId="0" fontId="13" fillId="0" borderId="1" xfId="0" applyFont="1" applyFill="1" applyBorder="1" applyAlignment="1">
      <alignment horizontal="left" vertical="top" wrapText="1"/>
    </xf>
    <xf numFmtId="0" fontId="13" fillId="2" borderId="1" xfId="0" applyFont="1" applyFill="1" applyBorder="1" applyAlignment="1">
      <alignment horizontal="justify" wrapText="1"/>
    </xf>
    <xf numFmtId="166" fontId="11" fillId="2" borderId="1" xfId="0" applyNumberFormat="1" applyFont="1" applyFill="1" applyBorder="1" applyAlignment="1" applyProtection="1">
      <alignment vertical="center" wrapText="1"/>
    </xf>
    <xf numFmtId="0" fontId="13" fillId="0" borderId="0" xfId="0" applyFont="1" applyFill="1" applyBorder="1" applyAlignment="1">
      <alignment horizontal="justify" wrapText="1"/>
    </xf>
    <xf numFmtId="0" fontId="20" fillId="0" borderId="0" xfId="0" applyFont="1" applyFill="1" applyBorder="1" applyAlignment="1">
      <alignment horizontal="right" wrapText="1"/>
    </xf>
    <xf numFmtId="166" fontId="10" fillId="0" borderId="13" xfId="1" applyNumberFormat="1" applyFont="1" applyFill="1" applyBorder="1" applyAlignment="1">
      <alignment horizontal="center" vertical="center" wrapText="1"/>
    </xf>
    <xf numFmtId="166" fontId="10" fillId="0" borderId="10" xfId="1" applyNumberFormat="1" applyFont="1" applyFill="1" applyBorder="1" applyAlignment="1">
      <alignment horizontal="center" vertical="center" wrapText="1"/>
    </xf>
    <xf numFmtId="166" fontId="11" fillId="0" borderId="1" xfId="1" applyNumberFormat="1" applyFont="1" applyFill="1" applyBorder="1" applyAlignment="1">
      <alignment horizontal="center" vertical="center" wrapText="1"/>
    </xf>
    <xf numFmtId="0" fontId="11" fillId="0" borderId="0" xfId="1" applyFont="1" applyFill="1" applyAlignment="1">
      <alignment horizontal="center" vertical="center" wrapText="1"/>
    </xf>
    <xf numFmtId="166" fontId="13" fillId="0" borderId="1" xfId="1" applyNumberFormat="1" applyFont="1" applyFill="1" applyBorder="1" applyAlignment="1">
      <alignment horizontal="center" vertical="center" wrapText="1"/>
    </xf>
    <xf numFmtId="0" fontId="14" fillId="0" borderId="0" xfId="1" applyFont="1" applyFill="1" applyAlignment="1">
      <alignment horizontal="center" vertical="center" wrapText="1"/>
    </xf>
    <xf numFmtId="167" fontId="13" fillId="0" borderId="1" xfId="1" applyNumberFormat="1" applyFont="1" applyFill="1" applyBorder="1" applyAlignment="1">
      <alignment horizontal="center" vertical="center" wrapText="1"/>
    </xf>
    <xf numFmtId="167" fontId="7" fillId="0" borderId="0" xfId="1" applyNumberFormat="1" applyFont="1" applyFill="1" applyAlignment="1">
      <alignment vertical="center" wrapText="1"/>
    </xf>
    <xf numFmtId="0" fontId="14" fillId="3" borderId="0" xfId="1" applyFont="1" applyFill="1" applyBorder="1" applyAlignment="1">
      <alignment vertical="center" wrapText="1"/>
    </xf>
    <xf numFmtId="0" fontId="14" fillId="0" borderId="0" xfId="1" applyFont="1" applyFill="1" applyBorder="1" applyAlignment="1">
      <alignment vertical="center" wrapText="1"/>
    </xf>
    <xf numFmtId="4" fontId="14" fillId="2" borderId="0" xfId="1" applyNumberFormat="1" applyFont="1" applyFill="1" applyBorder="1" applyAlignment="1">
      <alignment vertical="center" wrapText="1"/>
    </xf>
    <xf numFmtId="0" fontId="14" fillId="2" borderId="0" xfId="1" applyFont="1" applyFill="1" applyBorder="1" applyAlignment="1">
      <alignment vertical="center" wrapText="1"/>
    </xf>
    <xf numFmtId="0" fontId="14" fillId="0" borderId="1" xfId="1" applyFont="1" applyFill="1" applyBorder="1" applyAlignment="1">
      <alignment vertical="center" wrapText="1"/>
    </xf>
    <xf numFmtId="0" fontId="14" fillId="5" borderId="1" xfId="1" applyFont="1" applyFill="1" applyBorder="1" applyAlignment="1">
      <alignment vertical="center" wrapText="1"/>
    </xf>
    <xf numFmtId="0" fontId="14" fillId="5" borderId="0" xfId="1" applyFont="1" applyFill="1" applyBorder="1" applyAlignment="1">
      <alignment vertical="center" wrapText="1"/>
    </xf>
    <xf numFmtId="0" fontId="13" fillId="0" borderId="1" xfId="1" applyFont="1" applyFill="1" applyBorder="1" applyAlignment="1">
      <alignment horizontal="left" vertical="top" wrapText="1"/>
    </xf>
    <xf numFmtId="0" fontId="11" fillId="0" borderId="1" xfId="1" applyFont="1" applyFill="1" applyBorder="1" applyAlignment="1">
      <alignment horizontal="justify" wrapText="1"/>
    </xf>
    <xf numFmtId="0" fontId="13" fillId="0" borderId="1" xfId="1" applyFont="1" applyFill="1" applyBorder="1" applyAlignment="1">
      <alignment horizontal="justify" wrapText="1"/>
    </xf>
    <xf numFmtId="175" fontId="11" fillId="3" borderId="0" xfId="1" applyNumberFormat="1" applyFont="1" applyFill="1" applyBorder="1" applyAlignment="1" applyProtection="1">
      <alignment vertical="top" wrapText="1"/>
    </xf>
    <xf numFmtId="175" fontId="11" fillId="3" borderId="6" xfId="1" applyNumberFormat="1" applyFont="1" applyFill="1" applyBorder="1" applyAlignment="1" applyProtection="1">
      <alignment vertical="top" wrapText="1"/>
    </xf>
    <xf numFmtId="0" fontId="7" fillId="6" borderId="0" xfId="1" applyFont="1" applyFill="1" applyAlignment="1">
      <alignment vertical="center" wrapText="1"/>
    </xf>
    <xf numFmtId="0" fontId="14" fillId="7" borderId="0" xfId="1" applyFont="1" applyFill="1" applyBorder="1" applyAlignment="1">
      <alignment vertical="center" wrapText="1"/>
    </xf>
    <xf numFmtId="0" fontId="13" fillId="0" borderId="0" xfId="1" applyFont="1" applyFill="1" applyBorder="1" applyAlignment="1">
      <alignment horizontal="justify" wrapText="1"/>
    </xf>
    <xf numFmtId="2" fontId="7" fillId="0" borderId="0" xfId="1" applyNumberFormat="1" applyFont="1" applyFill="1" applyAlignment="1">
      <alignment vertical="center" wrapText="1"/>
    </xf>
    <xf numFmtId="0" fontId="13" fillId="0" borderId="0" xfId="1" applyFont="1" applyFill="1" applyAlignment="1">
      <alignment vertical="center" wrapText="1"/>
    </xf>
    <xf numFmtId="14" fontId="13" fillId="0" borderId="0" xfId="1" applyNumberFormat="1" applyFont="1" applyFill="1" applyAlignment="1">
      <alignment horizontal="left" vertical="center" wrapText="1"/>
    </xf>
    <xf numFmtId="0" fontId="13" fillId="0" borderId="0" xfId="1" applyFont="1" applyFill="1" applyAlignment="1">
      <alignment horizontal="left" vertical="center" wrapText="1"/>
    </xf>
    <xf numFmtId="166" fontId="7" fillId="0" borderId="0" xfId="1" applyNumberFormat="1" applyFont="1" applyFill="1" applyAlignment="1">
      <alignment horizontal="left" vertical="top" wrapText="1"/>
    </xf>
    <xf numFmtId="0" fontId="22" fillId="0" borderId="0" xfId="1" applyFont="1" applyFill="1" applyAlignment="1">
      <alignment horizontal="center" vertical="center" wrapText="1"/>
    </xf>
    <xf numFmtId="166" fontId="8" fillId="0" borderId="0" xfId="1" applyNumberFormat="1" applyFont="1" applyFill="1" applyBorder="1" applyAlignment="1">
      <alignment horizontal="center" vertical="center" wrapText="1"/>
    </xf>
    <xf numFmtId="0" fontId="11" fillId="3" borderId="1" xfId="1" applyFont="1" applyFill="1" applyBorder="1" applyAlignment="1" applyProtection="1">
      <alignment horizontal="left" vertical="top" wrapText="1"/>
    </xf>
    <xf numFmtId="0" fontId="23" fillId="0" borderId="0" xfId="1" applyFont="1" applyFill="1" applyAlignment="1">
      <alignment horizontal="center" vertical="center" wrapText="1"/>
    </xf>
    <xf numFmtId="0" fontId="13" fillId="0" borderId="0" xfId="1" applyFont="1" applyFill="1" applyAlignment="1">
      <alignment horizontal="center" vertical="center" wrapText="1"/>
    </xf>
    <xf numFmtId="0" fontId="25" fillId="0" borderId="0" xfId="1" applyFont="1" applyFill="1" applyAlignment="1">
      <alignment horizontal="center" vertical="center" wrapText="1"/>
    </xf>
    <xf numFmtId="166" fontId="13" fillId="0" borderId="0" xfId="1" applyNumberFormat="1" applyFont="1" applyFill="1" applyAlignment="1">
      <alignment horizontal="left" vertical="center" wrapText="1"/>
    </xf>
    <xf numFmtId="0" fontId="25" fillId="0" borderId="0" xfId="1" applyFont="1" applyFill="1" applyAlignment="1">
      <alignment vertical="center" wrapText="1"/>
    </xf>
    <xf numFmtId="0" fontId="13" fillId="0" borderId="13" xfId="1" applyFont="1" applyFill="1" applyBorder="1" applyAlignment="1">
      <alignment horizontal="right" vertical="center" wrapText="1"/>
    </xf>
    <xf numFmtId="166" fontId="13" fillId="2" borderId="1" xfId="1" applyNumberFormat="1" applyFont="1" applyFill="1" applyBorder="1" applyAlignment="1">
      <alignment horizontal="center" vertical="center" wrapText="1"/>
    </xf>
    <xf numFmtId="1" fontId="13" fillId="0" borderId="1" xfId="1" applyNumberFormat="1" applyFont="1" applyFill="1" applyBorder="1" applyAlignment="1">
      <alignment horizontal="center" vertical="center" wrapText="1"/>
    </xf>
    <xf numFmtId="1" fontId="13" fillId="2" borderId="1" xfId="1" applyNumberFormat="1" applyFont="1" applyFill="1" applyBorder="1" applyAlignment="1">
      <alignment horizontal="center" vertical="center" wrapText="1"/>
    </xf>
    <xf numFmtId="4" fontId="14" fillId="0" borderId="0" xfId="1" applyNumberFormat="1" applyFont="1" applyFill="1" applyBorder="1" applyAlignment="1">
      <alignment vertical="center" wrapText="1"/>
    </xf>
    <xf numFmtId="0" fontId="11" fillId="0" borderId="1" xfId="1" applyFont="1" applyFill="1" applyBorder="1" applyAlignment="1">
      <alignment horizontal="left" vertical="center" wrapText="1"/>
    </xf>
    <xf numFmtId="4" fontId="11" fillId="0" borderId="1" xfId="1" applyNumberFormat="1" applyFont="1" applyFill="1" applyBorder="1" applyAlignment="1">
      <alignment horizontal="center" vertical="center" wrapText="1"/>
    </xf>
    <xf numFmtId="4" fontId="13" fillId="0" borderId="1" xfId="1" applyNumberFormat="1" applyFont="1" applyFill="1" applyBorder="1" applyAlignment="1">
      <alignment horizontal="center" vertical="center" wrapText="1"/>
    </xf>
    <xf numFmtId="4" fontId="11" fillId="0" borderId="1" xfId="1" applyNumberFormat="1" applyFont="1" applyFill="1" applyBorder="1" applyAlignment="1" applyProtection="1">
      <alignment horizontal="center" vertical="center" wrapText="1"/>
    </xf>
    <xf numFmtId="0" fontId="11" fillId="0" borderId="1" xfId="1" applyFont="1" applyFill="1" applyBorder="1" applyAlignment="1">
      <alignment horizontal="left" wrapText="1"/>
    </xf>
    <xf numFmtId="0" fontId="14" fillId="0" borderId="0" xfId="1" applyFont="1" applyFill="1" applyBorder="1" applyAlignment="1">
      <alignment horizontal="right" wrapText="1"/>
    </xf>
    <xf numFmtId="0" fontId="13" fillId="0" borderId="1" xfId="1" applyFont="1" applyFill="1" applyBorder="1" applyAlignment="1">
      <alignment horizontal="left" wrapText="1"/>
    </xf>
    <xf numFmtId="4" fontId="13" fillId="0" borderId="1" xfId="1" applyNumberFormat="1" applyFont="1" applyFill="1" applyBorder="1" applyAlignment="1" applyProtection="1">
      <alignment horizontal="center" vertical="center" wrapText="1"/>
    </xf>
    <xf numFmtId="0" fontId="13" fillId="0" borderId="1" xfId="1" applyFont="1" applyFill="1" applyBorder="1" applyAlignment="1">
      <alignment horizontal="justify" vertical="center" wrapText="1"/>
    </xf>
    <xf numFmtId="0" fontId="13" fillId="0" borderId="1" xfId="1" applyFont="1" applyFill="1" applyBorder="1" applyAlignment="1">
      <alignment horizontal="left" vertical="center" wrapText="1"/>
    </xf>
    <xf numFmtId="0" fontId="11" fillId="0" borderId="1" xfId="1" applyFont="1" applyFill="1" applyBorder="1" applyAlignment="1">
      <alignment horizontal="left" vertical="top" wrapText="1"/>
    </xf>
    <xf numFmtId="0" fontId="14" fillId="0" borderId="0" xfId="1" applyFont="1" applyFill="1" applyBorder="1" applyAlignment="1">
      <alignment wrapText="1"/>
    </xf>
    <xf numFmtId="0" fontId="14" fillId="0" borderId="0" xfId="1" applyFont="1" applyFill="1" applyAlignment="1">
      <alignment vertical="center" wrapText="1"/>
    </xf>
    <xf numFmtId="0" fontId="11" fillId="8" borderId="1" xfId="1" applyFont="1" applyFill="1" applyBorder="1" applyAlignment="1">
      <alignment horizontal="justify" vertical="center" wrapText="1"/>
    </xf>
    <xf numFmtId="4" fontId="11" fillId="8" borderId="1" xfId="1" applyNumberFormat="1" applyFont="1" applyFill="1" applyBorder="1" applyAlignment="1">
      <alignment horizontal="center" vertical="center" wrapText="1"/>
    </xf>
    <xf numFmtId="166" fontId="13" fillId="0" borderId="0" xfId="1" applyNumberFormat="1" applyFont="1" applyFill="1" applyAlignment="1">
      <alignment vertical="center" wrapText="1"/>
    </xf>
    <xf numFmtId="0" fontId="13" fillId="2" borderId="0" xfId="1" applyFont="1" applyFill="1" applyAlignment="1">
      <alignment vertical="center" wrapText="1"/>
    </xf>
    <xf numFmtId="4" fontId="26" fillId="0" borderId="0" xfId="1" applyNumberFormat="1" applyFont="1" applyFill="1" applyAlignment="1">
      <alignment vertical="center" wrapText="1"/>
    </xf>
    <xf numFmtId="0" fontId="26" fillId="2" borderId="0" xfId="1" applyFont="1" applyFill="1" applyAlignment="1">
      <alignment vertical="center" wrapText="1"/>
    </xf>
    <xf numFmtId="14" fontId="13" fillId="0" borderId="0" xfId="1" applyNumberFormat="1" applyFont="1" applyFill="1" applyAlignment="1">
      <alignment horizontal="justify" vertical="center" wrapText="1"/>
    </xf>
    <xf numFmtId="0" fontId="7" fillId="0" borderId="0" xfId="1" applyFont="1" applyFill="1" applyAlignment="1">
      <alignment horizontal="left" vertical="center" wrapText="1"/>
    </xf>
    <xf numFmtId="166" fontId="7" fillId="2" borderId="0" xfId="1" applyNumberFormat="1" applyFont="1" applyFill="1" applyAlignment="1">
      <alignment vertical="center" wrapText="1"/>
    </xf>
    <xf numFmtId="0" fontId="7" fillId="9" borderId="0" xfId="1" applyFont="1" applyFill="1" applyAlignment="1">
      <alignment vertical="center" wrapText="1"/>
    </xf>
    <xf numFmtId="166" fontId="7" fillId="9" borderId="0" xfId="1" applyNumberFormat="1" applyFont="1" applyFill="1" applyAlignment="1">
      <alignment vertical="center" wrapText="1"/>
    </xf>
    <xf numFmtId="166" fontId="11" fillId="0" borderId="2" xfId="1" applyNumberFormat="1" applyFont="1" applyFill="1" applyBorder="1" applyAlignment="1">
      <alignment horizontal="center" vertical="center" wrapText="1"/>
    </xf>
    <xf numFmtId="0" fontId="11" fillId="0" borderId="13" xfId="1" applyFont="1" applyFill="1" applyBorder="1" applyAlignment="1">
      <alignment horizontal="center" vertical="center" wrapText="1"/>
    </xf>
    <xf numFmtId="0" fontId="13" fillId="0" borderId="0" xfId="1" applyFont="1" applyFill="1" applyAlignment="1">
      <alignment horizontal="left" wrapText="1"/>
    </xf>
    <xf numFmtId="0" fontId="13" fillId="0" borderId="0" xfId="1" applyFont="1" applyFill="1" applyBorder="1" applyAlignment="1">
      <alignment horizontal="right" vertical="center" wrapText="1"/>
    </xf>
    <xf numFmtId="4" fontId="14" fillId="0" borderId="1" xfId="1" applyNumberFormat="1" applyFont="1" applyFill="1" applyBorder="1" applyAlignment="1">
      <alignment vertical="center" wrapText="1"/>
    </xf>
    <xf numFmtId="166" fontId="7" fillId="0" borderId="1" xfId="1" applyNumberFormat="1" applyFont="1" applyFill="1" applyBorder="1" applyAlignment="1">
      <alignment vertical="center" wrapText="1"/>
    </xf>
    <xf numFmtId="166" fontId="11" fillId="0" borderId="5" xfId="1" applyNumberFormat="1" applyFont="1" applyFill="1" applyBorder="1" applyAlignment="1">
      <alignment horizontal="center" vertical="center" wrapText="1"/>
    </xf>
    <xf numFmtId="166" fontId="13" fillId="0" borderId="2" xfId="1" applyNumberFormat="1" applyFont="1" applyFill="1" applyBorder="1" applyAlignment="1">
      <alignment horizontal="center" vertical="center" wrapText="1"/>
    </xf>
    <xf numFmtId="166" fontId="13" fillId="2" borderId="2" xfId="1" applyNumberFormat="1" applyFont="1" applyFill="1" applyBorder="1" applyAlignment="1">
      <alignment horizontal="center" vertical="center" wrapText="1"/>
    </xf>
    <xf numFmtId="4" fontId="11" fillId="0" borderId="1" xfId="1" applyNumberFormat="1" applyFont="1" applyFill="1" applyBorder="1" applyAlignment="1">
      <alignment vertical="center" wrapText="1"/>
    </xf>
    <xf numFmtId="0" fontId="11" fillId="0" borderId="1" xfId="1" applyFont="1" applyFill="1" applyBorder="1" applyAlignment="1">
      <alignment vertical="center" wrapText="1"/>
    </xf>
    <xf numFmtId="0" fontId="11" fillId="0" borderId="1" xfId="1" applyFont="1" applyFill="1" applyBorder="1" applyAlignment="1">
      <alignment horizontal="right" wrapText="1"/>
    </xf>
    <xf numFmtId="0" fontId="11" fillId="0" borderId="1" xfId="1" applyFont="1" applyFill="1" applyBorder="1" applyAlignment="1">
      <alignment wrapText="1"/>
    </xf>
    <xf numFmtId="4" fontId="11" fillId="0" borderId="1" xfId="1" applyNumberFormat="1" applyFont="1" applyFill="1" applyBorder="1" applyAlignment="1">
      <alignment horizontal="left" vertical="center" wrapText="1"/>
    </xf>
    <xf numFmtId="0" fontId="13" fillId="0" borderId="1" xfId="1" applyFont="1" applyFill="1" applyBorder="1" applyAlignment="1">
      <alignment horizontal="center" vertical="center" wrapText="1"/>
    </xf>
    <xf numFmtId="0" fontId="13" fillId="0" borderId="0" xfId="1" applyFont="1" applyFill="1" applyAlignment="1">
      <alignment horizontal="left" vertical="center" wrapText="1"/>
    </xf>
    <xf numFmtId="166" fontId="11" fillId="0" borderId="1" xfId="1" applyNumberFormat="1" applyFont="1" applyFill="1" applyBorder="1" applyAlignment="1">
      <alignment horizontal="center" vertical="center" wrapText="1"/>
    </xf>
    <xf numFmtId="166" fontId="10" fillId="0" borderId="0" xfId="1" applyNumberFormat="1" applyFont="1" applyFill="1" applyBorder="1" applyAlignment="1">
      <alignment horizontal="center" vertical="center" wrapText="1"/>
    </xf>
    <xf numFmtId="0" fontId="7" fillId="0" borderId="0" xfId="4" applyFont="1" applyFill="1" applyAlignment="1">
      <alignment horizontal="justify" vertical="center" wrapText="1"/>
    </xf>
    <xf numFmtId="0" fontId="7" fillId="0" borderId="0" xfId="4" applyFont="1" applyFill="1" applyAlignment="1">
      <alignment vertical="center" wrapText="1"/>
    </xf>
    <xf numFmtId="166" fontId="7" fillId="0" borderId="0" xfId="4" applyNumberFormat="1" applyFont="1" applyFill="1" applyAlignment="1">
      <alignment vertical="center" wrapText="1"/>
    </xf>
    <xf numFmtId="0" fontId="7" fillId="0" borderId="0" xfId="4" applyFont="1" applyFill="1" applyAlignment="1">
      <alignment horizontal="center" vertical="center" wrapText="1"/>
    </xf>
    <xf numFmtId="166" fontId="13" fillId="0" borderId="0" xfId="4" applyNumberFormat="1" applyFont="1" applyFill="1" applyAlignment="1">
      <alignment horizontal="right" wrapText="1"/>
    </xf>
    <xf numFmtId="166" fontId="13" fillId="0" borderId="0" xfId="4" applyNumberFormat="1" applyFont="1" applyFill="1" applyAlignment="1">
      <alignment vertical="center" wrapText="1"/>
    </xf>
    <xf numFmtId="166" fontId="19" fillId="0" borderId="0" xfId="4" applyNumberFormat="1" applyFont="1" applyFill="1" applyAlignment="1">
      <alignment horizontal="left" vertical="top" wrapText="1"/>
    </xf>
    <xf numFmtId="0" fontId="18" fillId="0" borderId="0" xfId="4" applyFont="1" applyFill="1" applyAlignment="1">
      <alignment vertical="center" wrapText="1"/>
    </xf>
    <xf numFmtId="0" fontId="11" fillId="0" borderId="0" xfId="4" applyFont="1" applyFill="1" applyAlignment="1">
      <alignment horizontal="center" vertical="center" wrapText="1"/>
    </xf>
    <xf numFmtId="166" fontId="13" fillId="0" borderId="1" xfId="4" applyNumberFormat="1" applyFont="1" applyFill="1" applyBorder="1" applyAlignment="1">
      <alignment horizontal="center" vertical="center" wrapText="1"/>
    </xf>
    <xf numFmtId="0" fontId="14" fillId="0" borderId="0" xfId="4" applyFont="1" applyFill="1" applyAlignment="1">
      <alignment horizontal="center" vertical="center" wrapText="1"/>
    </xf>
    <xf numFmtId="167" fontId="28" fillId="0" borderId="1" xfId="4" applyNumberFormat="1" applyFont="1" applyFill="1" applyBorder="1" applyAlignment="1">
      <alignment horizontal="center" vertical="center" wrapText="1"/>
    </xf>
    <xf numFmtId="167" fontId="7" fillId="0" borderId="0" xfId="4" applyNumberFormat="1" applyFont="1" applyFill="1" applyAlignment="1">
      <alignment vertical="center" wrapText="1"/>
    </xf>
    <xf numFmtId="0" fontId="14" fillId="0" borderId="0" xfId="4" applyFont="1" applyFill="1" applyBorder="1" applyAlignment="1">
      <alignment vertical="center" wrapText="1"/>
    </xf>
    <xf numFmtId="0" fontId="11" fillId="11" borderId="1" xfId="4" applyFont="1" applyFill="1" applyBorder="1" applyAlignment="1">
      <alignment horizontal="justify" wrapText="1"/>
    </xf>
    <xf numFmtId="171" fontId="11" fillId="11" borderId="1" xfId="2" applyNumberFormat="1" applyFont="1" applyFill="1" applyBorder="1" applyAlignment="1">
      <alignment horizontal="justify" wrapText="1"/>
    </xf>
    <xf numFmtId="0" fontId="13" fillId="0" borderId="1" xfId="4" applyFont="1" applyFill="1" applyBorder="1" applyAlignment="1">
      <alignment horizontal="left" wrapText="1"/>
    </xf>
    <xf numFmtId="171" fontId="11" fillId="11" borderId="1" xfId="2" applyNumberFormat="1" applyFont="1" applyFill="1" applyBorder="1" applyAlignment="1" applyProtection="1">
      <alignment vertical="center" wrapText="1"/>
    </xf>
    <xf numFmtId="0" fontId="13" fillId="0" borderId="1" xfId="4" applyFont="1" applyFill="1" applyBorder="1" applyAlignment="1">
      <alignment horizontal="justify" wrapText="1"/>
    </xf>
    <xf numFmtId="171" fontId="13" fillId="11" borderId="1" xfId="2" applyNumberFormat="1" applyFont="1" applyFill="1" applyBorder="1" applyAlignment="1">
      <alignment horizontal="justify" wrapText="1"/>
    </xf>
    <xf numFmtId="171" fontId="11" fillId="11" borderId="1" xfId="2" applyNumberFormat="1" applyFont="1" applyFill="1" applyBorder="1" applyAlignment="1">
      <alignment horizontal="left" vertical="center" wrapText="1"/>
    </xf>
    <xf numFmtId="171" fontId="11" fillId="11" borderId="1" xfId="2" applyNumberFormat="1" applyFont="1" applyFill="1" applyBorder="1" applyAlignment="1" applyProtection="1">
      <alignment horizontal="left" vertical="center" wrapText="1"/>
    </xf>
    <xf numFmtId="0" fontId="13" fillId="0" borderId="0" xfId="4" applyFont="1" applyFill="1" applyBorder="1" applyAlignment="1">
      <alignment horizontal="justify" wrapText="1"/>
    </xf>
    <xf numFmtId="0" fontId="13" fillId="0" borderId="0" xfId="4" applyFont="1" applyFill="1" applyBorder="1" applyAlignment="1">
      <alignment horizontal="left" vertical="center" wrapText="1"/>
    </xf>
    <xf numFmtId="0" fontId="7" fillId="0" borderId="0" xfId="4" applyFont="1" applyFill="1" applyBorder="1" applyAlignment="1">
      <alignment vertical="center" wrapText="1"/>
    </xf>
    <xf numFmtId="0" fontId="13" fillId="0" borderId="0" xfId="4" applyFont="1" applyFill="1" applyAlignment="1">
      <alignment vertical="center" wrapText="1"/>
    </xf>
    <xf numFmtId="14" fontId="13" fillId="0" borderId="0" xfId="4" applyNumberFormat="1" applyFont="1" applyFill="1" applyAlignment="1">
      <alignment horizontal="left" vertical="center" wrapText="1"/>
    </xf>
    <xf numFmtId="0" fontId="13" fillId="0" borderId="0" xfId="4" applyFont="1" applyFill="1" applyAlignment="1">
      <alignment horizontal="left" vertical="center" wrapText="1"/>
    </xf>
    <xf numFmtId="166" fontId="11" fillId="0" borderId="8" xfId="4" applyNumberFormat="1" applyFont="1" applyFill="1" applyBorder="1" applyAlignment="1">
      <alignment horizontal="center" vertical="center" wrapText="1"/>
    </xf>
    <xf numFmtId="0" fontId="11" fillId="0" borderId="0" xfId="4" applyFont="1" applyFill="1" applyAlignment="1">
      <alignment horizontal="left" vertical="center" wrapText="1"/>
    </xf>
    <xf numFmtId="0" fontId="11" fillId="11" borderId="8" xfId="4" applyFont="1" applyFill="1" applyBorder="1" applyAlignment="1">
      <alignment horizontal="justify" wrapText="1"/>
    </xf>
    <xf numFmtId="171" fontId="11" fillId="11" borderId="8" xfId="2" applyNumberFormat="1" applyFont="1" applyFill="1" applyBorder="1" applyAlignment="1">
      <alignment horizontal="justify" wrapText="1"/>
    </xf>
    <xf numFmtId="0" fontId="11" fillId="10" borderId="1" xfId="4" applyFont="1" applyFill="1" applyBorder="1" applyAlignment="1" applyProtection="1">
      <alignment vertical="top" wrapText="1"/>
    </xf>
    <xf numFmtId="0" fontId="11" fillId="7" borderId="1" xfId="4" applyFont="1" applyFill="1" applyBorder="1" applyAlignment="1">
      <alignment vertical="top" wrapText="1"/>
    </xf>
    <xf numFmtId="0" fontId="14" fillId="0" borderId="1" xfId="4" applyFont="1" applyFill="1" applyBorder="1" applyAlignment="1">
      <alignment vertical="center" wrapText="1"/>
    </xf>
    <xf numFmtId="176" fontId="14" fillId="0" borderId="1" xfId="4" applyNumberFormat="1" applyFont="1" applyFill="1" applyBorder="1" applyAlignment="1">
      <alignment vertical="center" wrapText="1"/>
    </xf>
    <xf numFmtId="0" fontId="7" fillId="0" borderId="1" xfId="4" applyFont="1" applyFill="1" applyBorder="1" applyAlignment="1">
      <alignment vertical="center" wrapText="1"/>
    </xf>
    <xf numFmtId="0" fontId="11" fillId="11" borderId="1" xfId="4" applyFont="1" applyFill="1" applyBorder="1" applyAlignment="1">
      <alignment horizontal="left" wrapText="1"/>
    </xf>
    <xf numFmtId="0" fontId="7" fillId="0" borderId="0" xfId="1" applyFont="1" applyFill="1" applyAlignment="1">
      <alignment horizontal="center" vertical="center" wrapText="1"/>
    </xf>
    <xf numFmtId="166" fontId="13" fillId="0" borderId="0" xfId="1" applyNumberFormat="1" applyFont="1" applyFill="1" applyAlignment="1">
      <alignment horizontal="right" wrapText="1"/>
    </xf>
    <xf numFmtId="166" fontId="19" fillId="0" borderId="0" xfId="1" applyNumberFormat="1" applyFont="1" applyFill="1" applyAlignment="1">
      <alignment horizontal="left" vertical="top" wrapText="1"/>
    </xf>
    <xf numFmtId="0" fontId="18" fillId="0" borderId="0" xfId="1" applyFont="1" applyFill="1" applyAlignment="1">
      <alignment vertical="center" wrapText="1"/>
    </xf>
    <xf numFmtId="2" fontId="11" fillId="0" borderId="1" xfId="1" applyNumberFormat="1" applyFont="1" applyFill="1" applyBorder="1" applyAlignment="1">
      <alignment horizontal="justify" wrapText="1"/>
    </xf>
    <xf numFmtId="2" fontId="13" fillId="0" borderId="1" xfId="1" applyNumberFormat="1" applyFont="1" applyFill="1" applyBorder="1" applyAlignment="1">
      <alignment horizontal="center" vertical="center" wrapText="1"/>
    </xf>
    <xf numFmtId="2" fontId="11" fillId="0" borderId="1" xfId="1" applyNumberFormat="1" applyFont="1" applyFill="1" applyBorder="1" applyAlignment="1" applyProtection="1">
      <alignment horizontal="center" vertical="center" wrapText="1"/>
    </xf>
    <xf numFmtId="2" fontId="13" fillId="0" borderId="1" xfId="1" applyNumberFormat="1" applyFont="1" applyFill="1" applyBorder="1" applyAlignment="1">
      <alignment horizontal="justify" wrapText="1"/>
    </xf>
    <xf numFmtId="2" fontId="13" fillId="0" borderId="1" xfId="1" applyNumberFormat="1" applyFont="1" applyFill="1" applyBorder="1" applyAlignment="1">
      <alignment horizontal="left" wrapText="1"/>
    </xf>
    <xf numFmtId="2" fontId="13" fillId="0" borderId="1" xfId="1" applyNumberFormat="1" applyFont="1" applyFill="1" applyBorder="1" applyAlignment="1">
      <alignment horizontal="left" vertical="top" wrapText="1"/>
    </xf>
    <xf numFmtId="2" fontId="10" fillId="0" borderId="0" xfId="1" applyNumberFormat="1" applyFont="1"/>
    <xf numFmtId="2" fontId="8" fillId="0" borderId="1" xfId="1" applyNumberFormat="1" applyFont="1" applyFill="1" applyBorder="1" applyAlignment="1">
      <alignment horizontal="center" vertical="center" wrapText="1"/>
    </xf>
    <xf numFmtId="2" fontId="10" fillId="0" borderId="1" xfId="1" applyNumberFormat="1" applyFont="1" applyFill="1" applyBorder="1" applyAlignment="1" applyProtection="1">
      <alignment horizontal="center" vertical="center" wrapText="1"/>
    </xf>
    <xf numFmtId="2" fontId="13" fillId="0" borderId="1" xfId="1" applyNumberFormat="1" applyFont="1" applyFill="1" applyBorder="1" applyAlignment="1" applyProtection="1">
      <alignment horizontal="center" vertical="center" wrapText="1"/>
    </xf>
    <xf numFmtId="2" fontId="11" fillId="0" borderId="1" xfId="1" applyNumberFormat="1" applyFont="1" applyFill="1" applyBorder="1" applyAlignment="1">
      <alignment horizontal="center" vertical="center" wrapText="1"/>
    </xf>
    <xf numFmtId="2" fontId="11" fillId="0" borderId="1" xfId="2" applyNumberFormat="1" applyFont="1" applyFill="1" applyBorder="1" applyAlignment="1" applyProtection="1">
      <alignment horizontal="center" vertical="center" wrapText="1"/>
    </xf>
    <xf numFmtId="2" fontId="13" fillId="0" borderId="1" xfId="2" applyNumberFormat="1" applyFont="1" applyFill="1" applyBorder="1" applyAlignment="1" applyProtection="1">
      <alignment horizontal="center" vertical="center" wrapText="1"/>
    </xf>
    <xf numFmtId="2" fontId="11" fillId="0" borderId="1" xfId="1" applyNumberFormat="1" applyFont="1" applyFill="1" applyBorder="1" applyAlignment="1">
      <alignment horizontal="left" vertical="center" wrapText="1"/>
    </xf>
    <xf numFmtId="0" fontId="11" fillId="0" borderId="0" xfId="1" applyFont="1" applyFill="1" applyAlignment="1">
      <alignment horizontal="left" vertical="center" wrapText="1"/>
    </xf>
    <xf numFmtId="166" fontId="11" fillId="0" borderId="8" xfId="1" applyNumberFormat="1" applyFont="1" applyFill="1" applyBorder="1" applyAlignment="1">
      <alignment horizontal="center" vertical="center" wrapText="1"/>
    </xf>
    <xf numFmtId="0" fontId="6" fillId="0" borderId="0" xfId="1" applyAlignment="1">
      <alignment vertical="center" wrapText="1"/>
    </xf>
    <xf numFmtId="167" fontId="13" fillId="0" borderId="8" xfId="1" applyNumberFormat="1" applyFont="1" applyFill="1" applyBorder="1" applyAlignment="1">
      <alignment horizontal="center" vertical="center" wrapText="1"/>
    </xf>
    <xf numFmtId="0" fontId="14" fillId="0" borderId="1" xfId="1" applyFont="1" applyFill="1" applyBorder="1" applyAlignment="1">
      <alignment horizontal="center" vertical="center" wrapText="1"/>
    </xf>
    <xf numFmtId="0" fontId="7" fillId="0" borderId="1" xfId="1" applyFont="1" applyFill="1" applyBorder="1" applyAlignment="1">
      <alignment vertical="center" wrapText="1"/>
    </xf>
    <xf numFmtId="2" fontId="10" fillId="0" borderId="1" xfId="1" applyNumberFormat="1" applyFont="1" applyFill="1" applyBorder="1" applyAlignment="1">
      <alignment horizontal="left" wrapText="1"/>
    </xf>
    <xf numFmtId="0" fontId="7" fillId="2" borderId="0" xfId="1" applyFont="1" applyFill="1" applyAlignment="1">
      <alignment horizontal="justify" vertical="center" wrapText="1"/>
    </xf>
    <xf numFmtId="0" fontId="7" fillId="2" borderId="0" xfId="1" applyFont="1" applyFill="1" applyAlignment="1">
      <alignment vertical="center" wrapText="1"/>
    </xf>
    <xf numFmtId="4" fontId="7" fillId="2" borderId="0" xfId="1" applyNumberFormat="1" applyFont="1" applyFill="1" applyAlignment="1">
      <alignment vertical="center" wrapText="1"/>
    </xf>
    <xf numFmtId="0" fontId="14" fillId="2" borderId="0" xfId="1" applyFont="1" applyFill="1" applyAlignment="1">
      <alignment vertical="center" wrapText="1"/>
    </xf>
    <xf numFmtId="0" fontId="32" fillId="0" borderId="0" xfId="1" applyFont="1" applyFill="1" applyBorder="1" applyAlignment="1">
      <alignment horizontal="center" vertical="center" wrapText="1"/>
    </xf>
    <xf numFmtId="0" fontId="32" fillId="2" borderId="0" xfId="1" applyFont="1" applyFill="1" applyBorder="1" applyAlignment="1">
      <alignment horizontal="center" vertical="center" wrapText="1"/>
    </xf>
    <xf numFmtId="166" fontId="32" fillId="2" borderId="0" xfId="1" applyNumberFormat="1" applyFont="1" applyFill="1" applyAlignment="1">
      <alignment vertical="center" wrapText="1"/>
    </xf>
    <xf numFmtId="4" fontId="11" fillId="2" borderId="0" xfId="1" applyNumberFormat="1" applyFont="1" applyFill="1" applyAlignment="1">
      <alignment horizontal="center" vertical="center" wrapText="1"/>
    </xf>
    <xf numFmtId="0" fontId="11" fillId="2" borderId="0" xfId="1" applyFont="1" applyFill="1" applyAlignment="1">
      <alignment horizontal="center" vertical="center" wrapText="1"/>
    </xf>
    <xf numFmtId="166" fontId="32" fillId="2" borderId="1" xfId="1" applyNumberFormat="1" applyFont="1" applyFill="1" applyBorder="1" applyAlignment="1">
      <alignment horizontal="center" vertical="center" wrapText="1"/>
    </xf>
    <xf numFmtId="4" fontId="14" fillId="2" borderId="0" xfId="1" applyNumberFormat="1" applyFont="1" applyFill="1" applyAlignment="1">
      <alignment horizontal="center" vertical="center" wrapText="1"/>
    </xf>
    <xf numFmtId="0" fontId="14" fillId="2" borderId="0" xfId="1" applyFont="1" applyFill="1" applyAlignment="1">
      <alignment horizontal="center" vertical="center" wrapText="1"/>
    </xf>
    <xf numFmtId="167" fontId="32" fillId="0" borderId="1" xfId="1" applyNumberFormat="1" applyFont="1" applyFill="1" applyBorder="1" applyAlignment="1">
      <alignment horizontal="center" vertical="center" wrapText="1"/>
    </xf>
    <xf numFmtId="167" fontId="32" fillId="2" borderId="1" xfId="1" applyNumberFormat="1" applyFont="1" applyFill="1" applyBorder="1" applyAlignment="1">
      <alignment horizontal="center" vertical="center" wrapText="1"/>
    </xf>
    <xf numFmtId="167" fontId="34" fillId="2" borderId="1" xfId="1" applyNumberFormat="1" applyFont="1" applyFill="1" applyBorder="1" applyAlignment="1">
      <alignment horizontal="center" vertical="center" wrapText="1"/>
    </xf>
    <xf numFmtId="167" fontId="14" fillId="2" borderId="0" xfId="1" applyNumberFormat="1" applyFont="1" applyFill="1" applyAlignment="1">
      <alignment vertical="center" wrapText="1"/>
    </xf>
    <xf numFmtId="167" fontId="7" fillId="2" borderId="0" xfId="1" applyNumberFormat="1" applyFont="1" applyFill="1" applyAlignment="1">
      <alignment vertical="center" wrapText="1"/>
    </xf>
    <xf numFmtId="4" fontId="14" fillId="2" borderId="0" xfId="1" applyNumberFormat="1" applyFont="1" applyFill="1" applyAlignment="1">
      <alignment vertical="center" wrapText="1"/>
    </xf>
    <xf numFmtId="0" fontId="33" fillId="2" borderId="1" xfId="1" applyFont="1" applyFill="1" applyBorder="1" applyAlignment="1">
      <alignment horizontal="left" vertical="center" wrapText="1"/>
    </xf>
    <xf numFmtId="4" fontId="33" fillId="2" borderId="1" xfId="1" applyNumberFormat="1" applyFont="1" applyFill="1" applyBorder="1" applyAlignment="1" applyProtection="1">
      <alignment horizontal="center" vertical="center" wrapText="1"/>
    </xf>
    <xf numFmtId="4" fontId="33" fillId="2" borderId="1" xfId="1" applyNumberFormat="1" applyFont="1" applyFill="1" applyBorder="1" applyAlignment="1">
      <alignment horizontal="center" vertical="center" wrapText="1"/>
    </xf>
    <xf numFmtId="0" fontId="33" fillId="2" borderId="1" xfId="1" applyFont="1" applyFill="1" applyBorder="1" applyAlignment="1">
      <alignment horizontal="left" vertical="top" wrapText="1"/>
    </xf>
    <xf numFmtId="0" fontId="32" fillId="2" borderId="1" xfId="1" applyFont="1" applyFill="1" applyBorder="1" applyAlignment="1">
      <alignment horizontal="left" vertical="top" wrapText="1"/>
    </xf>
    <xf numFmtId="4" fontId="32" fillId="2" borderId="1" xfId="1" applyNumberFormat="1" applyFont="1" applyFill="1" applyBorder="1" applyAlignment="1" applyProtection="1">
      <alignment horizontal="center" vertical="center" wrapText="1"/>
    </xf>
    <xf numFmtId="4" fontId="32" fillId="2" borderId="1" xfId="1" applyNumberFormat="1" applyFont="1" applyFill="1" applyBorder="1" applyAlignment="1">
      <alignment horizontal="center" vertical="center" wrapText="1"/>
    </xf>
    <xf numFmtId="0" fontId="7" fillId="2" borderId="0" xfId="1" applyFont="1" applyFill="1" applyBorder="1" applyAlignment="1">
      <alignment vertical="center" wrapText="1"/>
    </xf>
    <xf numFmtId="0" fontId="35" fillId="2" borderId="0" xfId="1" applyFont="1" applyFill="1" applyBorder="1" applyAlignment="1">
      <alignment vertical="center" wrapText="1"/>
    </xf>
    <xf numFmtId="0" fontId="36" fillId="2" borderId="0" xfId="1" applyFont="1" applyFill="1" applyBorder="1" applyAlignment="1">
      <alignment vertical="center" wrapText="1"/>
    </xf>
    <xf numFmtId="0" fontId="34" fillId="2" borderId="1" xfId="1" applyFont="1" applyFill="1" applyBorder="1" applyAlignment="1">
      <alignment horizontal="left" vertical="top" wrapText="1"/>
    </xf>
    <xf numFmtId="4" fontId="34" fillId="2" borderId="1" xfId="1" applyNumberFormat="1" applyFont="1" applyFill="1" applyBorder="1" applyAlignment="1" applyProtection="1">
      <alignment horizontal="center" vertical="center" wrapText="1"/>
    </xf>
    <xf numFmtId="4" fontId="14" fillId="0" borderId="0" xfId="1" applyNumberFormat="1" applyFont="1" applyFill="1" applyAlignment="1">
      <alignment vertical="center" wrapText="1"/>
    </xf>
    <xf numFmtId="167" fontId="14" fillId="0" borderId="0" xfId="1" applyNumberFormat="1" applyFont="1" applyFill="1" applyAlignment="1">
      <alignment vertical="center" wrapText="1"/>
    </xf>
    <xf numFmtId="0" fontId="35" fillId="0" borderId="0" xfId="1" applyFont="1" applyFill="1" applyBorder="1" applyAlignment="1">
      <alignment vertical="center" wrapText="1"/>
    </xf>
    <xf numFmtId="0" fontId="33" fillId="2" borderId="1" xfId="1" applyFont="1" applyFill="1" applyBorder="1" applyAlignment="1">
      <alignment horizontal="justify" wrapText="1"/>
    </xf>
    <xf numFmtId="0" fontId="32" fillId="2" borderId="1" xfId="1" applyFont="1" applyFill="1" applyBorder="1" applyAlignment="1">
      <alignment horizontal="justify" wrapText="1"/>
    </xf>
    <xf numFmtId="4" fontId="14" fillId="13" borderId="0" xfId="1" applyNumberFormat="1" applyFont="1" applyFill="1" applyAlignment="1">
      <alignment vertical="center" wrapText="1"/>
    </xf>
    <xf numFmtId="167" fontId="14" fillId="13" borderId="0" xfId="1" applyNumberFormat="1" applyFont="1" applyFill="1" applyAlignment="1">
      <alignment vertical="center" wrapText="1"/>
    </xf>
    <xf numFmtId="0" fontId="14" fillId="13" borderId="0" xfId="1" applyFont="1" applyFill="1" applyBorder="1" applyAlignment="1">
      <alignment vertical="center" wrapText="1"/>
    </xf>
    <xf numFmtId="4" fontId="35" fillId="2" borderId="0" xfId="1" applyNumberFormat="1" applyFont="1" applyFill="1" applyAlignment="1">
      <alignment vertical="center" wrapText="1"/>
    </xf>
    <xf numFmtId="167" fontId="35" fillId="2" borderId="0" xfId="1" applyNumberFormat="1" applyFont="1" applyFill="1" applyAlignment="1">
      <alignment vertical="center" wrapText="1"/>
    </xf>
    <xf numFmtId="168" fontId="14" fillId="0" borderId="1" xfId="2" applyFont="1" applyFill="1" applyBorder="1" applyAlignment="1">
      <alignment vertical="center" wrapText="1"/>
    </xf>
    <xf numFmtId="0" fontId="33" fillId="14" borderId="1" xfId="1" applyFont="1" applyFill="1" applyBorder="1" applyAlignment="1">
      <alignment horizontal="justify" vertical="center" wrapText="1"/>
    </xf>
    <xf numFmtId="4" fontId="33" fillId="14" borderId="1" xfId="1" applyNumberFormat="1" applyFont="1" applyFill="1" applyBorder="1" applyAlignment="1">
      <alignment horizontal="center" vertical="center" wrapText="1"/>
    </xf>
    <xf numFmtId="0" fontId="32" fillId="14" borderId="1" xfId="1" applyFont="1" applyFill="1" applyBorder="1" applyAlignment="1">
      <alignment horizontal="justify" wrapText="1"/>
    </xf>
    <xf numFmtId="4" fontId="32" fillId="14" borderId="1" xfId="1" applyNumberFormat="1" applyFont="1" applyFill="1" applyBorder="1" applyAlignment="1">
      <alignment horizontal="center" vertical="center" wrapText="1"/>
    </xf>
    <xf numFmtId="0" fontId="32" fillId="0" borderId="0" xfId="1" applyFont="1" applyFill="1" applyAlignment="1">
      <alignment vertical="center" wrapText="1"/>
    </xf>
    <xf numFmtId="0" fontId="32" fillId="2" borderId="0" xfId="1" applyFont="1" applyFill="1" applyAlignment="1">
      <alignment horizontal="left" wrapText="1"/>
    </xf>
    <xf numFmtId="166" fontId="32" fillId="2" borderId="0" xfId="1" applyNumberFormat="1" applyFont="1" applyFill="1" applyAlignment="1">
      <alignment horizontal="right" wrapText="1"/>
    </xf>
    <xf numFmtId="166" fontId="32" fillId="2" borderId="0" xfId="1" applyNumberFormat="1" applyFont="1" applyFill="1" applyAlignment="1">
      <alignment horizontal="left" wrapText="1"/>
    </xf>
    <xf numFmtId="0" fontId="32" fillId="2" borderId="0" xfId="1" applyFont="1" applyFill="1" applyAlignment="1">
      <alignment vertical="center" wrapText="1"/>
    </xf>
    <xf numFmtId="14" fontId="32" fillId="0" borderId="0" xfId="1" applyNumberFormat="1" applyFont="1" applyFill="1" applyAlignment="1">
      <alignment horizontal="justify" vertical="center" wrapText="1"/>
    </xf>
    <xf numFmtId="0" fontId="32" fillId="2" borderId="0" xfId="1" applyFont="1" applyFill="1" applyAlignment="1">
      <alignment horizontal="justify" vertical="center" wrapText="1"/>
    </xf>
    <xf numFmtId="0" fontId="28" fillId="2" borderId="0" xfId="1" applyFont="1" applyFill="1" applyAlignment="1">
      <alignment vertical="center" wrapText="1"/>
    </xf>
    <xf numFmtId="14" fontId="31" fillId="2" borderId="0" xfId="1" applyNumberFormat="1" applyFont="1" applyFill="1" applyAlignment="1">
      <alignment horizontal="justify" vertical="center" wrapText="1"/>
    </xf>
    <xf numFmtId="166" fontId="10" fillId="0" borderId="0" xfId="1" applyNumberFormat="1" applyFont="1" applyFill="1" applyAlignment="1">
      <alignment vertical="center" wrapText="1"/>
    </xf>
    <xf numFmtId="0" fontId="28" fillId="2" borderId="0" xfId="1" applyFont="1" applyFill="1" applyAlignment="1">
      <alignment horizontal="left" vertical="center" wrapText="1"/>
    </xf>
    <xf numFmtId="167" fontId="33" fillId="2" borderId="1" xfId="1" applyNumberFormat="1" applyFont="1" applyFill="1" applyBorder="1" applyAlignment="1">
      <alignment horizontal="center" vertical="center" wrapText="1"/>
    </xf>
    <xf numFmtId="0" fontId="33" fillId="2" borderId="1" xfId="1" applyFont="1" applyFill="1" applyBorder="1" applyAlignment="1">
      <alignment horizontal="center" vertical="center" wrapText="1"/>
    </xf>
    <xf numFmtId="0" fontId="37" fillId="2" borderId="1" xfId="1" applyFont="1" applyFill="1" applyBorder="1" applyAlignment="1">
      <alignment horizontal="center" vertical="top" wrapText="1"/>
    </xf>
    <xf numFmtId="0" fontId="33" fillId="2" borderId="1" xfId="1" applyFont="1" applyFill="1" applyBorder="1" applyAlignment="1">
      <alignment horizontal="center" vertical="top" wrapText="1"/>
    </xf>
    <xf numFmtId="4" fontId="7" fillId="2" borderId="1" xfId="1" applyNumberFormat="1" applyFont="1" applyFill="1" applyBorder="1" applyAlignment="1">
      <alignment vertical="center" wrapText="1"/>
    </xf>
    <xf numFmtId="4" fontId="14" fillId="2" borderId="1" xfId="1" applyNumberFormat="1" applyFont="1" applyFill="1" applyBorder="1" applyAlignment="1">
      <alignment vertical="center" wrapText="1"/>
    </xf>
    <xf numFmtId="168" fontId="7" fillId="0" borderId="1" xfId="2" applyFont="1" applyFill="1" applyBorder="1" applyAlignment="1">
      <alignment vertical="center" wrapText="1"/>
    </xf>
    <xf numFmtId="0" fontId="13" fillId="0" borderId="0" xfId="0" applyFont="1" applyFill="1" applyAlignment="1">
      <alignment horizontal="left" vertical="center" wrapText="1"/>
    </xf>
    <xf numFmtId="0" fontId="11" fillId="0" borderId="1" xfId="0" applyFont="1" applyFill="1" applyBorder="1" applyAlignment="1">
      <alignment horizontal="center" vertical="center" wrapText="1"/>
    </xf>
    <xf numFmtId="4" fontId="37" fillId="2" borderId="1" xfId="1" applyNumberFormat="1" applyFont="1" applyFill="1" applyBorder="1" applyAlignment="1" applyProtection="1">
      <alignment horizontal="center" vertical="center" wrapText="1"/>
    </xf>
    <xf numFmtId="0" fontId="40" fillId="0" borderId="0" xfId="1" applyFont="1" applyFill="1" applyAlignment="1">
      <alignment horizontal="left" vertical="center" wrapText="1"/>
    </xf>
    <xf numFmtId="0" fontId="41" fillId="0" borderId="13" xfId="1" applyFont="1" applyFill="1" applyBorder="1" applyAlignment="1">
      <alignment vertical="center" wrapText="1"/>
    </xf>
    <xf numFmtId="49" fontId="11" fillId="0" borderId="1" xfId="1" applyNumberFormat="1" applyFont="1" applyFill="1" applyBorder="1" applyAlignment="1" applyProtection="1">
      <alignment vertical="center"/>
      <protection locked="0"/>
    </xf>
    <xf numFmtId="49" fontId="11" fillId="0" borderId="1" xfId="1" applyNumberFormat="1" applyFont="1" applyFill="1" applyBorder="1" applyAlignment="1" applyProtection="1">
      <alignment horizontal="left" vertical="center"/>
      <protection locked="0"/>
    </xf>
    <xf numFmtId="0" fontId="7" fillId="0" borderId="0" xfId="1" applyFont="1" applyFill="1" applyBorder="1" applyAlignment="1">
      <alignment vertical="center" wrapText="1"/>
    </xf>
    <xf numFmtId="0" fontId="11" fillId="0" borderId="1" xfId="1" applyFont="1" applyFill="1" applyBorder="1" applyAlignment="1" applyProtection="1">
      <alignment horizontal="left" vertical="top" wrapText="1"/>
    </xf>
    <xf numFmtId="4" fontId="13" fillId="0" borderId="1" xfId="2" applyNumberFormat="1" applyFont="1" applyFill="1" applyBorder="1" applyAlignment="1">
      <alignment horizontal="center" vertical="center" wrapText="1"/>
    </xf>
    <xf numFmtId="4" fontId="13" fillId="0" borderId="1" xfId="1" applyNumberFormat="1" applyFont="1" applyFill="1" applyBorder="1" applyAlignment="1">
      <alignment horizontal="left" wrapText="1"/>
    </xf>
    <xf numFmtId="0" fontId="13" fillId="0" borderId="0" xfId="1" applyFont="1" applyAlignment="1">
      <alignment wrapText="1"/>
    </xf>
    <xf numFmtId="174" fontId="13" fillId="0" borderId="1" xfId="1" applyNumberFormat="1" applyFont="1" applyFill="1" applyBorder="1" applyAlignment="1">
      <alignment horizontal="center" vertical="center" wrapText="1"/>
    </xf>
    <xf numFmtId="174" fontId="13" fillId="0" borderId="1" xfId="1" applyNumberFormat="1" applyFont="1" applyFill="1" applyBorder="1" applyAlignment="1" applyProtection="1">
      <alignment horizontal="center" vertical="center" wrapText="1"/>
    </xf>
    <xf numFmtId="2" fontId="13" fillId="0" borderId="1" xfId="1" applyNumberFormat="1" applyFont="1" applyFill="1" applyBorder="1" applyAlignment="1">
      <alignment horizontal="center" wrapText="1"/>
    </xf>
    <xf numFmtId="2" fontId="13" fillId="0" borderId="1" xfId="1" applyNumberFormat="1" applyFont="1" applyFill="1" applyBorder="1" applyAlignment="1" applyProtection="1">
      <alignment horizontal="center" wrapText="1"/>
    </xf>
    <xf numFmtId="0" fontId="11" fillId="0" borderId="0" xfId="1" applyFont="1" applyAlignment="1">
      <alignment horizontal="left" vertical="top" wrapText="1"/>
    </xf>
    <xf numFmtId="0" fontId="11" fillId="0" borderId="1" xfId="1" applyFont="1" applyFill="1" applyBorder="1" applyAlignment="1">
      <alignment horizontal="justify" vertical="top" wrapText="1"/>
    </xf>
    <xf numFmtId="0" fontId="13" fillId="0" borderId="1" xfId="1" applyFont="1" applyFill="1" applyBorder="1" applyAlignment="1">
      <alignment horizontal="justify" vertical="top" wrapText="1"/>
    </xf>
    <xf numFmtId="166" fontId="11" fillId="0" borderId="3" xfId="1" applyNumberFormat="1" applyFont="1" applyFill="1" applyBorder="1" applyAlignment="1">
      <alignment horizontal="center" vertical="center" wrapText="1"/>
    </xf>
    <xf numFmtId="0" fontId="11" fillId="0" borderId="0" xfId="1" applyFont="1" applyFill="1" applyBorder="1" applyAlignment="1">
      <alignment wrapText="1"/>
    </xf>
    <xf numFmtId="165" fontId="14" fillId="0" borderId="1" xfId="1" applyNumberFormat="1" applyFont="1" applyFill="1" applyBorder="1" applyAlignment="1">
      <alignment vertical="center" wrapText="1"/>
    </xf>
    <xf numFmtId="2" fontId="11" fillId="0" borderId="1" xfId="2" applyNumberFormat="1" applyFont="1" applyFill="1" applyBorder="1" applyAlignment="1">
      <alignment horizontal="center" vertical="center" wrapText="1"/>
    </xf>
    <xf numFmtId="2" fontId="11" fillId="0" borderId="1" xfId="1" applyNumberFormat="1" applyFont="1" applyFill="1" applyBorder="1" applyAlignment="1">
      <alignment horizontal="center" wrapText="1"/>
    </xf>
    <xf numFmtId="2" fontId="11" fillId="0" borderId="1" xfId="1" applyNumberFormat="1" applyFont="1" applyFill="1" applyBorder="1" applyAlignment="1" applyProtection="1">
      <alignment horizontal="center" wrapText="1"/>
    </xf>
    <xf numFmtId="4" fontId="11" fillId="0" borderId="1" xfId="2" applyNumberFormat="1" applyFont="1" applyFill="1" applyBorder="1" applyAlignment="1">
      <alignment horizontal="center" vertical="center" wrapText="1"/>
    </xf>
    <xf numFmtId="0" fontId="7" fillId="2" borderId="0" xfId="1" applyFont="1" applyFill="1" applyBorder="1" applyAlignment="1">
      <alignment horizontal="justify" vertical="center" wrapText="1"/>
    </xf>
    <xf numFmtId="166" fontId="7" fillId="0" borderId="0" xfId="1" applyNumberFormat="1" applyFont="1" applyFill="1" applyBorder="1" applyAlignment="1">
      <alignment vertical="center" wrapText="1"/>
    </xf>
    <xf numFmtId="166" fontId="10" fillId="2" borderId="13" xfId="1" applyNumberFormat="1" applyFont="1" applyFill="1" applyBorder="1" applyAlignment="1">
      <alignment horizontal="center" vertical="center" wrapText="1"/>
    </xf>
    <xf numFmtId="0" fontId="11" fillId="0" borderId="0" xfId="1" applyFont="1" applyFill="1" applyAlignment="1">
      <alignment horizontal="center" wrapText="1"/>
    </xf>
    <xf numFmtId="167" fontId="13" fillId="2" borderId="1" xfId="1" applyNumberFormat="1" applyFont="1" applyFill="1" applyBorder="1" applyAlignment="1">
      <alignment horizontal="center" vertical="center" wrapText="1"/>
    </xf>
    <xf numFmtId="0" fontId="11" fillId="2" borderId="1" xfId="1" applyFont="1" applyFill="1" applyBorder="1" applyAlignment="1" applyProtection="1">
      <alignment horizontal="justify" vertical="center" wrapText="1"/>
    </xf>
    <xf numFmtId="4" fontId="11" fillId="2" borderId="1" xfId="1" applyNumberFormat="1" applyFont="1" applyFill="1" applyBorder="1" applyAlignment="1" applyProtection="1">
      <alignment horizontal="center" vertical="center" wrapText="1"/>
    </xf>
    <xf numFmtId="0" fontId="13" fillId="2" borderId="1" xfId="1" applyFont="1" applyFill="1" applyBorder="1" applyAlignment="1">
      <alignment horizontal="left" vertical="center" wrapText="1"/>
    </xf>
    <xf numFmtId="4" fontId="42" fillId="2" borderId="1" xfId="1" applyNumberFormat="1" applyFont="1" applyFill="1" applyBorder="1" applyAlignment="1" applyProtection="1">
      <alignment horizontal="center" vertical="center" wrapText="1"/>
    </xf>
    <xf numFmtId="177" fontId="42" fillId="2" borderId="9" xfId="1" applyNumberFormat="1" applyFont="1" applyFill="1" applyBorder="1" applyAlignment="1" applyProtection="1">
      <alignment horizontal="center" vertical="center" wrapText="1"/>
      <protection hidden="1"/>
    </xf>
    <xf numFmtId="0" fontId="43" fillId="2" borderId="1" xfId="1" applyFont="1" applyFill="1" applyBorder="1" applyAlignment="1">
      <alignment horizontal="left" vertical="center" wrapText="1"/>
    </xf>
    <xf numFmtId="4" fontId="42" fillId="2" borderId="1" xfId="1" applyNumberFormat="1" applyFont="1" applyFill="1" applyBorder="1" applyAlignment="1">
      <alignment horizontal="center" vertical="center" wrapText="1"/>
    </xf>
    <xf numFmtId="0" fontId="44" fillId="2" borderId="1" xfId="1" applyFont="1" applyFill="1" applyBorder="1" applyAlignment="1">
      <alignment horizontal="left" vertical="center" wrapText="1"/>
    </xf>
    <xf numFmtId="4" fontId="42" fillId="2" borderId="11" xfId="1" applyNumberFormat="1" applyFont="1" applyFill="1" applyBorder="1" applyAlignment="1">
      <alignment horizontal="center" vertical="center" wrapText="1"/>
    </xf>
    <xf numFmtId="177" fontId="42" fillId="2" borderId="1" xfId="1" applyNumberFormat="1" applyFont="1" applyFill="1" applyBorder="1" applyAlignment="1" applyProtection="1">
      <alignment horizontal="center" vertical="center" wrapText="1"/>
      <protection hidden="1"/>
    </xf>
    <xf numFmtId="0" fontId="11" fillId="2" borderId="8" xfId="1" applyFont="1" applyFill="1" applyBorder="1" applyAlignment="1" applyProtection="1">
      <alignment horizontal="justify" vertical="center" wrapText="1"/>
    </xf>
    <xf numFmtId="4" fontId="11" fillId="2" borderId="1" xfId="1" applyNumberFormat="1" applyFont="1" applyFill="1" applyBorder="1" applyAlignment="1">
      <alignment horizontal="center" vertical="center" wrapText="1"/>
    </xf>
    <xf numFmtId="0" fontId="13" fillId="2" borderId="1" xfId="1" applyFont="1" applyFill="1" applyBorder="1" applyAlignment="1" applyProtection="1">
      <alignment horizontal="justify" vertical="center" wrapText="1"/>
    </xf>
    <xf numFmtId="0" fontId="13" fillId="2" borderId="1" xfId="1" applyFont="1" applyFill="1" applyBorder="1" applyAlignment="1">
      <alignment horizontal="justify" vertical="center" wrapText="1"/>
    </xf>
    <xf numFmtId="0" fontId="11" fillId="2" borderId="1" xfId="1" applyFont="1" applyFill="1" applyBorder="1" applyAlignment="1">
      <alignment horizontal="justify" wrapText="1"/>
    </xf>
    <xf numFmtId="0" fontId="13" fillId="2" borderId="1" xfId="1" applyFont="1" applyFill="1" applyBorder="1" applyAlignment="1">
      <alignment horizontal="left" wrapText="1"/>
    </xf>
    <xf numFmtId="0" fontId="13" fillId="2" borderId="1" xfId="1" applyFont="1" applyFill="1" applyBorder="1" applyAlignment="1">
      <alignment horizontal="left" vertical="top" wrapText="1"/>
    </xf>
    <xf numFmtId="4" fontId="15" fillId="2" borderId="1" xfId="1" applyNumberFormat="1" applyFont="1" applyFill="1" applyBorder="1" applyAlignment="1">
      <alignment horizontal="center" vertical="center" wrapText="1"/>
    </xf>
    <xf numFmtId="49" fontId="13" fillId="2" borderId="1" xfId="1" applyNumberFormat="1" applyFont="1" applyFill="1" applyBorder="1" applyAlignment="1">
      <alignment horizontal="justify" wrapText="1"/>
    </xf>
    <xf numFmtId="14" fontId="11" fillId="2" borderId="1" xfId="1" applyNumberFormat="1" applyFont="1" applyFill="1" applyBorder="1" applyAlignment="1">
      <alignment horizontal="justify" wrapText="1"/>
    </xf>
    <xf numFmtId="14" fontId="7" fillId="0" borderId="0" xfId="1" applyNumberFormat="1" applyFont="1" applyFill="1" applyBorder="1" applyAlignment="1">
      <alignment horizontal="justify" vertical="center" wrapText="1"/>
    </xf>
    <xf numFmtId="4" fontId="42" fillId="2" borderId="9" xfId="1" applyNumberFormat="1" applyFont="1" applyFill="1" applyBorder="1" applyAlignment="1" applyProtection="1">
      <alignment horizontal="center" vertical="center" wrapText="1"/>
    </xf>
    <xf numFmtId="0" fontId="13" fillId="0" borderId="0" xfId="1" applyFont="1" applyFill="1" applyBorder="1" applyAlignment="1">
      <alignment horizontal="left" vertical="center" wrapText="1"/>
    </xf>
    <xf numFmtId="0" fontId="13" fillId="0" borderId="0" xfId="1" applyFont="1" applyFill="1" applyBorder="1" applyAlignment="1">
      <alignment horizontal="left" vertical="top" wrapText="1"/>
    </xf>
    <xf numFmtId="4" fontId="11" fillId="2" borderId="8" xfId="1" applyNumberFormat="1" applyFont="1" applyFill="1" applyBorder="1" applyAlignment="1">
      <alignment horizontal="center" vertical="center" wrapText="1"/>
    </xf>
    <xf numFmtId="166" fontId="8" fillId="0" borderId="13" xfId="0" applyNumberFormat="1" applyFont="1" applyFill="1" applyBorder="1" applyAlignment="1">
      <alignment horizontal="right" vertical="center" wrapText="1"/>
    </xf>
    <xf numFmtId="0"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pplyProtection="1">
      <alignment horizontal="center" vertical="center" wrapText="1"/>
      <protection locked="0"/>
    </xf>
    <xf numFmtId="49" fontId="11" fillId="0" borderId="1" xfId="0" applyNumberFormat="1" applyFont="1" applyFill="1" applyBorder="1" applyAlignment="1">
      <alignment horizontal="center" vertical="center" wrapText="1"/>
    </xf>
    <xf numFmtId="0" fontId="11" fillId="15" borderId="1" xfId="0" applyFont="1" applyFill="1" applyBorder="1" applyAlignment="1" applyProtection="1">
      <alignment vertical="center" wrapText="1"/>
    </xf>
    <xf numFmtId="174" fontId="11" fillId="15" borderId="1" xfId="0" applyNumberFormat="1" applyFont="1" applyFill="1" applyBorder="1" applyAlignment="1" applyProtection="1">
      <alignment horizontal="center" vertical="center"/>
    </xf>
    <xf numFmtId="174" fontId="11" fillId="15" borderId="1" xfId="7" applyNumberFormat="1" applyFont="1" applyFill="1" applyBorder="1" applyAlignment="1">
      <alignment horizontal="center" vertical="center"/>
    </xf>
    <xf numFmtId="0" fontId="11" fillId="0" borderId="1" xfId="0" applyFont="1" applyFill="1" applyBorder="1" applyAlignment="1">
      <alignment vertical="center" wrapText="1"/>
    </xf>
    <xf numFmtId="174" fontId="14" fillId="15" borderId="0" xfId="0" applyNumberFormat="1" applyFont="1" applyFill="1" applyBorder="1" applyAlignment="1">
      <alignment vertical="center" wrapText="1"/>
    </xf>
    <xf numFmtId="0" fontId="14" fillId="15" borderId="0" xfId="0" applyFont="1" applyFill="1" applyBorder="1" applyAlignment="1">
      <alignment vertical="center" wrapText="1"/>
    </xf>
    <xf numFmtId="174" fontId="11" fillId="0" borderId="1" xfId="0" applyNumberFormat="1" applyFont="1" applyFill="1" applyBorder="1" applyAlignment="1">
      <alignment horizontal="center"/>
    </xf>
    <xf numFmtId="174" fontId="11" fillId="0" borderId="1" xfId="7" applyNumberFormat="1" applyFont="1" applyFill="1" applyBorder="1" applyAlignment="1">
      <alignment horizontal="center"/>
    </xf>
    <xf numFmtId="174" fontId="14" fillId="0" borderId="0" xfId="0" applyNumberFormat="1" applyFont="1" applyFill="1" applyBorder="1" applyAlignment="1">
      <alignment vertical="center" wrapText="1"/>
    </xf>
    <xf numFmtId="0" fontId="13" fillId="0" borderId="1" xfId="0" applyFont="1" applyFill="1" applyBorder="1" applyAlignment="1">
      <alignment horizontal="right" wrapText="1"/>
    </xf>
    <xf numFmtId="174" fontId="13" fillId="0" borderId="1" xfId="0" applyNumberFormat="1" applyFont="1" applyFill="1" applyBorder="1" applyAlignment="1">
      <alignment horizontal="center"/>
    </xf>
    <xf numFmtId="174" fontId="13" fillId="0" borderId="1" xfId="0" applyNumberFormat="1" applyFont="1" applyFill="1" applyBorder="1" applyAlignment="1" applyProtection="1">
      <alignment horizontal="center"/>
    </xf>
    <xf numFmtId="0" fontId="35" fillId="0" borderId="0" xfId="0" applyFont="1" applyFill="1" applyBorder="1" applyAlignment="1">
      <alignment vertical="center" wrapText="1"/>
    </xf>
    <xf numFmtId="174" fontId="11" fillId="0" borderId="1" xfId="0" applyNumberFormat="1" applyFont="1" applyFill="1" applyBorder="1" applyAlignment="1" applyProtection="1">
      <alignment horizontal="center"/>
    </xf>
    <xf numFmtId="0" fontId="13" fillId="0" borderId="1" xfId="0" applyFont="1" applyFill="1" applyBorder="1" applyAlignment="1">
      <alignment horizontal="justify" vertical="center" wrapText="1"/>
    </xf>
    <xf numFmtId="174" fontId="14" fillId="0" borderId="1" xfId="0" applyNumberFormat="1" applyFont="1" applyFill="1" applyBorder="1" applyAlignment="1">
      <alignment wrapText="1"/>
    </xf>
    <xf numFmtId="174" fontId="13" fillId="0" borderId="1" xfId="7" applyNumberFormat="1" applyFont="1" applyFill="1" applyBorder="1" applyAlignment="1">
      <alignment horizontal="center"/>
    </xf>
    <xf numFmtId="0" fontId="11" fillId="0" borderId="9" xfId="0" applyFont="1" applyFill="1" applyBorder="1" applyAlignment="1">
      <alignment horizontal="left" vertical="center" wrapText="1"/>
    </xf>
    <xf numFmtId="174" fontId="11" fillId="0" borderId="1" xfId="0" applyNumberFormat="1" applyFont="1" applyFill="1" applyBorder="1" applyAlignment="1">
      <alignment horizontal="center" vertical="center" wrapText="1"/>
    </xf>
    <xf numFmtId="0" fontId="13" fillId="0" borderId="9" xfId="0" applyFont="1" applyFill="1" applyBorder="1" applyAlignment="1">
      <alignment horizontal="left" vertical="center" wrapText="1"/>
    </xf>
    <xf numFmtId="0" fontId="13" fillId="0" borderId="1" xfId="7" applyNumberFormat="1" applyFont="1" applyFill="1" applyBorder="1" applyAlignment="1">
      <alignment horizontal="center" vertical="center" wrapText="1"/>
    </xf>
    <xf numFmtId="0" fontId="11" fillId="3" borderId="1" xfId="0" applyFont="1" applyFill="1" applyBorder="1" applyAlignment="1">
      <alignment horizontal="left" vertical="center" wrapText="1"/>
    </xf>
    <xf numFmtId="174" fontId="11" fillId="3" borderId="1" xfId="0" applyNumberFormat="1" applyFont="1" applyFill="1" applyBorder="1" applyAlignment="1">
      <alignment horizontal="center" vertical="center"/>
    </xf>
    <xf numFmtId="174" fontId="13" fillId="0" borderId="1" xfId="0" applyNumberFormat="1" applyFont="1" applyFill="1" applyBorder="1" applyAlignment="1">
      <alignment horizontal="center" vertical="center"/>
    </xf>
    <xf numFmtId="0" fontId="13" fillId="0" borderId="1" xfId="0" applyFont="1" applyFill="1" applyBorder="1" applyAlignment="1">
      <alignment vertical="center" wrapText="1"/>
    </xf>
    <xf numFmtId="174" fontId="7" fillId="0" borderId="0" xfId="0" applyNumberFormat="1" applyFont="1" applyFill="1" applyBorder="1" applyAlignment="1">
      <alignment vertical="center" wrapText="1"/>
    </xf>
    <xf numFmtId="0" fontId="13" fillId="17" borderId="1" xfId="0" applyFont="1" applyFill="1" applyBorder="1" applyAlignment="1">
      <alignment horizontal="right" wrapText="1"/>
    </xf>
    <xf numFmtId="174" fontId="13" fillId="17" borderId="1" xfId="7" applyNumberFormat="1" applyFont="1" applyFill="1" applyBorder="1" applyAlignment="1">
      <alignment horizontal="center"/>
    </xf>
    <xf numFmtId="0" fontId="13" fillId="0" borderId="1" xfId="0" applyFont="1" applyFill="1" applyBorder="1" applyAlignment="1">
      <alignment horizontal="justify" vertical="top" wrapText="1"/>
    </xf>
    <xf numFmtId="174" fontId="13" fillId="17" borderId="1" xfId="0" applyNumberFormat="1" applyFont="1" applyFill="1" applyBorder="1" applyAlignment="1">
      <alignment horizontal="center"/>
    </xf>
    <xf numFmtId="174" fontId="13" fillId="17" borderId="1" xfId="0" applyNumberFormat="1" applyFont="1" applyFill="1" applyBorder="1" applyAlignment="1" applyProtection="1">
      <alignment horizontal="center"/>
    </xf>
    <xf numFmtId="174" fontId="14" fillId="17" borderId="0" xfId="0" applyNumberFormat="1" applyFont="1" applyFill="1" applyBorder="1" applyAlignment="1">
      <alignment vertical="center" wrapText="1"/>
    </xf>
    <xf numFmtId="0" fontId="7" fillId="17" borderId="0" xfId="0" applyFont="1" applyFill="1" applyBorder="1" applyAlignment="1">
      <alignment vertical="center" wrapText="1"/>
    </xf>
    <xf numFmtId="0" fontId="14" fillId="17" borderId="0" xfId="0" applyFont="1" applyFill="1" applyBorder="1" applyAlignment="1">
      <alignment vertical="center" wrapText="1"/>
    </xf>
    <xf numFmtId="0" fontId="13" fillId="7" borderId="9" xfId="0" applyFont="1" applyFill="1" applyBorder="1" applyAlignment="1">
      <alignment horizontal="left" vertical="center"/>
    </xf>
    <xf numFmtId="0" fontId="11" fillId="0" borderId="8" xfId="0" applyFont="1" applyFill="1" applyBorder="1" applyAlignment="1">
      <alignment horizontal="justify" wrapText="1"/>
    </xf>
    <xf numFmtId="174" fontId="11" fillId="0" borderId="8" xfId="0" applyNumberFormat="1" applyFont="1" applyFill="1" applyBorder="1" applyAlignment="1">
      <alignment horizontal="center"/>
    </xf>
    <xf numFmtId="0" fontId="14" fillId="0" borderId="0" xfId="0" applyFont="1" applyFill="1" applyAlignment="1">
      <alignment vertical="center" wrapText="1"/>
    </xf>
    <xf numFmtId="174" fontId="11" fillId="17" borderId="1" xfId="0" applyNumberFormat="1" applyFont="1" applyFill="1" applyBorder="1" applyAlignment="1" applyProtection="1">
      <alignment horizontal="center"/>
    </xf>
    <xf numFmtId="174" fontId="13" fillId="17" borderId="1" xfId="7" applyNumberFormat="1" applyFont="1" applyFill="1" applyBorder="1" applyAlignment="1">
      <alignment horizontal="right"/>
    </xf>
    <xf numFmtId="174" fontId="13" fillId="17" borderId="1" xfId="0" applyNumberFormat="1" applyFont="1" applyFill="1" applyBorder="1" applyAlignment="1" applyProtection="1">
      <alignment horizontal="right"/>
    </xf>
    <xf numFmtId="174" fontId="13" fillId="0" borderId="1" xfId="0" applyNumberFormat="1" applyFont="1" applyFill="1" applyBorder="1" applyAlignment="1" applyProtection="1">
      <alignment horizontal="right"/>
    </xf>
    <xf numFmtId="174" fontId="14" fillId="17" borderId="0" xfId="0" applyNumberFormat="1" applyFont="1" applyFill="1" applyBorder="1" applyAlignment="1">
      <alignment horizontal="right" vertical="center" wrapText="1"/>
    </xf>
    <xf numFmtId="0" fontId="7" fillId="17" borderId="0" xfId="0" applyFont="1" applyFill="1" applyBorder="1" applyAlignment="1">
      <alignment horizontal="right" vertical="center" wrapText="1"/>
    </xf>
    <xf numFmtId="0" fontId="7" fillId="0" borderId="0" xfId="0" applyFont="1" applyFill="1" applyBorder="1" applyAlignment="1">
      <alignment horizontal="right" vertical="center" wrapText="1"/>
    </xf>
    <xf numFmtId="0" fontId="13" fillId="19" borderId="1" xfId="0" applyFont="1" applyFill="1" applyBorder="1" applyAlignment="1">
      <alignment horizontal="justify" wrapText="1"/>
    </xf>
    <xf numFmtId="0" fontId="11" fillId="15" borderId="1" xfId="0" applyFont="1" applyFill="1" applyBorder="1" applyAlignment="1">
      <alignment horizontal="justify" wrapText="1"/>
    </xf>
    <xf numFmtId="174" fontId="11" fillId="15" borderId="1" xfId="0" applyNumberFormat="1" applyFont="1" applyFill="1" applyBorder="1" applyAlignment="1">
      <alignment horizontal="center"/>
    </xf>
    <xf numFmtId="0" fontId="35" fillId="15" borderId="0" xfId="0" applyFont="1" applyFill="1" applyBorder="1" applyAlignment="1">
      <alignment vertical="center" wrapText="1"/>
    </xf>
    <xf numFmtId="0" fontId="19" fillId="0" borderId="1" xfId="0" applyFont="1" applyBorder="1" applyAlignment="1">
      <alignment horizontal="left" vertical="center" wrapText="1"/>
    </xf>
    <xf numFmtId="0" fontId="13" fillId="0" borderId="0" xfId="0" applyFont="1" applyFill="1" applyBorder="1" applyAlignment="1" applyProtection="1">
      <alignment wrapText="1"/>
    </xf>
    <xf numFmtId="174" fontId="13" fillId="0" borderId="0" xfId="0" applyNumberFormat="1" applyFont="1" applyFill="1" applyBorder="1" applyAlignment="1" applyProtection="1">
      <alignment wrapText="1"/>
    </xf>
    <xf numFmtId="170" fontId="13" fillId="0" borderId="0" xfId="7" applyNumberFormat="1" applyFont="1" applyFill="1" applyBorder="1" applyAlignment="1" applyProtection="1">
      <alignment vertical="center" wrapText="1"/>
    </xf>
    <xf numFmtId="0" fontId="13" fillId="0" borderId="0" xfId="0" applyFont="1" applyFill="1" applyBorder="1" applyAlignment="1" applyProtection="1"/>
    <xf numFmtId="0" fontId="13" fillId="0" borderId="13" xfId="0" applyFont="1" applyFill="1" applyBorder="1" applyAlignment="1" applyProtection="1">
      <alignment wrapText="1"/>
    </xf>
    <xf numFmtId="0" fontId="13" fillId="0" borderId="0" xfId="0" applyFont="1" applyFill="1" applyAlignment="1" applyProtection="1">
      <alignment vertical="center" wrapText="1"/>
    </xf>
    <xf numFmtId="0" fontId="13" fillId="0" borderId="0" xfId="0" applyFont="1" applyFill="1" applyBorder="1" applyAlignment="1" applyProtection="1">
      <alignment horizontal="center" wrapText="1"/>
    </xf>
    <xf numFmtId="0" fontId="7" fillId="0" borderId="0" xfId="0" applyFont="1" applyFill="1" applyAlignment="1" applyProtection="1">
      <alignment horizontal="center" vertical="top" wrapText="1"/>
    </xf>
    <xf numFmtId="166" fontId="7" fillId="0" borderId="0" xfId="0" applyNumberFormat="1" applyFont="1" applyFill="1" applyAlignment="1" applyProtection="1">
      <alignment horizontal="center" vertical="center" wrapText="1"/>
    </xf>
    <xf numFmtId="166" fontId="7" fillId="0" borderId="0" xfId="0" applyNumberFormat="1" applyFont="1" applyFill="1" applyAlignment="1" applyProtection="1">
      <alignment vertical="center" wrapText="1"/>
    </xf>
    <xf numFmtId="166" fontId="7" fillId="0" borderId="0" xfId="0" applyNumberFormat="1" applyFont="1" applyFill="1" applyBorder="1" applyAlignment="1" applyProtection="1">
      <alignment horizontal="center" vertical="center" wrapText="1"/>
    </xf>
    <xf numFmtId="14" fontId="13" fillId="0" borderId="0" xfId="0" applyNumberFormat="1" applyFont="1" applyFill="1" applyAlignment="1" applyProtection="1">
      <alignment horizontal="center" wrapText="1"/>
    </xf>
    <xf numFmtId="167" fontId="13" fillId="0" borderId="1" xfId="4" applyNumberFormat="1" applyFont="1" applyFill="1" applyBorder="1" applyAlignment="1">
      <alignment horizontal="center" vertical="center" wrapText="1"/>
    </xf>
    <xf numFmtId="49" fontId="11" fillId="0" borderId="1" xfId="4" applyNumberFormat="1" applyFont="1" applyFill="1" applyBorder="1" applyAlignment="1" applyProtection="1">
      <alignment vertical="center"/>
      <protection locked="0"/>
    </xf>
    <xf numFmtId="49" fontId="11" fillId="0" borderId="1" xfId="4" applyNumberFormat="1" applyFont="1" applyFill="1" applyBorder="1" applyAlignment="1" applyProtection="1">
      <alignment horizontal="left" vertical="center"/>
      <protection locked="0"/>
    </xf>
    <xf numFmtId="0" fontId="11" fillId="16" borderId="1" xfId="4" applyFont="1" applyFill="1" applyBorder="1" applyAlignment="1" applyProtection="1">
      <alignment vertical="center" wrapText="1"/>
    </xf>
    <xf numFmtId="2" fontId="11" fillId="16" borderId="1" xfId="4" applyNumberFormat="1" applyFont="1" applyFill="1" applyBorder="1" applyAlignment="1">
      <alignment horizontal="center" vertical="center"/>
    </xf>
    <xf numFmtId="0" fontId="11" fillId="0" borderId="1" xfId="4" applyFont="1" applyFill="1" applyBorder="1" applyAlignment="1">
      <alignment horizontal="justify" wrapText="1"/>
    </xf>
    <xf numFmtId="174" fontId="11" fillId="0" borderId="1" xfId="4" applyNumberFormat="1" applyFont="1" applyFill="1" applyBorder="1" applyAlignment="1" applyProtection="1">
      <alignment horizontal="center" vertical="center" wrapText="1"/>
    </xf>
    <xf numFmtId="166" fontId="11" fillId="0" borderId="1" xfId="4" applyNumberFormat="1" applyFont="1" applyFill="1" applyBorder="1" applyAlignment="1" applyProtection="1">
      <alignment horizontal="center" vertical="center" wrapText="1"/>
    </xf>
    <xf numFmtId="0" fontId="11" fillId="21" borderId="1" xfId="4" applyFont="1" applyFill="1" applyBorder="1" applyAlignment="1">
      <alignment horizontal="left" vertical="center" wrapText="1"/>
    </xf>
    <xf numFmtId="2" fontId="11" fillId="21" borderId="1" xfId="4" applyNumberFormat="1" applyFont="1" applyFill="1" applyBorder="1" applyAlignment="1">
      <alignment horizontal="center" vertical="center"/>
    </xf>
    <xf numFmtId="2" fontId="13" fillId="0" borderId="1" xfId="4" applyNumberFormat="1" applyFont="1" applyBorder="1" applyAlignment="1">
      <alignment horizontal="center"/>
    </xf>
    <xf numFmtId="174" fontId="13" fillId="0" borderId="1" xfId="4" applyNumberFormat="1" applyFont="1" applyFill="1" applyBorder="1" applyAlignment="1" applyProtection="1">
      <alignment horizontal="center" wrapText="1"/>
    </xf>
    <xf numFmtId="2" fontId="13" fillId="0" borderId="1" xfId="4" applyNumberFormat="1" applyFont="1" applyBorder="1" applyAlignment="1">
      <alignment horizontal="center" vertical="center"/>
    </xf>
    <xf numFmtId="174" fontId="13" fillId="0" borderId="1" xfId="4" applyNumberFormat="1" applyFont="1" applyFill="1" applyBorder="1" applyAlignment="1" applyProtection="1">
      <alignment horizontal="center" vertical="center" wrapText="1"/>
    </xf>
    <xf numFmtId="0" fontId="13" fillId="0" borderId="1" xfId="4" applyFont="1" applyFill="1" applyBorder="1" applyAlignment="1">
      <alignment horizontal="justify" vertical="top" wrapText="1"/>
    </xf>
    <xf numFmtId="2" fontId="13" fillId="0" borderId="1" xfId="4" applyNumberFormat="1" applyFont="1" applyFill="1" applyBorder="1" applyAlignment="1">
      <alignment horizontal="center" wrapText="1"/>
    </xf>
    <xf numFmtId="0" fontId="11" fillId="2" borderId="1" xfId="4" applyFont="1" applyFill="1" applyBorder="1" applyAlignment="1">
      <alignment horizontal="left" vertical="top" wrapText="1"/>
    </xf>
    <xf numFmtId="2" fontId="11" fillId="2" borderId="1" xfId="4" applyNumberFormat="1" applyFont="1" applyFill="1" applyBorder="1" applyAlignment="1">
      <alignment horizontal="center" vertical="center" wrapText="1"/>
    </xf>
    <xf numFmtId="174" fontId="11" fillId="2" borderId="1" xfId="4" applyNumberFormat="1" applyFont="1" applyFill="1" applyBorder="1" applyAlignment="1" applyProtection="1">
      <alignment horizontal="center" vertical="center" wrapText="1"/>
    </xf>
    <xf numFmtId="0" fontId="11" fillId="2" borderId="1" xfId="4" applyFont="1" applyFill="1" applyBorder="1" applyAlignment="1">
      <alignment horizontal="justify" wrapText="1"/>
    </xf>
    <xf numFmtId="2" fontId="11" fillId="2" borderId="1" xfId="4" applyNumberFormat="1" applyFont="1" applyFill="1" applyBorder="1" applyAlignment="1">
      <alignment horizontal="center" wrapText="1"/>
    </xf>
    <xf numFmtId="0" fontId="13" fillId="2" borderId="1" xfId="4" applyFont="1" applyFill="1" applyBorder="1" applyAlignment="1">
      <alignment horizontal="justify" wrapText="1"/>
    </xf>
    <xf numFmtId="2" fontId="13" fillId="2" borderId="1" xfId="4" applyNumberFormat="1" applyFont="1" applyFill="1" applyBorder="1" applyAlignment="1">
      <alignment horizontal="center" wrapText="1"/>
    </xf>
    <xf numFmtId="2" fontId="13" fillId="2" borderId="1" xfId="4" applyNumberFormat="1" applyFont="1" applyFill="1" applyBorder="1" applyAlignment="1" applyProtection="1">
      <alignment horizontal="center" vertical="center" wrapText="1"/>
    </xf>
    <xf numFmtId="0" fontId="13" fillId="2" borderId="1" xfId="4" applyFont="1" applyFill="1" applyBorder="1" applyAlignment="1">
      <alignment horizontal="left" wrapText="1"/>
    </xf>
    <xf numFmtId="174" fontId="13" fillId="2" borderId="1" xfId="4" applyNumberFormat="1" applyFont="1" applyFill="1" applyBorder="1" applyAlignment="1" applyProtection="1">
      <alignment horizontal="center" vertical="center" wrapText="1"/>
    </xf>
    <xf numFmtId="2" fontId="13" fillId="2" borderId="1" xfId="4" applyNumberFormat="1" applyFont="1" applyFill="1" applyBorder="1" applyAlignment="1">
      <alignment horizontal="center"/>
    </xf>
    <xf numFmtId="166" fontId="13" fillId="2" borderId="1" xfId="4" applyNumberFormat="1" applyFont="1" applyFill="1" applyBorder="1" applyAlignment="1" applyProtection="1">
      <alignment horizontal="center" vertical="center" wrapText="1"/>
    </xf>
    <xf numFmtId="2" fontId="13" fillId="2" borderId="1" xfId="4" applyNumberFormat="1" applyFont="1" applyFill="1" applyBorder="1" applyAlignment="1" applyProtection="1">
      <alignment horizontal="left" vertical="center" wrapText="1"/>
    </xf>
    <xf numFmtId="0" fontId="11" fillId="0" borderId="2" xfId="4" applyFont="1" applyFill="1" applyBorder="1" applyAlignment="1">
      <alignment horizontal="left" vertical="top" wrapText="1"/>
    </xf>
    <xf numFmtId="2" fontId="11" fillId="0" borderId="1" xfId="4" applyNumberFormat="1" applyFont="1" applyBorder="1" applyAlignment="1">
      <alignment horizontal="center" vertical="center"/>
    </xf>
    <xf numFmtId="2" fontId="13" fillId="0" borderId="1" xfId="4" applyNumberFormat="1" applyFont="1" applyFill="1" applyBorder="1" applyAlignment="1" applyProtection="1">
      <alignment horizontal="center" vertical="center" wrapText="1"/>
    </xf>
    <xf numFmtId="2" fontId="13" fillId="0" borderId="1" xfId="4" applyNumberFormat="1" applyFont="1" applyFill="1" applyBorder="1" applyAlignment="1" applyProtection="1">
      <alignment horizontal="left" vertical="center" wrapText="1"/>
    </xf>
    <xf numFmtId="2" fontId="11" fillId="2" borderId="1" xfId="4" applyNumberFormat="1" applyFont="1" applyFill="1" applyBorder="1" applyAlignment="1">
      <alignment horizontal="center" vertical="center"/>
    </xf>
    <xf numFmtId="174" fontId="11" fillId="2" borderId="1" xfId="4" applyNumberFormat="1" applyFont="1" applyFill="1" applyBorder="1" applyAlignment="1">
      <alignment horizontal="center" vertical="center"/>
    </xf>
    <xf numFmtId="2" fontId="11" fillId="2" borderId="1" xfId="4" applyNumberFormat="1" applyFont="1" applyFill="1" applyBorder="1" applyAlignment="1">
      <alignment horizontal="center"/>
    </xf>
    <xf numFmtId="174" fontId="11" fillId="2" borderId="1" xfId="4" applyNumberFormat="1" applyFont="1" applyFill="1" applyBorder="1" applyAlignment="1" applyProtection="1">
      <alignment horizontal="center" wrapText="1"/>
    </xf>
    <xf numFmtId="0" fontId="11" fillId="0" borderId="1" xfId="4" applyFont="1" applyBorder="1" applyAlignment="1">
      <alignment wrapText="1"/>
    </xf>
    <xf numFmtId="2" fontId="11" fillId="0" borderId="1" xfId="4" applyNumberFormat="1" applyFont="1" applyBorder="1" applyAlignment="1">
      <alignment horizontal="center"/>
    </xf>
    <xf numFmtId="2" fontId="13" fillId="0" borderId="1" xfId="4" applyNumberFormat="1" applyFont="1" applyFill="1" applyBorder="1" applyAlignment="1" applyProtection="1">
      <alignment horizontal="center" wrapText="1"/>
    </xf>
    <xf numFmtId="166" fontId="13" fillId="0" borderId="1" xfId="4" applyNumberFormat="1" applyFont="1" applyFill="1" applyBorder="1" applyAlignment="1" applyProtection="1">
      <alignment horizontal="center" wrapText="1"/>
    </xf>
    <xf numFmtId="2" fontId="11" fillId="2" borderId="1" xfId="4" applyNumberFormat="1" applyFont="1" applyFill="1" applyBorder="1" applyAlignment="1" applyProtection="1">
      <alignment horizontal="center" vertical="center" wrapText="1"/>
    </xf>
    <xf numFmtId="0" fontId="13" fillId="2" borderId="2" xfId="4" applyFont="1" applyFill="1" applyBorder="1" applyAlignment="1">
      <alignment horizontal="justify" wrapText="1"/>
    </xf>
    <xf numFmtId="2" fontId="13" fillId="2" borderId="2" xfId="4" applyNumberFormat="1" applyFont="1" applyFill="1" applyBorder="1" applyAlignment="1" applyProtection="1">
      <alignment horizontal="center" vertical="center" wrapText="1"/>
    </xf>
    <xf numFmtId="166" fontId="11" fillId="2" borderId="1" xfId="4" applyNumberFormat="1" applyFont="1" applyFill="1" applyBorder="1" applyAlignment="1" applyProtection="1">
      <alignment horizontal="center" vertical="center" wrapText="1"/>
    </xf>
    <xf numFmtId="0" fontId="11" fillId="2" borderId="9" xfId="4" applyFont="1" applyFill="1" applyBorder="1" applyAlignment="1">
      <alignment vertical="top"/>
    </xf>
    <xf numFmtId="0" fontId="11" fillId="2" borderId="10" xfId="4" applyFont="1" applyFill="1" applyBorder="1" applyAlignment="1">
      <alignment horizontal="center" vertical="top" wrapText="1"/>
    </xf>
    <xf numFmtId="0" fontId="11" fillId="2" borderId="10" xfId="4" applyFont="1" applyFill="1" applyBorder="1" applyAlignment="1">
      <alignment horizontal="center" wrapText="1"/>
    </xf>
    <xf numFmtId="0" fontId="11" fillId="2" borderId="1" xfId="4" applyFont="1" applyFill="1" applyBorder="1" applyAlignment="1">
      <alignment horizontal="left" vertical="center" wrapText="1"/>
    </xf>
    <xf numFmtId="174" fontId="13" fillId="2" borderId="1" xfId="4" applyNumberFormat="1" applyFont="1" applyFill="1" applyBorder="1" applyAlignment="1" applyProtection="1">
      <alignment horizontal="center" wrapText="1"/>
    </xf>
    <xf numFmtId="0" fontId="11" fillId="16" borderId="1" xfId="4" applyFont="1" applyFill="1" applyBorder="1" applyAlignment="1">
      <alignment horizontal="justify" wrapText="1"/>
    </xf>
    <xf numFmtId="2" fontId="11" fillId="16" borderId="1" xfId="4" applyNumberFormat="1" applyFont="1" applyFill="1" applyBorder="1" applyAlignment="1">
      <alignment horizontal="center" vertical="center" wrapText="1"/>
    </xf>
    <xf numFmtId="2" fontId="11" fillId="16" borderId="1" xfId="4" applyNumberFormat="1" applyFont="1" applyFill="1" applyBorder="1" applyAlignment="1" applyProtection="1">
      <alignment horizontal="center" vertical="center" wrapText="1"/>
    </xf>
    <xf numFmtId="2" fontId="11" fillId="21" borderId="1" xfId="4" applyNumberFormat="1" applyFont="1" applyFill="1" applyBorder="1" applyAlignment="1">
      <alignment horizontal="left" vertical="center" wrapText="1"/>
    </xf>
    <xf numFmtId="2" fontId="11" fillId="21" borderId="1" xfId="4" applyNumberFormat="1" applyFont="1" applyFill="1" applyBorder="1" applyAlignment="1">
      <alignment horizontal="center" vertical="center" wrapText="1"/>
    </xf>
    <xf numFmtId="174" fontId="13" fillId="0" borderId="1" xfId="4" applyNumberFormat="1" applyFont="1" applyFill="1" applyBorder="1" applyAlignment="1">
      <alignment horizontal="center" wrapText="1"/>
    </xf>
    <xf numFmtId="4" fontId="13" fillId="2" borderId="9" xfId="4" applyNumberFormat="1" applyFont="1" applyFill="1" applyBorder="1" applyAlignment="1">
      <alignment horizontal="center" wrapText="1"/>
    </xf>
    <xf numFmtId="4" fontId="13" fillId="2" borderId="1" xfId="4" applyNumberFormat="1" applyFont="1" applyFill="1" applyBorder="1" applyAlignment="1">
      <alignment horizontal="center" vertical="center" wrapText="1"/>
    </xf>
    <xf numFmtId="0" fontId="13" fillId="2" borderId="1" xfId="4" applyFont="1" applyFill="1" applyBorder="1" applyAlignment="1">
      <alignment horizontal="center" vertical="center" wrapText="1"/>
    </xf>
    <xf numFmtId="2" fontId="13" fillId="2" borderId="1" xfId="4" applyNumberFormat="1" applyFont="1" applyFill="1" applyBorder="1" applyAlignment="1">
      <alignment horizontal="left" vertical="center" wrapText="1"/>
    </xf>
    <xf numFmtId="2" fontId="13" fillId="2" borderId="1" xfId="4" applyNumberFormat="1" applyFont="1" applyFill="1" applyBorder="1" applyAlignment="1">
      <alignment horizontal="center" vertical="center" wrapText="1"/>
    </xf>
    <xf numFmtId="2" fontId="11" fillId="0" borderId="1" xfId="4" applyNumberFormat="1" applyFont="1" applyFill="1" applyBorder="1" applyAlignment="1" applyProtection="1">
      <alignment horizontal="center" vertical="center" wrapText="1"/>
    </xf>
    <xf numFmtId="2" fontId="13" fillId="0" borderId="2" xfId="4" applyNumberFormat="1" applyFont="1" applyFill="1" applyBorder="1" applyAlignment="1" applyProtection="1">
      <alignment horizontal="center" vertical="center" wrapText="1"/>
    </xf>
    <xf numFmtId="2" fontId="13" fillId="0" borderId="9" xfId="4" applyNumberFormat="1" applyFont="1" applyFill="1" applyBorder="1" applyAlignment="1">
      <alignment horizontal="center" wrapText="1"/>
    </xf>
    <xf numFmtId="2" fontId="13" fillId="0" borderId="1" xfId="4" applyNumberFormat="1" applyFont="1" applyBorder="1" applyAlignment="1">
      <alignment horizontal="center" vertical="center" wrapText="1"/>
    </xf>
    <xf numFmtId="0" fontId="11" fillId="16" borderId="1" xfId="4" applyFont="1" applyFill="1" applyBorder="1" applyAlignment="1">
      <alignment horizontal="justify" vertical="top" wrapText="1"/>
    </xf>
    <xf numFmtId="0" fontId="11" fillId="2" borderId="1" xfId="4" applyFont="1" applyFill="1" applyBorder="1" applyAlignment="1">
      <alignment wrapText="1"/>
    </xf>
    <xf numFmtId="174" fontId="13" fillId="2" borderId="1" xfId="4" applyNumberFormat="1" applyFont="1" applyFill="1" applyBorder="1" applyAlignment="1">
      <alignment horizontal="center" wrapText="1"/>
    </xf>
    <xf numFmtId="2" fontId="13" fillId="0" borderId="1" xfId="4" applyNumberFormat="1" applyFont="1" applyFill="1" applyBorder="1" applyAlignment="1">
      <alignment horizontal="center" vertical="center" wrapText="1"/>
    </xf>
    <xf numFmtId="166" fontId="11" fillId="0" borderId="1" xfId="4" applyNumberFormat="1" applyFont="1" applyFill="1" applyBorder="1" applyAlignment="1" applyProtection="1">
      <alignment vertical="center" wrapText="1"/>
    </xf>
    <xf numFmtId="0" fontId="11" fillId="0" borderId="1" xfId="4" applyFont="1" applyFill="1" applyBorder="1" applyAlignment="1">
      <alignment horizontal="left" wrapText="1"/>
    </xf>
    <xf numFmtId="0" fontId="13" fillId="0" borderId="1" xfId="4" applyFont="1" applyFill="1" applyBorder="1" applyAlignment="1" applyProtection="1">
      <alignment horizontal="justify" wrapText="1"/>
    </xf>
    <xf numFmtId="0" fontId="13" fillId="0" borderId="1" xfId="4" applyFont="1" applyFill="1" applyBorder="1" applyAlignment="1">
      <alignment horizontal="left" vertical="top" wrapText="1"/>
    </xf>
    <xf numFmtId="0" fontId="11" fillId="14" borderId="1" xfId="4" applyFont="1" applyFill="1" applyBorder="1" applyAlignment="1">
      <alignment horizontal="justify" wrapText="1"/>
    </xf>
    <xf numFmtId="2" fontId="11" fillId="14" borderId="1" xfId="4" applyNumberFormat="1" applyFont="1" applyFill="1" applyBorder="1" applyAlignment="1">
      <alignment horizontal="center" vertical="center"/>
    </xf>
    <xf numFmtId="174" fontId="11" fillId="14" borderId="1" xfId="4" applyNumberFormat="1" applyFont="1" applyFill="1" applyBorder="1" applyAlignment="1" applyProtection="1">
      <alignment horizontal="center" vertical="center" wrapText="1"/>
    </xf>
    <xf numFmtId="2" fontId="11" fillId="14" borderId="1" xfId="4" applyNumberFormat="1" applyFont="1" applyFill="1" applyBorder="1" applyAlignment="1">
      <alignment horizontal="center" wrapText="1"/>
    </xf>
    <xf numFmtId="2" fontId="11" fillId="14" borderId="1" xfId="4" applyNumberFormat="1" applyFont="1" applyFill="1" applyBorder="1" applyAlignment="1" applyProtection="1">
      <alignment horizontal="center" vertical="center" wrapText="1"/>
    </xf>
    <xf numFmtId="0" fontId="11" fillId="14" borderId="1" xfId="4" applyFont="1" applyFill="1" applyBorder="1" applyAlignment="1">
      <alignment horizontal="left" wrapText="1"/>
    </xf>
    <xf numFmtId="2" fontId="11" fillId="14" borderId="9" xfId="4" applyNumberFormat="1" applyFont="1" applyFill="1" applyBorder="1" applyAlignment="1" applyProtection="1">
      <alignment horizontal="center" vertical="center" wrapText="1"/>
    </xf>
    <xf numFmtId="2" fontId="19" fillId="0" borderId="0" xfId="4" applyNumberFormat="1" applyFont="1"/>
    <xf numFmtId="166" fontId="11" fillId="0" borderId="3" xfId="4" applyNumberFormat="1" applyFont="1" applyFill="1" applyBorder="1" applyAlignment="1">
      <alignment horizontal="center" vertical="center" wrapText="1"/>
    </xf>
    <xf numFmtId="2" fontId="13" fillId="0" borderId="2" xfId="4" applyNumberFormat="1" applyFont="1" applyFill="1" applyBorder="1" applyAlignment="1">
      <alignment horizontal="center" wrapText="1"/>
    </xf>
    <xf numFmtId="166" fontId="13" fillId="0" borderId="9" xfId="4" applyNumberFormat="1" applyFont="1" applyFill="1" applyBorder="1" applyAlignment="1">
      <alignment horizontal="center" vertical="center" wrapText="1"/>
    </xf>
    <xf numFmtId="2" fontId="11" fillId="16" borderId="9" xfId="4" applyNumberFormat="1" applyFont="1" applyFill="1" applyBorder="1" applyAlignment="1">
      <alignment horizontal="center" vertical="center"/>
    </xf>
    <xf numFmtId="166" fontId="11" fillId="0" borderId="9" xfId="4" applyNumberFormat="1" applyFont="1" applyFill="1" applyBorder="1" applyAlignment="1" applyProtection="1">
      <alignment horizontal="center" vertical="center" wrapText="1"/>
    </xf>
    <xf numFmtId="174" fontId="13" fillId="0" borderId="9" xfId="4" applyNumberFormat="1" applyFont="1" applyFill="1" applyBorder="1" applyAlignment="1" applyProtection="1">
      <alignment horizontal="center" wrapText="1"/>
    </xf>
    <xf numFmtId="174" fontId="13" fillId="0" borderId="9" xfId="4" applyNumberFormat="1" applyFont="1" applyFill="1" applyBorder="1" applyAlignment="1" applyProtection="1">
      <alignment horizontal="center" vertical="center" wrapText="1"/>
    </xf>
    <xf numFmtId="174" fontId="11" fillId="2" borderId="9" xfId="4" applyNumberFormat="1" applyFont="1" applyFill="1" applyBorder="1" applyAlignment="1" applyProtection="1">
      <alignment horizontal="center" vertical="center" wrapText="1"/>
    </xf>
    <xf numFmtId="2" fontId="13" fillId="2" borderId="9" xfId="4" applyNumberFormat="1" applyFont="1" applyFill="1" applyBorder="1" applyAlignment="1" applyProtection="1">
      <alignment horizontal="center" vertical="center" wrapText="1"/>
    </xf>
    <xf numFmtId="174" fontId="13" fillId="2" borderId="9" xfId="4" applyNumberFormat="1" applyFont="1" applyFill="1" applyBorder="1" applyAlignment="1" applyProtection="1">
      <alignment horizontal="center" vertical="center" wrapText="1"/>
    </xf>
    <xf numFmtId="174" fontId="11" fillId="0" borderId="9" xfId="4" applyNumberFormat="1" applyFont="1" applyFill="1" applyBorder="1" applyAlignment="1" applyProtection="1">
      <alignment horizontal="center" vertical="center" wrapText="1"/>
    </xf>
    <xf numFmtId="2" fontId="13" fillId="0" borderId="9" xfId="4" applyNumberFormat="1" applyFont="1" applyFill="1" applyBorder="1" applyAlignment="1" applyProtection="1">
      <alignment horizontal="center" vertical="center" wrapText="1"/>
    </xf>
    <xf numFmtId="174" fontId="11" fillId="2" borderId="9" xfId="4" applyNumberFormat="1" applyFont="1" applyFill="1" applyBorder="1" applyAlignment="1" applyProtection="1">
      <alignment horizontal="center" wrapText="1"/>
    </xf>
    <xf numFmtId="2" fontId="13" fillId="0" borderId="9" xfId="4" applyNumberFormat="1" applyFont="1" applyFill="1" applyBorder="1" applyAlignment="1" applyProtection="1">
      <alignment horizontal="center" wrapText="1"/>
    </xf>
    <xf numFmtId="166" fontId="13" fillId="0" borderId="9" xfId="4" applyNumberFormat="1" applyFont="1" applyFill="1" applyBorder="1" applyAlignment="1" applyProtection="1">
      <alignment horizontal="center" wrapText="1"/>
    </xf>
    <xf numFmtId="2" fontId="11" fillId="2" borderId="9" xfId="4" applyNumberFormat="1" applyFont="1" applyFill="1" applyBorder="1" applyAlignment="1" applyProtection="1">
      <alignment horizontal="center" vertical="center" wrapText="1"/>
    </xf>
    <xf numFmtId="166" fontId="11" fillId="2" borderId="9" xfId="4" applyNumberFormat="1" applyFont="1" applyFill="1" applyBorder="1" applyAlignment="1" applyProtection="1">
      <alignment horizontal="center" vertical="center" wrapText="1"/>
    </xf>
    <xf numFmtId="2" fontId="11" fillId="2" borderId="9" xfId="4" applyNumberFormat="1" applyFont="1" applyFill="1" applyBorder="1" applyAlignment="1">
      <alignment horizontal="center" vertical="center" wrapText="1"/>
    </xf>
    <xf numFmtId="174" fontId="13" fillId="2" borderId="9" xfId="4" applyNumberFormat="1" applyFont="1" applyFill="1" applyBorder="1" applyAlignment="1" applyProtection="1">
      <alignment horizontal="center" wrapText="1"/>
    </xf>
    <xf numFmtId="2" fontId="11" fillId="16" borderId="9" xfId="4" applyNumberFormat="1" applyFont="1" applyFill="1" applyBorder="1" applyAlignment="1" applyProtection="1">
      <alignment horizontal="center" vertical="center" wrapText="1"/>
    </xf>
    <xf numFmtId="2" fontId="11" fillId="21" borderId="9" xfId="4" applyNumberFormat="1" applyFont="1" applyFill="1" applyBorder="1" applyAlignment="1">
      <alignment horizontal="center" vertical="center" wrapText="1"/>
    </xf>
    <xf numFmtId="2" fontId="13" fillId="2" borderId="3" xfId="4" applyNumberFormat="1" applyFont="1" applyFill="1" applyBorder="1" applyAlignment="1" applyProtection="1">
      <alignment horizontal="center" vertical="center" wrapText="1"/>
    </xf>
    <xf numFmtId="0" fontId="13" fillId="2" borderId="9" xfId="4" applyFont="1" applyFill="1" applyBorder="1" applyAlignment="1">
      <alignment horizontal="center" vertical="center" wrapText="1"/>
    </xf>
    <xf numFmtId="2" fontId="13" fillId="2" borderId="9" xfId="4" applyNumberFormat="1" applyFont="1" applyFill="1" applyBorder="1" applyAlignment="1">
      <alignment horizontal="center" vertical="center" wrapText="1"/>
    </xf>
    <xf numFmtId="2" fontId="11" fillId="0" borderId="9" xfId="4" applyNumberFormat="1" applyFont="1" applyFill="1" applyBorder="1" applyAlignment="1" applyProtection="1">
      <alignment horizontal="center" vertical="center" wrapText="1"/>
    </xf>
    <xf numFmtId="2" fontId="13" fillId="0" borderId="3" xfId="4" applyNumberFormat="1" applyFont="1" applyFill="1" applyBorder="1" applyAlignment="1" applyProtection="1">
      <alignment horizontal="center" vertical="center" wrapText="1"/>
    </xf>
    <xf numFmtId="2" fontId="13" fillId="0" borderId="9" xfId="4" applyNumberFormat="1" applyFont="1" applyBorder="1" applyAlignment="1">
      <alignment horizontal="center" vertical="center" wrapText="1"/>
    </xf>
    <xf numFmtId="166" fontId="11" fillId="0" borderId="9" xfId="4" applyNumberFormat="1" applyFont="1" applyFill="1" applyBorder="1" applyAlignment="1" applyProtection="1">
      <alignment vertical="center" wrapText="1"/>
    </xf>
    <xf numFmtId="0" fontId="7" fillId="0" borderId="2" xfId="4" applyFont="1" applyFill="1" applyBorder="1" applyAlignment="1">
      <alignment vertical="center" wrapText="1"/>
    </xf>
    <xf numFmtId="2" fontId="14" fillId="0" borderId="1" xfId="4" applyNumberFormat="1" applyFont="1" applyFill="1" applyBorder="1" applyAlignment="1">
      <alignment vertical="center" wrapText="1"/>
    </xf>
    <xf numFmtId="2" fontId="11" fillId="2" borderId="2" xfId="4" applyNumberFormat="1" applyFont="1" applyFill="1" applyBorder="1" applyAlignment="1" applyProtection="1">
      <alignment horizontal="center" vertical="center" wrapText="1"/>
    </xf>
    <xf numFmtId="49" fontId="11" fillId="0" borderId="1" xfId="1" applyNumberFormat="1" applyFont="1" applyFill="1" applyBorder="1" applyAlignment="1">
      <alignment horizontal="justify" vertical="center" wrapText="1"/>
    </xf>
    <xf numFmtId="4" fontId="11" fillId="0" borderId="1" xfId="1" applyNumberFormat="1" applyFont="1" applyFill="1" applyBorder="1" applyAlignment="1">
      <alignment horizontal="right" vertical="center" wrapText="1"/>
    </xf>
    <xf numFmtId="4" fontId="11" fillId="0" borderId="1" xfId="1" applyNumberFormat="1" applyFont="1" applyFill="1" applyBorder="1" applyAlignment="1" applyProtection="1">
      <alignment vertical="center" wrapText="1"/>
    </xf>
    <xf numFmtId="0" fontId="20" fillId="0" borderId="1" xfId="1" applyFont="1" applyFill="1" applyBorder="1" applyAlignment="1">
      <alignment horizontal="justify" vertical="center" wrapText="1"/>
    </xf>
    <xf numFmtId="4" fontId="13" fillId="0" borderId="1" xfId="1" applyNumberFormat="1" applyFont="1" applyFill="1" applyBorder="1" applyAlignment="1">
      <alignment horizontal="right" vertical="center" wrapText="1"/>
    </xf>
    <xf numFmtId="4" fontId="13" fillId="0" borderId="1" xfId="1" applyNumberFormat="1" applyFont="1" applyFill="1" applyBorder="1" applyAlignment="1" applyProtection="1">
      <alignment vertical="center" wrapText="1"/>
    </xf>
    <xf numFmtId="0" fontId="11" fillId="22" borderId="1" xfId="1" applyFont="1" applyFill="1" applyBorder="1" applyAlignment="1">
      <alignment horizontal="justify" wrapText="1"/>
    </xf>
    <xf numFmtId="4" fontId="13" fillId="22" borderId="1" xfId="1" applyNumberFormat="1" applyFont="1" applyFill="1" applyBorder="1" applyAlignment="1">
      <alignment horizontal="right" vertical="center" wrapText="1"/>
    </xf>
    <xf numFmtId="4" fontId="11" fillId="22" borderId="1" xfId="1" applyNumberFormat="1" applyFont="1" applyFill="1" applyBorder="1" applyAlignment="1" applyProtection="1">
      <alignment vertical="center" wrapText="1"/>
    </xf>
    <xf numFmtId="4" fontId="13" fillId="0" borderId="1" xfId="1" applyNumberFormat="1" applyFont="1" applyFill="1" applyBorder="1" applyAlignment="1">
      <alignment horizontal="justify" wrapText="1"/>
    </xf>
    <xf numFmtId="0" fontId="13" fillId="11" borderId="1" xfId="1" applyFont="1" applyFill="1" applyBorder="1" applyAlignment="1">
      <alignment horizontal="justify" wrapText="1"/>
    </xf>
    <xf numFmtId="4" fontId="11" fillId="11" borderId="1" xfId="1" applyNumberFormat="1" applyFont="1" applyFill="1" applyBorder="1" applyAlignment="1" applyProtection="1">
      <alignment vertical="center" wrapText="1"/>
    </xf>
    <xf numFmtId="4" fontId="11" fillId="22" borderId="1" xfId="1" applyNumberFormat="1" applyFont="1" applyFill="1" applyBorder="1" applyAlignment="1">
      <alignment horizontal="right" wrapText="1"/>
    </xf>
    <xf numFmtId="4" fontId="11" fillId="11" borderId="1" xfId="1" applyNumberFormat="1" applyFont="1" applyFill="1" applyBorder="1" applyAlignment="1">
      <alignment horizontal="right" wrapText="1"/>
    </xf>
    <xf numFmtId="0" fontId="11" fillId="23" borderId="1" xfId="1" applyFont="1" applyFill="1" applyBorder="1" applyAlignment="1">
      <alignment horizontal="justify" wrapText="1"/>
    </xf>
    <xf numFmtId="4" fontId="11" fillId="23" borderId="1" xfId="1" applyNumberFormat="1" applyFont="1" applyFill="1" applyBorder="1" applyAlignment="1">
      <alignment horizontal="right" wrapText="1"/>
    </xf>
    <xf numFmtId="4" fontId="11" fillId="23" borderId="1" xfId="1" applyNumberFormat="1" applyFont="1" applyFill="1" applyBorder="1" applyAlignment="1" applyProtection="1">
      <alignment vertical="center" wrapText="1"/>
    </xf>
    <xf numFmtId="4" fontId="11" fillId="11" borderId="1" xfId="1" applyNumberFormat="1" applyFont="1" applyFill="1" applyBorder="1" applyAlignment="1">
      <alignment horizontal="right" vertical="center" wrapText="1"/>
    </xf>
    <xf numFmtId="0" fontId="8" fillId="0" borderId="0" xfId="1" applyFont="1" applyFill="1" applyBorder="1" applyAlignment="1">
      <alignment horizontal="justify" wrapText="1"/>
    </xf>
    <xf numFmtId="0" fontId="8" fillId="0" borderId="0" xfId="1" applyFont="1" applyFill="1" applyBorder="1" applyAlignment="1">
      <alignment horizontal="left" vertical="center" wrapText="1"/>
    </xf>
    <xf numFmtId="0" fontId="8" fillId="0" borderId="0" xfId="1" applyFont="1" applyFill="1" applyBorder="1" applyAlignment="1">
      <alignment vertical="center" wrapText="1"/>
    </xf>
    <xf numFmtId="0" fontId="8" fillId="0" borderId="0" xfId="1" applyFont="1" applyFill="1" applyAlignment="1">
      <alignment vertical="center" wrapText="1"/>
    </xf>
    <xf numFmtId="0" fontId="8" fillId="0" borderId="0" xfId="1" applyFont="1" applyFill="1" applyAlignment="1">
      <alignment horizontal="justify" vertical="center" wrapText="1"/>
    </xf>
    <xf numFmtId="0" fontId="8" fillId="0" borderId="0" xfId="1" applyFont="1" applyFill="1" applyAlignment="1">
      <alignment horizontal="center" wrapText="1"/>
    </xf>
    <xf numFmtId="166" fontId="8" fillId="0" borderId="0" xfId="1" applyNumberFormat="1" applyFont="1" applyFill="1" applyAlignment="1">
      <alignment vertical="center" wrapText="1"/>
    </xf>
    <xf numFmtId="166" fontId="13" fillId="0" borderId="8" xfId="1" applyNumberFormat="1" applyFont="1" applyFill="1" applyBorder="1" applyAlignment="1">
      <alignment horizontal="center" vertical="center" wrapText="1"/>
    </xf>
    <xf numFmtId="0" fontId="56" fillId="0" borderId="0" xfId="17" applyFont="1"/>
    <xf numFmtId="0" fontId="55" fillId="0" borderId="0" xfId="17" applyFont="1"/>
    <xf numFmtId="0" fontId="56" fillId="0" borderId="0" xfId="17" applyFont="1" applyAlignment="1">
      <alignment horizontal="center" wrapText="1"/>
    </xf>
    <xf numFmtId="0" fontId="56" fillId="0" borderId="0" xfId="17" applyFont="1" applyAlignment="1">
      <alignment horizontal="center"/>
    </xf>
    <xf numFmtId="0" fontId="57" fillId="0" borderId="1" xfId="17" applyFont="1" applyBorder="1" applyAlignment="1">
      <alignment horizontal="center" vertical="center" wrapText="1"/>
    </xf>
    <xf numFmtId="0" fontId="56" fillId="0" borderId="1" xfId="17" applyFont="1" applyFill="1" applyBorder="1" applyAlignment="1">
      <alignment horizontal="center" vertical="center" wrapText="1"/>
    </xf>
    <xf numFmtId="0" fontId="55" fillId="0" borderId="0" xfId="17" applyFont="1" applyAlignment="1">
      <alignment horizontal="center"/>
    </xf>
    <xf numFmtId="4" fontId="57" fillId="0" borderId="1" xfId="17" applyNumberFormat="1" applyFont="1" applyBorder="1" applyAlignment="1">
      <alignment horizontal="center" vertical="center" wrapText="1"/>
    </xf>
    <xf numFmtId="0" fontId="57" fillId="0" borderId="0" xfId="17" applyFont="1"/>
    <xf numFmtId="0" fontId="55" fillId="0" borderId="1" xfId="17" applyFont="1" applyBorder="1" applyAlignment="1">
      <alignment horizontal="left" vertical="center"/>
    </xf>
    <xf numFmtId="4" fontId="55" fillId="0" borderId="1" xfId="17" applyNumberFormat="1" applyFont="1" applyBorder="1" applyAlignment="1">
      <alignment horizontal="center" vertical="center" wrapText="1"/>
    </xf>
    <xf numFmtId="4" fontId="56" fillId="0" borderId="1" xfId="17" applyNumberFormat="1" applyFont="1" applyFill="1" applyBorder="1" applyAlignment="1">
      <alignment horizontal="center" vertical="center" wrapText="1"/>
    </xf>
    <xf numFmtId="0" fontId="56" fillId="0" borderId="1" xfId="17" applyFont="1" applyFill="1" applyBorder="1"/>
    <xf numFmtId="0" fontId="55" fillId="0" borderId="1" xfId="17" applyFont="1" applyBorder="1" applyAlignment="1">
      <alignment horizontal="left" vertical="center" wrapText="1"/>
    </xf>
    <xf numFmtId="0" fontId="58" fillId="0" borderId="1" xfId="17" applyFont="1" applyBorder="1" applyAlignment="1">
      <alignment horizontal="left" vertical="center" wrapText="1"/>
    </xf>
    <xf numFmtId="4" fontId="58" fillId="0" borderId="1" xfId="17" applyNumberFormat="1" applyFont="1" applyBorder="1" applyAlignment="1">
      <alignment horizontal="center" vertical="center" wrapText="1"/>
    </xf>
    <xf numFmtId="4" fontId="59" fillId="0" borderId="1" xfId="17" applyNumberFormat="1" applyFont="1" applyFill="1" applyBorder="1" applyAlignment="1">
      <alignment horizontal="center" vertical="center" wrapText="1"/>
    </xf>
    <xf numFmtId="0" fontId="58" fillId="0" borderId="0" xfId="17" applyFont="1"/>
    <xf numFmtId="179" fontId="56" fillId="0" borderId="1" xfId="17" applyNumberFormat="1" applyFont="1" applyFill="1" applyBorder="1" applyAlignment="1">
      <alignment horizontal="center" vertical="center" wrapText="1"/>
    </xf>
    <xf numFmtId="4" fontId="55" fillId="2" borderId="1" xfId="17" applyNumberFormat="1" applyFont="1" applyFill="1" applyBorder="1" applyAlignment="1">
      <alignment horizontal="center" vertical="center" wrapText="1"/>
    </xf>
    <xf numFmtId="0" fontId="57" fillId="0" borderId="1" xfId="17" applyFont="1" applyBorder="1" applyAlignment="1">
      <alignment horizontal="left" vertical="center"/>
    </xf>
    <xf numFmtId="0" fontId="42" fillId="0" borderId="1" xfId="17" applyFont="1" applyBorder="1" applyAlignment="1">
      <alignment horizontal="left" vertical="center" wrapText="1"/>
    </xf>
    <xf numFmtId="0" fontId="19" fillId="0" borderId="1" xfId="17" applyFont="1" applyBorder="1" applyAlignment="1">
      <alignment horizontal="left" vertical="center"/>
    </xf>
    <xf numFmtId="4" fontId="19" fillId="0" borderId="1" xfId="17" applyNumberFormat="1" applyFont="1" applyBorder="1" applyAlignment="1">
      <alignment horizontal="center" vertical="center" wrapText="1"/>
    </xf>
    <xf numFmtId="179" fontId="60" fillId="0" borderId="1" xfId="17" applyNumberFormat="1" applyFont="1" applyFill="1" applyBorder="1" applyAlignment="1">
      <alignment horizontal="center" vertical="center" wrapText="1"/>
    </xf>
    <xf numFmtId="179" fontId="19" fillId="0" borderId="1" xfId="17" applyNumberFormat="1" applyFont="1" applyFill="1" applyBorder="1" applyAlignment="1">
      <alignment horizontal="center" vertical="center" wrapText="1"/>
    </xf>
    <xf numFmtId="0" fontId="19" fillId="0" borderId="1" xfId="17" applyFont="1" applyBorder="1" applyAlignment="1">
      <alignment horizontal="left" vertical="center" wrapText="1"/>
    </xf>
    <xf numFmtId="0" fontId="61" fillId="0" borderId="1" xfId="17" applyFont="1" applyBorder="1" applyAlignment="1">
      <alignment horizontal="left" vertical="center" wrapText="1"/>
    </xf>
    <xf numFmtId="4" fontId="61" fillId="0" borderId="1" xfId="17" applyNumberFormat="1" applyFont="1" applyBorder="1" applyAlignment="1">
      <alignment horizontal="center" vertical="center" wrapText="1"/>
    </xf>
    <xf numFmtId="4" fontId="61" fillId="0" borderId="1" xfId="17" applyNumberFormat="1" applyFont="1" applyFill="1" applyBorder="1" applyAlignment="1">
      <alignment horizontal="center" vertical="center" wrapText="1"/>
    </xf>
    <xf numFmtId="4" fontId="19" fillId="0" borderId="1" xfId="17" applyNumberFormat="1" applyFont="1" applyFill="1" applyBorder="1" applyAlignment="1">
      <alignment horizontal="center" vertical="center" wrapText="1"/>
    </xf>
    <xf numFmtId="0" fontId="62" fillId="0" borderId="0" xfId="17" applyFont="1"/>
    <xf numFmtId="0" fontId="19" fillId="0" borderId="1" xfId="17" applyFont="1" applyFill="1" applyBorder="1"/>
    <xf numFmtId="4" fontId="57" fillId="0" borderId="1" xfId="17" applyNumberFormat="1" applyFont="1" applyFill="1" applyBorder="1" applyAlignment="1">
      <alignment horizontal="center" vertical="center" wrapText="1"/>
    </xf>
    <xf numFmtId="0" fontId="57" fillId="0" borderId="0" xfId="17" applyFont="1" applyFill="1"/>
    <xf numFmtId="4" fontId="55" fillId="0" borderId="1" xfId="17" applyNumberFormat="1" applyFont="1" applyFill="1" applyBorder="1" applyAlignment="1">
      <alignment horizontal="center" vertical="center" wrapText="1"/>
    </xf>
    <xf numFmtId="0" fontId="55" fillId="0" borderId="0" xfId="17" applyFont="1" applyFill="1"/>
    <xf numFmtId="0" fontId="55" fillId="0" borderId="1" xfId="17" applyFont="1" applyFill="1" applyBorder="1" applyAlignment="1">
      <alignment horizontal="left" vertical="center"/>
    </xf>
    <xf numFmtId="0" fontId="55" fillId="0" borderId="1" xfId="17" applyFont="1" applyFill="1" applyBorder="1" applyAlignment="1">
      <alignment horizontal="left" vertical="center" wrapText="1"/>
    </xf>
    <xf numFmtId="0" fontId="56" fillId="0" borderId="1" xfId="17" applyFont="1" applyBorder="1"/>
    <xf numFmtId="0" fontId="19" fillId="0" borderId="1" xfId="17" applyFont="1" applyBorder="1"/>
    <xf numFmtId="0" fontId="57" fillId="0" borderId="1" xfId="17" applyFont="1" applyFill="1" applyBorder="1" applyAlignment="1">
      <alignment horizontal="left" vertical="center"/>
    </xf>
    <xf numFmtId="0" fontId="57" fillId="0" borderId="1" xfId="17" applyFont="1" applyBorder="1" applyAlignment="1">
      <alignment horizontal="left" wrapText="1"/>
    </xf>
    <xf numFmtId="4" fontId="56" fillId="0" borderId="1" xfId="17" applyNumberFormat="1" applyFont="1" applyBorder="1"/>
    <xf numFmtId="4" fontId="56" fillId="0" borderId="1" xfId="17" applyNumberFormat="1" applyFont="1" applyFill="1" applyBorder="1"/>
    <xf numFmtId="0" fontId="55" fillId="0" borderId="0" xfId="17" applyFont="1" applyBorder="1" applyAlignment="1">
      <alignment horizontal="left" vertical="center" wrapText="1"/>
    </xf>
    <xf numFmtId="0" fontId="56" fillId="0" borderId="0" xfId="17" applyFont="1" applyBorder="1"/>
    <xf numFmtId="0" fontId="55" fillId="2" borderId="0" xfId="17" applyFont="1" applyFill="1"/>
    <xf numFmtId="0" fontId="55" fillId="9" borderId="0" xfId="17" applyFont="1" applyFill="1"/>
    <xf numFmtId="0" fontId="55" fillId="0" borderId="0" xfId="17" applyFont="1" applyBorder="1"/>
    <xf numFmtId="4" fontId="63" fillId="0" borderId="0" xfId="17" applyNumberFormat="1" applyFont="1" applyFill="1" applyBorder="1" applyAlignment="1">
      <alignment horizontal="center" vertical="center" wrapText="1"/>
    </xf>
    <xf numFmtId="4" fontId="56" fillId="0" borderId="0" xfId="17" applyNumberFormat="1" applyFont="1" applyBorder="1"/>
    <xf numFmtId="0" fontId="55" fillId="2" borderId="0" xfId="17" applyFont="1" applyFill="1" applyBorder="1" applyAlignment="1">
      <alignment horizontal="left" vertical="center" wrapText="1"/>
    </xf>
    <xf numFmtId="0" fontId="55" fillId="2" borderId="0" xfId="17" applyFont="1" applyFill="1" applyBorder="1" applyAlignment="1">
      <alignment horizontal="left"/>
    </xf>
    <xf numFmtId="0" fontId="55" fillId="2" borderId="0" xfId="17" applyFont="1" applyFill="1" applyBorder="1" applyAlignment="1">
      <alignment horizontal="left" vertical="center"/>
    </xf>
    <xf numFmtId="0" fontId="55" fillId="2" borderId="0" xfId="17" applyFont="1" applyFill="1" applyBorder="1" applyAlignment="1">
      <alignment horizontal="left" wrapText="1"/>
    </xf>
    <xf numFmtId="0" fontId="55" fillId="0" borderId="1" xfId="17" applyFont="1" applyBorder="1"/>
    <xf numFmtId="0" fontId="55" fillId="0" borderId="1" xfId="17" applyFont="1" applyBorder="1" applyAlignment="1">
      <alignment horizontal="center"/>
    </xf>
    <xf numFmtId="0" fontId="57" fillId="0" borderId="1" xfId="17" applyFont="1" applyBorder="1"/>
    <xf numFmtId="0" fontId="58" fillId="0" borderId="1" xfId="17" applyFont="1" applyBorder="1"/>
    <xf numFmtId="0" fontId="62" fillId="0" borderId="1" xfId="17" applyFont="1" applyBorder="1"/>
    <xf numFmtId="0" fontId="57" fillId="0" borderId="1" xfId="17" applyFont="1" applyFill="1" applyBorder="1"/>
    <xf numFmtId="0" fontId="55" fillId="0" borderId="1" xfId="17" applyFont="1" applyFill="1" applyBorder="1"/>
    <xf numFmtId="0" fontId="55" fillId="0" borderId="1" xfId="17" applyFont="1" applyBorder="1" applyAlignment="1">
      <alignment horizontal="center" vertical="center" wrapText="1"/>
    </xf>
    <xf numFmtId="0" fontId="64" fillId="0" borderId="0" xfId="17" applyFont="1"/>
    <xf numFmtId="0" fontId="65" fillId="0" borderId="1" xfId="17" applyFont="1" applyBorder="1" applyAlignment="1">
      <alignment horizontal="center" vertical="center" wrapText="1"/>
    </xf>
    <xf numFmtId="0" fontId="65" fillId="8" borderId="1" xfId="17" applyFont="1" applyFill="1" applyBorder="1" applyAlignment="1">
      <alignment horizontal="left" vertical="center" wrapText="1"/>
    </xf>
    <xf numFmtId="4" fontId="65" fillId="8" borderId="1" xfId="17" applyNumberFormat="1" applyFont="1" applyFill="1" applyBorder="1" applyAlignment="1">
      <alignment horizontal="center" vertical="center" wrapText="1"/>
    </xf>
    <xf numFmtId="4" fontId="57" fillId="8" borderId="1" xfId="17" applyNumberFormat="1" applyFont="1" applyFill="1" applyBorder="1" applyAlignment="1">
      <alignment horizontal="center" vertical="center" wrapText="1"/>
    </xf>
    <xf numFmtId="0" fontId="65" fillId="0" borderId="0" xfId="17" applyFont="1"/>
    <xf numFmtId="0" fontId="64" fillId="0" borderId="1" xfId="17" applyFont="1" applyBorder="1" applyAlignment="1">
      <alignment horizontal="left" vertical="center"/>
    </xf>
    <xf numFmtId="4" fontId="64" fillId="0" borderId="1" xfId="17" applyNumberFormat="1" applyFont="1" applyBorder="1" applyAlignment="1">
      <alignment horizontal="center" vertical="center" wrapText="1"/>
    </xf>
    <xf numFmtId="4" fontId="64" fillId="0" borderId="9" xfId="17" applyNumberFormat="1" applyFont="1" applyBorder="1" applyAlignment="1">
      <alignment horizontal="center" vertical="center" wrapText="1"/>
    </xf>
    <xf numFmtId="4" fontId="56" fillId="0" borderId="0" xfId="17" applyNumberFormat="1" applyFont="1" applyFill="1" applyBorder="1" applyAlignment="1">
      <alignment horizontal="center" vertical="center" wrapText="1"/>
    </xf>
    <xf numFmtId="0" fontId="64" fillId="0" borderId="1" xfId="17" applyFont="1" applyBorder="1" applyAlignment="1">
      <alignment horizontal="left" vertical="center" wrapText="1"/>
    </xf>
    <xf numFmtId="0" fontId="59" fillId="0" borderId="1" xfId="17" applyFont="1" applyFill="1" applyBorder="1" applyAlignment="1">
      <alignment horizontal="left" vertical="center" wrapText="1"/>
    </xf>
    <xf numFmtId="4" fontId="58" fillId="0" borderId="9" xfId="17" applyNumberFormat="1" applyFont="1" applyBorder="1" applyAlignment="1">
      <alignment horizontal="center" vertical="center" wrapText="1"/>
    </xf>
    <xf numFmtId="4" fontId="59" fillId="0" borderId="0" xfId="17" applyNumberFormat="1" applyFont="1" applyFill="1" applyBorder="1" applyAlignment="1">
      <alignment horizontal="center" vertical="center" wrapText="1"/>
    </xf>
    <xf numFmtId="0" fontId="64" fillId="24" borderId="1" xfId="17" applyFont="1" applyFill="1" applyBorder="1" applyAlignment="1">
      <alignment horizontal="left" vertical="center" wrapText="1"/>
    </xf>
    <xf numFmtId="4" fontId="64" fillId="24" borderId="1" xfId="17" applyNumberFormat="1" applyFont="1" applyFill="1" applyBorder="1" applyAlignment="1">
      <alignment horizontal="center" vertical="center" wrapText="1"/>
    </xf>
    <xf numFmtId="4" fontId="64" fillId="24" borderId="9" xfId="17" applyNumberFormat="1" applyFont="1" applyFill="1" applyBorder="1" applyAlignment="1">
      <alignment horizontal="center" vertical="center" wrapText="1"/>
    </xf>
    <xf numFmtId="4" fontId="55" fillId="24" borderId="1" xfId="17" applyNumberFormat="1" applyFont="1" applyFill="1" applyBorder="1" applyAlignment="1">
      <alignment horizontal="center" vertical="center" wrapText="1"/>
    </xf>
    <xf numFmtId="179" fontId="56" fillId="0" borderId="0" xfId="17" applyNumberFormat="1" applyFont="1" applyFill="1" applyBorder="1" applyAlignment="1">
      <alignment horizontal="center" vertical="center" wrapText="1"/>
    </xf>
    <xf numFmtId="4" fontId="65" fillId="24" borderId="1" xfId="17" applyNumberFormat="1" applyFont="1" applyFill="1" applyBorder="1" applyAlignment="1">
      <alignment horizontal="center" vertical="center" wrapText="1"/>
    </xf>
    <xf numFmtId="4" fontId="57" fillId="24" borderId="1" xfId="17" applyNumberFormat="1" applyFont="1" applyFill="1" applyBorder="1" applyAlignment="1">
      <alignment horizontal="center" vertical="center" wrapText="1"/>
    </xf>
    <xf numFmtId="0" fontId="56" fillId="0" borderId="0" xfId="17" applyFont="1" applyFill="1" applyBorder="1"/>
    <xf numFmtId="4" fontId="56" fillId="0" borderId="1" xfId="17" applyNumberFormat="1" applyFont="1" applyFill="1" applyBorder="1" applyAlignment="1">
      <alignment horizontal="center"/>
    </xf>
    <xf numFmtId="0" fontId="56" fillId="0" borderId="1" xfId="17" applyFont="1" applyFill="1" applyBorder="1" applyAlignment="1">
      <alignment horizontal="center"/>
    </xf>
    <xf numFmtId="0" fontId="56" fillId="0" borderId="0" xfId="17" applyFont="1" applyFill="1" applyBorder="1" applyAlignment="1">
      <alignment horizontal="center"/>
    </xf>
    <xf numFmtId="4" fontId="56" fillId="0" borderId="0" xfId="17" applyNumberFormat="1" applyFont="1" applyFill="1" applyBorder="1"/>
    <xf numFmtId="0" fontId="65" fillId="8" borderId="1" xfId="17" applyFont="1" applyFill="1" applyBorder="1" applyAlignment="1">
      <alignment horizontal="left"/>
    </xf>
    <xf numFmtId="0" fontId="64" fillId="0" borderId="1" xfId="17" applyFont="1" applyBorder="1" applyAlignment="1">
      <alignment horizontal="left" wrapText="1"/>
    </xf>
    <xf numFmtId="0" fontId="66" fillId="0" borderId="0" xfId="17" applyFont="1"/>
    <xf numFmtId="0" fontId="64" fillId="0" borderId="0" xfId="17" applyFont="1" applyBorder="1"/>
    <xf numFmtId="166" fontId="10" fillId="0" borderId="0" xfId="0" applyNumberFormat="1" applyFont="1" applyFill="1" applyBorder="1" applyAlignment="1">
      <alignment horizontal="center" vertical="center" wrapText="1"/>
    </xf>
    <xf numFmtId="166" fontId="10" fillId="0" borderId="13" xfId="0" applyNumberFormat="1" applyFont="1" applyFill="1" applyBorder="1" applyAlignment="1">
      <alignment horizontal="center" vertical="center" wrapText="1"/>
    </xf>
    <xf numFmtId="0" fontId="64" fillId="0" borderId="1" xfId="17" applyFont="1" applyBorder="1" applyAlignment="1">
      <alignment horizontal="center" wrapText="1"/>
    </xf>
    <xf numFmtId="0" fontId="65" fillId="0" borderId="1" xfId="17" applyFont="1" applyBorder="1"/>
    <xf numFmtId="0" fontId="64" fillId="0" borderId="1" xfId="17" applyFont="1" applyBorder="1"/>
    <xf numFmtId="179" fontId="56" fillId="0" borderId="9" xfId="17" applyNumberFormat="1" applyFont="1" applyFill="1" applyBorder="1" applyAlignment="1">
      <alignment horizontal="center" vertical="center" wrapText="1"/>
    </xf>
    <xf numFmtId="4" fontId="56" fillId="0" borderId="9" xfId="17" applyNumberFormat="1" applyFont="1" applyFill="1" applyBorder="1" applyAlignment="1">
      <alignment horizontal="center" vertical="center" wrapText="1"/>
    </xf>
    <xf numFmtId="4" fontId="55" fillId="0" borderId="9" xfId="17" applyNumberFormat="1" applyFont="1" applyBorder="1" applyAlignment="1">
      <alignment horizontal="center" vertical="center" wrapText="1"/>
    </xf>
    <xf numFmtId="0" fontId="64" fillId="0" borderId="1" xfId="17" applyFont="1" applyBorder="1" applyAlignment="1">
      <alignment horizontal="center" vertical="center" wrapText="1"/>
    </xf>
    <xf numFmtId="0" fontId="64" fillId="0" borderId="8" xfId="17" applyFont="1" applyBorder="1" applyAlignment="1">
      <alignment horizontal="center" vertical="center" wrapText="1"/>
    </xf>
    <xf numFmtId="0" fontId="56" fillId="0" borderId="0" xfId="18" applyFont="1"/>
    <xf numFmtId="0" fontId="56" fillId="0" borderId="0" xfId="18" applyFont="1" applyAlignment="1">
      <alignment horizontal="center"/>
    </xf>
    <xf numFmtId="0" fontId="56" fillId="0" borderId="1" xfId="18" applyFont="1" applyFill="1" applyBorder="1" applyAlignment="1">
      <alignment horizontal="center" vertical="center" wrapText="1"/>
    </xf>
    <xf numFmtId="4" fontId="56" fillId="18" borderId="1" xfId="18" applyNumberFormat="1" applyFont="1" applyFill="1" applyBorder="1" applyAlignment="1">
      <alignment horizontal="center" vertical="center" wrapText="1"/>
    </xf>
    <xf numFmtId="0" fontId="56" fillId="10" borderId="0" xfId="18" applyFont="1" applyFill="1"/>
    <xf numFmtId="0" fontId="63" fillId="0" borderId="1" xfId="18" applyFont="1" applyFill="1" applyBorder="1" applyAlignment="1">
      <alignment horizontal="left" vertical="top" wrapText="1"/>
    </xf>
    <xf numFmtId="4" fontId="63" fillId="0" borderId="1" xfId="18" applyNumberFormat="1" applyFont="1" applyFill="1" applyBorder="1" applyAlignment="1">
      <alignment horizontal="center" vertical="top" wrapText="1"/>
    </xf>
    <xf numFmtId="0" fontId="56" fillId="0" borderId="1" xfId="18" applyFont="1" applyFill="1" applyBorder="1" applyAlignment="1">
      <alignment horizontal="left" vertical="top" wrapText="1"/>
    </xf>
    <xf numFmtId="179" fontId="56" fillId="0" borderId="1" xfId="18" applyNumberFormat="1" applyFont="1" applyFill="1" applyBorder="1" applyAlignment="1">
      <alignment horizontal="center" vertical="center" wrapText="1"/>
    </xf>
    <xf numFmtId="4" fontId="56" fillId="0" borderId="1" xfId="18" applyNumberFormat="1" applyFont="1" applyFill="1" applyBorder="1" applyAlignment="1">
      <alignment horizontal="center" vertical="center" wrapText="1"/>
    </xf>
    <xf numFmtId="0" fontId="56" fillId="10" borderId="1" xfId="18" applyFont="1" applyFill="1" applyBorder="1"/>
    <xf numFmtId="0" fontId="56" fillId="0" borderId="1" xfId="18" applyFont="1" applyFill="1" applyBorder="1"/>
    <xf numFmtId="0" fontId="56" fillId="0" borderId="1" xfId="18" applyFont="1" applyFill="1" applyBorder="1" applyAlignment="1">
      <alignment horizontal="left" vertical="center" wrapText="1"/>
    </xf>
    <xf numFmtId="4" fontId="56" fillId="10" borderId="1" xfId="18" applyNumberFormat="1" applyFont="1" applyFill="1" applyBorder="1"/>
    <xf numFmtId="4" fontId="56" fillId="0" borderId="1" xfId="18" applyNumberFormat="1" applyFont="1" applyFill="1" applyBorder="1"/>
    <xf numFmtId="0" fontId="59" fillId="0" borderId="1" xfId="18" applyFont="1" applyFill="1" applyBorder="1" applyAlignment="1">
      <alignment horizontal="left" vertical="center" wrapText="1"/>
    </xf>
    <xf numFmtId="179" fontId="59" fillId="0" borderId="1" xfId="18" applyNumberFormat="1" applyFont="1" applyFill="1" applyBorder="1" applyAlignment="1">
      <alignment horizontal="center" vertical="center" wrapText="1"/>
    </xf>
    <xf numFmtId="4" fontId="59" fillId="0" borderId="1" xfId="18" applyNumberFormat="1" applyFont="1" applyFill="1" applyBorder="1" applyAlignment="1">
      <alignment horizontal="center" vertical="center" wrapText="1"/>
    </xf>
    <xf numFmtId="0" fontId="59" fillId="10" borderId="1" xfId="18" applyFont="1" applyFill="1" applyBorder="1"/>
    <xf numFmtId="0" fontId="59" fillId="0" borderId="1" xfId="18" applyFont="1" applyFill="1" applyBorder="1"/>
    <xf numFmtId="0" fontId="59" fillId="10" borderId="0" xfId="18" applyFont="1" applyFill="1"/>
    <xf numFmtId="0" fontId="63" fillId="0" borderId="1" xfId="18" applyFont="1" applyFill="1" applyBorder="1" applyAlignment="1">
      <alignment horizontal="left" vertical="center" wrapText="1"/>
    </xf>
    <xf numFmtId="179" fontId="63" fillId="0" borderId="1" xfId="18" applyNumberFormat="1" applyFont="1" applyFill="1" applyBorder="1" applyAlignment="1">
      <alignment horizontal="center" vertical="center" wrapText="1"/>
    </xf>
    <xf numFmtId="0" fontId="63" fillId="10" borderId="0" xfId="18" applyFont="1" applyFill="1"/>
    <xf numFmtId="0" fontId="63" fillId="18" borderId="1" xfId="18" applyFont="1" applyFill="1" applyBorder="1" applyAlignment="1">
      <alignment horizontal="left" vertical="center" wrapText="1"/>
    </xf>
    <xf numFmtId="0" fontId="56" fillId="10" borderId="1" xfId="18" applyFont="1" applyFill="1" applyBorder="1" applyAlignment="1">
      <alignment horizontal="left" vertical="center" wrapText="1"/>
    </xf>
    <xf numFmtId="4" fontId="56" fillId="10" borderId="1" xfId="18" applyNumberFormat="1" applyFont="1" applyFill="1" applyBorder="1" applyAlignment="1">
      <alignment horizontal="center" vertical="center" wrapText="1"/>
    </xf>
    <xf numFmtId="0" fontId="56" fillId="0" borderId="0" xfId="18" applyFont="1" applyFill="1"/>
    <xf numFmtId="4" fontId="56" fillId="0" borderId="1" xfId="18" applyNumberFormat="1" applyFont="1" applyBorder="1"/>
    <xf numFmtId="4" fontId="56" fillId="0" borderId="1" xfId="18" applyNumberFormat="1" applyFont="1" applyBorder="1" applyAlignment="1">
      <alignment horizontal="center"/>
    </xf>
    <xf numFmtId="4" fontId="56" fillId="0" borderId="1" xfId="18" applyNumberFormat="1" applyFont="1" applyFill="1" applyBorder="1" applyAlignment="1">
      <alignment horizontal="center"/>
    </xf>
    <xf numFmtId="0" fontId="56" fillId="0" borderId="1" xfId="18" applyFont="1" applyFill="1" applyBorder="1" applyAlignment="1">
      <alignment horizontal="center"/>
    </xf>
    <xf numFmtId="0" fontId="63" fillId="2" borderId="1" xfId="18" applyFont="1" applyFill="1" applyBorder="1" applyAlignment="1">
      <alignment horizontal="left" vertical="center" wrapText="1"/>
    </xf>
    <xf numFmtId="4" fontId="56" fillId="2" borderId="1" xfId="18" applyNumberFormat="1" applyFont="1" applyFill="1" applyBorder="1" applyAlignment="1">
      <alignment horizontal="center" vertical="center" wrapText="1"/>
    </xf>
    <xf numFmtId="4" fontId="63" fillId="2" borderId="1" xfId="18" applyNumberFormat="1" applyFont="1" applyFill="1" applyBorder="1" applyAlignment="1">
      <alignment horizontal="center" vertical="center" wrapText="1"/>
    </xf>
    <xf numFmtId="4" fontId="56" fillId="0" borderId="1" xfId="18" applyNumberFormat="1" applyFont="1" applyFill="1" applyBorder="1" applyAlignment="1">
      <alignment horizontal="center" vertical="center"/>
    </xf>
    <xf numFmtId="0" fontId="56" fillId="0" borderId="1" xfId="18" applyFont="1" applyFill="1" applyBorder="1" applyAlignment="1">
      <alignment horizontal="center" vertical="center"/>
    </xf>
    <xf numFmtId="0" fontId="59" fillId="10" borderId="1" xfId="18" applyFont="1" applyFill="1" applyBorder="1" applyAlignment="1">
      <alignment horizontal="center" vertical="center"/>
    </xf>
    <xf numFmtId="0" fontId="59" fillId="0" borderId="1" xfId="18" applyFont="1" applyFill="1" applyBorder="1" applyAlignment="1">
      <alignment horizontal="center" vertical="center"/>
    </xf>
    <xf numFmtId="4" fontId="63" fillId="18" borderId="1" xfId="18" applyNumberFormat="1" applyFont="1" applyFill="1" applyBorder="1" applyAlignment="1">
      <alignment horizontal="center" vertical="center" wrapText="1"/>
    </xf>
    <xf numFmtId="0" fontId="56" fillId="10" borderId="1" xfId="18" applyFont="1" applyFill="1" applyBorder="1" applyAlignment="1">
      <alignment horizontal="center" vertical="center"/>
    </xf>
    <xf numFmtId="4" fontId="56" fillId="10" borderId="1" xfId="18" applyNumberFormat="1" applyFont="1" applyFill="1" applyBorder="1" applyAlignment="1">
      <alignment horizontal="center" vertical="center"/>
    </xf>
    <xf numFmtId="4" fontId="59" fillId="10" borderId="1" xfId="18" applyNumberFormat="1" applyFont="1" applyFill="1" applyBorder="1" applyAlignment="1">
      <alignment horizontal="center" vertical="center"/>
    </xf>
    <xf numFmtId="4" fontId="59" fillId="0" borderId="1" xfId="18" applyNumberFormat="1" applyFont="1" applyFill="1" applyBorder="1" applyAlignment="1">
      <alignment horizontal="center" vertical="center"/>
    </xf>
    <xf numFmtId="0" fontId="56" fillId="10" borderId="1" xfId="18" applyFont="1" applyFill="1" applyBorder="1" applyAlignment="1">
      <alignment horizontal="center"/>
    </xf>
    <xf numFmtId="4" fontId="63" fillId="0" borderId="1" xfId="18" applyNumberFormat="1" applyFont="1" applyFill="1" applyBorder="1" applyAlignment="1">
      <alignment horizontal="center" vertical="center" wrapText="1"/>
    </xf>
    <xf numFmtId="0" fontId="63" fillId="0" borderId="0" xfId="18" applyFont="1"/>
    <xf numFmtId="0" fontId="56" fillId="0" borderId="1" xfId="18" applyFont="1" applyBorder="1"/>
    <xf numFmtId="0" fontId="63" fillId="0" borderId="1" xfId="18" applyFont="1" applyBorder="1"/>
    <xf numFmtId="0" fontId="67" fillId="0" borderId="1" xfId="18" applyFont="1" applyFill="1" applyBorder="1" applyAlignment="1">
      <alignment horizontal="left" vertical="center" wrapText="1"/>
    </xf>
    <xf numFmtId="0" fontId="63" fillId="0" borderId="1" xfId="18" applyFont="1" applyBorder="1" applyAlignment="1">
      <alignment wrapText="1"/>
    </xf>
    <xf numFmtId="0" fontId="56" fillId="0" borderId="0" xfId="18" applyFont="1" applyFill="1" applyBorder="1" applyAlignment="1">
      <alignment horizontal="left" vertical="center" wrapText="1"/>
    </xf>
    <xf numFmtId="0" fontId="57" fillId="0" borderId="8" xfId="18" applyFont="1" applyBorder="1" applyAlignment="1">
      <alignment horizontal="center" vertical="center" wrapText="1"/>
    </xf>
    <xf numFmtId="0" fontId="63" fillId="0" borderId="1" xfId="18" applyFont="1" applyBorder="1" applyAlignment="1">
      <alignment horizontal="center" wrapText="1"/>
    </xf>
    <xf numFmtId="0" fontId="57" fillId="0" borderId="1" xfId="18" applyFont="1" applyBorder="1" applyAlignment="1">
      <alignment horizontal="center" vertical="center" wrapText="1"/>
    </xf>
    <xf numFmtId="0" fontId="9" fillId="0" borderId="0" xfId="0" applyFont="1"/>
    <xf numFmtId="0" fontId="56" fillId="0" borderId="0" xfId="0" applyFont="1" applyAlignment="1">
      <alignment horizontal="center"/>
    </xf>
    <xf numFmtId="0" fontId="56" fillId="0" borderId="0" xfId="0" applyFont="1"/>
    <xf numFmtId="0" fontId="9" fillId="0" borderId="0" xfId="0" applyFont="1" applyAlignment="1">
      <alignment horizontal="right"/>
    </xf>
    <xf numFmtId="166" fontId="72" fillId="0" borderId="1"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14" fontId="65" fillId="0" borderId="1" xfId="0" applyNumberFormat="1" applyFont="1" applyBorder="1" applyAlignment="1">
      <alignment horizontal="center" vertical="center" wrapText="1"/>
    </xf>
    <xf numFmtId="0" fontId="71" fillId="0" borderId="1" xfId="0" applyFont="1" applyBorder="1" applyAlignment="1">
      <alignment horizontal="left" vertical="center" wrapText="1"/>
    </xf>
    <xf numFmtId="4" fontId="43" fillId="0" borderId="1" xfId="0" applyNumberFormat="1" applyFont="1" applyBorder="1" applyAlignment="1">
      <alignment horizontal="center" vertical="center"/>
    </xf>
    <xf numFmtId="0" fontId="74" fillId="0" borderId="1" xfId="0" applyFont="1" applyBorder="1" applyAlignment="1">
      <alignment horizontal="left" vertical="center" wrapText="1"/>
    </xf>
    <xf numFmtId="179" fontId="56" fillId="0" borderId="1" xfId="0" applyNumberFormat="1" applyFont="1" applyFill="1" applyBorder="1" applyAlignment="1">
      <alignment horizontal="center" vertical="center" wrapText="1"/>
    </xf>
    <xf numFmtId="4" fontId="56" fillId="0" borderId="1" xfId="0" applyNumberFormat="1" applyFont="1" applyFill="1" applyBorder="1" applyAlignment="1">
      <alignment horizontal="center" vertical="center" wrapText="1"/>
    </xf>
    <xf numFmtId="4" fontId="44" fillId="0" borderId="1" xfId="0" applyNumberFormat="1" applyFont="1" applyBorder="1" applyAlignment="1">
      <alignment horizontal="center" vertical="center"/>
    </xf>
    <xf numFmtId="0" fontId="59" fillId="0" borderId="1" xfId="0" applyFont="1" applyFill="1" applyBorder="1" applyAlignment="1">
      <alignment horizontal="right" vertical="center" wrapText="1"/>
    </xf>
    <xf numFmtId="4" fontId="59" fillId="0" borderId="1" xfId="0" applyNumberFormat="1" applyFont="1" applyFill="1" applyBorder="1" applyAlignment="1">
      <alignment horizontal="center" vertical="center" wrapText="1"/>
    </xf>
    <xf numFmtId="179" fontId="59" fillId="0" borderId="1" xfId="0" applyNumberFormat="1" applyFont="1" applyFill="1" applyBorder="1" applyAlignment="1">
      <alignment horizontal="center" vertical="center" wrapText="1"/>
    </xf>
    <xf numFmtId="4" fontId="75" fillId="0" borderId="1" xfId="0" applyNumberFormat="1" applyFont="1" applyBorder="1" applyAlignment="1">
      <alignment horizontal="center" vertical="center"/>
    </xf>
    <xf numFmtId="179" fontId="63" fillId="0" borderId="1" xfId="0" applyNumberFormat="1" applyFont="1" applyFill="1" applyBorder="1" applyAlignment="1">
      <alignment horizontal="center" vertical="center" wrapText="1"/>
    </xf>
    <xf numFmtId="4" fontId="43" fillId="0" borderId="1" xfId="0" applyNumberFormat="1" applyFont="1" applyFill="1" applyBorder="1" applyAlignment="1">
      <alignment horizontal="center" vertical="center"/>
    </xf>
    <xf numFmtId="0" fontId="76" fillId="0" borderId="1" xfId="0" applyFont="1" applyFill="1" applyBorder="1" applyAlignment="1">
      <alignment horizontal="right" vertical="center" wrapText="1"/>
    </xf>
    <xf numFmtId="179" fontId="76" fillId="0" borderId="1" xfId="0" applyNumberFormat="1" applyFont="1" applyFill="1" applyBorder="1" applyAlignment="1">
      <alignment horizontal="center" vertical="center" wrapText="1"/>
    </xf>
    <xf numFmtId="0" fontId="76" fillId="0" borderId="1" xfId="0" applyFont="1" applyFill="1" applyBorder="1" applyAlignment="1">
      <alignment horizontal="left" vertical="center" wrapText="1"/>
    </xf>
    <xf numFmtId="4" fontId="19" fillId="0" borderId="1" xfId="0" applyNumberFormat="1" applyFont="1" applyFill="1" applyBorder="1" applyAlignment="1">
      <alignment horizontal="center" vertical="center" wrapText="1"/>
    </xf>
    <xf numFmtId="0" fontId="43" fillId="15" borderId="1" xfId="0" applyFont="1" applyFill="1" applyBorder="1" applyAlignment="1">
      <alignment horizontal="left" vertical="center" wrapText="1"/>
    </xf>
    <xf numFmtId="4" fontId="43" fillId="15" borderId="1" xfId="0" applyNumberFormat="1" applyFont="1" applyFill="1" applyBorder="1" applyAlignment="1">
      <alignment horizontal="center" vertical="center"/>
    </xf>
    <xf numFmtId="4" fontId="56" fillId="0" borderId="0" xfId="0" applyNumberFormat="1" applyFont="1" applyFill="1" applyBorder="1" applyAlignment="1">
      <alignment horizontal="center" vertical="center" wrapText="1"/>
    </xf>
    <xf numFmtId="0" fontId="56" fillId="0" borderId="0" xfId="0" applyFont="1" applyFill="1" applyBorder="1"/>
    <xf numFmtId="0" fontId="9" fillId="0" borderId="0" xfId="0" applyFont="1" applyBorder="1"/>
    <xf numFmtId="170" fontId="13" fillId="0" borderId="0" xfId="27" applyNumberFormat="1" applyFont="1" applyFill="1" applyBorder="1" applyAlignment="1" applyProtection="1">
      <alignment vertical="center" wrapText="1"/>
    </xf>
    <xf numFmtId="166" fontId="13" fillId="0" borderId="0" xfId="0" applyNumberFormat="1" applyFont="1" applyFill="1" applyBorder="1" applyAlignment="1" applyProtection="1">
      <alignment vertical="center" wrapText="1"/>
    </xf>
    <xf numFmtId="166" fontId="11" fillId="0" borderId="0" xfId="0" applyNumberFormat="1" applyFont="1" applyFill="1" applyBorder="1" applyAlignment="1" applyProtection="1">
      <alignment vertical="center" wrapText="1"/>
    </xf>
    <xf numFmtId="166" fontId="12" fillId="0" borderId="0" xfId="0" applyNumberFormat="1" applyFont="1" applyFill="1" applyBorder="1" applyAlignment="1" applyProtection="1">
      <alignment horizontal="left" vertical="top" wrapText="1"/>
    </xf>
    <xf numFmtId="0" fontId="7" fillId="0" borderId="0" xfId="0" applyFont="1" applyFill="1" applyAlignment="1" applyProtection="1">
      <alignment vertical="center" wrapText="1"/>
    </xf>
    <xf numFmtId="166" fontId="9" fillId="0" borderId="0" xfId="0" applyNumberFormat="1" applyFont="1" applyFill="1" applyAlignment="1" applyProtection="1">
      <alignment horizontal="left" vertical="top" wrapText="1"/>
    </xf>
    <xf numFmtId="0" fontId="9" fillId="0" borderId="0" xfId="0" applyFont="1" applyFill="1" applyAlignment="1" applyProtection="1">
      <alignment horizontal="left" vertical="top" wrapText="1"/>
    </xf>
    <xf numFmtId="166" fontId="9" fillId="0" borderId="0" xfId="0" applyNumberFormat="1" applyFont="1" applyFill="1" applyAlignment="1" applyProtection="1">
      <alignment vertical="center" wrapText="1"/>
    </xf>
    <xf numFmtId="0" fontId="65" fillId="0" borderId="1" xfId="0" applyFont="1" applyBorder="1" applyAlignment="1">
      <alignment horizontal="center" vertical="center" wrapText="1"/>
    </xf>
    <xf numFmtId="0" fontId="65" fillId="0" borderId="0" xfId="0" applyFont="1" applyBorder="1" applyAlignment="1">
      <alignment wrapText="1"/>
    </xf>
    <xf numFmtId="4" fontId="44" fillId="0" borderId="1" xfId="0" applyNumberFormat="1" applyFont="1" applyFill="1" applyBorder="1" applyAlignment="1">
      <alignment horizontal="center" vertical="center"/>
    </xf>
    <xf numFmtId="0" fontId="63" fillId="0" borderId="0" xfId="0" applyFont="1" applyAlignment="1">
      <alignment horizontal="center" vertical="top"/>
    </xf>
    <xf numFmtId="0" fontId="78" fillId="0" borderId="0" xfId="0" applyFont="1" applyBorder="1" applyAlignment="1">
      <alignment horizontal="center" vertical="top" wrapText="1"/>
    </xf>
    <xf numFmtId="0" fontId="78" fillId="0" borderId="13" xfId="0" applyFont="1" applyBorder="1" applyAlignment="1">
      <alignment horizontal="center" vertical="top"/>
    </xf>
    <xf numFmtId="166" fontId="80" fillId="0" borderId="1" xfId="0" applyNumberFormat="1" applyFont="1" applyFill="1" applyBorder="1" applyAlignment="1">
      <alignment horizontal="center" vertical="center" wrapText="1"/>
    </xf>
    <xf numFmtId="0" fontId="66" fillId="0" borderId="1" xfId="0" applyFont="1" applyFill="1" applyBorder="1" applyAlignment="1">
      <alignment horizontal="center" vertical="center" wrapText="1"/>
    </xf>
    <xf numFmtId="49" fontId="81" fillId="0" borderId="1" xfId="0" applyNumberFormat="1" applyFont="1" applyBorder="1" applyAlignment="1">
      <alignment horizontal="center" vertical="center" wrapText="1"/>
    </xf>
    <xf numFmtId="166" fontId="11" fillId="0" borderId="1" xfId="0" applyNumberFormat="1" applyFont="1" applyFill="1" applyBorder="1" applyAlignment="1">
      <alignment horizontal="center" vertical="center" wrapText="1"/>
    </xf>
    <xf numFmtId="0" fontId="83" fillId="0" borderId="1" xfId="0" applyFont="1" applyBorder="1" applyAlignment="1">
      <alignment horizontal="left" vertical="center" wrapText="1"/>
    </xf>
    <xf numFmtId="0" fontId="43" fillId="0" borderId="1" xfId="0" applyFont="1" applyBorder="1" applyAlignment="1">
      <alignment horizontal="left" vertical="center" wrapText="1"/>
    </xf>
    <xf numFmtId="179" fontId="43" fillId="0" borderId="1" xfId="0" applyNumberFormat="1" applyFont="1" applyBorder="1" applyAlignment="1">
      <alignment horizontal="center" vertical="center" wrapText="1"/>
    </xf>
    <xf numFmtId="179" fontId="43" fillId="0" borderId="1" xfId="0" applyNumberFormat="1" applyFont="1" applyFill="1" applyBorder="1" applyAlignment="1">
      <alignment horizontal="center" vertical="center" wrapText="1"/>
    </xf>
    <xf numFmtId="0" fontId="44" fillId="0" borderId="1" xfId="0" applyFont="1" applyBorder="1" applyAlignment="1">
      <alignment horizontal="left" vertical="center" wrapText="1"/>
    </xf>
    <xf numFmtId="179" fontId="44" fillId="0" borderId="1" xfId="0" applyNumberFormat="1" applyFont="1" applyBorder="1" applyAlignment="1">
      <alignment horizontal="center" vertical="center" wrapText="1"/>
    </xf>
    <xf numFmtId="179" fontId="84" fillId="0" borderId="1" xfId="0" applyNumberFormat="1" applyFont="1" applyBorder="1" applyAlignment="1">
      <alignment horizontal="center" vertical="center" wrapText="1"/>
    </xf>
    <xf numFmtId="0" fontId="63" fillId="0" borderId="1" xfId="0" applyFont="1" applyBorder="1" applyAlignment="1">
      <alignment horizontal="center"/>
    </xf>
    <xf numFmtId="0" fontId="44" fillId="0" borderId="1" xfId="0" applyFont="1" applyBorder="1" applyAlignment="1">
      <alignment vertical="center" wrapText="1"/>
    </xf>
    <xf numFmtId="0" fontId="66" fillId="0" borderId="5" xfId="0" applyFont="1" applyBorder="1" applyAlignment="1">
      <alignment horizontal="center" vertical="center" wrapText="1"/>
    </xf>
    <xf numFmtId="0" fontId="43" fillId="0" borderId="1" xfId="0" applyFont="1" applyBorder="1" applyAlignment="1">
      <alignment vertical="center" wrapText="1"/>
    </xf>
    <xf numFmtId="4" fontId="43" fillId="0" borderId="1" xfId="0" applyNumberFormat="1" applyFont="1" applyBorder="1" applyAlignment="1">
      <alignment horizontal="center" vertical="center" wrapText="1"/>
    </xf>
    <xf numFmtId="4" fontId="43" fillId="0" borderId="1" xfId="0" applyNumberFormat="1" applyFont="1" applyFill="1" applyBorder="1" applyAlignment="1">
      <alignment horizontal="center" vertical="center" wrapText="1"/>
    </xf>
    <xf numFmtId="2" fontId="56" fillId="0" borderId="1" xfId="0" applyNumberFormat="1" applyFont="1" applyFill="1" applyBorder="1" applyAlignment="1">
      <alignment horizontal="center"/>
    </xf>
    <xf numFmtId="0" fontId="43" fillId="15" borderId="1" xfId="0" applyFont="1" applyFill="1" applyBorder="1" applyAlignment="1">
      <alignment vertical="center" wrapText="1"/>
    </xf>
    <xf numFmtId="4" fontId="43" fillId="15" borderId="1" xfId="0" applyNumberFormat="1" applyFont="1" applyFill="1" applyBorder="1" applyAlignment="1">
      <alignment horizontal="center" vertical="center" wrapText="1"/>
    </xf>
    <xf numFmtId="0" fontId="85" fillId="0" borderId="2" xfId="0" applyFont="1" applyBorder="1" applyAlignment="1">
      <alignment horizontal="left" vertical="center" wrapText="1"/>
    </xf>
    <xf numFmtId="179" fontId="44" fillId="0" borderId="1" xfId="0" applyNumberFormat="1" applyFont="1" applyFill="1" applyBorder="1" applyAlignment="1">
      <alignment horizontal="center" vertical="center" wrapText="1"/>
    </xf>
    <xf numFmtId="4" fontId="56" fillId="0" borderId="1" xfId="0" applyNumberFormat="1" applyFont="1" applyFill="1" applyBorder="1" applyAlignment="1">
      <alignment horizontal="center"/>
    </xf>
    <xf numFmtId="0" fontId="59" fillId="0" borderId="1" xfId="0" applyFont="1" applyFill="1" applyBorder="1" applyAlignment="1">
      <alignment horizontal="left" vertical="center" wrapText="1"/>
    </xf>
    <xf numFmtId="0" fontId="44" fillId="0" borderId="0" xfId="0" applyFont="1" applyAlignment="1">
      <alignment vertical="center"/>
    </xf>
    <xf numFmtId="0" fontId="86" fillId="0" borderId="0" xfId="0" applyFont="1"/>
    <xf numFmtId="4" fontId="56" fillId="0" borderId="0" xfId="0" applyNumberFormat="1" applyFont="1" applyFill="1" applyBorder="1"/>
    <xf numFmtId="0" fontId="56" fillId="0" borderId="0" xfId="0" applyFont="1" applyBorder="1"/>
    <xf numFmtId="14" fontId="13" fillId="0" borderId="0" xfId="0" applyNumberFormat="1" applyFont="1" applyFill="1" applyAlignment="1" applyProtection="1">
      <alignment horizontal="left" wrapText="1"/>
    </xf>
    <xf numFmtId="0" fontId="56" fillId="0" borderId="0" xfId="0" applyFont="1" applyFill="1"/>
    <xf numFmtId="0" fontId="87" fillId="0" borderId="0" xfId="0" applyFont="1"/>
    <xf numFmtId="49" fontId="11" fillId="0" borderId="11" xfId="0" applyNumberFormat="1" applyFont="1" applyFill="1" applyBorder="1" applyAlignment="1">
      <alignment vertical="center" wrapText="1"/>
    </xf>
    <xf numFmtId="49" fontId="11" fillId="0" borderId="1" xfId="0" applyNumberFormat="1" applyFont="1" applyFill="1" applyBorder="1" applyAlignment="1">
      <alignment vertical="center" wrapText="1"/>
    </xf>
    <xf numFmtId="174" fontId="22" fillId="0" borderId="0" xfId="0" applyNumberFormat="1" applyFont="1" applyFill="1" applyAlignment="1">
      <alignment vertical="center" wrapText="1"/>
    </xf>
    <xf numFmtId="0" fontId="22" fillId="0" borderId="0" xfId="0" applyFont="1" applyFill="1" applyAlignment="1">
      <alignment vertical="center" wrapText="1"/>
    </xf>
    <xf numFmtId="166" fontId="8" fillId="0" borderId="13" xfId="0" applyNumberFormat="1" applyFont="1" applyFill="1" applyBorder="1" applyAlignment="1">
      <alignment vertical="center" wrapText="1"/>
    </xf>
    <xf numFmtId="166" fontId="13" fillId="2" borderId="1" xfId="0" applyNumberFormat="1" applyFont="1" applyFill="1" applyBorder="1" applyAlignment="1">
      <alignment horizontal="center" vertical="center" wrapText="1"/>
    </xf>
    <xf numFmtId="49" fontId="11" fillId="0" borderId="8" xfId="0" applyNumberFormat="1" applyFont="1" applyFill="1" applyBorder="1" applyAlignment="1">
      <alignment horizontal="center" vertical="center" wrapText="1"/>
    </xf>
    <xf numFmtId="0" fontId="11" fillId="0" borderId="1" xfId="0" applyFont="1" applyFill="1" applyBorder="1" applyAlignment="1">
      <alignment horizontal="justify" vertical="center" wrapText="1"/>
    </xf>
    <xf numFmtId="174" fontId="11" fillId="2" borderId="1" xfId="0" applyNumberFormat="1" applyFont="1" applyFill="1" applyBorder="1" applyAlignment="1" applyProtection="1">
      <alignment vertical="center" wrapText="1"/>
    </xf>
    <xf numFmtId="174" fontId="13" fillId="0" borderId="1" xfId="0" applyNumberFormat="1" applyFont="1" applyFill="1" applyBorder="1" applyAlignment="1" applyProtection="1">
      <alignment vertical="center" wrapText="1"/>
    </xf>
    <xf numFmtId="166" fontId="13" fillId="2" borderId="1" xfId="0" applyNumberFormat="1" applyFont="1" applyFill="1" applyBorder="1" applyAlignment="1" applyProtection="1">
      <alignment vertical="center" wrapText="1"/>
    </xf>
    <xf numFmtId="174" fontId="13" fillId="2" borderId="1" xfId="0" applyNumberFormat="1" applyFont="1" applyFill="1" applyBorder="1" applyAlignment="1" applyProtection="1">
      <alignment vertical="center" wrapText="1"/>
    </xf>
    <xf numFmtId="166" fontId="13" fillId="0" borderId="1" xfId="0" applyNumberFormat="1" applyFont="1" applyFill="1" applyBorder="1" applyAlignment="1" applyProtection="1">
      <alignment vertical="center" wrapText="1"/>
    </xf>
    <xf numFmtId="166" fontId="14" fillId="0" borderId="1" xfId="0" applyNumberFormat="1" applyFont="1" applyFill="1" applyBorder="1" applyAlignment="1" applyProtection="1">
      <alignment horizontal="justify" vertical="center" wrapText="1"/>
    </xf>
    <xf numFmtId="49" fontId="7" fillId="2" borderId="1" xfId="0" applyNumberFormat="1" applyFont="1" applyFill="1" applyBorder="1" applyAlignment="1" applyProtection="1">
      <alignment horizontal="justify" vertical="center" wrapText="1"/>
    </xf>
    <xf numFmtId="166" fontId="7" fillId="0" borderId="1" xfId="0" applyNumberFormat="1" applyFont="1" applyFill="1" applyBorder="1" applyAlignment="1" applyProtection="1">
      <alignment horizontal="justify" vertical="center" wrapText="1"/>
    </xf>
    <xf numFmtId="166" fontId="7" fillId="3" borderId="2" xfId="0" applyNumberFormat="1" applyFont="1" applyFill="1" applyBorder="1" applyAlignment="1" applyProtection="1">
      <alignment horizontal="justify" vertical="center" wrapText="1"/>
    </xf>
    <xf numFmtId="4" fontId="13" fillId="0" borderId="1" xfId="0" applyNumberFormat="1" applyFont="1" applyFill="1" applyBorder="1" applyAlignment="1" applyProtection="1">
      <alignment vertical="center" wrapText="1"/>
    </xf>
    <xf numFmtId="4" fontId="13" fillId="2" borderId="1" xfId="0" applyNumberFormat="1" applyFont="1" applyFill="1" applyBorder="1" applyAlignment="1" applyProtection="1">
      <alignment vertical="center" wrapText="1"/>
    </xf>
    <xf numFmtId="4" fontId="13" fillId="0" borderId="2" xfId="0" applyNumberFormat="1" applyFont="1" applyFill="1" applyBorder="1" applyAlignment="1" applyProtection="1">
      <alignment vertical="center" wrapText="1"/>
    </xf>
    <xf numFmtId="4" fontId="13" fillId="2" borderId="2" xfId="0" applyNumberFormat="1" applyFont="1" applyFill="1" applyBorder="1" applyAlignment="1" applyProtection="1">
      <alignment vertical="center" wrapText="1"/>
    </xf>
    <xf numFmtId="174" fontId="11" fillId="15" borderId="1" xfId="0" applyNumberFormat="1" applyFont="1" applyFill="1" applyBorder="1" applyAlignment="1" applyProtection="1">
      <alignment vertical="center" wrapText="1"/>
    </xf>
    <xf numFmtId="166" fontId="11" fillId="15" borderId="1" xfId="0" applyNumberFormat="1" applyFont="1" applyFill="1" applyBorder="1" applyAlignment="1" applyProtection="1">
      <alignment vertical="center" wrapText="1"/>
    </xf>
    <xf numFmtId="166" fontId="11" fillId="15" borderId="1" xfId="0" applyNumberFormat="1" applyFont="1" applyFill="1" applyBorder="1" applyAlignment="1" applyProtection="1">
      <alignment horizontal="justify" vertical="center" wrapText="1"/>
    </xf>
    <xf numFmtId="166" fontId="13" fillId="0" borderId="1" xfId="0" applyNumberFormat="1" applyFont="1" applyFill="1" applyBorder="1" applyAlignment="1" applyProtection="1">
      <alignment horizontal="justify" vertical="center" wrapText="1"/>
    </xf>
    <xf numFmtId="0" fontId="13" fillId="0" borderId="0" xfId="0" applyFont="1" applyFill="1" applyAlignment="1" applyProtection="1">
      <alignment wrapText="1"/>
    </xf>
    <xf numFmtId="0" fontId="11" fillId="0" borderId="6" xfId="0" applyNumberFormat="1" applyFont="1" applyFill="1" applyBorder="1" applyAlignment="1">
      <alignment horizontal="center" vertical="center" wrapText="1"/>
    </xf>
    <xf numFmtId="0" fontId="88" fillId="0" borderId="0" xfId="0" applyFont="1"/>
    <xf numFmtId="174" fontId="13" fillId="0" borderId="0" xfId="0" applyNumberFormat="1" applyFont="1" applyFill="1" applyBorder="1" applyAlignment="1" applyProtection="1">
      <alignment vertical="center" wrapText="1"/>
    </xf>
    <xf numFmtId="166" fontId="13" fillId="0" borderId="0" xfId="0" applyNumberFormat="1" applyFont="1" applyFill="1" applyBorder="1" applyAlignment="1" applyProtection="1">
      <alignment horizontal="justify" vertical="center" wrapText="1"/>
    </xf>
    <xf numFmtId="166" fontId="19" fillId="0" borderId="1" xfId="0" applyNumberFormat="1" applyFont="1" applyFill="1" applyBorder="1" applyAlignment="1">
      <alignment horizontal="center" vertical="center" textRotation="90" wrapText="1"/>
    </xf>
    <xf numFmtId="49" fontId="19" fillId="0" borderId="8" xfId="0" applyNumberFormat="1" applyFont="1" applyFill="1" applyBorder="1" applyAlignment="1">
      <alignment horizontal="center" vertical="center" wrapText="1"/>
    </xf>
    <xf numFmtId="167" fontId="19" fillId="0" borderId="1" xfId="0" applyNumberFormat="1" applyFont="1" applyFill="1" applyBorder="1" applyAlignment="1">
      <alignment horizontal="center" vertical="center" wrapText="1"/>
    </xf>
    <xf numFmtId="0" fontId="42" fillId="0" borderId="1" xfId="0" applyFont="1" applyFill="1" applyBorder="1" applyAlignment="1" applyProtection="1">
      <alignment wrapText="1"/>
    </xf>
    <xf numFmtId="0" fontId="42" fillId="0" borderId="1" xfId="0" applyFont="1" applyFill="1" applyBorder="1" applyAlignment="1">
      <alignment horizontal="justify" wrapText="1"/>
    </xf>
    <xf numFmtId="2" fontId="42" fillId="0" borderId="1" xfId="0" applyNumberFormat="1" applyFont="1" applyFill="1" applyBorder="1" applyAlignment="1">
      <alignment horizontal="center" wrapText="1"/>
    </xf>
    <xf numFmtId="0" fontId="19" fillId="0" borderId="1" xfId="0" applyFont="1" applyFill="1" applyBorder="1" applyAlignment="1">
      <alignment horizontal="justify" wrapText="1"/>
    </xf>
    <xf numFmtId="2" fontId="19" fillId="0" borderId="1" xfId="0" applyNumberFormat="1" applyFont="1" applyFill="1" applyBorder="1" applyAlignment="1">
      <alignment horizontal="center" wrapText="1"/>
    </xf>
    <xf numFmtId="2" fontId="19" fillId="0" borderId="1" xfId="0" applyNumberFormat="1" applyFont="1" applyFill="1" applyBorder="1" applyAlignment="1" applyProtection="1">
      <alignment horizontal="center" vertical="center" wrapText="1"/>
    </xf>
    <xf numFmtId="16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left" wrapText="1"/>
    </xf>
    <xf numFmtId="0" fontId="19" fillId="0" borderId="1" xfId="0" applyFont="1" applyFill="1" applyBorder="1" applyAlignment="1">
      <alignment horizontal="right" wrapText="1"/>
    </xf>
    <xf numFmtId="0" fontId="32" fillId="0" borderId="1" xfId="0" applyFont="1" applyFill="1" applyBorder="1" applyAlignment="1">
      <alignment horizontal="justify" wrapText="1"/>
    </xf>
    <xf numFmtId="0" fontId="19" fillId="0"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4" fontId="42" fillId="0" borderId="1" xfId="0" applyNumberFormat="1" applyFont="1" applyFill="1" applyBorder="1" applyAlignment="1">
      <alignment horizontal="center" wrapText="1"/>
    </xf>
    <xf numFmtId="4" fontId="19" fillId="0" borderId="1" xfId="0" applyNumberFormat="1" applyFont="1" applyFill="1" applyBorder="1" applyAlignment="1">
      <alignment horizontal="center" wrapText="1"/>
    </xf>
    <xf numFmtId="4" fontId="19" fillId="0" borderId="1" xfId="0" applyNumberFormat="1" applyFont="1" applyFill="1" applyBorder="1" applyAlignment="1" applyProtection="1">
      <alignment horizontal="center" vertical="center" wrapText="1"/>
    </xf>
    <xf numFmtId="0" fontId="42" fillId="0" borderId="1" xfId="0" applyFont="1" applyFill="1" applyBorder="1" applyAlignment="1">
      <alignment horizontal="left" vertical="top" wrapText="1"/>
    </xf>
    <xf numFmtId="0" fontId="42" fillId="0" borderId="1" xfId="0" applyFont="1" applyFill="1" applyBorder="1" applyAlignment="1">
      <alignment horizontal="right" wrapText="1"/>
    </xf>
    <xf numFmtId="0" fontId="11" fillId="15" borderId="1" xfId="0" applyFont="1" applyFill="1" applyBorder="1" applyAlignment="1">
      <alignment horizontal="left" vertical="center" wrapText="1"/>
    </xf>
    <xf numFmtId="4" fontId="42" fillId="15" borderId="1" xfId="0" applyNumberFormat="1" applyFont="1" applyFill="1" applyBorder="1" applyAlignment="1">
      <alignment horizontal="left" vertical="center" wrapText="1"/>
    </xf>
    <xf numFmtId="0" fontId="42" fillId="15" borderId="1" xfId="0" applyFont="1" applyFill="1" applyBorder="1" applyAlignment="1">
      <alignment horizontal="left" vertical="center" wrapText="1"/>
    </xf>
    <xf numFmtId="4" fontId="19" fillId="0" borderId="1" xfId="0" applyNumberFormat="1" applyFont="1" applyFill="1" applyBorder="1" applyAlignment="1">
      <alignment horizontal="left" wrapText="1"/>
    </xf>
    <xf numFmtId="0" fontId="42" fillId="0" borderId="1" xfId="0" applyFont="1" applyFill="1" applyBorder="1" applyAlignment="1">
      <alignment horizontal="center" wrapText="1"/>
    </xf>
    <xf numFmtId="0" fontId="42" fillId="0" borderId="1" xfId="0" applyFont="1" applyFill="1" applyBorder="1" applyAlignment="1">
      <alignment horizontal="left" wrapText="1"/>
    </xf>
    <xf numFmtId="0" fontId="19" fillId="0" borderId="1" xfId="0" applyFont="1" applyFill="1" applyBorder="1" applyAlignment="1">
      <alignment horizontal="left" vertical="top" wrapText="1"/>
    </xf>
    <xf numFmtId="2" fontId="42" fillId="15" borderId="1" xfId="0" applyNumberFormat="1" applyFont="1" applyFill="1" applyBorder="1" applyAlignment="1">
      <alignment horizontal="center" vertical="center" wrapText="1"/>
    </xf>
    <xf numFmtId="0" fontId="42" fillId="15" borderId="1" xfId="0" applyFont="1" applyFill="1" applyBorder="1" applyAlignment="1">
      <alignment horizontal="center" vertical="center" wrapText="1"/>
    </xf>
    <xf numFmtId="2" fontId="19" fillId="15" borderId="1" xfId="0" applyNumberFormat="1" applyFont="1" applyFill="1" applyBorder="1" applyAlignment="1">
      <alignment horizontal="center" wrapText="1"/>
    </xf>
    <xf numFmtId="2" fontId="19" fillId="15" borderId="1" xfId="0" applyNumberFormat="1" applyFont="1" applyFill="1" applyBorder="1" applyAlignment="1" applyProtection="1">
      <alignment horizontal="center" vertical="center" wrapText="1"/>
    </xf>
    <xf numFmtId="166" fontId="19" fillId="15"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wrapText="1"/>
    </xf>
    <xf numFmtId="4" fontId="42" fillId="15" borderId="1" xfId="0" applyNumberFormat="1" applyFont="1" applyFill="1" applyBorder="1" applyAlignment="1">
      <alignment horizontal="center" vertical="center" wrapText="1"/>
    </xf>
    <xf numFmtId="0" fontId="42" fillId="15" borderId="1" xfId="0" applyFont="1" applyFill="1" applyBorder="1" applyAlignment="1">
      <alignment horizontal="justify" vertical="center" wrapText="1"/>
    </xf>
    <xf numFmtId="0" fontId="19" fillId="0" borderId="0" xfId="0" applyFont="1" applyFill="1" applyAlignment="1">
      <alignment horizontal="justify" vertical="center" wrapText="1"/>
    </xf>
    <xf numFmtId="0" fontId="19" fillId="0" borderId="0" xfId="0" applyFont="1" applyFill="1" applyAlignment="1">
      <alignment horizontal="left" vertical="center" wrapText="1"/>
    </xf>
    <xf numFmtId="0" fontId="19" fillId="0" borderId="0" xfId="0" applyFont="1" applyFill="1" applyAlignment="1">
      <alignment vertical="center" wrapText="1"/>
    </xf>
    <xf numFmtId="166" fontId="19" fillId="0" borderId="0" xfId="0" applyNumberFormat="1" applyFont="1" applyFill="1" applyBorder="1" applyAlignment="1" applyProtection="1">
      <alignment horizontal="center" vertical="center" wrapText="1"/>
    </xf>
    <xf numFmtId="49" fontId="42" fillId="0" borderId="8" xfId="0" applyNumberFormat="1" applyFont="1" applyFill="1" applyBorder="1" applyAlignment="1">
      <alignment horizontal="center" vertical="center" wrapText="1"/>
    </xf>
    <xf numFmtId="49" fontId="42"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2" fontId="19" fillId="0" borderId="1" xfId="0" applyNumberFormat="1" applyFont="1" applyFill="1" applyBorder="1" applyAlignment="1">
      <alignment horizontal="center" vertical="center" wrapText="1"/>
    </xf>
    <xf numFmtId="0" fontId="14" fillId="15" borderId="1" xfId="0" applyFont="1" applyFill="1" applyBorder="1" applyAlignment="1">
      <alignment horizontal="left" vertical="center" wrapText="1"/>
    </xf>
    <xf numFmtId="0" fontId="80" fillId="15" borderId="1" xfId="0" applyFont="1" applyFill="1" applyBorder="1" applyAlignment="1">
      <alignment horizontal="left" vertical="center" wrapText="1"/>
    </xf>
    <xf numFmtId="0" fontId="19" fillId="0" borderId="0" xfId="0" applyFont="1" applyFill="1" applyAlignment="1">
      <alignment horizontal="right" vertical="center" wrapText="1"/>
    </xf>
    <xf numFmtId="166" fontId="19" fillId="0" borderId="0" xfId="0" applyNumberFormat="1" applyFont="1" applyFill="1" applyAlignment="1">
      <alignment horizontal="right" wrapText="1"/>
    </xf>
    <xf numFmtId="166" fontId="19" fillId="0" borderId="0" xfId="0" applyNumberFormat="1" applyFont="1" applyFill="1" applyAlignment="1">
      <alignment horizontal="right" vertical="center" wrapText="1"/>
    </xf>
    <xf numFmtId="0" fontId="19" fillId="0" borderId="0" xfId="0" applyFont="1" applyFill="1" applyBorder="1" applyAlignment="1">
      <alignment horizontal="center" vertical="center" wrapText="1"/>
    </xf>
    <xf numFmtId="0" fontId="42" fillId="0" borderId="8" xfId="0" applyFont="1" applyBorder="1" applyAlignment="1">
      <alignment horizontal="center" vertical="center" wrapText="1"/>
    </xf>
    <xf numFmtId="166" fontId="42" fillId="0" borderId="8" xfId="0" applyNumberFormat="1" applyFont="1" applyFill="1" applyBorder="1" applyAlignment="1">
      <alignment horizontal="center" vertical="center" wrapText="1"/>
    </xf>
    <xf numFmtId="166" fontId="42" fillId="0" borderId="1" xfId="0" applyNumberFormat="1" applyFont="1" applyFill="1" applyBorder="1" applyAlignment="1">
      <alignment horizontal="center" vertical="center" textRotation="90" wrapText="1"/>
    </xf>
    <xf numFmtId="166" fontId="42" fillId="0" borderId="9" xfId="0" applyNumberFormat="1" applyFont="1" applyFill="1" applyBorder="1" applyAlignment="1">
      <alignment horizontal="center" vertical="center" textRotation="90" wrapText="1"/>
    </xf>
    <xf numFmtId="0" fontId="42" fillId="0" borderId="6" xfId="0" applyFont="1" applyFill="1" applyBorder="1" applyAlignment="1">
      <alignment horizontal="center" vertical="center" wrapText="1"/>
    </xf>
    <xf numFmtId="167" fontId="19" fillId="0" borderId="9" xfId="0" applyNumberFormat="1" applyFont="1" applyFill="1" applyBorder="1" applyAlignment="1">
      <alignment horizontal="center" vertical="center" wrapText="1"/>
    </xf>
    <xf numFmtId="0" fontId="78" fillId="0" borderId="1" xfId="0" applyFont="1" applyBorder="1" applyAlignment="1">
      <alignment vertical="center" wrapText="1"/>
    </xf>
    <xf numFmtId="181" fontId="42" fillId="0" borderId="1" xfId="0" applyNumberFormat="1" applyFont="1" applyFill="1" applyBorder="1" applyAlignment="1">
      <alignment horizontal="center" vertical="center" wrapText="1"/>
    </xf>
    <xf numFmtId="9" fontId="42" fillId="0" borderId="1" xfId="0" applyNumberFormat="1" applyFont="1" applyFill="1" applyBorder="1" applyAlignment="1" applyProtection="1">
      <alignment horizontal="center" vertical="center" wrapText="1"/>
    </xf>
    <xf numFmtId="181" fontId="19" fillId="0" borderId="1" xfId="0" applyNumberFormat="1" applyFont="1" applyFill="1" applyBorder="1" applyAlignment="1">
      <alignment horizontal="center" vertical="center" wrapText="1"/>
    </xf>
    <xf numFmtId="9" fontId="19" fillId="0" borderId="1" xfId="0" applyNumberFormat="1" applyFont="1" applyFill="1" applyBorder="1" applyAlignment="1" applyProtection="1">
      <alignment horizontal="center" vertical="center" wrapText="1"/>
    </xf>
    <xf numFmtId="181" fontId="19" fillId="0" borderId="1" xfId="0" applyNumberFormat="1" applyFont="1" applyFill="1" applyBorder="1" applyAlignment="1" applyProtection="1">
      <alignment horizontal="center" vertical="center" wrapText="1"/>
    </xf>
    <xf numFmtId="181" fontId="19" fillId="0" borderId="9" xfId="0" applyNumberFormat="1" applyFont="1" applyFill="1" applyBorder="1" applyAlignment="1" applyProtection="1">
      <alignment horizontal="center" vertical="center" wrapText="1"/>
    </xf>
    <xf numFmtId="0" fontId="19" fillId="0" borderId="9" xfId="0" applyFont="1" applyFill="1" applyBorder="1" applyAlignment="1">
      <alignment horizontal="center" vertical="center" wrapText="1"/>
    </xf>
    <xf numFmtId="181" fontId="42" fillId="0" borderId="9" xfId="0" applyNumberFormat="1" applyFont="1" applyFill="1" applyBorder="1" applyAlignment="1">
      <alignment horizontal="center" vertical="center" wrapText="1"/>
    </xf>
    <xf numFmtId="0" fontId="42" fillId="0" borderId="9" xfId="0" applyFont="1" applyFill="1" applyBorder="1" applyAlignment="1">
      <alignment horizontal="center" vertical="center" wrapText="1"/>
    </xf>
    <xf numFmtId="0" fontId="19" fillId="16" borderId="1" xfId="0" applyFont="1" applyFill="1" applyBorder="1" applyAlignment="1">
      <alignment horizontal="center" vertical="center" wrapText="1"/>
    </xf>
    <xf numFmtId="0" fontId="19" fillId="17" borderId="1" xfId="0" applyFont="1" applyFill="1" applyBorder="1" applyAlignment="1">
      <alignment horizontal="justify" wrapText="1"/>
    </xf>
    <xf numFmtId="181" fontId="19" fillId="17" borderId="1" xfId="0" applyNumberFormat="1" applyFont="1" applyFill="1" applyBorder="1" applyAlignment="1">
      <alignment horizontal="center" vertical="center" wrapText="1"/>
    </xf>
    <xf numFmtId="9" fontId="42" fillId="17" borderId="1" xfId="0" applyNumberFormat="1" applyFont="1" applyFill="1" applyBorder="1" applyAlignment="1" applyProtection="1">
      <alignment horizontal="center" vertical="center" wrapText="1"/>
    </xf>
    <xf numFmtId="181" fontId="19" fillId="17" borderId="1" xfId="0" applyNumberFormat="1" applyFont="1" applyFill="1" applyBorder="1" applyAlignment="1" applyProtection="1">
      <alignment horizontal="center" vertical="center" wrapText="1"/>
    </xf>
    <xf numFmtId="181" fontId="19" fillId="17" borderId="9" xfId="0" applyNumberFormat="1" applyFont="1" applyFill="1" applyBorder="1" applyAlignment="1" applyProtection="1">
      <alignment horizontal="center" vertical="center" wrapText="1"/>
    </xf>
    <xf numFmtId="0" fontId="19" fillId="17" borderId="9"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42" fillId="15" borderId="1" xfId="0" applyFont="1" applyFill="1" applyBorder="1" applyAlignment="1">
      <alignment horizontal="left" wrapText="1"/>
    </xf>
    <xf numFmtId="181" fontId="42" fillId="15" borderId="1" xfId="0" applyNumberFormat="1" applyFont="1" applyFill="1" applyBorder="1" applyAlignment="1">
      <alignment horizontal="center" vertical="center" wrapText="1"/>
    </xf>
    <xf numFmtId="9" fontId="42" fillId="15" borderId="1" xfId="0" applyNumberFormat="1" applyFont="1" applyFill="1" applyBorder="1" applyAlignment="1" applyProtection="1">
      <alignment horizontal="center" vertical="center" wrapText="1"/>
    </xf>
    <xf numFmtId="181" fontId="19" fillId="0" borderId="9" xfId="0" applyNumberFormat="1" applyFont="1" applyFill="1" applyBorder="1" applyAlignment="1">
      <alignment horizontal="center" vertical="center" wrapText="1"/>
    </xf>
    <xf numFmtId="181" fontId="19" fillId="15" borderId="1" xfId="0" applyNumberFormat="1" applyFont="1" applyFill="1" applyBorder="1" applyAlignment="1">
      <alignment horizontal="center" vertical="center" wrapText="1"/>
    </xf>
    <xf numFmtId="9" fontId="19" fillId="15" borderId="1" xfId="0" applyNumberFormat="1" applyFont="1" applyFill="1" applyBorder="1" applyAlignment="1" applyProtection="1">
      <alignment horizontal="center" vertical="center" wrapText="1"/>
    </xf>
    <xf numFmtId="0" fontId="19" fillId="15" borderId="1" xfId="0" applyFont="1" applyFill="1" applyBorder="1" applyAlignment="1">
      <alignment horizontal="center" vertical="center" wrapText="1"/>
    </xf>
    <xf numFmtId="181" fontId="19" fillId="0" borderId="0" xfId="0" applyNumberFormat="1" applyFont="1" applyFill="1" applyAlignment="1">
      <alignment horizontal="left" vertical="center" wrapText="1"/>
    </xf>
    <xf numFmtId="181" fontId="19" fillId="0" borderId="0" xfId="0" applyNumberFormat="1" applyFont="1" applyFill="1" applyAlignment="1">
      <alignment vertical="center" wrapText="1"/>
    </xf>
    <xf numFmtId="14" fontId="13" fillId="0" borderId="0" xfId="0" applyNumberFormat="1" applyFont="1" applyFill="1" applyAlignment="1" applyProtection="1">
      <alignment wrapText="1"/>
    </xf>
    <xf numFmtId="0" fontId="14" fillId="15" borderId="1" xfId="0" applyFont="1" applyFill="1" applyBorder="1" applyAlignment="1">
      <alignment horizontal="left" wrapText="1"/>
    </xf>
    <xf numFmtId="181" fontId="62" fillId="0" borderId="1" xfId="0" applyNumberFormat="1" applyFont="1" applyFill="1" applyBorder="1" applyAlignment="1">
      <alignment horizontal="center" vertical="center" wrapText="1"/>
    </xf>
    <xf numFmtId="181" fontId="42" fillId="0" borderId="1" xfId="0" applyNumberFormat="1" applyFont="1" applyFill="1" applyBorder="1" applyAlignment="1" applyProtection="1">
      <alignment horizontal="center" vertical="center" wrapText="1"/>
    </xf>
    <xf numFmtId="181" fontId="42" fillId="0" borderId="9" xfId="0" applyNumberFormat="1" applyFont="1" applyFill="1" applyBorder="1" applyAlignment="1" applyProtection="1">
      <alignment horizontal="center" vertical="center" wrapText="1"/>
    </xf>
    <xf numFmtId="0" fontId="42" fillId="0" borderId="9" xfId="0" applyFont="1" applyFill="1" applyBorder="1" applyAlignment="1">
      <alignment horizontal="justify" wrapText="1"/>
    </xf>
    <xf numFmtId="181" fontId="42" fillId="0" borderId="10" xfId="0" applyNumberFormat="1" applyFont="1" applyFill="1" applyBorder="1" applyAlignment="1">
      <alignment horizontal="center" vertical="center" wrapText="1"/>
    </xf>
    <xf numFmtId="9" fontId="42" fillId="0" borderId="10" xfId="0" applyNumberFormat="1" applyFont="1" applyFill="1" applyBorder="1" applyAlignment="1" applyProtection="1">
      <alignment horizontal="center" vertical="center" wrapText="1"/>
    </xf>
    <xf numFmtId="181" fontId="42" fillId="0" borderId="10" xfId="0" applyNumberFormat="1" applyFont="1" applyFill="1" applyBorder="1" applyAlignment="1" applyProtection="1">
      <alignment horizontal="center" vertical="center" wrapText="1"/>
    </xf>
    <xf numFmtId="0" fontId="42" fillId="0" borderId="10" xfId="0" applyFont="1" applyFill="1" applyBorder="1" applyAlignment="1">
      <alignment horizontal="center" vertical="center" wrapText="1"/>
    </xf>
    <xf numFmtId="0" fontId="70" fillId="0" borderId="0" xfId="0" applyFont="1" applyAlignment="1">
      <alignment horizontal="center" vertical="center"/>
    </xf>
    <xf numFmtId="0" fontId="71" fillId="0" borderId="0" xfId="0" applyFont="1" applyAlignment="1">
      <alignment horizontal="center" vertical="center"/>
    </xf>
    <xf numFmtId="4" fontId="13" fillId="2" borderId="1" xfId="0" applyNumberFormat="1" applyFont="1" applyFill="1" applyBorder="1" applyAlignment="1" applyProtection="1">
      <alignment horizontal="center" vertical="center" wrapText="1"/>
    </xf>
    <xf numFmtId="4" fontId="19" fillId="2" borderId="1" xfId="0" applyNumberFormat="1" applyFont="1" applyFill="1" applyBorder="1" applyAlignment="1" applyProtection="1">
      <alignment horizontal="center" vertical="center" wrapText="1"/>
    </xf>
    <xf numFmtId="4" fontId="13" fillId="2" borderId="1" xfId="0" applyNumberFormat="1" applyFont="1" applyFill="1" applyBorder="1" applyAlignment="1">
      <alignment horizontal="center" vertical="center" wrapText="1"/>
    </xf>
    <xf numFmtId="4" fontId="13" fillId="0" borderId="1" xfId="0" applyNumberFormat="1" applyFont="1" applyFill="1" applyBorder="1" applyAlignment="1" applyProtection="1">
      <alignment horizontal="center" vertical="center" wrapText="1"/>
    </xf>
    <xf numFmtId="4" fontId="13" fillId="0" borderId="1" xfId="0" applyNumberFormat="1" applyFont="1" applyFill="1" applyBorder="1" applyAlignment="1">
      <alignment horizontal="center" vertical="center" wrapText="1"/>
    </xf>
    <xf numFmtId="0" fontId="71" fillId="15" borderId="1" xfId="0" applyFont="1" applyFill="1" applyBorder="1" applyAlignment="1">
      <alignment horizontal="left" vertical="center" wrapText="1"/>
    </xf>
    <xf numFmtId="0" fontId="13" fillId="0" borderId="0" xfId="0" applyFont="1" applyFill="1" applyBorder="1" applyAlignment="1" applyProtection="1">
      <alignment vertical="top"/>
    </xf>
    <xf numFmtId="0" fontId="56" fillId="2" borderId="1" xfId="18" applyFont="1" applyFill="1" applyBorder="1"/>
    <xf numFmtId="0" fontId="59" fillId="2" borderId="1" xfId="18" applyFont="1" applyFill="1" applyBorder="1"/>
    <xf numFmtId="0" fontId="56" fillId="2" borderId="1" xfId="18" applyFont="1" applyFill="1" applyBorder="1" applyAlignment="1">
      <alignment horizontal="center"/>
    </xf>
    <xf numFmtId="0" fontId="56" fillId="2" borderId="1" xfId="18" applyFont="1" applyFill="1" applyBorder="1" applyAlignment="1">
      <alignment horizontal="center" vertical="center"/>
    </xf>
    <xf numFmtId="4" fontId="56" fillId="2" borderId="1" xfId="18" applyNumberFormat="1" applyFont="1" applyFill="1" applyBorder="1" applyAlignment="1">
      <alignment horizontal="center" vertical="center"/>
    </xf>
    <xf numFmtId="4" fontId="59" fillId="2" borderId="1" xfId="18" applyNumberFormat="1" applyFont="1" applyFill="1" applyBorder="1" applyAlignment="1">
      <alignment horizontal="center" vertical="center"/>
    </xf>
    <xf numFmtId="4" fontId="56" fillId="2" borderId="1" xfId="18" applyNumberFormat="1" applyFont="1" applyFill="1" applyBorder="1" applyAlignment="1">
      <alignment horizontal="center"/>
    </xf>
    <xf numFmtId="4" fontId="56" fillId="2" borderId="1" xfId="18" applyNumberFormat="1" applyFont="1" applyFill="1" applyBorder="1"/>
    <xf numFmtId="0" fontId="56" fillId="0" borderId="0" xfId="18" applyFont="1" applyAlignment="1"/>
    <xf numFmtId="0" fontId="56" fillId="0" borderId="13" xfId="18" applyFont="1" applyBorder="1"/>
    <xf numFmtId="4" fontId="56" fillId="24" borderId="1" xfId="17" applyNumberFormat="1" applyFont="1" applyFill="1" applyBorder="1"/>
    <xf numFmtId="4" fontId="56" fillId="24" borderId="0" xfId="17" applyNumberFormat="1" applyFont="1" applyFill="1" applyBorder="1"/>
    <xf numFmtId="0" fontId="64" fillId="24" borderId="1" xfId="17" applyFont="1" applyFill="1" applyBorder="1"/>
    <xf numFmtId="179" fontId="56" fillId="10" borderId="1" xfId="18" applyNumberFormat="1" applyFont="1" applyFill="1" applyBorder="1" applyAlignment="1">
      <alignment horizontal="center" vertical="center" wrapText="1"/>
    </xf>
    <xf numFmtId="179" fontId="56" fillId="2" borderId="1" xfId="0" applyNumberFormat="1" applyFont="1" applyFill="1" applyBorder="1" applyAlignment="1">
      <alignment horizontal="center" vertical="center" wrapText="1"/>
    </xf>
    <xf numFmtId="4" fontId="44" fillId="2" borderId="1" xfId="0" applyNumberFormat="1" applyFont="1" applyFill="1" applyBorder="1" applyAlignment="1">
      <alignment horizontal="center" vertical="center"/>
    </xf>
    <xf numFmtId="4" fontId="56" fillId="2" borderId="1" xfId="0" applyNumberFormat="1" applyFont="1" applyFill="1" applyBorder="1" applyAlignment="1">
      <alignment horizontal="center" vertical="center" wrapText="1"/>
    </xf>
    <xf numFmtId="0" fontId="11" fillId="4" borderId="1" xfId="0" applyFont="1" applyFill="1" applyBorder="1" applyAlignment="1">
      <alignment horizontal="left" vertical="top" wrapText="1"/>
    </xf>
    <xf numFmtId="2" fontId="13" fillId="4" borderId="1" xfId="0" applyNumberFormat="1" applyFont="1" applyFill="1" applyBorder="1" applyAlignment="1">
      <alignment horizontal="right" wrapText="1"/>
    </xf>
    <xf numFmtId="2" fontId="11" fillId="4" borderId="1" xfId="0" applyNumberFormat="1" applyFont="1" applyFill="1" applyBorder="1" applyAlignment="1" applyProtection="1">
      <alignment vertical="center" wrapText="1"/>
    </xf>
    <xf numFmtId="0" fontId="14" fillId="0" borderId="1" xfId="0" applyFont="1" applyFill="1" applyBorder="1" applyAlignment="1">
      <alignment vertical="center" wrapText="1"/>
    </xf>
    <xf numFmtId="175" fontId="11" fillId="4" borderId="1" xfId="0" applyNumberFormat="1" applyFont="1" applyFill="1" applyBorder="1" applyAlignment="1">
      <alignment horizontal="justify" wrapText="1"/>
    </xf>
    <xf numFmtId="170" fontId="11" fillId="4" borderId="1" xfId="0" applyNumberFormat="1" applyFont="1" applyFill="1" applyBorder="1" applyAlignment="1">
      <alignment horizontal="right" wrapText="1"/>
    </xf>
    <xf numFmtId="170" fontId="11" fillId="4" borderId="1" xfId="0" applyNumberFormat="1" applyFont="1" applyFill="1" applyBorder="1" applyAlignment="1" applyProtection="1">
      <alignment vertical="center" wrapText="1"/>
    </xf>
    <xf numFmtId="0" fontId="14" fillId="2" borderId="1" xfId="0" applyFont="1" applyFill="1" applyBorder="1" applyAlignment="1">
      <alignment vertical="center" wrapText="1"/>
    </xf>
    <xf numFmtId="175" fontId="13" fillId="4" borderId="1" xfId="0" applyNumberFormat="1" applyFont="1" applyFill="1" applyBorder="1" applyAlignment="1">
      <alignment horizontal="justify" wrapText="1"/>
    </xf>
    <xf numFmtId="170" fontId="13" fillId="4" borderId="1" xfId="0" applyNumberFormat="1" applyFont="1" applyFill="1" applyBorder="1" applyAlignment="1">
      <alignment horizontal="right" wrapText="1"/>
    </xf>
    <xf numFmtId="175" fontId="13" fillId="2" borderId="1" xfId="0" applyNumberFormat="1" applyFont="1" applyFill="1" applyBorder="1" applyAlignment="1">
      <alignment horizontal="left" vertical="top" wrapText="1"/>
    </xf>
    <xf numFmtId="170" fontId="13" fillId="2" borderId="1" xfId="0" applyNumberFormat="1" applyFont="1" applyFill="1" applyBorder="1" applyAlignment="1">
      <alignment horizontal="right" wrapText="1"/>
    </xf>
    <xf numFmtId="170" fontId="11" fillId="2" borderId="1" xfId="0" applyNumberFormat="1" applyFont="1" applyFill="1" applyBorder="1" applyAlignment="1" applyProtection="1">
      <alignment vertical="center" wrapText="1"/>
    </xf>
    <xf numFmtId="0" fontId="13" fillId="5" borderId="1" xfId="0" applyFont="1" applyFill="1" applyBorder="1" applyAlignment="1">
      <alignment horizontal="right" vertical="top" wrapText="1"/>
    </xf>
    <xf numFmtId="175" fontId="13" fillId="0" borderId="1" xfId="0" applyNumberFormat="1" applyFont="1" applyFill="1" applyBorder="1" applyAlignment="1">
      <alignment horizontal="left" vertical="top" wrapText="1"/>
    </xf>
    <xf numFmtId="175" fontId="11" fillId="4" borderId="1" xfId="0" applyNumberFormat="1" applyFont="1" applyFill="1" applyBorder="1" applyAlignment="1">
      <alignment horizontal="left" vertical="top" wrapText="1"/>
    </xf>
    <xf numFmtId="175" fontId="13" fillId="4" borderId="1" xfId="0" applyNumberFormat="1" applyFont="1" applyFill="1" applyBorder="1" applyAlignment="1">
      <alignment horizontal="left" vertical="top" wrapText="1"/>
    </xf>
    <xf numFmtId="175" fontId="13" fillId="2" borderId="1" xfId="0" applyNumberFormat="1" applyFont="1" applyFill="1" applyBorder="1" applyAlignment="1">
      <alignment horizontal="right" vertical="top" wrapText="1"/>
    </xf>
    <xf numFmtId="175" fontId="13" fillId="0" borderId="1" xfId="0" applyNumberFormat="1" applyFont="1" applyFill="1" applyBorder="1" applyAlignment="1">
      <alignment horizontal="right" vertical="top" wrapText="1"/>
    </xf>
    <xf numFmtId="175" fontId="13" fillId="5" borderId="1" xfId="0" applyNumberFormat="1" applyFont="1" applyFill="1" applyBorder="1" applyAlignment="1">
      <alignment horizontal="right" vertical="top" wrapText="1"/>
    </xf>
    <xf numFmtId="175" fontId="11" fillId="3" borderId="1" xfId="0" applyNumberFormat="1" applyFont="1" applyFill="1" applyBorder="1" applyAlignment="1" applyProtection="1">
      <alignment vertical="top" wrapText="1"/>
    </xf>
    <xf numFmtId="175" fontId="11" fillId="5" borderId="1" xfId="0" applyNumberFormat="1" applyFont="1" applyFill="1" applyBorder="1" applyAlignment="1">
      <alignment horizontal="right" vertical="top" wrapText="1"/>
    </xf>
    <xf numFmtId="0" fontId="77" fillId="0" borderId="0" xfId="0" applyFont="1" applyBorder="1" applyAlignment="1">
      <alignment horizontal="center" vertical="top" wrapText="1"/>
    </xf>
    <xf numFmtId="0" fontId="77" fillId="0" borderId="0" xfId="0" applyFont="1" applyBorder="1" applyAlignment="1">
      <alignment horizontal="center" vertical="top"/>
    </xf>
    <xf numFmtId="0" fontId="10" fillId="0" borderId="0" xfId="0" applyFont="1" applyFill="1" applyBorder="1" applyAlignment="1" applyProtection="1">
      <alignment horizontal="justify" wrapText="1"/>
    </xf>
    <xf numFmtId="4" fontId="32" fillId="0" borderId="1" xfId="1" applyNumberFormat="1" applyFont="1" applyFill="1" applyBorder="1" applyAlignment="1">
      <alignment horizontal="center" vertical="center" wrapText="1"/>
    </xf>
    <xf numFmtId="4" fontId="32" fillId="0" borderId="1" xfId="1" applyNumberFormat="1" applyFont="1" applyFill="1" applyBorder="1" applyAlignment="1" applyProtection="1">
      <alignment horizontal="center" vertical="center" wrapText="1"/>
    </xf>
    <xf numFmtId="4" fontId="32" fillId="2" borderId="1" xfId="2" applyNumberFormat="1" applyFont="1" applyFill="1" applyBorder="1" applyAlignment="1">
      <alignment horizontal="center" vertical="center" wrapText="1"/>
    </xf>
    <xf numFmtId="0" fontId="13" fillId="7" borderId="1" xfId="1" applyFont="1" applyFill="1" applyBorder="1" applyAlignment="1">
      <alignment horizontal="justify" wrapText="1"/>
    </xf>
    <xf numFmtId="4" fontId="13" fillId="7" borderId="1" xfId="1" applyNumberFormat="1" applyFont="1" applyFill="1" applyBorder="1" applyAlignment="1">
      <alignment horizontal="right" vertical="center" wrapText="1"/>
    </xf>
    <xf numFmtId="4" fontId="11" fillId="7" borderId="1" xfId="1" applyNumberFormat="1" applyFont="1" applyFill="1" applyBorder="1" applyAlignment="1" applyProtection="1">
      <alignment vertical="center" wrapText="1"/>
    </xf>
    <xf numFmtId="0" fontId="14" fillId="7" borderId="1" xfId="1" applyFont="1" applyFill="1" applyBorder="1" applyAlignment="1">
      <alignment vertical="center" wrapText="1"/>
    </xf>
    <xf numFmtId="179" fontId="44" fillId="0" borderId="0" xfId="0" applyNumberFormat="1" applyFont="1" applyBorder="1" applyAlignment="1">
      <alignment horizontal="center" vertical="center" wrapText="1"/>
    </xf>
    <xf numFmtId="0" fontId="63" fillId="0" borderId="0" xfId="0" applyFont="1" applyBorder="1" applyAlignment="1">
      <alignment horizontal="center"/>
    </xf>
    <xf numFmtId="0" fontId="61" fillId="0" borderId="1" xfId="17" applyFont="1" applyFill="1" applyBorder="1"/>
    <xf numFmtId="0" fontId="19" fillId="0" borderId="0" xfId="17" applyFont="1" applyBorder="1" applyAlignment="1">
      <alignment horizontal="left" vertical="center" wrapText="1"/>
    </xf>
    <xf numFmtId="4" fontId="57" fillId="0" borderId="0" xfId="17" applyNumberFormat="1" applyFont="1" applyBorder="1" applyAlignment="1">
      <alignment horizontal="center" vertical="center" wrapText="1"/>
    </xf>
    <xf numFmtId="0" fontId="57" fillId="0" borderId="0" xfId="17" applyFont="1" applyBorder="1"/>
    <xf numFmtId="0" fontId="95" fillId="0" borderId="1" xfId="17" applyFont="1" applyBorder="1" applyAlignment="1">
      <alignment horizontal="left" vertical="center" wrapText="1"/>
    </xf>
    <xf numFmtId="4" fontId="95" fillId="0" borderId="1" xfId="17" applyNumberFormat="1" applyFont="1" applyBorder="1" applyAlignment="1">
      <alignment horizontal="center" vertical="center" wrapText="1"/>
    </xf>
    <xf numFmtId="4" fontId="96" fillId="0" borderId="1" xfId="17" applyNumberFormat="1" applyFont="1" applyFill="1" applyBorder="1" applyAlignment="1">
      <alignment horizontal="center" vertical="center" wrapText="1"/>
    </xf>
    <xf numFmtId="0" fontId="11" fillId="2" borderId="1" xfId="4" applyFont="1" applyFill="1" applyBorder="1" applyAlignment="1">
      <alignment horizontal="justify" vertical="top" wrapText="1"/>
    </xf>
    <xf numFmtId="176" fontId="97" fillId="0" borderId="0" xfId="4" applyNumberFormat="1" applyFont="1" applyFill="1" applyBorder="1" applyAlignment="1">
      <alignment vertical="center" wrapText="1"/>
    </xf>
    <xf numFmtId="0" fontId="14" fillId="19" borderId="1" xfId="4" applyFont="1" applyFill="1" applyBorder="1" applyAlignment="1">
      <alignment vertical="center" wrapText="1"/>
    </xf>
    <xf numFmtId="0" fontId="14" fillId="11" borderId="1" xfId="4" applyFont="1" applyFill="1" applyBorder="1" applyAlignment="1">
      <alignment vertical="center" wrapText="1"/>
    </xf>
    <xf numFmtId="0" fontId="14" fillId="10" borderId="1" xfId="4" applyFont="1" applyFill="1" applyBorder="1" applyAlignment="1">
      <alignment vertical="center" wrapText="1"/>
    </xf>
    <xf numFmtId="0" fontId="14" fillId="7" borderId="1" xfId="4" applyFont="1" applyFill="1" applyBorder="1" applyAlignment="1">
      <alignment vertical="center" wrapText="1"/>
    </xf>
    <xf numFmtId="0" fontId="7" fillId="11" borderId="1" xfId="4" applyFont="1" applyFill="1" applyBorder="1" applyAlignment="1">
      <alignment vertical="center" wrapText="1"/>
    </xf>
    <xf numFmtId="0" fontId="13" fillId="11" borderId="1" xfId="4" applyFont="1" applyFill="1" applyBorder="1" applyAlignment="1">
      <alignment horizontal="left" wrapText="1"/>
    </xf>
    <xf numFmtId="0" fontId="13" fillId="11" borderId="1" xfId="4" applyFont="1" applyFill="1" applyBorder="1" applyAlignment="1">
      <alignment horizontal="justify" wrapText="1"/>
    </xf>
    <xf numFmtId="0" fontId="7" fillId="0" borderId="1" xfId="4" applyFont="1" applyFill="1" applyBorder="1" applyAlignment="1">
      <alignment vertical="top" wrapText="1"/>
    </xf>
    <xf numFmtId="176" fontId="7" fillId="0" borderId="0" xfId="4" applyNumberFormat="1" applyFont="1" applyFill="1" applyAlignment="1">
      <alignment horizontal="justify" vertical="center" wrapText="1"/>
    </xf>
    <xf numFmtId="171" fontId="13" fillId="0" borderId="1" xfId="2" applyNumberFormat="1" applyFont="1" applyFill="1" applyBorder="1" applyAlignment="1">
      <alignment horizontal="justify" wrapText="1"/>
    </xf>
    <xf numFmtId="176" fontId="14" fillId="0" borderId="0" xfId="4" applyNumberFormat="1" applyFont="1" applyFill="1" applyBorder="1" applyAlignment="1">
      <alignment vertical="center" wrapText="1"/>
    </xf>
    <xf numFmtId="176" fontId="18" fillId="0" borderId="0" xfId="4" applyNumberFormat="1" applyFont="1" applyFill="1" applyBorder="1" applyAlignment="1">
      <alignment vertical="center" wrapText="1"/>
    </xf>
    <xf numFmtId="176" fontId="98" fillId="0" borderId="2" xfId="4" applyNumberFormat="1" applyFont="1" applyFill="1" applyBorder="1" applyAlignment="1">
      <alignment vertical="center" wrapText="1"/>
    </xf>
    <xf numFmtId="176" fontId="98" fillId="0" borderId="5" xfId="4" applyNumberFormat="1" applyFont="1" applyFill="1" applyBorder="1" applyAlignment="1">
      <alignment vertical="center" wrapText="1"/>
    </xf>
    <xf numFmtId="176" fontId="98" fillId="0" borderId="8" xfId="4" applyNumberFormat="1" applyFont="1" applyFill="1" applyBorder="1" applyAlignment="1">
      <alignment vertical="center" wrapText="1"/>
    </xf>
    <xf numFmtId="0" fontId="64" fillId="0" borderId="8" xfId="17" applyFont="1" applyBorder="1" applyAlignment="1">
      <alignment horizontal="left" vertical="center"/>
    </xf>
    <xf numFmtId="4" fontId="99" fillId="0" borderId="1" xfId="18" applyNumberFormat="1" applyFont="1" applyFill="1" applyBorder="1" applyAlignment="1">
      <alignment horizontal="center" vertical="center" wrapText="1"/>
    </xf>
    <xf numFmtId="0" fontId="100" fillId="0" borderId="1" xfId="17" applyFont="1" applyBorder="1" applyAlignment="1">
      <alignment horizontal="left" vertical="center" wrapText="1"/>
    </xf>
    <xf numFmtId="4" fontId="64" fillId="8" borderId="1" xfId="17" applyNumberFormat="1" applyFont="1" applyFill="1" applyBorder="1" applyAlignment="1">
      <alignment horizontal="center" vertical="center" wrapText="1"/>
    </xf>
    <xf numFmtId="4" fontId="64" fillId="8" borderId="9" xfId="17" applyNumberFormat="1" applyFont="1" applyFill="1" applyBorder="1" applyAlignment="1">
      <alignment horizontal="center" vertical="center" wrapText="1"/>
    </xf>
    <xf numFmtId="4" fontId="101" fillId="8" borderId="9" xfId="17" applyNumberFormat="1" applyFont="1" applyFill="1" applyBorder="1" applyAlignment="1">
      <alignment horizontal="center" vertical="center" wrapText="1"/>
    </xf>
    <xf numFmtId="182" fontId="11" fillId="0" borderId="1" xfId="2" applyNumberFormat="1" applyFont="1" applyFill="1" applyBorder="1" applyAlignment="1" applyProtection="1">
      <alignment vertical="center" wrapText="1"/>
    </xf>
    <xf numFmtId="0" fontId="11" fillId="0" borderId="1" xfId="1" applyNumberFormat="1" applyFont="1" applyFill="1" applyBorder="1" applyAlignment="1" applyProtection="1">
      <alignment vertical="center" wrapText="1"/>
    </xf>
    <xf numFmtId="0" fontId="55" fillId="26" borderId="1" xfId="17" applyFont="1" applyFill="1" applyBorder="1" applyAlignment="1">
      <alignment horizontal="left" vertical="center" wrapText="1"/>
    </xf>
    <xf numFmtId="4" fontId="55" fillId="26" borderId="1" xfId="17" applyNumberFormat="1" applyFont="1" applyFill="1" applyBorder="1" applyAlignment="1">
      <alignment horizontal="center" vertical="center" wrapText="1"/>
    </xf>
    <xf numFmtId="0" fontId="19" fillId="26" borderId="1" xfId="17" applyFont="1" applyFill="1" applyBorder="1" applyAlignment="1">
      <alignment horizontal="left" vertical="center" wrapText="1"/>
    </xf>
    <xf numFmtId="4" fontId="19" fillId="26" borderId="1" xfId="17" applyNumberFormat="1" applyFont="1" applyFill="1" applyBorder="1" applyAlignment="1">
      <alignment horizontal="center" vertical="center" wrapText="1"/>
    </xf>
    <xf numFmtId="0" fontId="64" fillId="0" borderId="1" xfId="17" applyFont="1" applyBorder="1" applyAlignment="1">
      <alignment vertical="center" wrapText="1"/>
    </xf>
    <xf numFmtId="0" fontId="7" fillId="0" borderId="1" xfId="17" applyFont="1" applyFill="1" applyBorder="1" applyAlignment="1">
      <alignment vertical="top" wrapText="1"/>
    </xf>
    <xf numFmtId="4" fontId="7" fillId="0" borderId="1" xfId="17" applyNumberFormat="1" applyFont="1" applyBorder="1" applyAlignment="1">
      <alignment horizontal="center" vertical="center" wrapText="1"/>
    </xf>
    <xf numFmtId="4" fontId="102" fillId="0" borderId="1" xfId="17" applyNumberFormat="1" applyFont="1" applyBorder="1" applyAlignment="1">
      <alignment horizontal="center" vertical="center" wrapText="1"/>
    </xf>
    <xf numFmtId="2" fontId="13" fillId="0" borderId="1" xfId="2" applyNumberFormat="1" applyFont="1" applyFill="1" applyBorder="1" applyAlignment="1">
      <alignment horizontal="center" vertical="center" wrapText="1"/>
    </xf>
    <xf numFmtId="0" fontId="19" fillId="24" borderId="1" xfId="0" applyFont="1" applyFill="1" applyBorder="1" applyAlignment="1">
      <alignment horizontal="left" vertical="center" wrapText="1"/>
    </xf>
    <xf numFmtId="0" fontId="42" fillId="24" borderId="1" xfId="0" applyFont="1" applyFill="1" applyBorder="1" applyAlignment="1">
      <alignment horizontal="right" wrapText="1"/>
    </xf>
    <xf numFmtId="4" fontId="19" fillId="24" borderId="1" xfId="0" applyNumberFormat="1" applyFont="1" applyFill="1" applyBorder="1" applyAlignment="1">
      <alignment horizontal="center" wrapText="1"/>
    </xf>
    <xf numFmtId="4" fontId="19" fillId="24" borderId="1" xfId="0" applyNumberFormat="1" applyFont="1" applyFill="1" applyBorder="1" applyAlignment="1" applyProtection="1">
      <alignment horizontal="center" vertical="center" wrapText="1"/>
    </xf>
    <xf numFmtId="0" fontId="42" fillId="24" borderId="1" xfId="0" applyFont="1" applyFill="1" applyBorder="1" applyAlignment="1">
      <alignment horizontal="center" vertical="center" wrapText="1"/>
    </xf>
    <xf numFmtId="172" fontId="13" fillId="0" borderId="1" xfId="1" applyNumberFormat="1" applyFont="1" applyFill="1" applyBorder="1" applyAlignment="1" applyProtection="1">
      <alignment vertical="center" wrapText="1"/>
    </xf>
    <xf numFmtId="166" fontId="13" fillId="0" borderId="1" xfId="1" applyNumberFormat="1" applyFont="1" applyFill="1" applyBorder="1" applyAlignment="1">
      <alignment vertical="center" wrapText="1"/>
    </xf>
    <xf numFmtId="182" fontId="13" fillId="0" borderId="1" xfId="2" applyNumberFormat="1" applyFont="1" applyFill="1" applyBorder="1" applyAlignment="1" applyProtection="1">
      <alignment vertical="center" wrapText="1"/>
    </xf>
    <xf numFmtId="174" fontId="13" fillId="2" borderId="1" xfId="0" applyNumberFormat="1" applyFont="1" applyFill="1" applyBorder="1" applyAlignment="1">
      <alignment horizontal="left" wrapText="1"/>
    </xf>
    <xf numFmtId="0" fontId="11" fillId="0" borderId="1" xfId="4" applyFont="1" applyFill="1" applyBorder="1" applyAlignment="1">
      <alignment horizontal="justify" vertical="center" wrapText="1"/>
    </xf>
    <xf numFmtId="2" fontId="11" fillId="0" borderId="1" xfId="4" applyNumberFormat="1" applyFont="1" applyFill="1" applyBorder="1" applyAlignment="1">
      <alignment horizontal="center" vertical="center" wrapText="1"/>
    </xf>
    <xf numFmtId="2" fontId="13" fillId="2" borderId="1" xfId="4" applyNumberFormat="1" applyFont="1" applyFill="1" applyBorder="1" applyAlignment="1">
      <alignment horizontal="center" vertical="center"/>
    </xf>
    <xf numFmtId="4" fontId="32" fillId="0" borderId="1" xfId="0" applyNumberFormat="1" applyFont="1" applyFill="1" applyBorder="1" applyAlignment="1">
      <alignment horizontal="center" vertical="center" wrapText="1"/>
    </xf>
    <xf numFmtId="4" fontId="32" fillId="2" borderId="1" xfId="0" applyNumberFormat="1" applyFont="1" applyFill="1" applyBorder="1" applyAlignment="1">
      <alignment horizontal="center" vertical="center" wrapText="1"/>
    </xf>
    <xf numFmtId="0" fontId="56" fillId="0" borderId="0" xfId="0" applyFont="1" applyAlignment="1">
      <alignment horizontal="justify" vertical="center"/>
    </xf>
    <xf numFmtId="4" fontId="14" fillId="0" borderId="2" xfId="1" applyNumberFormat="1" applyFont="1" applyFill="1" applyBorder="1" applyAlignment="1">
      <alignment horizontal="left" vertical="center" wrapText="1"/>
    </xf>
    <xf numFmtId="174" fontId="13" fillId="2" borderId="1" xfId="7" applyNumberFormat="1" applyFont="1" applyFill="1" applyBorder="1" applyAlignment="1">
      <alignment horizontal="center"/>
    </xf>
    <xf numFmtId="184" fontId="13" fillId="0" borderId="1" xfId="2" applyNumberFormat="1" applyFont="1" applyFill="1" applyBorder="1" applyAlignment="1" applyProtection="1">
      <alignment vertical="center" wrapText="1"/>
    </xf>
    <xf numFmtId="166" fontId="11" fillId="0" borderId="10" xfId="1" applyNumberFormat="1" applyFont="1" applyFill="1" applyBorder="1" applyAlignment="1" applyProtection="1">
      <alignment vertical="center" wrapText="1"/>
    </xf>
    <xf numFmtId="166" fontId="11" fillId="0" borderId="11" xfId="1" applyNumberFormat="1" applyFont="1" applyFill="1" applyBorder="1" applyAlignment="1" applyProtection="1">
      <alignment vertical="center" wrapText="1"/>
    </xf>
    <xf numFmtId="166" fontId="12" fillId="0" borderId="6" xfId="1" applyNumberFormat="1" applyFont="1" applyFill="1" applyBorder="1" applyAlignment="1" applyProtection="1">
      <alignment horizontal="left" vertical="top" wrapText="1"/>
    </xf>
    <xf numFmtId="14" fontId="11" fillId="0" borderId="8" xfId="1" applyNumberFormat="1" applyFont="1" applyFill="1" applyBorder="1" applyAlignment="1" applyProtection="1">
      <alignment horizontal="center" vertical="center" wrapText="1"/>
    </xf>
    <xf numFmtId="164" fontId="13" fillId="0" borderId="1" xfId="2" applyNumberFormat="1" applyFont="1" applyFill="1" applyBorder="1" applyAlignment="1" applyProtection="1">
      <alignment vertical="center" wrapText="1"/>
    </xf>
    <xf numFmtId="179" fontId="103" fillId="0" borderId="1" xfId="0" applyNumberFormat="1" applyFont="1" applyFill="1" applyBorder="1" applyAlignment="1">
      <alignment horizontal="center" vertical="center" wrapText="1"/>
    </xf>
    <xf numFmtId="0" fontId="57" fillId="3" borderId="1" xfId="17" applyFont="1" applyFill="1" applyBorder="1" applyAlignment="1">
      <alignment horizontal="left" vertical="center" wrapText="1"/>
    </xf>
    <xf numFmtId="4" fontId="57" fillId="3" borderId="1" xfId="17" applyNumberFormat="1" applyFont="1" applyFill="1" applyBorder="1" applyAlignment="1">
      <alignment horizontal="center" vertical="center" wrapText="1"/>
    </xf>
    <xf numFmtId="0" fontId="42" fillId="3" borderId="1" xfId="17" applyFont="1" applyFill="1" applyBorder="1" applyAlignment="1">
      <alignment horizontal="left" vertical="center" wrapText="1"/>
    </xf>
    <xf numFmtId="4" fontId="42" fillId="3" borderId="1" xfId="17" applyNumberFormat="1" applyFont="1" applyFill="1" applyBorder="1" applyAlignment="1">
      <alignment horizontal="center" vertical="center" wrapText="1"/>
    </xf>
    <xf numFmtId="0" fontId="57" fillId="3" borderId="1" xfId="17" applyFont="1" applyFill="1" applyBorder="1" applyAlignment="1">
      <alignment horizontal="left"/>
    </xf>
    <xf numFmtId="0" fontId="104" fillId="0" borderId="0" xfId="0" applyFont="1" applyFill="1" applyBorder="1" applyAlignment="1" applyProtection="1">
      <alignment wrapText="1"/>
    </xf>
    <xf numFmtId="170" fontId="104" fillId="0" borderId="0" xfId="27" applyNumberFormat="1" applyFont="1" applyFill="1" applyBorder="1" applyAlignment="1" applyProtection="1">
      <alignment vertical="center" wrapText="1"/>
    </xf>
    <xf numFmtId="0" fontId="104" fillId="0" borderId="0" xfId="0" applyFont="1" applyFill="1" applyBorder="1" applyAlignment="1" applyProtection="1"/>
    <xf numFmtId="166" fontId="104" fillId="0" borderId="0" xfId="0" applyNumberFormat="1" applyFont="1" applyFill="1" applyBorder="1" applyAlignment="1" applyProtection="1">
      <alignment vertical="center" wrapText="1"/>
    </xf>
    <xf numFmtId="0" fontId="105" fillId="0" borderId="0" xfId="17" applyFont="1"/>
    <xf numFmtId="0" fontId="104" fillId="0" borderId="13" xfId="0" applyFont="1" applyFill="1" applyBorder="1" applyAlignment="1" applyProtection="1">
      <alignment wrapText="1"/>
    </xf>
    <xf numFmtId="0" fontId="104" fillId="0" borderId="0" xfId="0" applyFont="1" applyFill="1" applyAlignment="1" applyProtection="1">
      <alignment vertical="center" wrapText="1"/>
    </xf>
    <xf numFmtId="0" fontId="104" fillId="0" borderId="13"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104" fillId="0" borderId="0" xfId="0" applyFont="1" applyFill="1" applyAlignment="1" applyProtection="1">
      <alignment horizontal="center" vertical="top" wrapText="1"/>
    </xf>
    <xf numFmtId="166" fontId="104" fillId="0" borderId="0" xfId="0" applyNumberFormat="1" applyFont="1" applyFill="1" applyAlignment="1" applyProtection="1">
      <alignment vertical="center" wrapText="1"/>
    </xf>
    <xf numFmtId="166" fontId="104" fillId="0" borderId="14" xfId="0" applyNumberFormat="1" applyFont="1" applyFill="1" applyBorder="1" applyAlignment="1" applyProtection="1">
      <alignment horizontal="center" vertical="center" wrapText="1"/>
    </xf>
    <xf numFmtId="166" fontId="104" fillId="0" borderId="0" xfId="0" applyNumberFormat="1" applyFont="1" applyFill="1" applyAlignment="1" applyProtection="1">
      <alignment horizontal="center" vertical="center" wrapText="1"/>
    </xf>
    <xf numFmtId="0" fontId="33" fillId="3" borderId="1" xfId="1" applyFont="1" applyFill="1" applyBorder="1" applyAlignment="1">
      <alignment horizontal="left" vertical="top" wrapText="1"/>
    </xf>
    <xf numFmtId="4" fontId="32" fillId="3" borderId="1" xfId="1" applyNumberFormat="1" applyFont="1" applyFill="1" applyBorder="1" applyAlignment="1" applyProtection="1">
      <alignment horizontal="center" vertical="center" wrapText="1"/>
    </xf>
    <xf numFmtId="4" fontId="14" fillId="3" borderId="1" xfId="1" applyNumberFormat="1" applyFont="1" applyFill="1" applyBorder="1" applyAlignment="1">
      <alignment vertical="center" wrapText="1"/>
    </xf>
    <xf numFmtId="4" fontId="33" fillId="3" borderId="1" xfId="1" applyNumberFormat="1" applyFont="1" applyFill="1" applyBorder="1" applyAlignment="1" applyProtection="1">
      <alignment horizontal="center" vertical="center" wrapText="1"/>
    </xf>
    <xf numFmtId="4" fontId="33" fillId="3" borderId="1" xfId="1" applyNumberFormat="1" applyFont="1" applyFill="1" applyBorder="1" applyAlignment="1">
      <alignment horizontal="center" vertical="center" wrapText="1"/>
    </xf>
    <xf numFmtId="4" fontId="34" fillId="3" borderId="1" xfId="1" applyNumberFormat="1" applyFont="1" applyFill="1" applyBorder="1" applyAlignment="1" applyProtection="1">
      <alignment horizontal="center" vertical="center" wrapText="1"/>
    </xf>
    <xf numFmtId="0" fontId="33" fillId="3" borderId="1" xfId="1" applyFont="1" applyFill="1" applyBorder="1" applyAlignment="1">
      <alignment horizontal="justify" vertical="top" wrapText="1"/>
    </xf>
    <xf numFmtId="0" fontId="33" fillId="3" borderId="1" xfId="1" applyFont="1" applyFill="1" applyBorder="1" applyAlignment="1">
      <alignment horizontal="justify" vertical="center" wrapText="1"/>
    </xf>
    <xf numFmtId="4" fontId="32" fillId="3" borderId="1" xfId="1" applyNumberFormat="1" applyFont="1" applyFill="1" applyBorder="1" applyAlignment="1">
      <alignment horizontal="center" vertical="center" wrapText="1"/>
    </xf>
    <xf numFmtId="0" fontId="10" fillId="15" borderId="1" xfId="0" applyFont="1" applyFill="1" applyBorder="1" applyAlignment="1">
      <alignment horizontal="left" vertical="center" wrapText="1"/>
    </xf>
    <xf numFmtId="4" fontId="33" fillId="15" borderId="1" xfId="0" applyNumberFormat="1" applyFont="1" applyFill="1" applyBorder="1" applyAlignment="1" applyProtection="1">
      <alignment horizontal="center" vertical="center" wrapText="1"/>
    </xf>
    <xf numFmtId="167" fontId="14" fillId="15" borderId="6" xfId="0" applyNumberFormat="1" applyFont="1" applyFill="1" applyBorder="1" applyAlignment="1">
      <alignment horizontal="center" vertical="center" wrapText="1"/>
    </xf>
    <xf numFmtId="167" fontId="14" fillId="15" borderId="7" xfId="0" applyNumberFormat="1" applyFont="1" applyFill="1" applyBorder="1" applyAlignment="1">
      <alignment horizontal="center" vertical="center" wrapText="1"/>
    </xf>
    <xf numFmtId="4" fontId="14" fillId="15" borderId="0" xfId="0" applyNumberFormat="1" applyFont="1" applyFill="1" applyAlignment="1">
      <alignment vertical="center" wrapText="1"/>
    </xf>
    <xf numFmtId="4" fontId="14" fillId="27" borderId="0" xfId="0" applyNumberFormat="1" applyFont="1" applyFill="1" applyAlignment="1">
      <alignment vertical="center" wrapText="1"/>
    </xf>
    <xf numFmtId="174" fontId="35" fillId="15" borderId="0" xfId="0" applyNumberFormat="1" applyFont="1" applyFill="1" applyAlignment="1">
      <alignment vertical="center" wrapText="1"/>
    </xf>
    <xf numFmtId="4" fontId="32" fillId="0" borderId="1" xfId="0" applyNumberFormat="1" applyFont="1" applyFill="1" applyBorder="1" applyAlignment="1" applyProtection="1">
      <alignment horizontal="center" vertical="center" wrapText="1"/>
    </xf>
    <xf numFmtId="167" fontId="7" fillId="0" borderId="7" xfId="0" applyNumberFormat="1" applyFont="1" applyFill="1" applyBorder="1" applyAlignment="1">
      <alignment horizontal="center" vertical="center" wrapText="1"/>
    </xf>
    <xf numFmtId="4" fontId="14" fillId="0" borderId="0" xfId="0" applyNumberFormat="1" applyFont="1" applyFill="1" applyAlignment="1">
      <alignment vertical="center" wrapText="1"/>
    </xf>
    <xf numFmtId="174" fontId="35" fillId="0" borderId="0" xfId="0" applyNumberFormat="1" applyFont="1" applyFill="1" applyAlignment="1">
      <alignment vertical="center" wrapText="1"/>
    </xf>
    <xf numFmtId="4" fontId="32" fillId="17" borderId="1" xfId="0" applyNumberFormat="1" applyFont="1" applyFill="1" applyBorder="1" applyAlignment="1" applyProtection="1">
      <alignment horizontal="center" vertical="center" wrapText="1"/>
    </xf>
    <xf numFmtId="167" fontId="7" fillId="17" borderId="7" xfId="0" applyNumberFormat="1" applyFont="1" applyFill="1" applyBorder="1" applyAlignment="1">
      <alignment horizontal="center" vertical="center" wrapText="1"/>
    </xf>
    <xf numFmtId="4" fontId="14" fillId="17" borderId="0" xfId="0" applyNumberFormat="1" applyFont="1" applyFill="1" applyAlignment="1">
      <alignment vertical="center" wrapText="1"/>
    </xf>
    <xf numFmtId="174" fontId="35" fillId="17" borderId="0" xfId="0" applyNumberFormat="1" applyFont="1" applyFill="1" applyAlignment="1">
      <alignment vertical="center" wrapText="1"/>
    </xf>
    <xf numFmtId="0" fontId="35" fillId="17" borderId="0" xfId="0" applyFont="1" applyFill="1" applyBorder="1" applyAlignment="1">
      <alignment vertical="center" wrapText="1"/>
    </xf>
    <xf numFmtId="167" fontId="35" fillId="15" borderId="6" xfId="0" applyNumberFormat="1" applyFont="1" applyFill="1" applyBorder="1" applyAlignment="1">
      <alignment horizontal="justify" vertical="top" wrapText="1"/>
    </xf>
    <xf numFmtId="167" fontId="35" fillId="15" borderId="7" xfId="0" applyNumberFormat="1" applyFont="1" applyFill="1" applyBorder="1" applyAlignment="1">
      <alignment horizontal="justify" vertical="top" wrapText="1"/>
    </xf>
    <xf numFmtId="0" fontId="32" fillId="0" borderId="1" xfId="0" applyFont="1" applyFill="1" applyBorder="1" applyAlignment="1">
      <alignment horizontal="left" vertical="top" wrapText="1"/>
    </xf>
    <xf numFmtId="1" fontId="33" fillId="0" borderId="1" xfId="0" applyNumberFormat="1" applyFont="1" applyFill="1" applyBorder="1" applyAlignment="1">
      <alignment horizontal="center" vertical="center" wrapText="1"/>
    </xf>
    <xf numFmtId="167" fontId="36" fillId="0" borderId="7" xfId="0" applyNumberFormat="1" applyFont="1" applyFill="1" applyBorder="1" applyAlignment="1">
      <alignment horizontal="justify" vertical="top" wrapText="1"/>
    </xf>
    <xf numFmtId="167" fontId="10" fillId="15" borderId="0" xfId="0" applyNumberFormat="1" applyFont="1" applyFill="1" applyBorder="1" applyAlignment="1">
      <alignment horizontal="justify" vertical="center" wrapText="1"/>
    </xf>
    <xf numFmtId="4" fontId="10" fillId="15" borderId="0" xfId="0" applyNumberFormat="1" applyFont="1" applyFill="1" applyAlignment="1">
      <alignment vertical="center" wrapText="1"/>
    </xf>
    <xf numFmtId="174" fontId="48" fillId="15" borderId="0" xfId="0" applyNumberFormat="1" applyFont="1" applyFill="1" applyAlignment="1">
      <alignment vertical="center" wrapText="1"/>
    </xf>
    <xf numFmtId="0" fontId="10" fillId="15" borderId="0" xfId="0" applyFont="1" applyFill="1" applyBorder="1" applyAlignment="1">
      <alignment vertical="center" wrapText="1"/>
    </xf>
    <xf numFmtId="167" fontId="7" fillId="0" borderId="12" xfId="0" applyNumberFormat="1" applyFont="1" applyFill="1" applyBorder="1" applyAlignment="1">
      <alignment horizontal="justify" vertical="center" wrapText="1"/>
    </xf>
    <xf numFmtId="167" fontId="7" fillId="0" borderId="0" xfId="0" applyNumberFormat="1" applyFont="1" applyFill="1" applyBorder="1" applyAlignment="1">
      <alignment horizontal="justify" vertical="center" wrapText="1"/>
    </xf>
    <xf numFmtId="0" fontId="107" fillId="0" borderId="0" xfId="0" applyFont="1"/>
    <xf numFmtId="168" fontId="11" fillId="0" borderId="1" xfId="2" applyFont="1" applyFill="1" applyBorder="1" applyAlignment="1" applyProtection="1">
      <alignment vertical="center" wrapText="1"/>
    </xf>
    <xf numFmtId="166" fontId="10" fillId="0" borderId="0" xfId="1" applyNumberFormat="1" applyFont="1" applyFill="1" applyAlignment="1">
      <alignment horizontal="center" vertical="center" wrapText="1"/>
    </xf>
    <xf numFmtId="4" fontId="14" fillId="2" borderId="0" xfId="1" applyNumberFormat="1" applyFont="1" applyFill="1" applyAlignment="1">
      <alignment horizontal="left" vertical="center" wrapText="1"/>
    </xf>
    <xf numFmtId="166" fontId="33" fillId="2" borderId="8" xfId="1" applyNumberFormat="1" applyFont="1" applyFill="1" applyBorder="1" applyAlignment="1">
      <alignment horizontal="center" vertical="center" wrapText="1"/>
    </xf>
    <xf numFmtId="0" fontId="19" fillId="2" borderId="0" xfId="1" applyFont="1" applyFill="1" applyAlignment="1">
      <alignment horizontal="right" vertical="center" wrapText="1"/>
    </xf>
    <xf numFmtId="4" fontId="65" fillId="0" borderId="1" xfId="17" applyNumberFormat="1" applyFont="1" applyBorder="1" applyAlignment="1">
      <alignment horizontal="center" vertical="center" wrapText="1"/>
    </xf>
    <xf numFmtId="4" fontId="14" fillId="0" borderId="1" xfId="17" applyNumberFormat="1" applyFont="1" applyBorder="1" applyAlignment="1">
      <alignment horizontal="center" vertical="center" wrapText="1"/>
    </xf>
    <xf numFmtId="0" fontId="11" fillId="15" borderId="1" xfId="0" applyFont="1" applyFill="1" applyBorder="1" applyAlignment="1">
      <alignment horizontal="left" vertical="top" wrapText="1"/>
    </xf>
    <xf numFmtId="4" fontId="11" fillId="15" borderId="1" xfId="0" applyNumberFormat="1" applyFont="1" applyFill="1" applyBorder="1" applyAlignment="1">
      <alignment horizontal="center" vertical="center" wrapText="1"/>
    </xf>
    <xf numFmtId="3" fontId="11" fillId="15" borderId="1" xfId="0" applyNumberFormat="1" applyFont="1" applyFill="1" applyBorder="1" applyAlignment="1">
      <alignment horizontal="center" vertical="center" wrapText="1"/>
    </xf>
    <xf numFmtId="9" fontId="32" fillId="14" borderId="1" xfId="32" applyFont="1" applyFill="1" applyBorder="1" applyAlignment="1">
      <alignment horizontal="center" vertical="center" wrapText="1"/>
    </xf>
    <xf numFmtId="164" fontId="33" fillId="2" borderId="1" xfId="31" applyFont="1" applyFill="1" applyBorder="1" applyAlignment="1">
      <alignment horizontal="center" vertical="center" wrapText="1"/>
    </xf>
    <xf numFmtId="4" fontId="14" fillId="2" borderId="2" xfId="1" applyNumberFormat="1" applyFont="1" applyFill="1" applyBorder="1" applyAlignment="1">
      <alignment vertical="center" wrapText="1"/>
    </xf>
    <xf numFmtId="0" fontId="32" fillId="2" borderId="1" xfId="1" applyFont="1" applyFill="1" applyBorder="1" applyAlignment="1">
      <alignment horizontal="left" vertical="center" wrapText="1"/>
    </xf>
    <xf numFmtId="0" fontId="107" fillId="0" borderId="0" xfId="0" applyFont="1" applyAlignment="1">
      <alignment horizontal="left" vertical="center"/>
    </xf>
    <xf numFmtId="0" fontId="33" fillId="3" borderId="12" xfId="1" applyFont="1" applyFill="1" applyBorder="1" applyAlignment="1">
      <alignment vertical="center" wrapText="1"/>
    </xf>
    <xf numFmtId="0" fontId="33" fillId="3" borderId="0" xfId="1" applyFont="1" applyFill="1" applyBorder="1" applyAlignment="1">
      <alignment vertical="center" wrapText="1"/>
    </xf>
    <xf numFmtId="0" fontId="33" fillId="3" borderId="1" xfId="1" applyFont="1" applyFill="1" applyBorder="1" applyAlignment="1">
      <alignment vertical="center" wrapText="1"/>
    </xf>
    <xf numFmtId="0" fontId="11" fillId="3" borderId="10" xfId="1" applyFont="1" applyFill="1" applyBorder="1" applyAlignment="1">
      <alignment vertical="center"/>
    </xf>
    <xf numFmtId="0" fontId="11" fillId="3" borderId="11" xfId="1" applyFont="1" applyFill="1" applyBorder="1" applyAlignment="1">
      <alignment vertical="center"/>
    </xf>
    <xf numFmtId="0" fontId="11" fillId="3" borderId="9" xfId="1" applyFont="1" applyFill="1" applyBorder="1" applyAlignment="1">
      <alignment vertical="center" wrapText="1"/>
    </xf>
    <xf numFmtId="0" fontId="107" fillId="0" borderId="0" xfId="0" applyFont="1" applyAlignment="1">
      <alignment vertical="center"/>
    </xf>
    <xf numFmtId="167" fontId="10" fillId="15" borderId="1" xfId="0" applyNumberFormat="1" applyFont="1" applyFill="1" applyBorder="1" applyAlignment="1">
      <alignment horizontal="justify" vertical="center" wrapText="1"/>
    </xf>
    <xf numFmtId="176" fontId="18" fillId="0" borderId="0" xfId="4" applyNumberFormat="1" applyFont="1" applyFill="1" applyBorder="1" applyAlignment="1">
      <alignment horizontal="center" vertical="center" wrapText="1"/>
    </xf>
    <xf numFmtId="176" fontId="98" fillId="0" borderId="8" xfId="4" applyNumberFormat="1" applyFont="1" applyFill="1" applyBorder="1" applyAlignment="1">
      <alignment horizontal="center" vertical="center" wrapText="1"/>
    </xf>
    <xf numFmtId="176" fontId="36" fillId="0" borderId="0" xfId="4" applyNumberFormat="1" applyFont="1" applyFill="1" applyAlignment="1">
      <alignment vertical="center" wrapText="1"/>
    </xf>
    <xf numFmtId="0" fontId="11" fillId="0" borderId="1" xfId="4" applyFont="1" applyFill="1" applyBorder="1" applyAlignment="1">
      <alignment horizontal="justify" vertical="top" wrapText="1"/>
    </xf>
    <xf numFmtId="0" fontId="13" fillId="0" borderId="0" xfId="1" applyFont="1" applyFill="1" applyAlignment="1">
      <alignment horizontal="left" vertical="center" wrapText="1"/>
    </xf>
    <xf numFmtId="0" fontId="13" fillId="0" borderId="0" xfId="1" applyFont="1" applyFill="1" applyAlignment="1">
      <alignment horizontal="center" vertical="center" wrapText="1"/>
    </xf>
    <xf numFmtId="0" fontId="13" fillId="0" borderId="0" xfId="4" applyFont="1" applyFill="1" applyAlignment="1">
      <alignment horizontal="left" vertical="center" wrapText="1"/>
    </xf>
    <xf numFmtId="166" fontId="11" fillId="0" borderId="8" xfId="4" applyNumberFormat="1" applyFont="1" applyFill="1" applyBorder="1" applyAlignment="1">
      <alignment horizontal="center" vertical="center" wrapText="1"/>
    </xf>
    <xf numFmtId="166" fontId="11" fillId="0" borderId="1" xfId="4" applyNumberFormat="1" applyFont="1" applyFill="1" applyBorder="1" applyAlignment="1">
      <alignment horizontal="center" vertical="center" wrapText="1"/>
    </xf>
    <xf numFmtId="166" fontId="7" fillId="0" borderId="0" xfId="1" applyNumberFormat="1" applyFont="1" applyFill="1" applyAlignment="1">
      <alignment horizontal="left" vertical="center" wrapText="1"/>
    </xf>
    <xf numFmtId="0" fontId="27" fillId="0" borderId="0" xfId="4" applyAlignment="1">
      <alignment vertical="center" wrapText="1"/>
    </xf>
    <xf numFmtId="166" fontId="11" fillId="0" borderId="8" xfId="1" applyNumberFormat="1" applyFont="1" applyFill="1" applyBorder="1" applyAlignment="1">
      <alignment horizontal="center" vertical="center" wrapText="1"/>
    </xf>
    <xf numFmtId="0" fontId="8" fillId="0" borderId="0" xfId="1" applyFont="1" applyFill="1" applyAlignment="1">
      <alignment horizontal="left" vertical="center" wrapText="1"/>
    </xf>
    <xf numFmtId="166" fontId="8" fillId="0" borderId="0" xfId="1" applyNumberFormat="1" applyFont="1" applyFill="1" applyAlignment="1">
      <alignment horizontal="center" vertical="center" wrapText="1"/>
    </xf>
    <xf numFmtId="0" fontId="12" fillId="0" borderId="1" xfId="1" applyFont="1" applyFill="1" applyBorder="1" applyAlignment="1" applyProtection="1">
      <alignment horizontal="center" vertical="center" wrapText="1"/>
    </xf>
    <xf numFmtId="0" fontId="11" fillId="0" borderId="1" xfId="1" applyFont="1" applyFill="1" applyBorder="1" applyAlignment="1">
      <alignment horizontal="center" vertical="center" wrapText="1"/>
    </xf>
    <xf numFmtId="166" fontId="11" fillId="0" borderId="1" xfId="1" applyNumberFormat="1" applyFont="1" applyFill="1" applyBorder="1" applyAlignment="1">
      <alignment horizontal="center" vertical="center" wrapText="1"/>
    </xf>
    <xf numFmtId="0" fontId="11" fillId="3" borderId="9" xfId="1" applyFont="1" applyFill="1" applyBorder="1" applyAlignment="1" applyProtection="1">
      <alignment horizontal="left" vertical="top" wrapText="1"/>
    </xf>
    <xf numFmtId="0" fontId="11" fillId="3" borderId="10" xfId="1" applyFont="1" applyFill="1" applyBorder="1" applyAlignment="1" applyProtection="1">
      <alignment horizontal="left" vertical="top" wrapText="1"/>
    </xf>
    <xf numFmtId="175" fontId="11" fillId="3" borderId="1" xfId="0" applyNumberFormat="1" applyFont="1" applyFill="1" applyBorder="1" applyAlignment="1" applyProtection="1">
      <alignment horizontal="left" vertical="top" wrapText="1"/>
    </xf>
    <xf numFmtId="166" fontId="11" fillId="0" borderId="9" xfId="1" applyNumberFormat="1" applyFont="1" applyFill="1" applyBorder="1" applyAlignment="1">
      <alignment horizontal="center" vertical="center" wrapText="1"/>
    </xf>
    <xf numFmtId="166" fontId="11" fillId="0" borderId="11" xfId="1" applyNumberFormat="1" applyFont="1" applyFill="1" applyBorder="1" applyAlignment="1">
      <alignment horizontal="center" vertical="center" wrapText="1"/>
    </xf>
    <xf numFmtId="0" fontId="11" fillId="3" borderId="1" xfId="0" applyFont="1" applyFill="1" applyBorder="1" applyAlignment="1">
      <alignment horizontal="left" vertical="top" wrapText="1"/>
    </xf>
    <xf numFmtId="0" fontId="13" fillId="0" borderId="1" xfId="0" applyFont="1" applyFill="1" applyBorder="1" applyAlignment="1">
      <alignment horizontal="center" vertical="center" wrapText="1"/>
    </xf>
    <xf numFmtId="166" fontId="11" fillId="9" borderId="1" xfId="4" applyNumberFormat="1" applyFont="1" applyFill="1" applyBorder="1" applyAlignment="1" applyProtection="1">
      <alignment vertical="center" wrapText="1"/>
    </xf>
    <xf numFmtId="166" fontId="11" fillId="16" borderId="1" xfId="4" applyNumberFormat="1" applyFont="1" applyFill="1" applyBorder="1" applyAlignment="1" applyProtection="1">
      <alignment horizontal="center" vertical="center" wrapText="1"/>
    </xf>
    <xf numFmtId="166" fontId="11" fillId="16" borderId="9" xfId="4" applyNumberFormat="1" applyFont="1" applyFill="1" applyBorder="1" applyAlignment="1" applyProtection="1">
      <alignment horizontal="center" vertical="center" wrapText="1"/>
    </xf>
    <xf numFmtId="166" fontId="13" fillId="16" borderId="1" xfId="4" applyNumberFormat="1" applyFont="1" applyFill="1" applyBorder="1" applyAlignment="1" applyProtection="1">
      <alignment horizontal="center" wrapText="1"/>
    </xf>
    <xf numFmtId="0" fontId="14" fillId="16" borderId="1" xfId="4" applyFont="1" applyFill="1" applyBorder="1" applyAlignment="1">
      <alignment vertical="center" wrapText="1"/>
    </xf>
    <xf numFmtId="166" fontId="10" fillId="0" borderId="0" xfId="0" applyNumberFormat="1" applyFont="1" applyFill="1" applyBorder="1" applyAlignment="1" applyProtection="1">
      <alignment horizontal="center" vertical="center" wrapText="1"/>
    </xf>
    <xf numFmtId="0" fontId="13" fillId="0" borderId="9" xfId="1" applyFont="1" applyFill="1" applyBorder="1" applyAlignment="1" applyProtection="1">
      <alignment horizontal="left" vertical="center" wrapText="1"/>
    </xf>
    <xf numFmtId="166" fontId="12" fillId="0" borderId="2" xfId="1" applyNumberFormat="1" applyFont="1" applyFill="1" applyBorder="1" applyAlignment="1" applyProtection="1">
      <alignment horizontal="left" vertical="top" wrapText="1"/>
    </xf>
    <xf numFmtId="166" fontId="12" fillId="0" borderId="5" xfId="1" applyNumberFormat="1" applyFont="1" applyFill="1" applyBorder="1" applyAlignment="1" applyProtection="1">
      <alignment horizontal="left" vertical="top" wrapText="1"/>
    </xf>
    <xf numFmtId="166" fontId="12" fillId="0" borderId="8" xfId="1" applyNumberFormat="1" applyFont="1" applyFill="1" applyBorder="1" applyAlignment="1" applyProtection="1">
      <alignment horizontal="left" vertical="top" wrapText="1"/>
    </xf>
    <xf numFmtId="0" fontId="10" fillId="0" borderId="9" xfId="1" applyFont="1" applyFill="1" applyBorder="1" applyAlignment="1" applyProtection="1">
      <alignment horizontal="left" vertical="center" wrapText="1"/>
    </xf>
    <xf numFmtId="0" fontId="11" fillId="0" borderId="1" xfId="1" applyFont="1" applyFill="1" applyBorder="1" applyAlignment="1" applyProtection="1">
      <alignment horizontal="left" vertical="center" wrapText="1"/>
    </xf>
    <xf numFmtId="0" fontId="13" fillId="0" borderId="0" xfId="0" applyFont="1" applyFill="1" applyBorder="1" applyAlignment="1" applyProtection="1">
      <alignment horizontal="center" wrapText="1"/>
    </xf>
    <xf numFmtId="0" fontId="42" fillId="0" borderId="8" xfId="0" applyFont="1" applyFill="1" applyBorder="1" applyAlignment="1">
      <alignment horizontal="center" vertical="center" wrapText="1"/>
    </xf>
    <xf numFmtId="0" fontId="78" fillId="0" borderId="9" xfId="0" applyFont="1" applyBorder="1" applyAlignment="1">
      <alignment horizontal="left" vertical="center" wrapText="1"/>
    </xf>
    <xf numFmtId="166" fontId="19" fillId="0" borderId="8"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0" xfId="1" applyFont="1" applyFill="1" applyAlignment="1" applyProtection="1">
      <alignment horizontal="center" vertical="center" wrapText="1"/>
    </xf>
    <xf numFmtId="0" fontId="14" fillId="0" borderId="0" xfId="1" applyFont="1" applyFill="1" applyAlignment="1" applyProtection="1">
      <alignment horizontal="center" vertical="center" wrapText="1"/>
    </xf>
    <xf numFmtId="167" fontId="7" fillId="0" borderId="0" xfId="1" applyNumberFormat="1" applyFont="1" applyFill="1" applyAlignment="1" applyProtection="1">
      <alignment horizontal="center" vertical="center" wrapText="1"/>
    </xf>
    <xf numFmtId="166" fontId="14" fillId="0" borderId="0" xfId="1" applyNumberFormat="1" applyFont="1" applyFill="1" applyBorder="1" applyAlignment="1" applyProtection="1">
      <alignment horizontal="center" vertical="center" wrapText="1"/>
    </xf>
    <xf numFmtId="0" fontId="14" fillId="0" borderId="0" xfId="1" applyFont="1" applyFill="1" applyBorder="1" applyAlignment="1" applyProtection="1">
      <alignment horizontal="center" vertical="center" wrapText="1"/>
    </xf>
    <xf numFmtId="0" fontId="14" fillId="0" borderId="0" xfId="1" applyFont="1" applyFill="1" applyBorder="1" applyAlignment="1" applyProtection="1">
      <alignment vertical="center" wrapText="1"/>
    </xf>
    <xf numFmtId="166" fontId="7" fillId="0" borderId="0" xfId="1" applyNumberFormat="1" applyFont="1" applyFill="1" applyBorder="1" applyAlignment="1" applyProtection="1">
      <alignment horizontal="center" vertical="center" wrapText="1"/>
    </xf>
    <xf numFmtId="0" fontId="7" fillId="0" borderId="0" xfId="1" applyFont="1" applyFill="1" applyBorder="1" applyAlignment="1" applyProtection="1">
      <alignment vertical="center" wrapText="1"/>
    </xf>
    <xf numFmtId="171" fontId="14" fillId="0" borderId="0" xfId="2" applyNumberFormat="1" applyFont="1" applyFill="1" applyBorder="1" applyAlignment="1" applyProtection="1">
      <alignment vertical="center" wrapText="1"/>
    </xf>
    <xf numFmtId="166" fontId="14" fillId="0" borderId="12" xfId="1" applyNumberFormat="1" applyFont="1" applyFill="1" applyBorder="1" applyAlignment="1" applyProtection="1">
      <alignment horizontal="center" vertical="center" wrapText="1"/>
    </xf>
    <xf numFmtId="4" fontId="14" fillId="0" borderId="8" xfId="1" applyNumberFormat="1" applyFont="1" applyFill="1" applyBorder="1" applyAlignment="1">
      <alignment horizontal="left" vertical="center" wrapText="1"/>
    </xf>
    <xf numFmtId="0" fontId="64" fillId="0" borderId="8" xfId="17" applyFont="1" applyBorder="1" applyAlignment="1">
      <alignment horizontal="left" vertical="center"/>
    </xf>
    <xf numFmtId="0" fontId="11" fillId="0" borderId="1" xfId="1" applyFont="1" applyFill="1" applyBorder="1" applyAlignment="1" applyProtection="1">
      <alignment horizontal="left" vertical="center"/>
    </xf>
    <xf numFmtId="4" fontId="13" fillId="0" borderId="1" xfId="1" applyNumberFormat="1" applyFont="1" applyFill="1" applyBorder="1" applyAlignment="1">
      <alignment horizontal="center" vertical="center"/>
    </xf>
    <xf numFmtId="4" fontId="11" fillId="0" borderId="1" xfId="1" applyNumberFormat="1" applyFont="1" applyFill="1" applyBorder="1" applyAlignment="1">
      <alignment vertical="center"/>
    </xf>
    <xf numFmtId="0" fontId="11" fillId="0" borderId="1" xfId="1" applyFont="1" applyFill="1" applyBorder="1" applyAlignment="1">
      <alignment vertical="center"/>
    </xf>
    <xf numFmtId="4" fontId="14" fillId="0" borderId="1" xfId="1" applyNumberFormat="1" applyFont="1" applyFill="1" applyBorder="1" applyAlignment="1">
      <alignment vertical="center"/>
    </xf>
    <xf numFmtId="0" fontId="56" fillId="2" borderId="8" xfId="18" applyFont="1" applyFill="1" applyBorder="1" applyAlignment="1">
      <alignment horizontal="lef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65" fillId="0" borderId="1" xfId="17" applyFont="1" applyBorder="1" applyAlignment="1">
      <alignment vertical="center" wrapText="1"/>
    </xf>
    <xf numFmtId="0" fontId="65" fillId="0" borderId="1" xfId="17" applyFont="1" applyBorder="1" applyAlignment="1">
      <alignment horizontal="left" vertical="center" wrapText="1"/>
    </xf>
    <xf numFmtId="4" fontId="56" fillId="0" borderId="1" xfId="17" applyNumberFormat="1" applyFont="1" applyFill="1" applyBorder="1" applyAlignment="1">
      <alignment horizontal="center" vertical="center"/>
    </xf>
    <xf numFmtId="0" fontId="104" fillId="0" borderId="0" xfId="0" applyFont="1" applyFill="1" applyBorder="1" applyAlignment="1" applyProtection="1">
      <alignment horizontal="left" vertical="center" wrapText="1"/>
    </xf>
    <xf numFmtId="4" fontId="13" fillId="0" borderId="0" xfId="1" applyNumberFormat="1" applyFont="1" applyFill="1" applyAlignment="1">
      <alignment horizontal="center" vertical="center" wrapText="1"/>
    </xf>
    <xf numFmtId="0" fontId="108" fillId="0" borderId="1" xfId="18" applyFont="1" applyFill="1" applyBorder="1" applyAlignment="1">
      <alignment horizontal="left" vertical="center" wrapText="1"/>
    </xf>
    <xf numFmtId="0" fontId="56" fillId="2" borderId="1" xfId="18" applyFont="1" applyFill="1" applyBorder="1" applyAlignment="1">
      <alignment horizontal="left" vertical="center" wrapText="1"/>
    </xf>
    <xf numFmtId="4" fontId="109" fillId="0" borderId="1" xfId="18" applyNumberFormat="1" applyFont="1" applyFill="1" applyBorder="1" applyAlignment="1">
      <alignment horizontal="center" vertical="center" wrapText="1"/>
    </xf>
    <xf numFmtId="0" fontId="11" fillId="2" borderId="1" xfId="0" applyFont="1" applyFill="1" applyBorder="1" applyAlignment="1">
      <alignment horizontal="justify" wrapText="1"/>
    </xf>
    <xf numFmtId="4" fontId="14" fillId="2" borderId="2" xfId="1" applyNumberFormat="1" applyFont="1" applyFill="1" applyBorder="1" applyAlignment="1">
      <alignment horizontal="left" vertical="center" wrapText="1"/>
    </xf>
    <xf numFmtId="0" fontId="33" fillId="28" borderId="1" xfId="1" applyFont="1" applyFill="1" applyBorder="1" applyAlignment="1">
      <alignment horizontal="left" vertical="top" wrapText="1"/>
    </xf>
    <xf numFmtId="4" fontId="32" fillId="28" borderId="1" xfId="1"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81" fontId="19" fillId="2" borderId="1" xfId="0" applyNumberFormat="1" applyFont="1" applyFill="1" applyBorder="1" applyAlignment="1">
      <alignment horizontal="center" vertical="center" wrapText="1"/>
    </xf>
    <xf numFmtId="174" fontId="13" fillId="7" borderId="1" xfId="0" applyNumberFormat="1" applyFont="1" applyFill="1" applyBorder="1" applyAlignment="1">
      <alignment horizontal="center" vertical="center" wrapText="1"/>
    </xf>
    <xf numFmtId="181" fontId="19" fillId="2" borderId="1" xfId="0" applyNumberFormat="1" applyFont="1" applyFill="1" applyBorder="1" applyAlignment="1" applyProtection="1">
      <alignment horizontal="center" vertical="center" wrapText="1"/>
    </xf>
    <xf numFmtId="166" fontId="19" fillId="0" borderId="1" xfId="0" applyNumberFormat="1" applyFont="1" applyBorder="1" applyAlignment="1">
      <alignment horizontal="center" vertical="center" wrapText="1"/>
    </xf>
    <xf numFmtId="166" fontId="19" fillId="0" borderId="1" xfId="0" applyNumberFormat="1" applyFont="1" applyFill="1" applyBorder="1" applyAlignment="1" applyProtection="1">
      <alignment vertical="center" wrapText="1"/>
    </xf>
    <xf numFmtId="0" fontId="42" fillId="0" borderId="1" xfId="0" applyFont="1" applyBorder="1" applyAlignment="1">
      <alignment horizontal="center" vertical="center" wrapText="1"/>
    </xf>
    <xf numFmtId="2" fontId="19" fillId="0" borderId="1" xfId="0" applyNumberFormat="1" applyFont="1" applyBorder="1" applyAlignment="1">
      <alignment horizontal="center" vertical="center" wrapText="1"/>
    </xf>
    <xf numFmtId="2" fontId="42" fillId="2" borderId="1" xfId="0" applyNumberFormat="1" applyFont="1" applyFill="1" applyBorder="1" applyAlignment="1">
      <alignment horizontal="center" wrapText="1"/>
    </xf>
    <xf numFmtId="2" fontId="19" fillId="2" borderId="1" xfId="0" applyNumberFormat="1" applyFont="1" applyFill="1" applyBorder="1" applyAlignment="1" applyProtection="1">
      <alignment horizontal="center" vertical="center" wrapText="1"/>
    </xf>
    <xf numFmtId="4" fontId="33" fillId="9" borderId="1" xfId="1" applyNumberFormat="1" applyFont="1" applyFill="1" applyBorder="1" applyAlignment="1" applyProtection="1">
      <alignment horizontal="center" vertical="center" wrapText="1"/>
    </xf>
    <xf numFmtId="4" fontId="32" fillId="9" borderId="1" xfId="1" applyNumberFormat="1" applyFont="1" applyFill="1" applyBorder="1" applyAlignment="1" applyProtection="1">
      <alignment horizontal="center" vertical="center" wrapText="1"/>
    </xf>
    <xf numFmtId="4" fontId="32" fillId="9" borderId="1" xfId="1" applyNumberFormat="1" applyFont="1" applyFill="1" applyBorder="1" applyAlignment="1">
      <alignment horizontal="center" vertical="center" wrapText="1"/>
    </xf>
    <xf numFmtId="4" fontId="32" fillId="28" borderId="1" xfId="1" applyNumberFormat="1" applyFont="1" applyFill="1" applyBorder="1" applyAlignment="1" applyProtection="1">
      <alignment horizontal="center" vertical="center" wrapText="1"/>
    </xf>
    <xf numFmtId="4" fontId="33" fillId="28" borderId="1" xfId="1" applyNumberFormat="1" applyFont="1" applyFill="1" applyBorder="1" applyAlignment="1" applyProtection="1">
      <alignment horizontal="center" vertical="center" wrapText="1"/>
    </xf>
    <xf numFmtId="0" fontId="11" fillId="2" borderId="1" xfId="0" applyFont="1" applyFill="1" applyBorder="1" applyAlignment="1">
      <alignment horizontal="left" vertical="top" wrapText="1"/>
    </xf>
    <xf numFmtId="174" fontId="11" fillId="2" borderId="1" xfId="0" applyNumberFormat="1" applyFont="1" applyFill="1" applyBorder="1" applyAlignment="1">
      <alignment horizontal="center" wrapText="1"/>
    </xf>
    <xf numFmtId="174" fontId="11" fillId="2" borderId="1" xfId="0" applyNumberFormat="1" applyFont="1" applyFill="1" applyBorder="1" applyAlignment="1" applyProtection="1">
      <alignment horizontal="center" wrapText="1"/>
    </xf>
    <xf numFmtId="174" fontId="13" fillId="2" borderId="1" xfId="0" applyNumberFormat="1" applyFont="1" applyFill="1" applyBorder="1" applyAlignment="1">
      <alignment horizontal="center" wrapText="1"/>
    </xf>
    <xf numFmtId="0" fontId="13" fillId="2" borderId="1" xfId="0" applyFont="1" applyFill="1" applyBorder="1" applyAlignment="1">
      <alignment horizontal="left" wrapText="1"/>
    </xf>
    <xf numFmtId="174" fontId="13" fillId="2" borderId="1" xfId="0" applyNumberFormat="1" applyFont="1" applyFill="1" applyBorder="1" applyAlignment="1" applyProtection="1">
      <alignment horizontal="center" wrapText="1"/>
    </xf>
    <xf numFmtId="174" fontId="13" fillId="2" borderId="1" xfId="0" applyNumberFormat="1" applyFont="1" applyFill="1" applyBorder="1" applyAlignment="1">
      <alignment horizontal="justify" wrapText="1"/>
    </xf>
    <xf numFmtId="174" fontId="11" fillId="2" borderId="1" xfId="0" applyNumberFormat="1" applyFont="1" applyFill="1" applyBorder="1" applyAlignment="1">
      <alignment horizontal="left" wrapText="1"/>
    </xf>
    <xf numFmtId="174" fontId="13" fillId="2" borderId="1" xfId="0" applyNumberFormat="1" applyFont="1" applyFill="1" applyBorder="1" applyAlignment="1" applyProtection="1">
      <alignment horizontal="left" wrapText="1"/>
    </xf>
    <xf numFmtId="174" fontId="11" fillId="2" borderId="1" xfId="0" applyNumberFormat="1" applyFont="1" applyFill="1" applyBorder="1" applyAlignment="1">
      <alignment horizontal="justify" wrapText="1"/>
    </xf>
    <xf numFmtId="174" fontId="13" fillId="2" borderId="1" xfId="0" applyNumberFormat="1" applyFont="1" applyFill="1" applyBorder="1" applyAlignment="1" applyProtection="1">
      <alignment horizontal="center" vertical="center" wrapText="1"/>
    </xf>
    <xf numFmtId="0" fontId="11" fillId="2" borderId="1" xfId="0" applyFont="1" applyFill="1" applyBorder="1" applyAlignment="1">
      <alignment horizontal="left" wrapText="1"/>
    </xf>
    <xf numFmtId="166" fontId="11" fillId="2" borderId="1" xfId="0" applyNumberFormat="1" applyFont="1" applyFill="1" applyBorder="1" applyAlignment="1" applyProtection="1">
      <alignment horizontal="center" wrapText="1"/>
    </xf>
    <xf numFmtId="166" fontId="13" fillId="2" borderId="1" xfId="0" applyNumberFormat="1" applyFont="1" applyFill="1" applyBorder="1" applyAlignment="1" applyProtection="1">
      <alignment horizontal="center" wrapText="1"/>
    </xf>
    <xf numFmtId="0" fontId="13" fillId="2" borderId="1" xfId="0" applyFont="1" applyFill="1" applyBorder="1" applyAlignment="1">
      <alignment horizontal="left" vertical="top" wrapText="1"/>
    </xf>
    <xf numFmtId="2" fontId="11" fillId="2" borderId="1" xfId="0" applyNumberFormat="1" applyFont="1" applyFill="1" applyBorder="1" applyAlignment="1">
      <alignment horizontal="center" wrapText="1"/>
    </xf>
    <xf numFmtId="174" fontId="13" fillId="2" borderId="1" xfId="0" applyNumberFormat="1" applyFont="1" applyFill="1" applyBorder="1" applyAlignment="1" applyProtection="1">
      <alignment horizontal="left" vertical="top" wrapText="1"/>
    </xf>
    <xf numFmtId="2" fontId="13" fillId="2" borderId="1" xfId="0" applyNumberFormat="1" applyFont="1" applyFill="1" applyBorder="1" applyAlignment="1">
      <alignment horizontal="center" wrapText="1"/>
    </xf>
    <xf numFmtId="2" fontId="13" fillId="2" borderId="1" xfId="0" applyNumberFormat="1" applyFont="1" applyFill="1" applyBorder="1" applyAlignment="1" applyProtection="1">
      <alignment horizontal="center" vertical="center" wrapText="1"/>
    </xf>
    <xf numFmtId="174" fontId="11" fillId="2" borderId="1" xfId="0" applyNumberFormat="1" applyFont="1" applyFill="1" applyBorder="1" applyAlignment="1">
      <alignment horizontal="center" vertical="center" wrapText="1"/>
    </xf>
    <xf numFmtId="174" fontId="11" fillId="2" borderId="1" xfId="0" applyNumberFormat="1" applyFont="1" applyFill="1" applyBorder="1" applyAlignment="1" applyProtection="1">
      <alignment horizontal="center" vertical="center" wrapText="1"/>
    </xf>
    <xf numFmtId="2" fontId="13" fillId="2" borderId="1" xfId="0" applyNumberFormat="1" applyFont="1" applyFill="1" applyBorder="1" applyAlignment="1">
      <alignment horizontal="center" vertical="center" wrapText="1"/>
    </xf>
    <xf numFmtId="174" fontId="13" fillId="2" borderId="1" xfId="0" applyNumberFormat="1" applyFont="1" applyFill="1" applyBorder="1" applyAlignment="1">
      <alignment horizontal="center" vertical="center" wrapText="1"/>
    </xf>
    <xf numFmtId="0" fontId="13" fillId="2" borderId="0" xfId="0" applyFont="1" applyFill="1" applyBorder="1" applyAlignment="1">
      <alignment horizontal="justify" wrapText="1"/>
    </xf>
    <xf numFmtId="0" fontId="13" fillId="2" borderId="0" xfId="0" applyFont="1" applyFill="1" applyBorder="1" applyAlignment="1">
      <alignment horizontal="left" vertical="center" wrapText="1"/>
    </xf>
    <xf numFmtId="0" fontId="7" fillId="2" borderId="0" xfId="0" applyFont="1" applyFill="1" applyBorder="1" applyAlignment="1">
      <alignment vertical="center" wrapText="1"/>
    </xf>
    <xf numFmtId="0" fontId="7" fillId="2" borderId="0" xfId="0" applyFont="1" applyFill="1" applyAlignment="1">
      <alignment vertical="center" wrapText="1"/>
    </xf>
    <xf numFmtId="166" fontId="7" fillId="2" borderId="0" xfId="0" applyNumberFormat="1" applyFont="1" applyFill="1" applyAlignment="1">
      <alignment vertical="center" wrapText="1"/>
    </xf>
    <xf numFmtId="0" fontId="13" fillId="2" borderId="0" xfId="0" applyFont="1" applyFill="1" applyAlignment="1">
      <alignment vertical="center" wrapText="1"/>
    </xf>
    <xf numFmtId="0" fontId="7" fillId="2" borderId="0" xfId="0" applyFont="1" applyFill="1" applyAlignment="1">
      <alignment horizontal="justify" vertical="center" wrapText="1"/>
    </xf>
    <xf numFmtId="166" fontId="11" fillId="0" borderId="11" xfId="4" applyNumberFormat="1" applyFont="1" applyFill="1" applyBorder="1" applyAlignment="1">
      <alignment horizontal="center" vertical="center" wrapText="1"/>
    </xf>
    <xf numFmtId="2" fontId="19" fillId="0" borderId="0" xfId="4" applyNumberFormat="1" applyFont="1" applyAlignment="1">
      <alignment horizontal="center"/>
    </xf>
    <xf numFmtId="166" fontId="11" fillId="0" borderId="9" xfId="4" applyNumberFormat="1" applyFont="1" applyFill="1" applyBorder="1" applyAlignment="1">
      <alignment horizontal="right" vertical="center" wrapText="1"/>
    </xf>
    <xf numFmtId="0" fontId="11" fillId="2" borderId="1" xfId="4" applyFont="1" applyFill="1" applyBorder="1" applyAlignment="1">
      <alignment vertical="top" wrapText="1"/>
    </xf>
    <xf numFmtId="166" fontId="11" fillId="0" borderId="0" xfId="4" applyNumberFormat="1" applyFont="1" applyFill="1" applyBorder="1" applyAlignment="1" applyProtection="1">
      <alignment vertical="center" wrapText="1"/>
    </xf>
    <xf numFmtId="166" fontId="7" fillId="0" borderId="0" xfId="4" applyNumberFormat="1" applyFont="1" applyFill="1" applyBorder="1" applyAlignment="1">
      <alignment vertical="center" wrapText="1"/>
    </xf>
    <xf numFmtId="0" fontId="11" fillId="0" borderId="2" xfId="4" applyFont="1" applyFill="1" applyBorder="1" applyAlignment="1">
      <alignment horizontal="justify" wrapText="1"/>
    </xf>
    <xf numFmtId="0" fontId="13" fillId="0" borderId="8" xfId="4" applyFont="1" applyFill="1" applyBorder="1" applyAlignment="1">
      <alignment horizontal="justify" wrapText="1"/>
    </xf>
    <xf numFmtId="0" fontId="11" fillId="0" borderId="0" xfId="4" applyFont="1" applyFill="1" applyBorder="1" applyAlignment="1">
      <alignment horizontal="justify" wrapText="1"/>
    </xf>
    <xf numFmtId="174" fontId="0" fillId="0" borderId="0" xfId="0" applyNumberFormat="1"/>
    <xf numFmtId="174" fontId="14" fillId="0" borderId="1" xfId="4" applyNumberFormat="1" applyFont="1" applyFill="1" applyBorder="1" applyAlignment="1">
      <alignment vertical="center" wrapText="1"/>
    </xf>
    <xf numFmtId="2" fontId="0" fillId="0" borderId="0" xfId="0" applyNumberFormat="1"/>
    <xf numFmtId="4" fontId="56" fillId="0" borderId="1" xfId="17" applyNumberFormat="1" applyFont="1" applyFill="1" applyBorder="1" applyAlignment="1">
      <alignment vertical="center"/>
    </xf>
    <xf numFmtId="4" fontId="56" fillId="0" borderId="0" xfId="17" applyNumberFormat="1" applyFont="1" applyFill="1" applyBorder="1" applyAlignment="1">
      <alignment vertical="center"/>
    </xf>
    <xf numFmtId="0" fontId="64" fillId="0" borderId="1" xfId="17" applyFont="1" applyBorder="1" applyAlignment="1">
      <alignment vertical="center"/>
    </xf>
    <xf numFmtId="171" fontId="14" fillId="0" borderId="0" xfId="4" applyNumberFormat="1" applyFont="1" applyFill="1" applyBorder="1" applyAlignment="1">
      <alignment vertical="center" wrapText="1"/>
    </xf>
    <xf numFmtId="0" fontId="113" fillId="2" borderId="0" xfId="0" applyNumberFormat="1" applyFont="1" applyFill="1" applyBorder="1" applyAlignment="1">
      <alignment horizontal="left"/>
    </xf>
    <xf numFmtId="0" fontId="114" fillId="0" borderId="0" xfId="0" applyNumberFormat="1" applyFont="1" applyBorder="1" applyAlignment="1">
      <alignment horizontal="left"/>
    </xf>
    <xf numFmtId="0" fontId="14" fillId="2" borderId="0" xfId="0" applyNumberFormat="1" applyFont="1" applyFill="1" applyBorder="1" applyAlignment="1">
      <alignment horizontal="left"/>
    </xf>
    <xf numFmtId="0" fontId="116" fillId="0" borderId="0" xfId="0" applyNumberFormat="1" applyFont="1" applyAlignment="1">
      <alignment horizontal="left"/>
    </xf>
    <xf numFmtId="166" fontId="11" fillId="0" borderId="9" xfId="0" applyNumberFormat="1" applyFont="1" applyFill="1" applyBorder="1" applyAlignment="1">
      <alignment horizontal="center" vertical="center" wrapText="1"/>
    </xf>
    <xf numFmtId="166" fontId="11" fillId="0" borderId="11" xfId="0" applyNumberFormat="1" applyFont="1" applyFill="1" applyBorder="1" applyAlignment="1">
      <alignment horizontal="center" vertical="center" wrapText="1"/>
    </xf>
    <xf numFmtId="0" fontId="13" fillId="2" borderId="0" xfId="0" applyFont="1" applyFill="1" applyAlignment="1">
      <alignment horizontal="left" vertical="center" wrapText="1"/>
    </xf>
    <xf numFmtId="0" fontId="11" fillId="2" borderId="0" xfId="0" applyFont="1" applyFill="1" applyAlignment="1">
      <alignment horizontal="left" vertical="center" wrapText="1"/>
    </xf>
    <xf numFmtId="0" fontId="12" fillId="0" borderId="2" xfId="1" applyFont="1" applyFill="1" applyBorder="1" applyAlignment="1" applyProtection="1">
      <alignment horizontal="center" vertical="center" wrapText="1"/>
    </xf>
    <xf numFmtId="0" fontId="12" fillId="0" borderId="5" xfId="1" applyFont="1" applyFill="1" applyBorder="1" applyAlignment="1" applyProtection="1">
      <alignment horizontal="center" vertical="center" wrapText="1"/>
    </xf>
    <xf numFmtId="0" fontId="12" fillId="0" borderId="8" xfId="1" applyFont="1" applyFill="1" applyBorder="1" applyAlignment="1" applyProtection="1">
      <alignment horizontal="center" vertical="center" wrapText="1"/>
    </xf>
    <xf numFmtId="166" fontId="11" fillId="0" borderId="3" xfId="0" applyNumberFormat="1" applyFont="1" applyFill="1" applyBorder="1" applyAlignment="1">
      <alignment horizontal="center" vertical="center" wrapText="1"/>
    </xf>
    <xf numFmtId="166" fontId="11" fillId="0" borderId="4"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8" xfId="0" applyFont="1" applyFill="1" applyBorder="1" applyAlignment="1">
      <alignment horizontal="center" vertical="center" wrapText="1"/>
    </xf>
    <xf numFmtId="166" fontId="11" fillId="0" borderId="2" xfId="0" applyNumberFormat="1" applyFont="1" applyFill="1" applyBorder="1" applyAlignment="1">
      <alignment horizontal="center" vertical="center" wrapText="1"/>
    </xf>
    <xf numFmtId="166" fontId="11" fillId="0" borderId="8" xfId="0" applyNumberFormat="1" applyFont="1" applyFill="1" applyBorder="1" applyAlignment="1">
      <alignment horizontal="center" vertical="center" wrapText="1"/>
    </xf>
    <xf numFmtId="166" fontId="21" fillId="2" borderId="14" xfId="0" applyNumberFormat="1" applyFont="1" applyFill="1" applyBorder="1" applyAlignment="1" applyProtection="1">
      <alignment horizontal="center" vertical="center" wrapText="1"/>
    </xf>
    <xf numFmtId="166" fontId="8" fillId="0" borderId="0" xfId="0" applyNumberFormat="1" applyFont="1" applyFill="1" applyAlignment="1">
      <alignment horizontal="left" vertical="center" wrapText="1"/>
    </xf>
    <xf numFmtId="166" fontId="19" fillId="0" borderId="0" xfId="0" applyNumberFormat="1" applyFont="1" applyFill="1" applyAlignment="1">
      <alignment horizontal="left" vertical="center" wrapText="1"/>
    </xf>
    <xf numFmtId="166" fontId="10" fillId="0" borderId="0" xfId="0" applyNumberFormat="1" applyFont="1" applyFill="1" applyAlignment="1">
      <alignment horizontal="center" vertical="center" wrapText="1"/>
    </xf>
    <xf numFmtId="0" fontId="20" fillId="0" borderId="13" xfId="0" applyFont="1" applyFill="1" applyBorder="1" applyAlignment="1">
      <alignment horizontal="right" wrapText="1"/>
    </xf>
    <xf numFmtId="166" fontId="21" fillId="2" borderId="13" xfId="0" applyNumberFormat="1" applyFont="1" applyFill="1" applyBorder="1" applyAlignment="1" applyProtection="1">
      <alignment horizontal="center" vertical="center"/>
    </xf>
    <xf numFmtId="0" fontId="20" fillId="0" borderId="0" xfId="0" applyFont="1" applyFill="1" applyBorder="1" applyAlignment="1">
      <alignment horizontal="right"/>
    </xf>
    <xf numFmtId="166" fontId="11" fillId="0" borderId="9" xfId="0" applyNumberFormat="1" applyFont="1" applyFill="1" applyBorder="1" applyAlignment="1">
      <alignment horizontal="left" vertical="center" wrapText="1" indent="2"/>
    </xf>
    <xf numFmtId="166" fontId="11" fillId="0" borderId="11" xfId="0" applyNumberFormat="1" applyFont="1" applyFill="1" applyBorder="1" applyAlignment="1">
      <alignment horizontal="left" vertical="center" wrapText="1" indent="2"/>
    </xf>
    <xf numFmtId="0" fontId="14" fillId="2" borderId="0" xfId="0" applyFont="1" applyFill="1" applyBorder="1" applyAlignment="1">
      <alignment vertical="center" wrapText="1"/>
    </xf>
    <xf numFmtId="174" fontId="11" fillId="2" borderId="0" xfId="0" applyNumberFormat="1" applyFont="1" applyFill="1" applyBorder="1" applyAlignment="1" applyProtection="1">
      <alignment vertical="center" wrapText="1"/>
    </xf>
    <xf numFmtId="166" fontId="21" fillId="2" borderId="13" xfId="0" applyNumberFormat="1" applyFont="1" applyFill="1" applyBorder="1" applyAlignment="1" applyProtection="1">
      <alignment horizontal="left" vertical="center" indent="40"/>
    </xf>
    <xf numFmtId="166" fontId="11" fillId="9" borderId="8" xfId="0" applyNumberFormat="1" applyFont="1" applyFill="1" applyBorder="1" applyAlignment="1">
      <alignment horizontal="center" vertical="center" wrapText="1"/>
    </xf>
    <xf numFmtId="0" fontId="11" fillId="0" borderId="1" xfId="1" applyFont="1" applyFill="1" applyBorder="1" applyAlignment="1">
      <alignment horizontal="left" wrapText="1"/>
    </xf>
    <xf numFmtId="166" fontId="13" fillId="0" borderId="0" xfId="1" applyNumberFormat="1" applyFont="1" applyFill="1" applyAlignment="1">
      <alignment horizontal="left" vertical="center" wrapText="1"/>
    </xf>
    <xf numFmtId="166" fontId="11" fillId="0" borderId="1" xfId="1" applyNumberFormat="1" applyFont="1" applyFill="1" applyBorder="1" applyAlignment="1">
      <alignment horizontal="center" vertical="center" wrapText="1"/>
    </xf>
    <xf numFmtId="166" fontId="11" fillId="0" borderId="9" xfId="1" applyNumberFormat="1" applyFont="1" applyFill="1" applyBorder="1" applyAlignment="1">
      <alignment horizontal="center" vertical="center" wrapText="1"/>
    </xf>
    <xf numFmtId="166" fontId="11" fillId="0" borderId="11" xfId="1" applyNumberFormat="1" applyFont="1" applyFill="1" applyBorder="1" applyAlignment="1">
      <alignment horizontal="center" vertical="center" wrapText="1"/>
    </xf>
    <xf numFmtId="0" fontId="13" fillId="0" borderId="0" xfId="1" applyFont="1" applyFill="1" applyAlignment="1">
      <alignment horizontal="center" vertical="center" wrapText="1"/>
    </xf>
    <xf numFmtId="0" fontId="11" fillId="0" borderId="1" xfId="1" applyFont="1" applyFill="1" applyBorder="1" applyAlignment="1">
      <alignment horizontal="center" vertical="center" wrapText="1"/>
    </xf>
    <xf numFmtId="0" fontId="11" fillId="0" borderId="2" xfId="1" applyFont="1" applyFill="1" applyBorder="1" applyAlignment="1">
      <alignment horizontal="center" vertical="center" wrapText="1"/>
    </xf>
    <xf numFmtId="166" fontId="11" fillId="0" borderId="2" xfId="1" applyNumberFormat="1" applyFont="1" applyFill="1" applyBorder="1" applyAlignment="1">
      <alignment horizontal="center" vertical="center" wrapText="1"/>
    </xf>
    <xf numFmtId="166" fontId="11" fillId="0" borderId="8" xfId="1" applyNumberFormat="1" applyFont="1" applyFill="1" applyBorder="1" applyAlignment="1">
      <alignment horizontal="center" vertical="center" wrapText="1"/>
    </xf>
    <xf numFmtId="166" fontId="7" fillId="0" borderId="0" xfId="1" applyNumberFormat="1" applyFont="1" applyFill="1" applyAlignment="1">
      <alignment horizontal="left" vertical="center" wrapText="1"/>
    </xf>
    <xf numFmtId="166" fontId="7" fillId="0" borderId="0" xfId="1" applyNumberFormat="1" applyFont="1" applyFill="1" applyAlignment="1">
      <alignment horizontal="center" vertical="center" wrapText="1"/>
    </xf>
    <xf numFmtId="166" fontId="7" fillId="0" borderId="0" xfId="1" applyNumberFormat="1" applyFont="1" applyFill="1" applyAlignment="1">
      <alignment horizontal="right" vertical="center" wrapText="1"/>
    </xf>
    <xf numFmtId="0" fontId="11" fillId="0" borderId="8" xfId="1" applyFont="1" applyFill="1" applyBorder="1" applyAlignment="1">
      <alignment horizontal="center" vertical="center" wrapText="1"/>
    </xf>
    <xf numFmtId="0" fontId="19" fillId="26" borderId="1" xfId="17" applyFont="1" applyFill="1" applyBorder="1" applyAlignment="1">
      <alignment horizontal="left" vertical="top" wrapText="1"/>
    </xf>
    <xf numFmtId="0" fontId="64" fillId="0" borderId="1" xfId="17" applyFont="1" applyFill="1" applyBorder="1" applyAlignment="1">
      <alignment vertical="top" wrapText="1"/>
    </xf>
    <xf numFmtId="0" fontId="11" fillId="0" borderId="1" xfId="0" applyFont="1" applyFill="1" applyBorder="1" applyAlignment="1">
      <alignment horizontal="left" vertical="top" wrapText="1"/>
    </xf>
    <xf numFmtId="4" fontId="11" fillId="0" borderId="1" xfId="1" applyNumberFormat="1" applyFont="1" applyFill="1" applyBorder="1" applyAlignment="1">
      <alignment horizontal="center" wrapText="1"/>
    </xf>
    <xf numFmtId="4" fontId="13" fillId="0" borderId="1" xfId="1" applyNumberFormat="1" applyFont="1" applyFill="1" applyBorder="1" applyAlignment="1">
      <alignment horizontal="center" wrapText="1"/>
    </xf>
    <xf numFmtId="2" fontId="19" fillId="2" borderId="1" xfId="0" applyNumberFormat="1" applyFont="1" applyFill="1" applyBorder="1" applyAlignment="1">
      <alignment horizontal="center" vertical="center" wrapText="1"/>
    </xf>
    <xf numFmtId="174" fontId="117" fillId="2" borderId="1" xfId="0" applyNumberFormat="1" applyFont="1" applyFill="1" applyBorder="1" applyAlignment="1" applyProtection="1">
      <alignment horizontal="left" wrapText="1"/>
    </xf>
    <xf numFmtId="181" fontId="42" fillId="2" borderId="1" xfId="0" applyNumberFormat="1" applyFont="1" applyFill="1" applyBorder="1" applyAlignment="1">
      <alignment horizontal="center" vertical="center" wrapText="1"/>
    </xf>
    <xf numFmtId="181" fontId="42" fillId="29" borderId="1" xfId="0" applyNumberFormat="1" applyFont="1" applyFill="1" applyBorder="1" applyAlignment="1">
      <alignment horizontal="center" vertical="center" wrapText="1"/>
    </xf>
    <xf numFmtId="2" fontId="117" fillId="0" borderId="1" xfId="1" applyNumberFormat="1" applyFont="1" applyFill="1" applyBorder="1" applyAlignment="1" applyProtection="1">
      <alignment horizontal="center" vertical="center" wrapText="1"/>
    </xf>
    <xf numFmtId="0" fontId="7" fillId="2"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2" borderId="2" xfId="0" applyFont="1" applyFill="1" applyBorder="1" applyAlignment="1">
      <alignment horizontal="left" vertical="top" wrapText="1"/>
    </xf>
    <xf numFmtId="170" fontId="13" fillId="0" borderId="1" xfId="0" applyNumberFormat="1" applyFont="1" applyFill="1" applyBorder="1" applyAlignment="1">
      <alignment horizontal="right" vertical="top" wrapText="1"/>
    </xf>
    <xf numFmtId="4" fontId="34" fillId="30" borderId="1" xfId="1" applyNumberFormat="1" applyFont="1" applyFill="1" applyBorder="1" applyAlignment="1" applyProtection="1">
      <alignment horizontal="center" vertical="center" wrapText="1"/>
    </xf>
    <xf numFmtId="171" fontId="26" fillId="11" borderId="1" xfId="2" applyNumberFormat="1" applyFont="1" applyFill="1" applyBorder="1" applyAlignment="1">
      <alignment horizontal="justify" wrapText="1"/>
    </xf>
    <xf numFmtId="0" fontId="7" fillId="2" borderId="1" xfId="0" applyFont="1" applyFill="1" applyBorder="1" applyAlignment="1">
      <alignment vertical="top" wrapText="1"/>
    </xf>
    <xf numFmtId="0" fontId="13" fillId="0" borderId="0" xfId="0" applyFont="1" applyFill="1" applyAlignment="1">
      <alignment vertical="center" wrapText="1"/>
    </xf>
    <xf numFmtId="0" fontId="118" fillId="0" borderId="0" xfId="6" applyFont="1" applyFill="1" applyAlignment="1">
      <alignment vertical="center" wrapText="1"/>
    </xf>
    <xf numFmtId="166" fontId="10" fillId="0" borderId="0" xfId="0" applyNumberFormat="1" applyFont="1" applyFill="1" applyBorder="1" applyAlignment="1">
      <alignment vertical="center" wrapText="1"/>
    </xf>
    <xf numFmtId="166" fontId="10" fillId="0" borderId="13" xfId="0" applyNumberFormat="1" applyFont="1" applyFill="1" applyBorder="1" applyAlignment="1">
      <alignment vertical="center" wrapText="1"/>
    </xf>
    <xf numFmtId="0" fontId="10" fillId="0" borderId="0" xfId="0" applyNumberFormat="1" applyFont="1" applyFill="1" applyBorder="1" applyAlignment="1" applyProtection="1">
      <alignment horizontal="left" vertical="center" wrapText="1"/>
    </xf>
    <xf numFmtId="0" fontId="10" fillId="0" borderId="0" xfId="0" applyNumberFormat="1" applyFont="1" applyFill="1" applyBorder="1" applyAlignment="1">
      <alignment horizontal="left" vertical="center" wrapText="1"/>
    </xf>
    <xf numFmtId="176" fontId="98" fillId="0" borderId="0" xfId="4" applyNumberFormat="1" applyFont="1" applyFill="1" applyBorder="1" applyAlignment="1">
      <alignment vertical="center" wrapText="1"/>
    </xf>
    <xf numFmtId="49" fontId="13" fillId="9" borderId="1" xfId="0" applyNumberFormat="1" applyFont="1" applyFill="1" applyBorder="1" applyAlignment="1" applyProtection="1">
      <alignment horizontal="left" wrapText="1"/>
    </xf>
    <xf numFmtId="0" fontId="13" fillId="9" borderId="1" xfId="0" applyFont="1" applyFill="1" applyBorder="1" applyAlignment="1">
      <alignment horizontal="left" wrapText="1"/>
    </xf>
    <xf numFmtId="174" fontId="13" fillId="9" borderId="1" xfId="0" applyNumberFormat="1" applyFont="1" applyFill="1" applyBorder="1" applyAlignment="1" applyProtection="1">
      <alignment horizontal="left" vertical="top" wrapText="1"/>
    </xf>
    <xf numFmtId="174" fontId="13" fillId="9" borderId="1" xfId="0" applyNumberFormat="1" applyFont="1" applyFill="1" applyBorder="1" applyAlignment="1">
      <alignment horizontal="left" vertical="center" wrapText="1"/>
    </xf>
    <xf numFmtId="174" fontId="13" fillId="9" borderId="1" xfId="0" applyNumberFormat="1" applyFont="1" applyFill="1" applyBorder="1" applyAlignment="1">
      <alignment horizontal="left" wrapText="1"/>
    </xf>
    <xf numFmtId="166" fontId="13" fillId="9" borderId="1" xfId="0" applyNumberFormat="1" applyFont="1" applyFill="1" applyBorder="1" applyAlignment="1" applyProtection="1">
      <alignment horizontal="left" wrapText="1"/>
    </xf>
    <xf numFmtId="174" fontId="13" fillId="9" borderId="1" xfId="0" applyNumberFormat="1" applyFont="1" applyFill="1" applyBorder="1" applyAlignment="1" applyProtection="1">
      <alignment horizontal="left" wrapText="1"/>
    </xf>
    <xf numFmtId="0" fontId="13" fillId="9" borderId="1" xfId="0" applyFont="1" applyFill="1" applyBorder="1" applyAlignment="1">
      <alignment horizontal="justify" wrapText="1"/>
    </xf>
    <xf numFmtId="0" fontId="11" fillId="0" borderId="1" xfId="1" applyFont="1" applyFill="1" applyBorder="1" applyAlignment="1">
      <alignment horizontal="left" wrapText="1"/>
    </xf>
    <xf numFmtId="0" fontId="11" fillId="0" borderId="1" xfId="1" applyFont="1" applyFill="1" applyBorder="1" applyAlignment="1">
      <alignment horizontal="justify" vertical="center" wrapText="1"/>
    </xf>
    <xf numFmtId="170" fontId="13" fillId="5" borderId="1" xfId="0" applyNumberFormat="1" applyFont="1" applyFill="1" applyBorder="1" applyAlignment="1">
      <alignment horizontal="right" vertical="top" wrapText="1"/>
    </xf>
    <xf numFmtId="0" fontId="30" fillId="0" borderId="10" xfId="0" applyNumberFormat="1" applyFont="1" applyFill="1" applyBorder="1" applyAlignment="1" applyProtection="1">
      <alignment vertical="center" wrapText="1"/>
    </xf>
    <xf numFmtId="0" fontId="30" fillId="0" borderId="11" xfId="0" applyNumberFormat="1" applyFont="1" applyFill="1" applyBorder="1" applyAlignment="1" applyProtection="1">
      <alignment vertical="center" wrapText="1"/>
    </xf>
    <xf numFmtId="175" fontId="11" fillId="0" borderId="1" xfId="0" applyNumberFormat="1" applyFont="1" applyFill="1" applyBorder="1" applyAlignment="1">
      <alignment horizontal="justify" vertical="top" wrapText="1"/>
    </xf>
    <xf numFmtId="170" fontId="11" fillId="0" borderId="1" xfId="0" applyNumberFormat="1" applyFont="1" applyFill="1" applyBorder="1" applyAlignment="1">
      <alignment horizontal="right" vertical="top" wrapText="1"/>
    </xf>
    <xf numFmtId="170" fontId="11" fillId="0" borderId="1" xfId="0" applyNumberFormat="1" applyFont="1" applyFill="1" applyBorder="1" applyAlignment="1" applyProtection="1">
      <alignment vertical="top" wrapText="1"/>
    </xf>
    <xf numFmtId="0" fontId="7" fillId="0" borderId="1" xfId="0" applyFont="1" applyFill="1" applyBorder="1" applyAlignment="1">
      <alignment vertical="top" wrapText="1"/>
    </xf>
    <xf numFmtId="175" fontId="13" fillId="0" borderId="1" xfId="0" applyNumberFormat="1" applyFont="1" applyFill="1" applyBorder="1" applyAlignment="1">
      <alignment horizontal="justify" vertical="top" wrapText="1"/>
    </xf>
    <xf numFmtId="170" fontId="13" fillId="0" borderId="1" xfId="0" applyNumberFormat="1" applyFont="1" applyFill="1" applyBorder="1" applyAlignment="1" applyProtection="1">
      <alignment vertical="top" wrapText="1"/>
    </xf>
    <xf numFmtId="170" fontId="13" fillId="2" borderId="1" xfId="0" applyNumberFormat="1" applyFont="1" applyFill="1" applyBorder="1" applyAlignment="1" applyProtection="1">
      <alignment vertical="top" wrapText="1"/>
    </xf>
    <xf numFmtId="0" fontId="14" fillId="0" borderId="1" xfId="0" applyFont="1" applyFill="1" applyBorder="1" applyAlignment="1">
      <alignment vertical="top" wrapText="1"/>
    </xf>
    <xf numFmtId="168" fontId="13" fillId="2" borderId="1" xfId="0" applyNumberFormat="1" applyFont="1" applyFill="1" applyBorder="1" applyAlignment="1" applyProtection="1">
      <alignment vertical="top" wrapText="1"/>
    </xf>
    <xf numFmtId="168" fontId="13" fillId="2" borderId="1" xfId="2" applyNumberFormat="1" applyFont="1" applyFill="1" applyBorder="1" applyAlignment="1" applyProtection="1">
      <alignment horizontal="center" vertical="top" wrapText="1"/>
    </xf>
    <xf numFmtId="0" fontId="14" fillId="5" borderId="1" xfId="0" applyFont="1" applyFill="1" applyBorder="1" applyAlignment="1">
      <alignment vertical="top" wrapText="1"/>
    </xf>
    <xf numFmtId="168" fontId="13" fillId="5" borderId="1" xfId="2" applyNumberFormat="1" applyFont="1" applyFill="1" applyBorder="1" applyAlignment="1" applyProtection="1">
      <alignment horizontal="center" vertical="top" wrapText="1"/>
    </xf>
    <xf numFmtId="170" fontId="13" fillId="2" borderId="1" xfId="0" applyNumberFormat="1" applyFont="1" applyFill="1" applyBorder="1" applyAlignment="1">
      <alignment horizontal="right" vertical="top" wrapText="1"/>
    </xf>
    <xf numFmtId="0" fontId="11" fillId="0" borderId="1" xfId="0" applyFont="1" applyFill="1" applyBorder="1" applyAlignment="1">
      <alignment horizontal="justify" vertical="top" wrapText="1"/>
    </xf>
    <xf numFmtId="0" fontId="40" fillId="0" borderId="1" xfId="0" applyFont="1" applyFill="1" applyBorder="1" applyAlignment="1">
      <alignment horizontal="justify" vertical="top" wrapText="1"/>
    </xf>
    <xf numFmtId="170" fontId="13" fillId="5" borderId="1" xfId="0" applyNumberFormat="1" applyFont="1" applyFill="1" applyBorder="1" applyAlignment="1" applyProtection="1">
      <alignment vertical="top" wrapText="1"/>
    </xf>
    <xf numFmtId="0" fontId="14" fillId="0" borderId="0" xfId="1" applyFont="1" applyFill="1" applyBorder="1" applyAlignment="1">
      <alignment vertical="top" wrapText="1"/>
    </xf>
    <xf numFmtId="170" fontId="11" fillId="2" borderId="1" xfId="0" applyNumberFormat="1" applyFont="1" applyFill="1" applyBorder="1" applyAlignment="1">
      <alignment horizontal="right" vertical="top" wrapText="1"/>
    </xf>
    <xf numFmtId="175" fontId="13" fillId="5" borderId="1" xfId="0" applyNumberFormat="1" applyFont="1" applyFill="1" applyBorder="1" applyAlignment="1">
      <alignment horizontal="justify" vertical="top" wrapText="1"/>
    </xf>
    <xf numFmtId="170" fontId="11" fillId="4" borderId="1" xfId="0" applyNumberFormat="1" applyFont="1" applyFill="1" applyBorder="1" applyAlignment="1">
      <alignment horizontal="right" vertical="top" wrapText="1"/>
    </xf>
    <xf numFmtId="170" fontId="11" fillId="4" borderId="1" xfId="0" applyNumberFormat="1" applyFont="1" applyFill="1" applyBorder="1" applyAlignment="1" applyProtection="1">
      <alignment vertical="top" wrapText="1"/>
    </xf>
    <xf numFmtId="175" fontId="11" fillId="4" borderId="1" xfId="0" applyNumberFormat="1" applyFont="1" applyFill="1" applyBorder="1" applyAlignment="1">
      <alignment horizontal="justify" vertical="top" wrapText="1"/>
    </xf>
    <xf numFmtId="0" fontId="14" fillId="2" borderId="1" xfId="0" applyFont="1" applyFill="1" applyBorder="1" applyAlignment="1">
      <alignment vertical="top" wrapText="1"/>
    </xf>
    <xf numFmtId="175" fontId="13" fillId="4" borderId="1" xfId="0" applyNumberFormat="1" applyFont="1" applyFill="1" applyBorder="1" applyAlignment="1">
      <alignment horizontal="justify" vertical="top" wrapText="1"/>
    </xf>
    <xf numFmtId="170" fontId="13" fillId="4" borderId="1" xfId="0" applyNumberFormat="1" applyFont="1" applyFill="1" applyBorder="1" applyAlignment="1">
      <alignment horizontal="right" vertical="top" wrapText="1"/>
    </xf>
    <xf numFmtId="170" fontId="13" fillId="4" borderId="1" xfId="0" applyNumberFormat="1" applyFont="1" applyFill="1" applyBorder="1" applyAlignment="1" applyProtection="1">
      <alignment vertical="top" wrapText="1"/>
    </xf>
    <xf numFmtId="170" fontId="11" fillId="2" borderId="1" xfId="0" applyNumberFormat="1" applyFont="1" applyFill="1" applyBorder="1" applyAlignment="1" applyProtection="1">
      <alignment vertical="top" wrapText="1"/>
    </xf>
    <xf numFmtId="0" fontId="28" fillId="2" borderId="1" xfId="0" applyFont="1" applyFill="1" applyBorder="1" applyAlignment="1">
      <alignment vertical="top" wrapText="1"/>
    </xf>
    <xf numFmtId="175" fontId="11" fillId="2" borderId="1" xfId="0" applyNumberFormat="1" applyFont="1" applyFill="1" applyBorder="1" applyAlignment="1">
      <alignment horizontal="justify" vertical="top" wrapText="1"/>
    </xf>
    <xf numFmtId="175" fontId="13" fillId="2" borderId="1" xfId="0" applyNumberFormat="1" applyFont="1" applyFill="1" applyBorder="1" applyAlignment="1">
      <alignment horizontal="justify" vertical="top" wrapText="1"/>
    </xf>
    <xf numFmtId="175" fontId="11" fillId="0" borderId="1" xfId="0" applyNumberFormat="1" applyFont="1" applyFill="1" applyBorder="1" applyAlignment="1">
      <alignment horizontal="left" vertical="top" wrapText="1"/>
    </xf>
    <xf numFmtId="0" fontId="14" fillId="3" borderId="1" xfId="0" applyFont="1" applyFill="1" applyBorder="1" applyAlignment="1">
      <alignment vertical="top" wrapText="1"/>
    </xf>
    <xf numFmtId="175" fontId="13" fillId="4" borderId="1" xfId="0" applyNumberFormat="1" applyFont="1" applyFill="1" applyBorder="1" applyAlignment="1">
      <alignment horizontal="right" vertical="top" wrapText="1"/>
    </xf>
    <xf numFmtId="175" fontId="13" fillId="4" borderId="1" xfId="0" applyNumberFormat="1" applyFont="1" applyFill="1" applyBorder="1" applyAlignment="1" applyProtection="1">
      <alignment vertical="top" wrapText="1"/>
    </xf>
    <xf numFmtId="170" fontId="13" fillId="31" borderId="1" xfId="0" applyNumberFormat="1" applyFont="1" applyFill="1" applyBorder="1" applyAlignment="1">
      <alignment horizontal="right" vertical="top" wrapText="1"/>
    </xf>
    <xf numFmtId="170" fontId="13" fillId="2" borderId="1" xfId="0" applyNumberFormat="1" applyFont="1" applyFill="1" applyBorder="1" applyAlignment="1" applyProtection="1">
      <alignment horizontal="right" vertical="top" wrapText="1"/>
    </xf>
    <xf numFmtId="183" fontId="13" fillId="0" borderId="1" xfId="0" applyNumberFormat="1" applyFont="1" applyFill="1" applyBorder="1" applyAlignment="1">
      <alignment horizontal="right" vertical="top" wrapText="1"/>
    </xf>
    <xf numFmtId="183" fontId="13" fillId="0" borderId="1" xfId="0" applyNumberFormat="1" applyFont="1" applyFill="1" applyBorder="1" applyAlignment="1" applyProtection="1">
      <alignment horizontal="right" vertical="top" wrapText="1"/>
    </xf>
    <xf numFmtId="0" fontId="7" fillId="0" borderId="8" xfId="0" applyFont="1" applyFill="1" applyBorder="1" applyAlignment="1">
      <alignment horizontal="left" vertical="top" wrapText="1"/>
    </xf>
    <xf numFmtId="175" fontId="11" fillId="4" borderId="1" xfId="0" applyNumberFormat="1" applyFont="1" applyFill="1" applyBorder="1" applyAlignment="1">
      <alignment horizontal="right" vertical="top" wrapText="1"/>
    </xf>
    <xf numFmtId="175" fontId="11" fillId="4" borderId="1" xfId="0" applyNumberFormat="1" applyFont="1" applyFill="1" applyBorder="1" applyAlignment="1" applyProtection="1">
      <alignment vertical="top" wrapText="1"/>
    </xf>
    <xf numFmtId="170" fontId="13" fillId="4" borderId="1" xfId="0" applyNumberFormat="1" applyFont="1" applyFill="1" applyBorder="1" applyAlignment="1" applyProtection="1">
      <alignment horizontal="right" vertical="top" wrapText="1"/>
    </xf>
    <xf numFmtId="0" fontId="7" fillId="2" borderId="1" xfId="0" applyFont="1" applyFill="1" applyBorder="1" applyAlignment="1">
      <alignment horizontal="center" vertical="top" wrapText="1"/>
    </xf>
    <xf numFmtId="170" fontId="13" fillId="4" borderId="1" xfId="0" applyNumberFormat="1" applyFont="1" applyFill="1" applyBorder="1" applyAlignment="1">
      <alignment vertical="top" wrapText="1"/>
    </xf>
    <xf numFmtId="0" fontId="11" fillId="4" borderId="1" xfId="0" applyFont="1" applyFill="1" applyBorder="1" applyAlignment="1">
      <alignment horizontal="justify" vertical="top" wrapText="1"/>
    </xf>
    <xf numFmtId="0" fontId="13" fillId="4" borderId="1" xfId="0" applyFont="1" applyFill="1" applyBorder="1" applyAlignment="1">
      <alignment horizontal="justify" vertical="top" wrapText="1"/>
    </xf>
    <xf numFmtId="170" fontId="13" fillId="2" borderId="1" xfId="0" applyNumberFormat="1" applyFont="1" applyFill="1" applyBorder="1" applyAlignment="1" applyProtection="1">
      <alignment horizontal="center" vertical="top" wrapText="1"/>
    </xf>
    <xf numFmtId="175" fontId="11" fillId="6" borderId="1" xfId="0" applyNumberFormat="1" applyFont="1" applyFill="1" applyBorder="1" applyAlignment="1">
      <alignment horizontal="justify" vertical="top" wrapText="1"/>
    </xf>
    <xf numFmtId="170" fontId="11" fillId="6" borderId="1" xfId="0" applyNumberFormat="1" applyFont="1" applyFill="1" applyBorder="1" applyAlignment="1">
      <alignment horizontal="right" vertical="top" wrapText="1"/>
    </xf>
    <xf numFmtId="0" fontId="7" fillId="6" borderId="1" xfId="0" applyFont="1" applyFill="1" applyBorder="1" applyAlignment="1">
      <alignment vertical="top" wrapText="1"/>
    </xf>
    <xf numFmtId="175" fontId="13" fillId="7" borderId="1" xfId="0" applyNumberFormat="1" applyFont="1" applyFill="1" applyBorder="1" applyAlignment="1">
      <alignment horizontal="justify" vertical="top" wrapText="1"/>
    </xf>
    <xf numFmtId="170" fontId="13" fillId="7" borderId="1" xfId="0" applyNumberFormat="1" applyFont="1" applyFill="1" applyBorder="1" applyAlignment="1">
      <alignment horizontal="right" vertical="top" wrapText="1"/>
    </xf>
    <xf numFmtId="0" fontId="14" fillId="7" borderId="1" xfId="0" applyFont="1" applyFill="1" applyBorder="1" applyAlignment="1">
      <alignment vertical="top" wrapText="1"/>
    </xf>
    <xf numFmtId="170" fontId="11" fillId="5" borderId="1" xfId="0" applyNumberFormat="1" applyFont="1" applyFill="1" applyBorder="1" applyAlignment="1">
      <alignment horizontal="right" vertical="top" wrapText="1"/>
    </xf>
    <xf numFmtId="175" fontId="13" fillId="7" borderId="1" xfId="0" applyNumberFormat="1" applyFont="1" applyFill="1" applyBorder="1" applyAlignment="1">
      <alignment horizontal="left" vertical="top" wrapText="1"/>
    </xf>
    <xf numFmtId="4" fontId="33" fillId="2" borderId="1" xfId="2" applyNumberFormat="1" applyFont="1" applyFill="1" applyBorder="1" applyAlignment="1" applyProtection="1">
      <alignment horizontal="center" vertical="center" wrapText="1"/>
    </xf>
    <xf numFmtId="0" fontId="55" fillId="0" borderId="1" xfId="17" applyFont="1" applyBorder="1" applyAlignment="1">
      <alignment vertical="top" wrapText="1"/>
    </xf>
    <xf numFmtId="4" fontId="32" fillId="2" borderId="1" xfId="0" applyNumberFormat="1" applyFont="1" applyFill="1" applyBorder="1" applyAlignment="1">
      <alignment horizontal="center"/>
    </xf>
    <xf numFmtId="0" fontId="32" fillId="0" borderId="1" xfId="0" applyFont="1" applyBorder="1" applyAlignment="1">
      <alignment vertical="center" wrapText="1"/>
    </xf>
    <xf numFmtId="2" fontId="34" fillId="2" borderId="1" xfId="1" applyNumberFormat="1" applyFont="1" applyFill="1" applyBorder="1" applyAlignment="1" applyProtection="1">
      <alignment horizontal="center" vertical="center" wrapText="1"/>
    </xf>
    <xf numFmtId="2" fontId="33" fillId="15" borderId="1" xfId="0" applyNumberFormat="1" applyFont="1" applyFill="1" applyBorder="1" applyAlignment="1" applyProtection="1">
      <alignment horizontal="center" vertical="center" wrapText="1"/>
    </xf>
    <xf numFmtId="2" fontId="34" fillId="2" borderId="1" xfId="0" applyNumberFormat="1" applyFont="1" applyFill="1" applyBorder="1" applyAlignment="1">
      <alignment horizontal="center" vertical="center"/>
    </xf>
    <xf numFmtId="4" fontId="34" fillId="2" borderId="1" xfId="0" applyNumberFormat="1" applyFont="1" applyFill="1" applyBorder="1" applyAlignment="1">
      <alignment horizontal="center" vertical="center"/>
    </xf>
    <xf numFmtId="2" fontId="13" fillId="0" borderId="1" xfId="0" applyNumberFormat="1" applyFont="1" applyFill="1" applyBorder="1" applyAlignment="1">
      <alignment horizontal="center" vertical="center"/>
    </xf>
    <xf numFmtId="2" fontId="34" fillId="2" borderId="1" xfId="2" applyNumberFormat="1" applyFont="1" applyFill="1" applyBorder="1" applyAlignment="1" applyProtection="1">
      <alignment horizontal="center" vertical="center" wrapText="1"/>
    </xf>
    <xf numFmtId="2" fontId="32" fillId="2" borderId="1" xfId="1" applyNumberFormat="1" applyFont="1" applyFill="1" applyBorder="1" applyAlignment="1">
      <alignment horizontal="center" vertical="center" wrapText="1"/>
    </xf>
    <xf numFmtId="2" fontId="32" fillId="28" borderId="1" xfId="1" applyNumberFormat="1" applyFont="1" applyFill="1" applyBorder="1" applyAlignment="1">
      <alignment horizontal="center" vertical="center" wrapText="1"/>
    </xf>
    <xf numFmtId="4" fontId="32" fillId="2" borderId="1" xfId="0" applyNumberFormat="1" applyFont="1" applyFill="1" applyBorder="1" applyAlignment="1">
      <alignment horizontal="center" vertical="center"/>
    </xf>
    <xf numFmtId="2" fontId="32" fillId="20" borderId="1" xfId="1" applyNumberFormat="1" applyFont="1" applyFill="1" applyBorder="1" applyAlignment="1">
      <alignment horizontal="center" vertical="center" wrapText="1"/>
    </xf>
    <xf numFmtId="10" fontId="33" fillId="2" borderId="1" xfId="1" applyNumberFormat="1" applyFont="1" applyFill="1" applyBorder="1" applyAlignment="1" applyProtection="1">
      <alignment horizontal="center" vertical="center" wrapText="1"/>
    </xf>
    <xf numFmtId="0" fontId="32" fillId="0" borderId="1" xfId="0" applyFont="1" applyFill="1" applyBorder="1" applyAlignment="1">
      <alignment horizontal="left" vertical="center" wrapText="1"/>
    </xf>
    <xf numFmtId="0" fontId="32" fillId="17" borderId="1" xfId="0" applyFont="1" applyFill="1" applyBorder="1" applyAlignment="1">
      <alignment horizontal="left" vertical="center" wrapText="1"/>
    </xf>
    <xf numFmtId="4" fontId="33" fillId="20" borderId="1" xfId="0" applyNumberFormat="1" applyFont="1" applyFill="1" applyBorder="1" applyAlignment="1" applyProtection="1">
      <alignment horizontal="center" vertical="center" wrapText="1"/>
    </xf>
    <xf numFmtId="4" fontId="32" fillId="20" borderId="1" xfId="0" applyNumberFormat="1" applyFont="1" applyFill="1" applyBorder="1" applyAlignment="1" applyProtection="1">
      <alignment horizontal="center" vertical="center" wrapText="1"/>
    </xf>
    <xf numFmtId="2" fontId="10" fillId="0" borderId="9" xfId="1" applyNumberFormat="1" applyFont="1" applyFill="1" applyBorder="1" applyAlignment="1" applyProtection="1">
      <alignment horizontal="left" vertical="center"/>
    </xf>
    <xf numFmtId="0" fontId="0" fillId="0" borderId="5" xfId="0" applyBorder="1"/>
    <xf numFmtId="166" fontId="104" fillId="0" borderId="14" xfId="0" applyNumberFormat="1" applyFont="1" applyFill="1" applyBorder="1" applyAlignment="1" applyProtection="1">
      <alignment horizontal="center" vertical="top"/>
    </xf>
    <xf numFmtId="0" fontId="14" fillId="0" borderId="1" xfId="0" applyNumberFormat="1" applyFont="1" applyFill="1" applyBorder="1" applyAlignment="1">
      <alignment horizontal="left" wrapText="1"/>
    </xf>
    <xf numFmtId="0" fontId="115" fillId="0" borderId="1" xfId="1" applyNumberFormat="1" applyFont="1" applyFill="1" applyBorder="1" applyAlignment="1">
      <alignment horizontal="left" vertical="center" wrapText="1"/>
    </xf>
    <xf numFmtId="0" fontId="14" fillId="0" borderId="1" xfId="1" applyNumberFormat="1" applyFont="1" applyFill="1" applyBorder="1" applyAlignment="1">
      <alignment horizontal="left" vertical="center" wrapText="1"/>
    </xf>
    <xf numFmtId="0" fontId="73" fillId="0" borderId="1" xfId="1" applyNumberFormat="1" applyFont="1" applyFill="1" applyBorder="1" applyAlignment="1">
      <alignment horizontal="left" vertical="center" wrapText="1"/>
    </xf>
    <xf numFmtId="4" fontId="14" fillId="0" borderId="1" xfId="0" applyNumberFormat="1" applyFont="1" applyFill="1" applyBorder="1" applyAlignment="1" applyProtection="1">
      <alignment vertical="center" wrapText="1"/>
    </xf>
    <xf numFmtId="4" fontId="14" fillId="0" borderId="1" xfId="1" applyNumberFormat="1" applyFont="1" applyFill="1" applyBorder="1" applyAlignment="1">
      <alignment horizontal="left" vertical="center" wrapText="1"/>
    </xf>
    <xf numFmtId="185" fontId="13" fillId="2" borderId="1" xfId="0" applyNumberFormat="1" applyFont="1" applyFill="1" applyBorder="1" applyAlignment="1">
      <alignment horizontal="right" wrapText="1"/>
    </xf>
    <xf numFmtId="167" fontId="7" fillId="0" borderId="1" xfId="1" applyNumberFormat="1" applyFont="1" applyFill="1" applyBorder="1" applyAlignment="1">
      <alignment horizontal="left" vertical="center" wrapText="1"/>
    </xf>
    <xf numFmtId="2" fontId="19" fillId="2" borderId="1" xfId="0" applyNumberFormat="1" applyFont="1" applyFill="1" applyBorder="1" applyAlignment="1">
      <alignment horizontal="center" wrapText="1"/>
    </xf>
    <xf numFmtId="0" fontId="74" fillId="16" borderId="9" xfId="0" applyFont="1" applyFill="1" applyBorder="1" applyAlignment="1">
      <alignment horizontal="left" vertical="center" wrapText="1"/>
    </xf>
    <xf numFmtId="0" fontId="11" fillId="0" borderId="1" xfId="1" applyFont="1" applyFill="1" applyBorder="1" applyAlignment="1">
      <alignment horizontal="left" wrapText="1"/>
    </xf>
    <xf numFmtId="179" fontId="56" fillId="16" borderId="1" xfId="0" applyNumberFormat="1" applyFont="1" applyFill="1" applyBorder="1" applyAlignment="1">
      <alignment horizontal="center" vertical="center" wrapText="1"/>
    </xf>
    <xf numFmtId="4" fontId="44" fillId="16" borderId="1" xfId="0" applyNumberFormat="1" applyFont="1" applyFill="1" applyBorder="1" applyAlignment="1">
      <alignment horizontal="center" vertical="center"/>
    </xf>
    <xf numFmtId="4" fontId="56" fillId="16" borderId="1" xfId="0" applyNumberFormat="1" applyFont="1" applyFill="1" applyBorder="1" applyAlignment="1">
      <alignment horizontal="center" vertical="center" wrapText="1"/>
    </xf>
    <xf numFmtId="179" fontId="63" fillId="2" borderId="1" xfId="0" applyNumberFormat="1" applyFont="1" applyFill="1" applyBorder="1" applyAlignment="1">
      <alignment horizontal="center" vertical="center" wrapText="1"/>
    </xf>
    <xf numFmtId="4" fontId="43" fillId="2" borderId="1" xfId="0" applyNumberFormat="1" applyFont="1" applyFill="1" applyBorder="1" applyAlignment="1">
      <alignment horizontal="center" vertical="center"/>
    </xf>
    <xf numFmtId="4" fontId="63" fillId="2" borderId="1" xfId="0" applyNumberFormat="1" applyFont="1" applyFill="1" applyBorder="1" applyAlignment="1">
      <alignment horizontal="center" vertical="center" wrapText="1"/>
    </xf>
    <xf numFmtId="0" fontId="11" fillId="0" borderId="1" xfId="1" applyFont="1" applyFill="1" applyBorder="1" applyAlignment="1">
      <alignment horizontal="left" wrapText="1"/>
    </xf>
    <xf numFmtId="0" fontId="13" fillId="0" borderId="1" xfId="1" applyFont="1" applyFill="1" applyBorder="1" applyAlignment="1">
      <alignment horizontal="center" vertical="center" wrapText="1"/>
    </xf>
    <xf numFmtId="0" fontId="13" fillId="0" borderId="1" xfId="1" applyFont="1" applyFill="1" applyBorder="1" applyAlignment="1">
      <alignment vertical="center" wrapText="1"/>
    </xf>
    <xf numFmtId="2" fontId="11" fillId="0" borderId="1" xfId="1" applyNumberFormat="1" applyFont="1" applyFill="1" applyBorder="1" applyAlignment="1">
      <alignment vertical="center" wrapText="1"/>
    </xf>
    <xf numFmtId="2" fontId="13" fillId="0" borderId="1" xfId="1" applyNumberFormat="1" applyFont="1" applyFill="1" applyBorder="1" applyAlignment="1">
      <alignment vertical="center" wrapText="1"/>
    </xf>
    <xf numFmtId="0" fontId="13" fillId="0" borderId="1" xfId="1"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8" xfId="0" applyFont="1" applyBorder="1" applyAlignment="1">
      <alignment horizontal="left" vertical="center" wrapText="1"/>
    </xf>
    <xf numFmtId="172" fontId="13" fillId="0" borderId="1" xfId="1" applyNumberFormat="1" applyFont="1" applyFill="1" applyBorder="1" applyAlignment="1">
      <alignment horizontal="center" vertical="center" wrapText="1"/>
    </xf>
    <xf numFmtId="0" fontId="64" fillId="0" borderId="1" xfId="17" applyFont="1" applyBorder="1" applyAlignment="1">
      <alignment horizontal="center" vertical="center"/>
    </xf>
    <xf numFmtId="0" fontId="64" fillId="0" borderId="1" xfId="17" applyFont="1" applyBorder="1" applyAlignment="1">
      <alignment horizontal="center"/>
    </xf>
    <xf numFmtId="4" fontId="9" fillId="0" borderId="1" xfId="17" applyNumberFormat="1" applyFont="1" applyFill="1" applyBorder="1" applyAlignment="1">
      <alignment horizontal="center" vertical="center" wrapText="1"/>
    </xf>
    <xf numFmtId="0" fontId="56" fillId="0" borderId="1" xfId="18" applyFont="1" applyBorder="1" applyAlignment="1">
      <alignment horizontal="center" vertical="center"/>
    </xf>
    <xf numFmtId="0" fontId="56" fillId="0" borderId="1" xfId="18" applyFont="1" applyBorder="1" applyAlignment="1">
      <alignment horizontal="center"/>
    </xf>
    <xf numFmtId="4" fontId="121" fillId="0" borderId="1" xfId="17" applyNumberFormat="1" applyFont="1" applyFill="1" applyBorder="1" applyAlignment="1">
      <alignment horizontal="center" vertical="center" wrapText="1"/>
    </xf>
    <xf numFmtId="4" fontId="121" fillId="0" borderId="1" xfId="17" applyNumberFormat="1" applyFont="1" applyBorder="1" applyAlignment="1">
      <alignment horizontal="center" vertical="center" wrapText="1"/>
    </xf>
    <xf numFmtId="4" fontId="76" fillId="0" borderId="1" xfId="17" applyNumberFormat="1" applyFont="1" applyFill="1" applyBorder="1" applyAlignment="1">
      <alignment horizontal="center" vertical="center" wrapText="1"/>
    </xf>
    <xf numFmtId="4" fontId="122" fillId="0" borderId="1" xfId="17" applyNumberFormat="1" applyFont="1" applyBorder="1" applyAlignment="1">
      <alignment horizontal="center" vertical="center" wrapText="1"/>
    </xf>
    <xf numFmtId="4" fontId="122" fillId="0" borderId="1" xfId="17" applyNumberFormat="1" applyFont="1" applyFill="1" applyBorder="1" applyAlignment="1">
      <alignment horizontal="center" vertical="center" wrapText="1"/>
    </xf>
    <xf numFmtId="4" fontId="123" fillId="0" borderId="1" xfId="17" applyNumberFormat="1" applyFont="1" applyBorder="1" applyAlignment="1">
      <alignment horizontal="center" vertical="center" wrapText="1"/>
    </xf>
    <xf numFmtId="4" fontId="124" fillId="0" borderId="1" xfId="17" applyNumberFormat="1" applyFont="1" applyBorder="1" applyAlignment="1">
      <alignment horizontal="center" vertical="center" wrapText="1"/>
    </xf>
    <xf numFmtId="4" fontId="64" fillId="24" borderId="9" xfId="17" applyNumberFormat="1" applyFont="1" applyFill="1" applyBorder="1" applyAlignment="1">
      <alignment horizontal="left" vertical="center" wrapText="1"/>
    </xf>
    <xf numFmtId="0" fontId="64" fillId="8" borderId="1" xfId="17" applyFont="1" applyFill="1" applyBorder="1" applyAlignment="1">
      <alignment horizontal="left" vertical="center" wrapText="1"/>
    </xf>
    <xf numFmtId="179" fontId="76" fillId="0" borderId="1" xfId="17" applyNumberFormat="1" applyFont="1" applyFill="1" applyBorder="1" applyAlignment="1">
      <alignment horizontal="center" vertical="center" wrapText="1"/>
    </xf>
    <xf numFmtId="179" fontId="122" fillId="0" borderId="1" xfId="17" applyNumberFormat="1" applyFont="1" applyFill="1" applyBorder="1" applyAlignment="1">
      <alignment horizontal="center" vertical="center" wrapText="1"/>
    </xf>
    <xf numFmtId="0" fontId="63" fillId="18" borderId="1" xfId="18" applyFont="1" applyFill="1" applyBorder="1" applyAlignment="1">
      <alignment horizontal="left" vertical="top" wrapText="1"/>
    </xf>
    <xf numFmtId="4" fontId="19" fillId="2" borderId="1" xfId="0" applyNumberFormat="1" applyFont="1" applyFill="1" applyBorder="1" applyAlignment="1">
      <alignment horizontal="center" wrapText="1"/>
    </xf>
    <xf numFmtId="0" fontId="13" fillId="0" borderId="13" xfId="0" applyFont="1" applyFill="1" applyBorder="1" applyAlignment="1" applyProtection="1">
      <alignment horizontal="center" vertical="center" wrapText="1"/>
    </xf>
    <xf numFmtId="0" fontId="13" fillId="0" borderId="0" xfId="0" applyFont="1" applyFill="1" applyBorder="1" applyAlignment="1" applyProtection="1">
      <alignment horizontal="center" wrapText="1"/>
    </xf>
    <xf numFmtId="166" fontId="7" fillId="0" borderId="14"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7" borderId="10" xfId="0" applyFont="1" applyFill="1" applyBorder="1" applyAlignment="1">
      <alignment horizontal="left" vertical="center" wrapText="1"/>
    </xf>
    <xf numFmtId="0" fontId="13" fillId="7" borderId="11" xfId="0" applyFont="1" applyFill="1" applyBorder="1" applyAlignment="1">
      <alignment horizontal="left" vertical="center" wrapText="1"/>
    </xf>
    <xf numFmtId="166" fontId="8" fillId="0" borderId="13" xfId="0" applyNumberFormat="1" applyFont="1" applyFill="1" applyBorder="1" applyAlignment="1">
      <alignment horizontal="right" vertical="center" wrapText="1"/>
    </xf>
    <xf numFmtId="176" fontId="13" fillId="0" borderId="0" xfId="0" applyNumberFormat="1" applyFont="1" applyFill="1" applyBorder="1" applyAlignment="1">
      <alignment horizontal="justify" wrapText="1"/>
    </xf>
    <xf numFmtId="164" fontId="7" fillId="0" borderId="0" xfId="0" applyNumberFormat="1" applyFont="1" applyFill="1" applyAlignment="1">
      <alignment vertical="center" wrapText="1"/>
    </xf>
    <xf numFmtId="0" fontId="10" fillId="0" borderId="0" xfId="0" applyFont="1" applyFill="1" applyBorder="1" applyAlignment="1">
      <alignment horizontal="left" vertical="center" wrapText="1"/>
    </xf>
    <xf numFmtId="178" fontId="13" fillId="0" borderId="0" xfId="0" applyNumberFormat="1" applyFont="1" applyFill="1" applyBorder="1" applyAlignment="1">
      <alignment horizontal="justify" wrapText="1"/>
    </xf>
    <xf numFmtId="174" fontId="14" fillId="0" borderId="0" xfId="0" applyNumberFormat="1" applyFont="1" applyFill="1" applyBorder="1" applyAlignment="1">
      <alignment wrapText="1"/>
    </xf>
    <xf numFmtId="0" fontId="11" fillId="0" borderId="0" xfId="0" applyFont="1" applyFill="1" applyBorder="1" applyAlignment="1">
      <alignment vertical="center" wrapText="1"/>
    </xf>
    <xf numFmtId="174" fontId="13" fillId="0" borderId="0" xfId="0" applyNumberFormat="1" applyFont="1" applyFill="1" applyAlignment="1">
      <alignment horizontal="left" vertical="center" wrapText="1"/>
    </xf>
    <xf numFmtId="174" fontId="13" fillId="0" borderId="0" xfId="0" applyNumberFormat="1" applyFont="1" applyFill="1" applyAlignment="1">
      <alignment vertical="center" wrapText="1"/>
    </xf>
    <xf numFmtId="0" fontId="7" fillId="0" borderId="0" xfId="0" applyNumberFormat="1" applyFont="1" applyFill="1" applyAlignment="1">
      <alignment vertical="center" wrapText="1"/>
    </xf>
    <xf numFmtId="174" fontId="7" fillId="0" borderId="0" xfId="0" applyNumberFormat="1" applyFont="1" applyFill="1" applyAlignment="1">
      <alignment vertical="center" wrapText="1"/>
    </xf>
    <xf numFmtId="166" fontId="13" fillId="0" borderId="0" xfId="0" applyNumberFormat="1" applyFont="1" applyFill="1" applyBorder="1" applyAlignment="1" applyProtection="1">
      <alignment horizontal="left" vertical="top" wrapText="1"/>
    </xf>
    <xf numFmtId="166" fontId="14"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vertical="center" wrapText="1"/>
    </xf>
    <xf numFmtId="166" fontId="7" fillId="0" borderId="0" xfId="0" applyNumberFormat="1" applyFont="1" applyFill="1" applyAlignment="1" applyProtection="1">
      <alignment horizontal="left" vertical="top" wrapText="1"/>
    </xf>
    <xf numFmtId="0" fontId="7" fillId="0" borderId="0" xfId="0" applyFont="1" applyFill="1" applyAlignment="1" applyProtection="1">
      <alignment horizontal="left" vertical="top" wrapText="1"/>
    </xf>
    <xf numFmtId="174" fontId="13" fillId="0" borderId="0" xfId="7" applyNumberFormat="1" applyFont="1" applyFill="1" applyBorder="1" applyAlignment="1">
      <alignment horizontal="center"/>
    </xf>
    <xf numFmtId="0" fontId="10" fillId="20" borderId="0" xfId="0" applyFont="1" applyFill="1" applyBorder="1" applyAlignment="1" applyProtection="1">
      <alignment horizontal="justify" wrapText="1"/>
    </xf>
    <xf numFmtId="170" fontId="13" fillId="13" borderId="1" xfId="0" applyNumberFormat="1" applyFont="1" applyFill="1" applyBorder="1" applyAlignment="1">
      <alignment horizontal="right" vertical="top" wrapText="1"/>
    </xf>
    <xf numFmtId="0" fontId="46" fillId="0" borderId="1" xfId="0" applyFont="1" applyFill="1" applyBorder="1" applyAlignment="1">
      <alignment vertical="center" wrapText="1"/>
    </xf>
    <xf numFmtId="174" fontId="36" fillId="0" borderId="0" xfId="0" applyNumberFormat="1" applyFont="1" applyFill="1" applyBorder="1" applyAlignment="1">
      <alignment vertical="center" wrapText="1"/>
    </xf>
    <xf numFmtId="0" fontId="36" fillId="0" borderId="0" xfId="0" applyFont="1" applyFill="1" applyAlignment="1">
      <alignment vertical="center" wrapText="1"/>
    </xf>
    <xf numFmtId="0" fontId="36" fillId="0" borderId="0" xfId="0" applyFont="1" applyFill="1" applyBorder="1" applyAlignment="1">
      <alignment vertical="center" wrapText="1"/>
    </xf>
    <xf numFmtId="0" fontId="7" fillId="0" borderId="1" xfId="0" applyFont="1" applyFill="1" applyBorder="1" applyAlignment="1">
      <alignment horizontal="justify" vertical="top" wrapText="1"/>
    </xf>
    <xf numFmtId="2" fontId="11" fillId="0" borderId="1" xfId="0" applyNumberFormat="1" applyFont="1" applyFill="1" applyBorder="1" applyAlignment="1">
      <alignment horizontal="center" vertical="center" wrapText="1"/>
    </xf>
    <xf numFmtId="2" fontId="13" fillId="0" borderId="1" xfId="7" applyNumberFormat="1" applyFont="1" applyFill="1" applyBorder="1" applyAlignment="1">
      <alignment horizontal="center" vertical="center" wrapText="1"/>
    </xf>
    <xf numFmtId="174" fontId="46" fillId="17" borderId="1" xfId="0" applyNumberFormat="1" applyFont="1" applyFill="1" applyBorder="1" applyAlignment="1" applyProtection="1">
      <alignment horizontal="center"/>
    </xf>
    <xf numFmtId="174" fontId="36" fillId="17" borderId="1" xfId="0" applyNumberFormat="1" applyFont="1" applyFill="1" applyBorder="1" applyAlignment="1">
      <alignment wrapText="1"/>
    </xf>
    <xf numFmtId="0" fontId="56" fillId="0" borderId="1" xfId="0" applyFont="1" applyBorder="1" applyAlignment="1">
      <alignment horizontal="justify" vertical="center"/>
    </xf>
    <xf numFmtId="174" fontId="11" fillId="17" borderId="1" xfId="7" applyNumberFormat="1" applyFont="1" applyFill="1" applyBorder="1" applyAlignment="1">
      <alignment horizontal="center"/>
    </xf>
    <xf numFmtId="0" fontId="13" fillId="0" borderId="13" xfId="0" applyFont="1" applyFill="1" applyBorder="1" applyAlignment="1" applyProtection="1">
      <alignment horizontal="center" vertical="center" wrapText="1"/>
    </xf>
    <xf numFmtId="0" fontId="13" fillId="0" borderId="0" xfId="0" applyFont="1" applyFill="1" applyBorder="1" applyAlignment="1" applyProtection="1">
      <alignment horizontal="center" wrapText="1"/>
    </xf>
    <xf numFmtId="166" fontId="7" fillId="0" borderId="14" xfId="0" applyNumberFormat="1" applyFont="1" applyFill="1" applyBorder="1" applyAlignment="1" applyProtection="1">
      <alignment horizontal="center" vertical="center" wrapText="1"/>
    </xf>
    <xf numFmtId="0" fontId="10" fillId="0" borderId="9" xfId="0" applyFont="1" applyFill="1" applyBorder="1" applyAlignment="1" applyProtection="1">
      <alignment horizontal="left" vertical="center" wrapText="1"/>
    </xf>
    <xf numFmtId="0" fontId="10" fillId="0" borderId="10" xfId="0" applyFont="1" applyFill="1" applyBorder="1" applyAlignment="1" applyProtection="1">
      <alignment horizontal="left" vertical="center" wrapText="1"/>
    </xf>
    <xf numFmtId="0" fontId="10" fillId="0" borderId="11" xfId="0" applyFont="1" applyFill="1" applyBorder="1" applyAlignment="1" applyProtection="1">
      <alignment horizontal="left" vertical="center" wrapText="1"/>
    </xf>
    <xf numFmtId="0" fontId="10" fillId="16" borderId="9" xfId="0" applyFont="1" applyFill="1" applyBorder="1" applyAlignment="1">
      <alignment horizontal="left" vertical="center" wrapText="1"/>
    </xf>
    <xf numFmtId="0" fontId="48" fillId="16" borderId="10" xfId="0" applyFont="1" applyFill="1" applyBorder="1" applyAlignment="1">
      <alignment horizontal="left" vertical="center" wrapText="1"/>
    </xf>
    <xf numFmtId="0" fontId="48" fillId="16" borderId="11" xfId="0" applyFont="1" applyFill="1" applyBorder="1" applyAlignment="1">
      <alignment horizontal="left" vertical="center" wrapText="1"/>
    </xf>
    <xf numFmtId="0" fontId="13" fillId="0" borderId="0" xfId="0" applyFont="1" applyFill="1" applyBorder="1" applyAlignment="1" applyProtection="1">
      <alignment horizontal="left" wrapText="1"/>
    </xf>
    <xf numFmtId="0" fontId="13" fillId="16" borderId="9" xfId="0" applyFont="1" applyFill="1" applyBorder="1" applyAlignment="1">
      <alignment horizontal="left" vertical="center" wrapText="1"/>
    </xf>
    <xf numFmtId="0" fontId="13" fillId="16" borderId="10" xfId="0" applyFont="1" applyFill="1" applyBorder="1" applyAlignment="1">
      <alignment horizontal="left" vertical="center" wrapText="1"/>
    </xf>
    <xf numFmtId="0" fontId="13" fillId="16" borderId="11" xfId="0" applyFont="1" applyFill="1" applyBorder="1" applyAlignment="1">
      <alignment horizontal="left" vertical="center" wrapText="1"/>
    </xf>
    <xf numFmtId="0" fontId="62" fillId="0" borderId="2" xfId="0" applyFont="1" applyFill="1" applyBorder="1" applyAlignment="1">
      <alignment horizontal="left" vertical="center" wrapText="1"/>
    </xf>
    <xf numFmtId="0" fontId="62" fillId="0" borderId="5" xfId="0" applyFont="1" applyFill="1" applyBorder="1" applyAlignment="1">
      <alignment horizontal="left" vertical="center" wrapText="1"/>
    </xf>
    <xf numFmtId="0" fontId="62" fillId="0" borderId="8" xfId="0" applyFont="1" applyFill="1" applyBorder="1" applyAlignment="1">
      <alignment horizontal="left" vertical="center" wrapText="1"/>
    </xf>
    <xf numFmtId="0" fontId="42" fillId="0" borderId="2" xfId="0" applyFont="1" applyFill="1" applyBorder="1" applyAlignment="1">
      <alignment horizontal="center" vertical="center" wrapText="1"/>
    </xf>
    <xf numFmtId="0" fontId="88" fillId="0" borderId="5" xfId="0" applyFont="1" applyBorder="1" applyAlignment="1">
      <alignment horizontal="center" vertical="center" wrapText="1"/>
    </xf>
    <xf numFmtId="0" fontId="88" fillId="0" borderId="8" xfId="0" applyFont="1" applyBorder="1" applyAlignment="1">
      <alignment horizontal="center" vertical="center" wrapText="1"/>
    </xf>
    <xf numFmtId="0" fontId="19" fillId="0" borderId="2" xfId="0" applyFont="1" applyFill="1" applyBorder="1" applyAlignment="1">
      <alignment horizontal="left" vertical="top" wrapText="1"/>
    </xf>
    <xf numFmtId="0" fontId="19" fillId="0" borderId="5" xfId="0" applyFont="1" applyFill="1" applyBorder="1" applyAlignment="1">
      <alignment horizontal="left" vertical="top" wrapText="1"/>
    </xf>
    <xf numFmtId="0" fontId="19" fillId="0" borderId="8" xfId="0" applyFont="1" applyFill="1" applyBorder="1" applyAlignment="1">
      <alignment horizontal="left" vertical="top" wrapText="1"/>
    </xf>
    <xf numFmtId="0" fontId="19" fillId="0" borderId="2"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0" fillId="16" borderId="10" xfId="0" applyFont="1" applyFill="1" applyBorder="1" applyAlignment="1">
      <alignment horizontal="left" vertical="center" wrapText="1"/>
    </xf>
    <xf numFmtId="0" fontId="10" fillId="16" borderId="11" xfId="0" applyFont="1" applyFill="1" applyBorder="1" applyAlignment="1">
      <alignment horizontal="left" vertical="center" wrapText="1"/>
    </xf>
    <xf numFmtId="0" fontId="42" fillId="0" borderId="2" xfId="0" applyFont="1" applyFill="1" applyBorder="1" applyAlignment="1">
      <alignment horizontal="left" vertical="top" wrapText="1"/>
    </xf>
    <xf numFmtId="0" fontId="0" fillId="0" borderId="5" xfId="0" applyBorder="1" applyAlignment="1">
      <alignment wrapText="1"/>
    </xf>
    <xf numFmtId="0" fontId="0" fillId="0" borderId="8" xfId="0" applyBorder="1" applyAlignment="1">
      <alignment wrapText="1"/>
    </xf>
    <xf numFmtId="0" fontId="10" fillId="20" borderId="9" xfId="0" applyFont="1" applyFill="1" applyBorder="1" applyAlignment="1">
      <alignment horizontal="left" vertical="center" wrapText="1"/>
    </xf>
    <xf numFmtId="0" fontId="10" fillId="20" borderId="10" xfId="0" applyFont="1" applyFill="1" applyBorder="1" applyAlignment="1">
      <alignment horizontal="left" vertical="center" wrapText="1"/>
    </xf>
    <xf numFmtId="0" fontId="10" fillId="20" borderId="11" xfId="0" applyFont="1" applyFill="1" applyBorder="1" applyAlignment="1">
      <alignment horizontal="left" vertical="center" wrapText="1"/>
    </xf>
    <xf numFmtId="0" fontId="42" fillId="0" borderId="5" xfId="0" applyFont="1" applyFill="1" applyBorder="1" applyAlignment="1">
      <alignment horizontal="left" vertical="center" wrapText="1"/>
    </xf>
    <xf numFmtId="0" fontId="42" fillId="0" borderId="8" xfId="0" applyFont="1" applyFill="1" applyBorder="1" applyAlignment="1">
      <alignment horizontal="left" vertical="center" wrapText="1"/>
    </xf>
    <xf numFmtId="166" fontId="19" fillId="22" borderId="9" xfId="0" applyNumberFormat="1" applyFont="1" applyFill="1" applyBorder="1" applyAlignment="1">
      <alignment horizontal="center" vertical="center" wrapText="1"/>
    </xf>
    <xf numFmtId="166" fontId="19" fillId="22" borderId="11" xfId="0" applyNumberFormat="1" applyFont="1" applyFill="1" applyBorder="1" applyAlignment="1">
      <alignment horizontal="center" vertical="center" wrapText="1"/>
    </xf>
    <xf numFmtId="166" fontId="19" fillId="0" borderId="9" xfId="0" applyNumberFormat="1" applyFont="1" applyFill="1" applyBorder="1" applyAlignment="1">
      <alignment horizontal="center" vertical="center" wrapText="1"/>
    </xf>
    <xf numFmtId="166" fontId="19" fillId="0" borderId="11" xfId="0" applyNumberFormat="1" applyFont="1" applyFill="1" applyBorder="1" applyAlignment="1">
      <alignment horizontal="center" vertical="center" wrapText="1"/>
    </xf>
    <xf numFmtId="166"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vertical="top" wrapText="1"/>
    </xf>
    <xf numFmtId="0" fontId="10" fillId="24" borderId="9" xfId="0" applyFont="1" applyFill="1" applyBorder="1" applyAlignment="1">
      <alignment horizontal="left" vertical="center" wrapText="1"/>
    </xf>
    <xf numFmtId="0" fontId="10" fillId="24" borderId="10" xfId="0" applyFont="1" applyFill="1" applyBorder="1" applyAlignment="1">
      <alignment horizontal="left" vertical="center" wrapText="1"/>
    </xf>
    <xf numFmtId="0" fontId="10" fillId="24" borderId="11" xfId="0" applyFont="1" applyFill="1" applyBorder="1" applyAlignment="1">
      <alignment horizontal="left" vertical="center" wrapText="1"/>
    </xf>
    <xf numFmtId="166" fontId="42" fillId="0" borderId="0" xfId="0" applyNumberFormat="1" applyFont="1" applyFill="1" applyAlignment="1">
      <alignment horizontal="center" vertical="center" wrapText="1"/>
    </xf>
    <xf numFmtId="166" fontId="19" fillId="0" borderId="0" xfId="0" applyNumberFormat="1" applyFont="1" applyFill="1" applyAlignment="1">
      <alignment horizontal="center" vertical="center" wrapText="1"/>
    </xf>
    <xf numFmtId="0" fontId="60" fillId="0" borderId="13" xfId="0" applyFont="1" applyFill="1" applyBorder="1" applyAlignment="1">
      <alignment horizontal="right" wrapText="1"/>
    </xf>
    <xf numFmtId="0" fontId="19" fillId="0" borderId="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8" xfId="0" applyFont="1" applyFill="1" applyBorder="1" applyAlignment="1">
      <alignment horizontal="center" vertical="center" wrapText="1"/>
    </xf>
    <xf numFmtId="166" fontId="19" fillId="0" borderId="2" xfId="0" applyNumberFormat="1" applyFont="1" applyFill="1" applyBorder="1" applyAlignment="1">
      <alignment horizontal="center" vertical="center" wrapText="1"/>
    </xf>
    <xf numFmtId="166" fontId="19" fillId="0" borderId="5" xfId="0" applyNumberFormat="1" applyFont="1" applyFill="1" applyBorder="1" applyAlignment="1">
      <alignment horizontal="center" vertical="center" wrapText="1"/>
    </xf>
    <xf numFmtId="0" fontId="89" fillId="0" borderId="5" xfId="0" applyFont="1" applyBorder="1" applyAlignment="1">
      <alignment horizontal="center" vertical="center" wrapText="1"/>
    </xf>
    <xf numFmtId="166" fontId="19" fillId="0" borderId="8" xfId="0" applyNumberFormat="1" applyFont="1" applyFill="1" applyBorder="1" applyAlignment="1">
      <alignment horizontal="center" vertical="center" wrapText="1"/>
    </xf>
    <xf numFmtId="0" fontId="13" fillId="0" borderId="9" xfId="1" applyFont="1" applyFill="1" applyBorder="1" applyAlignment="1" applyProtection="1">
      <alignment horizontal="left" vertical="center" wrapText="1"/>
    </xf>
    <xf numFmtId="0" fontId="13" fillId="0" borderId="10" xfId="1" applyFont="1" applyFill="1" applyBorder="1" applyAlignment="1" applyProtection="1">
      <alignment horizontal="left" vertical="center" wrapText="1"/>
    </xf>
    <xf numFmtId="0" fontId="13" fillId="0" borderId="11" xfId="1" applyFont="1" applyFill="1" applyBorder="1" applyAlignment="1" applyProtection="1">
      <alignment horizontal="left" vertical="center" wrapText="1"/>
    </xf>
    <xf numFmtId="0" fontId="13" fillId="0" borderId="0" xfId="1" applyFont="1" applyFill="1" applyAlignment="1">
      <alignment horizontal="left" vertical="center" wrapText="1"/>
    </xf>
    <xf numFmtId="0" fontId="11" fillId="0" borderId="9" xfId="1" applyFont="1" applyFill="1" applyBorder="1" applyAlignment="1" applyProtection="1">
      <alignment horizontal="left" vertical="center" wrapText="1"/>
    </xf>
    <xf numFmtId="0" fontId="11" fillId="0" borderId="10" xfId="1" applyFont="1" applyFill="1" applyBorder="1" applyAlignment="1" applyProtection="1">
      <alignment horizontal="left" vertical="center" wrapText="1"/>
    </xf>
    <xf numFmtId="166" fontId="12" fillId="0" borderId="2" xfId="1" applyNumberFormat="1" applyFont="1" applyFill="1" applyBorder="1" applyAlignment="1" applyProtection="1">
      <alignment horizontal="left" vertical="top" wrapText="1"/>
    </xf>
    <xf numFmtId="166" fontId="12" fillId="0" borderId="5" xfId="1" applyNumberFormat="1" applyFont="1" applyFill="1" applyBorder="1" applyAlignment="1" applyProtection="1">
      <alignment horizontal="left" vertical="top" wrapText="1"/>
    </xf>
    <xf numFmtId="166" fontId="12" fillId="0" borderId="8" xfId="1" applyNumberFormat="1" applyFont="1" applyFill="1" applyBorder="1" applyAlignment="1" applyProtection="1">
      <alignment horizontal="left" vertical="top" wrapText="1"/>
    </xf>
    <xf numFmtId="166" fontId="14" fillId="0" borderId="12" xfId="1" applyNumberFormat="1" applyFont="1" applyFill="1" applyBorder="1" applyAlignment="1" applyProtection="1">
      <alignment horizontal="center" vertical="center" wrapText="1"/>
    </xf>
    <xf numFmtId="0" fontId="10" fillId="0" borderId="9" xfId="1" applyFont="1" applyFill="1" applyBorder="1" applyAlignment="1" applyProtection="1">
      <alignment horizontal="left" vertical="center" wrapText="1"/>
    </xf>
    <xf numFmtId="0" fontId="10" fillId="0" borderId="10" xfId="1" applyFont="1" applyFill="1" applyBorder="1" applyAlignment="1" applyProtection="1">
      <alignment horizontal="left" vertical="center" wrapText="1"/>
    </xf>
    <xf numFmtId="0" fontId="10" fillId="0" borderId="11" xfId="1" applyFont="1" applyFill="1" applyBorder="1" applyAlignment="1" applyProtection="1">
      <alignment horizontal="left" vertical="center" wrapText="1"/>
    </xf>
    <xf numFmtId="166" fontId="12" fillId="0" borderId="2" xfId="1" applyNumberFormat="1" applyFont="1" applyFill="1" applyBorder="1" applyAlignment="1" applyProtection="1">
      <alignment horizontal="center" vertical="top" wrapText="1"/>
    </xf>
    <xf numFmtId="166" fontId="12" fillId="0" borderId="5" xfId="1" applyNumberFormat="1" applyFont="1" applyFill="1" applyBorder="1" applyAlignment="1" applyProtection="1">
      <alignment horizontal="center" vertical="top" wrapText="1"/>
    </xf>
    <xf numFmtId="166" fontId="12" fillId="0" borderId="8" xfId="1" applyNumberFormat="1" applyFont="1" applyFill="1" applyBorder="1" applyAlignment="1" applyProtection="1">
      <alignment horizontal="center" vertical="top" wrapText="1"/>
    </xf>
    <xf numFmtId="166" fontId="13" fillId="0" borderId="2" xfId="1" applyNumberFormat="1" applyFont="1" applyFill="1" applyBorder="1" applyAlignment="1" applyProtection="1">
      <alignment horizontal="left" vertical="top" wrapText="1"/>
    </xf>
    <xf numFmtId="166" fontId="13" fillId="0" borderId="5" xfId="1" applyNumberFormat="1" applyFont="1" applyFill="1" applyBorder="1" applyAlignment="1" applyProtection="1">
      <alignment horizontal="left" vertical="top" wrapText="1"/>
    </xf>
    <xf numFmtId="166" fontId="13" fillId="0" borderId="8" xfId="1" applyNumberFormat="1" applyFont="1" applyFill="1" applyBorder="1" applyAlignment="1" applyProtection="1">
      <alignment horizontal="left" vertical="top" wrapText="1"/>
    </xf>
    <xf numFmtId="166" fontId="11" fillId="0" borderId="3" xfId="1" applyNumberFormat="1" applyFont="1" applyFill="1" applyBorder="1" applyAlignment="1" applyProtection="1">
      <alignment horizontal="center" vertical="center" wrapText="1"/>
    </xf>
    <xf numFmtId="166" fontId="11" fillId="0" borderId="4" xfId="1" applyNumberFormat="1" applyFont="1" applyFill="1" applyBorder="1" applyAlignment="1" applyProtection="1">
      <alignment horizontal="center" vertical="center" wrapText="1"/>
    </xf>
    <xf numFmtId="166" fontId="11" fillId="0" borderId="6" xfId="1" applyNumberFormat="1" applyFont="1" applyFill="1" applyBorder="1" applyAlignment="1" applyProtection="1">
      <alignment horizontal="center" vertical="center" wrapText="1"/>
    </xf>
    <xf numFmtId="166" fontId="11" fillId="0" borderId="7" xfId="1" applyNumberFormat="1" applyFont="1" applyFill="1" applyBorder="1" applyAlignment="1" applyProtection="1">
      <alignment horizontal="center" vertical="center" wrapText="1"/>
    </xf>
    <xf numFmtId="0" fontId="12" fillId="0" borderId="1" xfId="1" applyFont="1" applyFill="1" applyBorder="1" applyAlignment="1" applyProtection="1">
      <alignment horizontal="center" vertical="center" wrapText="1"/>
    </xf>
    <xf numFmtId="166" fontId="8" fillId="0" borderId="0" xfId="1" applyNumberFormat="1" applyFont="1" applyFill="1" applyAlignment="1">
      <alignment horizontal="left" vertical="center" wrapText="1"/>
    </xf>
    <xf numFmtId="166" fontId="10" fillId="0" borderId="0" xfId="0" applyNumberFormat="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166" fontId="11" fillId="0" borderId="2" xfId="1" applyNumberFormat="1" applyFont="1" applyFill="1" applyBorder="1" applyAlignment="1" applyProtection="1">
      <alignment horizontal="center" vertical="center" wrapText="1"/>
    </xf>
    <xf numFmtId="166" fontId="11" fillId="0" borderId="5" xfId="1" applyNumberFormat="1" applyFont="1" applyFill="1" applyBorder="1" applyAlignment="1" applyProtection="1">
      <alignment horizontal="center" vertical="center" wrapText="1"/>
    </xf>
    <xf numFmtId="166" fontId="8" fillId="0" borderId="13" xfId="1" applyNumberFormat="1" applyFont="1" applyFill="1" applyBorder="1" applyAlignment="1">
      <alignment horizontal="center" vertical="center" wrapText="1"/>
    </xf>
    <xf numFmtId="166" fontId="7" fillId="0" borderId="0" xfId="1" applyNumberFormat="1" applyFont="1" applyFill="1" applyAlignment="1">
      <alignment horizontal="left" vertical="top" wrapText="1"/>
    </xf>
    <xf numFmtId="0" fontId="22" fillId="0" borderId="0" xfId="1" applyFont="1" applyFill="1" applyAlignment="1">
      <alignment horizontal="center" vertical="center" wrapText="1"/>
    </xf>
    <xf numFmtId="166" fontId="10" fillId="0" borderId="0" xfId="1" applyNumberFormat="1" applyFont="1" applyFill="1" applyBorder="1" applyAlignment="1">
      <alignment horizontal="center" vertical="center" wrapText="1"/>
    </xf>
    <xf numFmtId="0" fontId="11" fillId="0" borderId="1" xfId="1" applyFont="1" applyFill="1" applyBorder="1" applyAlignment="1" applyProtection="1">
      <alignment horizontal="left" vertical="center" wrapText="1"/>
    </xf>
    <xf numFmtId="0" fontId="6" fillId="0" borderId="1" xfId="1" applyBorder="1" applyAlignment="1">
      <alignment horizontal="left"/>
    </xf>
    <xf numFmtId="0" fontId="11" fillId="0" borderId="1" xfId="1" applyFont="1" applyFill="1" applyBorder="1" applyAlignment="1">
      <alignment horizontal="left" wrapText="1"/>
    </xf>
    <xf numFmtId="0" fontId="13" fillId="0" borderId="0" xfId="1" applyFont="1" applyFill="1" applyAlignment="1">
      <alignment horizontal="left" wrapText="1"/>
    </xf>
    <xf numFmtId="0" fontId="25" fillId="0" borderId="0" xfId="1" applyFont="1" applyFill="1" applyAlignment="1">
      <alignment vertical="center" wrapText="1"/>
    </xf>
    <xf numFmtId="166" fontId="13" fillId="0" borderId="0" xfId="1" applyNumberFormat="1" applyFont="1" applyFill="1" applyAlignment="1">
      <alignment horizontal="left" vertical="center" wrapText="1"/>
    </xf>
    <xf numFmtId="4" fontId="14" fillId="0" borderId="2" xfId="1" applyNumberFormat="1" applyFont="1" applyFill="1" applyBorder="1" applyAlignment="1">
      <alignment horizontal="left" vertical="center" wrapText="1"/>
    </xf>
    <xf numFmtId="4" fontId="14" fillId="0" borderId="5" xfId="1" applyNumberFormat="1" applyFont="1" applyFill="1" applyBorder="1" applyAlignment="1">
      <alignment horizontal="left" vertical="center" wrapText="1"/>
    </xf>
    <xf numFmtId="4" fontId="14" fillId="0" borderId="8" xfId="1" applyNumberFormat="1" applyFont="1" applyFill="1" applyBorder="1" applyAlignment="1">
      <alignment horizontal="left" vertical="center" wrapText="1"/>
    </xf>
    <xf numFmtId="166" fontId="11" fillId="0" borderId="1" xfId="1" applyNumberFormat="1" applyFont="1" applyFill="1" applyBorder="1" applyAlignment="1">
      <alignment horizontal="center" vertical="center" wrapText="1"/>
    </xf>
    <xf numFmtId="166" fontId="11" fillId="0" borderId="9" xfId="1" applyNumberFormat="1" applyFont="1" applyFill="1" applyBorder="1" applyAlignment="1">
      <alignment horizontal="center" vertical="center" wrapText="1"/>
    </xf>
    <xf numFmtId="166" fontId="11" fillId="0" borderId="11" xfId="1" applyNumberFormat="1" applyFont="1" applyFill="1" applyBorder="1" applyAlignment="1">
      <alignment horizontal="center" vertical="center" wrapText="1"/>
    </xf>
    <xf numFmtId="0" fontId="24" fillId="0" borderId="0" xfId="1" applyFont="1" applyFill="1" applyAlignment="1">
      <alignment horizontal="center" vertical="center" wrapText="1"/>
    </xf>
    <xf numFmtId="0" fontId="21" fillId="0" borderId="0" xfId="1" applyFont="1" applyFill="1" applyAlignment="1">
      <alignment horizontal="center" vertical="center" wrapText="1"/>
    </xf>
    <xf numFmtId="0" fontId="14" fillId="0" borderId="2" xfId="1" applyFont="1" applyFill="1" applyBorder="1" applyAlignment="1">
      <alignment horizontal="center" vertical="center" wrapText="1"/>
    </xf>
    <xf numFmtId="0" fontId="14" fillId="0" borderId="8" xfId="1" applyFont="1" applyFill="1" applyBorder="1" applyAlignment="1">
      <alignment horizontal="center" vertical="center" wrapText="1"/>
    </xf>
    <xf numFmtId="0" fontId="13" fillId="0" borderId="0" xfId="1" applyFont="1" applyFill="1" applyAlignment="1">
      <alignment horizontal="center" vertical="center" wrapText="1"/>
    </xf>
    <xf numFmtId="0" fontId="11" fillId="0" borderId="13" xfId="1" applyFont="1" applyFill="1" applyBorder="1" applyAlignment="1">
      <alignment horizontal="center" vertical="center" wrapText="1"/>
    </xf>
    <xf numFmtId="0" fontId="13" fillId="0" borderId="13" xfId="1" applyFont="1" applyFill="1" applyBorder="1" applyAlignment="1">
      <alignment horizontal="right" vertical="center" wrapText="1"/>
    </xf>
    <xf numFmtId="0" fontId="11" fillId="0" borderId="1" xfId="1" applyFont="1" applyFill="1" applyBorder="1" applyAlignment="1">
      <alignment horizontal="center" vertical="center" wrapText="1"/>
    </xf>
    <xf numFmtId="0" fontId="11" fillId="0" borderId="2" xfId="1" applyFont="1" applyFill="1" applyBorder="1" applyAlignment="1">
      <alignment horizontal="center" vertical="center" wrapText="1"/>
    </xf>
    <xf numFmtId="166" fontId="11" fillId="0" borderId="2" xfId="1" applyNumberFormat="1" applyFont="1" applyFill="1" applyBorder="1" applyAlignment="1">
      <alignment horizontal="center" vertical="center" wrapText="1"/>
    </xf>
    <xf numFmtId="166" fontId="11" fillId="0" borderId="5" xfId="1" applyNumberFormat="1" applyFont="1" applyFill="1" applyBorder="1" applyAlignment="1">
      <alignment horizontal="center" vertical="center" wrapText="1"/>
    </xf>
    <xf numFmtId="166" fontId="8" fillId="0" borderId="0" xfId="4" applyNumberFormat="1" applyFont="1" applyFill="1" applyAlignment="1">
      <alignment horizontal="left" vertical="center" wrapText="1"/>
    </xf>
    <xf numFmtId="166" fontId="10" fillId="0" borderId="0" xfId="4" applyNumberFormat="1" applyFont="1" applyFill="1" applyAlignment="1">
      <alignment horizontal="center" vertical="center" wrapText="1"/>
    </xf>
    <xf numFmtId="0" fontId="20" fillId="0" borderId="13" xfId="4" applyFont="1" applyFill="1" applyBorder="1" applyAlignment="1">
      <alignment horizontal="right" wrapText="1"/>
    </xf>
    <xf numFmtId="0" fontId="20" fillId="0" borderId="0" xfId="4" applyFont="1" applyFill="1" applyBorder="1" applyAlignment="1">
      <alignment horizontal="right" wrapText="1"/>
    </xf>
    <xf numFmtId="0" fontId="11" fillId="0" borderId="1" xfId="4" applyFont="1" applyFill="1" applyBorder="1" applyAlignment="1">
      <alignment horizontal="center" vertical="center" wrapText="1"/>
    </xf>
    <xf numFmtId="166" fontId="11" fillId="0" borderId="2" xfId="4" applyNumberFormat="1" applyFont="1" applyFill="1" applyBorder="1" applyAlignment="1">
      <alignment horizontal="center" vertical="center" wrapText="1"/>
    </xf>
    <xf numFmtId="166" fontId="11" fillId="0" borderId="8" xfId="4" applyNumberFormat="1" applyFont="1" applyFill="1" applyBorder="1" applyAlignment="1">
      <alignment horizontal="center" vertical="center" wrapText="1"/>
    </xf>
    <xf numFmtId="166" fontId="11" fillId="0" borderId="1" xfId="4" applyNumberFormat="1" applyFont="1" applyFill="1" applyBorder="1" applyAlignment="1">
      <alignment horizontal="center" vertical="center" wrapText="1"/>
    </xf>
    <xf numFmtId="166" fontId="11" fillId="0" borderId="9" xfId="4" applyNumberFormat="1" applyFont="1" applyFill="1" applyBorder="1" applyAlignment="1">
      <alignment horizontal="center" vertical="center" wrapText="1"/>
    </xf>
    <xf numFmtId="166" fontId="11" fillId="0" borderId="11" xfId="4" applyNumberFormat="1" applyFont="1" applyFill="1" applyBorder="1" applyAlignment="1">
      <alignment horizontal="center" vertical="center" wrapText="1"/>
    </xf>
    <xf numFmtId="0" fontId="11" fillId="0" borderId="0" xfId="4" applyFont="1" applyFill="1" applyAlignment="1">
      <alignment horizontal="left" vertical="center" wrapText="1"/>
    </xf>
    <xf numFmtId="0" fontId="13" fillId="0" borderId="0" xfId="4" applyFont="1" applyFill="1" applyAlignment="1">
      <alignment horizontal="left" vertical="center" wrapText="1"/>
    </xf>
    <xf numFmtId="0" fontId="11" fillId="10" borderId="9" xfId="4" applyFont="1" applyFill="1" applyBorder="1" applyAlignment="1" applyProtection="1">
      <alignment horizontal="left" vertical="top" wrapText="1"/>
    </xf>
    <xf numFmtId="0" fontId="11" fillId="10" borderId="10" xfId="4" applyFont="1" applyFill="1" applyBorder="1" applyAlignment="1" applyProtection="1">
      <alignment horizontal="left" vertical="top" wrapText="1"/>
    </xf>
    <xf numFmtId="0" fontId="11" fillId="10" borderId="11" xfId="4" applyFont="1" applyFill="1" applyBorder="1" applyAlignment="1" applyProtection="1">
      <alignment horizontal="left" vertical="top" wrapText="1"/>
    </xf>
    <xf numFmtId="0" fontId="11" fillId="7" borderId="9" xfId="4" applyFont="1" applyFill="1" applyBorder="1" applyAlignment="1">
      <alignment horizontal="left" vertical="top" wrapText="1"/>
    </xf>
    <xf numFmtId="0" fontId="11" fillId="7" borderId="10" xfId="4" applyFont="1" applyFill="1" applyBorder="1" applyAlignment="1">
      <alignment horizontal="left" vertical="top" wrapText="1"/>
    </xf>
    <xf numFmtId="0" fontId="11" fillId="7" borderId="11" xfId="4" applyFont="1" applyFill="1" applyBorder="1" applyAlignment="1">
      <alignment horizontal="left" vertical="top" wrapText="1"/>
    </xf>
    <xf numFmtId="0" fontId="11" fillId="12" borderId="9" xfId="4" applyFont="1" applyFill="1" applyBorder="1" applyAlignment="1">
      <alignment horizontal="left" vertical="top" wrapText="1"/>
    </xf>
    <xf numFmtId="0" fontId="11" fillId="12" borderId="10" xfId="4" applyFont="1" applyFill="1" applyBorder="1" applyAlignment="1">
      <alignment horizontal="left" vertical="top" wrapText="1"/>
    </xf>
    <xf numFmtId="0" fontId="11" fillId="12" borderId="11" xfId="4" applyFont="1" applyFill="1" applyBorder="1" applyAlignment="1">
      <alignment horizontal="left" vertical="top" wrapText="1"/>
    </xf>
    <xf numFmtId="0" fontId="7" fillId="0" borderId="2" xfId="4" applyFont="1" applyFill="1" applyBorder="1" applyAlignment="1">
      <alignment horizontal="left" vertical="top" wrapText="1"/>
    </xf>
    <xf numFmtId="0" fontId="7" fillId="0" borderId="8" xfId="4" applyFont="1" applyFill="1" applyBorder="1" applyAlignment="1">
      <alignment horizontal="left" vertical="top" wrapText="1"/>
    </xf>
    <xf numFmtId="0" fontId="7" fillId="0" borderId="2" xfId="1" applyFont="1" applyFill="1" applyBorder="1" applyAlignment="1">
      <alignment horizontal="center" vertical="center" wrapText="1"/>
    </xf>
    <xf numFmtId="0" fontId="7" fillId="0" borderId="8" xfId="1" applyFont="1" applyFill="1" applyBorder="1" applyAlignment="1">
      <alignment horizontal="center" vertical="center" wrapText="1"/>
    </xf>
    <xf numFmtId="0" fontId="11" fillId="10" borderId="1" xfId="4" applyFont="1" applyFill="1" applyBorder="1" applyAlignment="1" applyProtection="1">
      <alignment horizontal="left" vertical="top" wrapText="1"/>
    </xf>
    <xf numFmtId="0" fontId="11" fillId="7" borderId="1" xfId="4" applyFont="1" applyFill="1" applyBorder="1" applyAlignment="1">
      <alignment horizontal="left" vertical="top" wrapText="1"/>
    </xf>
    <xf numFmtId="166" fontId="10" fillId="0" borderId="0" xfId="1" applyNumberFormat="1" applyFont="1" applyFill="1" applyAlignment="1">
      <alignment horizontal="center" vertical="center" wrapText="1"/>
    </xf>
    <xf numFmtId="0" fontId="20" fillId="0" borderId="13" xfId="1" applyFont="1" applyFill="1" applyBorder="1" applyAlignment="1">
      <alignment horizontal="right" wrapText="1"/>
    </xf>
    <xf numFmtId="0" fontId="20" fillId="0" borderId="0" xfId="1" applyFont="1" applyFill="1" applyBorder="1" applyAlignment="1">
      <alignment horizontal="right" wrapText="1"/>
    </xf>
    <xf numFmtId="0" fontId="13" fillId="0" borderId="1" xfId="1" applyFont="1" applyFill="1" applyBorder="1" applyAlignment="1">
      <alignment horizontal="center" vertical="center" wrapText="1"/>
    </xf>
    <xf numFmtId="2" fontId="10" fillId="0" borderId="10" xfId="1" applyNumberFormat="1" applyFont="1" applyBorder="1" applyAlignment="1"/>
    <xf numFmtId="2" fontId="30" fillId="0" borderId="10" xfId="1" applyNumberFormat="1" applyFont="1" applyBorder="1" applyAlignment="1"/>
    <xf numFmtId="2" fontId="30" fillId="0" borderId="11" xfId="1" applyNumberFormat="1" applyFont="1" applyBorder="1" applyAlignment="1"/>
    <xf numFmtId="2" fontId="10" fillId="0" borderId="9" xfId="1" applyNumberFormat="1" applyFont="1" applyFill="1" applyBorder="1" applyAlignment="1">
      <alignment horizontal="left" vertical="center" wrapText="1"/>
    </xf>
    <xf numFmtId="0" fontId="30" fillId="0" borderId="10" xfId="1" applyFont="1" applyBorder="1" applyAlignment="1">
      <alignment vertical="center" wrapText="1"/>
    </xf>
    <xf numFmtId="0" fontId="30" fillId="0" borderId="11" xfId="1" applyFont="1" applyBorder="1" applyAlignment="1">
      <alignment vertical="center" wrapText="1"/>
    </xf>
    <xf numFmtId="2" fontId="10" fillId="0" borderId="9" xfId="1" applyNumberFormat="1" applyFont="1" applyFill="1" applyBorder="1" applyAlignment="1" applyProtection="1">
      <alignment horizontal="left" vertical="center"/>
      <protection locked="0"/>
    </xf>
    <xf numFmtId="2" fontId="10" fillId="0" borderId="10" xfId="1" applyNumberFormat="1" applyFont="1" applyFill="1" applyBorder="1" applyAlignment="1" applyProtection="1">
      <alignment horizontal="left" vertical="center"/>
      <protection locked="0"/>
    </xf>
    <xf numFmtId="2" fontId="10" fillId="0" borderId="11" xfId="1" applyNumberFormat="1" applyFont="1" applyFill="1" applyBorder="1" applyAlignment="1" applyProtection="1">
      <alignment horizontal="left" vertical="center"/>
      <protection locked="0"/>
    </xf>
    <xf numFmtId="2" fontId="10" fillId="0" borderId="10" xfId="1" applyNumberFormat="1" applyFont="1" applyFill="1" applyBorder="1" applyAlignment="1">
      <alignment horizontal="left" vertical="center" wrapText="1"/>
    </xf>
    <xf numFmtId="2" fontId="10" fillId="0" borderId="11" xfId="1" applyNumberFormat="1" applyFont="1" applyFill="1" applyBorder="1" applyAlignment="1">
      <alignment horizontal="left" vertical="center" wrapText="1"/>
    </xf>
    <xf numFmtId="0" fontId="6" fillId="0" borderId="0" xfId="1" applyAlignment="1">
      <alignment horizontal="left" vertical="center" wrapText="1"/>
    </xf>
    <xf numFmtId="0" fontId="6" fillId="0" borderId="0" xfId="1" applyAlignment="1">
      <alignment vertical="center" wrapText="1"/>
    </xf>
    <xf numFmtId="166" fontId="11" fillId="0" borderId="8" xfId="1" applyNumberFormat="1" applyFont="1" applyFill="1" applyBorder="1" applyAlignment="1">
      <alignment horizontal="center" vertical="center" wrapText="1"/>
    </xf>
    <xf numFmtId="0" fontId="10" fillId="0" borderId="10" xfId="1" applyFont="1" applyBorder="1" applyAlignment="1">
      <alignment horizontal="left" vertical="center"/>
    </xf>
    <xf numFmtId="0" fontId="29" fillId="0" borderId="10" xfId="1" applyFont="1" applyBorder="1" applyAlignment="1">
      <alignment horizontal="left" vertical="center"/>
    </xf>
    <xf numFmtId="0" fontId="29" fillId="0" borderId="11" xfId="1" applyFont="1" applyBorder="1" applyAlignment="1">
      <alignment horizontal="left" vertical="center"/>
    </xf>
    <xf numFmtId="2" fontId="10" fillId="0" borderId="9" xfId="1" applyNumberFormat="1" applyFont="1" applyFill="1" applyBorder="1" applyAlignment="1">
      <alignment horizontal="left" wrapText="1"/>
    </xf>
    <xf numFmtId="0" fontId="30" fillId="0" borderId="10" xfId="1" applyFont="1" applyBorder="1" applyAlignment="1">
      <alignment wrapText="1"/>
    </xf>
    <xf numFmtId="0" fontId="30" fillId="0" borderId="11" xfId="1" applyFont="1" applyBorder="1" applyAlignment="1">
      <alignment wrapText="1"/>
    </xf>
    <xf numFmtId="0" fontId="30" fillId="0" borderId="10" xfId="1" applyFont="1" applyBorder="1" applyAlignment="1">
      <alignment horizontal="left" vertical="center" wrapText="1"/>
    </xf>
    <xf numFmtId="0" fontId="30" fillId="0" borderId="11" xfId="1" applyFont="1" applyBorder="1" applyAlignment="1">
      <alignment horizontal="left" vertical="center" wrapText="1"/>
    </xf>
    <xf numFmtId="0" fontId="19" fillId="2" borderId="0" xfId="1" applyFont="1" applyFill="1" applyAlignment="1">
      <alignment horizontal="right" vertical="center" wrapText="1"/>
    </xf>
    <xf numFmtId="0" fontId="33" fillId="0" borderId="2" xfId="1" applyFont="1" applyFill="1" applyBorder="1" applyAlignment="1">
      <alignment horizontal="center" vertical="center" wrapText="1"/>
    </xf>
    <xf numFmtId="0" fontId="33" fillId="0" borderId="8" xfId="1" applyFont="1" applyFill="1" applyBorder="1" applyAlignment="1">
      <alignment horizontal="center" vertical="center" wrapText="1"/>
    </xf>
    <xf numFmtId="166" fontId="33" fillId="2" borderId="2" xfId="1" applyNumberFormat="1" applyFont="1" applyFill="1" applyBorder="1" applyAlignment="1">
      <alignment horizontal="center" vertical="center" wrapText="1"/>
    </xf>
    <xf numFmtId="166" fontId="33" fillId="2" borderId="8" xfId="1" applyNumberFormat="1" applyFont="1" applyFill="1" applyBorder="1" applyAlignment="1">
      <alignment horizontal="center" vertical="center" wrapText="1"/>
    </xf>
    <xf numFmtId="166" fontId="33" fillId="2" borderId="1" xfId="1" applyNumberFormat="1" applyFont="1" applyFill="1" applyBorder="1" applyAlignment="1">
      <alignment horizontal="center" vertical="center" wrapText="1"/>
    </xf>
    <xf numFmtId="166" fontId="33" fillId="2" borderId="9" xfId="1" applyNumberFormat="1" applyFont="1" applyFill="1" applyBorder="1" applyAlignment="1">
      <alignment horizontal="center" vertical="center" wrapText="1"/>
    </xf>
    <xf numFmtId="166" fontId="33" fillId="2" borderId="11" xfId="1" applyNumberFormat="1" applyFont="1" applyFill="1" applyBorder="1" applyAlignment="1">
      <alignment horizontal="center" vertical="center" wrapText="1"/>
    </xf>
    <xf numFmtId="4" fontId="14" fillId="2" borderId="0" xfId="1" applyNumberFormat="1" applyFont="1" applyFill="1" applyAlignment="1">
      <alignment horizontal="left" vertical="center" wrapText="1"/>
    </xf>
    <xf numFmtId="0" fontId="28" fillId="2" borderId="0" xfId="1" applyFont="1" applyFill="1" applyAlignment="1">
      <alignment horizontal="left" vertical="center" wrapText="1"/>
    </xf>
    <xf numFmtId="167" fontId="33" fillId="2" borderId="9" xfId="1" applyNumberFormat="1" applyFont="1" applyFill="1" applyBorder="1" applyAlignment="1">
      <alignment horizontal="center" vertical="center" wrapText="1"/>
    </xf>
    <xf numFmtId="167" fontId="33" fillId="2" borderId="10" xfId="1" applyNumberFormat="1" applyFont="1" applyFill="1" applyBorder="1" applyAlignment="1">
      <alignment horizontal="center" vertical="center" wrapText="1"/>
    </xf>
    <xf numFmtId="167" fontId="33" fillId="2" borderId="7" xfId="1" applyNumberFormat="1" applyFont="1" applyFill="1" applyBorder="1" applyAlignment="1">
      <alignment horizontal="center" vertical="center" wrapText="1"/>
    </xf>
    <xf numFmtId="0" fontId="33" fillId="2" borderId="9" xfId="1" applyFont="1" applyFill="1" applyBorder="1" applyAlignment="1">
      <alignment horizontal="center" vertical="center" wrapText="1"/>
    </xf>
    <xf numFmtId="0" fontId="33" fillId="2" borderId="10" xfId="1" applyFont="1" applyFill="1" applyBorder="1" applyAlignment="1">
      <alignment horizontal="center" vertical="center" wrapText="1"/>
    </xf>
    <xf numFmtId="0" fontId="33" fillId="2" borderId="11" xfId="1" applyFont="1" applyFill="1" applyBorder="1" applyAlignment="1">
      <alignment horizontal="center" vertical="center" wrapText="1"/>
    </xf>
    <xf numFmtId="0" fontId="37" fillId="2" borderId="9" xfId="1" applyFont="1" applyFill="1" applyBorder="1" applyAlignment="1">
      <alignment horizontal="center" vertical="top" wrapText="1"/>
    </xf>
    <xf numFmtId="0" fontId="37" fillId="2" borderId="10" xfId="1" applyFont="1" applyFill="1" applyBorder="1" applyAlignment="1">
      <alignment horizontal="center" vertical="top" wrapText="1"/>
    </xf>
    <xf numFmtId="0" fontId="37" fillId="2" borderId="11" xfId="1" applyFont="1" applyFill="1" applyBorder="1" applyAlignment="1">
      <alignment horizontal="center" vertical="top" wrapText="1"/>
    </xf>
    <xf numFmtId="167" fontId="33" fillId="2" borderId="11" xfId="1" applyNumberFormat="1" applyFont="1" applyFill="1" applyBorder="1" applyAlignment="1">
      <alignment horizontal="center" vertical="center" wrapText="1"/>
    </xf>
    <xf numFmtId="0" fontId="33" fillId="2" borderId="9" xfId="1" applyFont="1" applyFill="1" applyBorder="1" applyAlignment="1">
      <alignment horizontal="left" vertical="top" wrapText="1"/>
    </xf>
    <xf numFmtId="0" fontId="33" fillId="2" borderId="10" xfId="1" applyFont="1" applyFill="1" applyBorder="1" applyAlignment="1">
      <alignment horizontal="left" vertical="top" wrapText="1"/>
    </xf>
    <xf numFmtId="0" fontId="33" fillId="2" borderId="11" xfId="1" applyFont="1" applyFill="1" applyBorder="1" applyAlignment="1">
      <alignment horizontal="left" vertical="top" wrapText="1"/>
    </xf>
    <xf numFmtId="167" fontId="33" fillId="2" borderId="9" xfId="1" applyNumberFormat="1" applyFont="1" applyFill="1" applyBorder="1" applyAlignment="1">
      <alignment horizontal="left" vertical="center" wrapText="1"/>
    </xf>
    <xf numFmtId="167" fontId="33" fillId="2" borderId="10" xfId="1" applyNumberFormat="1" applyFont="1" applyFill="1" applyBorder="1" applyAlignment="1">
      <alignment horizontal="left" vertical="center" wrapText="1"/>
    </xf>
    <xf numFmtId="167" fontId="33" fillId="2" borderId="11" xfId="1" applyNumberFormat="1" applyFont="1" applyFill="1" applyBorder="1" applyAlignment="1">
      <alignment horizontal="left" vertical="center" wrapText="1"/>
    </xf>
    <xf numFmtId="0" fontId="14" fillId="3" borderId="9" xfId="1" applyFont="1" applyFill="1" applyBorder="1" applyAlignment="1">
      <alignment horizontal="left" vertical="top" wrapText="1"/>
    </xf>
    <xf numFmtId="0" fontId="14" fillId="3" borderId="10" xfId="1" applyFont="1" applyFill="1" applyBorder="1" applyAlignment="1">
      <alignment horizontal="left" vertical="top" wrapText="1"/>
    </xf>
    <xf numFmtId="0" fontId="14" fillId="3" borderId="11" xfId="1" applyFont="1" applyFill="1" applyBorder="1" applyAlignment="1">
      <alignment horizontal="left" vertical="top" wrapText="1"/>
    </xf>
    <xf numFmtId="4" fontId="14" fillId="2" borderId="2" xfId="1" applyNumberFormat="1" applyFont="1" applyFill="1" applyBorder="1" applyAlignment="1">
      <alignment horizontal="left" vertical="center" wrapText="1"/>
    </xf>
    <xf numFmtId="4" fontId="14" fillId="2" borderId="5" xfId="1" applyNumberFormat="1" applyFont="1" applyFill="1" applyBorder="1" applyAlignment="1">
      <alignment horizontal="left" vertical="center" wrapText="1"/>
    </xf>
    <xf numFmtId="4" fontId="14" fillId="2" borderId="8" xfId="1" applyNumberFormat="1" applyFont="1" applyFill="1" applyBorder="1" applyAlignment="1">
      <alignment horizontal="left" vertical="center" wrapText="1"/>
    </xf>
    <xf numFmtId="4" fontId="7" fillId="2" borderId="5" xfId="1" applyNumberFormat="1" applyFont="1" applyFill="1" applyBorder="1" applyAlignment="1">
      <alignment horizontal="left" vertical="center" wrapText="1"/>
    </xf>
    <xf numFmtId="4" fontId="7" fillId="2" borderId="8" xfId="1" applyNumberFormat="1" applyFont="1" applyFill="1" applyBorder="1" applyAlignment="1">
      <alignment horizontal="left" vertical="center" wrapText="1"/>
    </xf>
    <xf numFmtId="4" fontId="13" fillId="2" borderId="1" xfId="1" applyNumberFormat="1" applyFont="1" applyFill="1" applyBorder="1" applyAlignment="1">
      <alignment horizontal="center" vertical="center" wrapText="1"/>
    </xf>
    <xf numFmtId="4" fontId="7" fillId="2" borderId="2" xfId="1" applyNumberFormat="1" applyFont="1" applyFill="1" applyBorder="1" applyAlignment="1">
      <alignment horizontal="left" vertical="center" wrapText="1"/>
    </xf>
    <xf numFmtId="4" fontId="14" fillId="30" borderId="2" xfId="1" applyNumberFormat="1" applyFont="1" applyFill="1" applyBorder="1" applyAlignment="1">
      <alignment horizontal="left" vertical="center" wrapText="1"/>
    </xf>
    <xf numFmtId="4" fontId="14" fillId="30" borderId="5" xfId="1" applyNumberFormat="1" applyFont="1" applyFill="1" applyBorder="1" applyAlignment="1">
      <alignment horizontal="left" vertical="center" wrapText="1"/>
    </xf>
    <xf numFmtId="4" fontId="14" fillId="30" borderId="8" xfId="1" applyNumberFormat="1" applyFont="1" applyFill="1" applyBorder="1" applyAlignment="1">
      <alignment horizontal="left" vertical="center" wrapText="1"/>
    </xf>
    <xf numFmtId="4" fontId="7" fillId="2" borderId="2" xfId="1" applyNumberFormat="1" applyFont="1" applyFill="1" applyBorder="1" applyAlignment="1">
      <alignment horizontal="center" vertical="center" wrapText="1"/>
    </xf>
    <xf numFmtId="4" fontId="7" fillId="2" borderId="5" xfId="1" applyNumberFormat="1" applyFont="1" applyFill="1" applyBorder="1" applyAlignment="1">
      <alignment horizontal="center" vertical="center" wrapText="1"/>
    </xf>
    <xf numFmtId="4" fontId="7" fillId="2" borderId="8" xfId="1" applyNumberFormat="1" applyFont="1" applyFill="1" applyBorder="1" applyAlignment="1">
      <alignment horizontal="center" vertical="center" wrapText="1"/>
    </xf>
    <xf numFmtId="167" fontId="7" fillId="0" borderId="3" xfId="0" applyNumberFormat="1" applyFont="1" applyFill="1" applyBorder="1" applyAlignment="1">
      <alignment horizontal="center" vertical="center" wrapText="1"/>
    </xf>
    <xf numFmtId="167" fontId="7" fillId="0" borderId="12" xfId="0" applyNumberFormat="1" applyFont="1" applyFill="1" applyBorder="1" applyAlignment="1">
      <alignment horizontal="center" vertical="center" wrapText="1"/>
    </xf>
    <xf numFmtId="167" fontId="7" fillId="0" borderId="6" xfId="0" applyNumberFormat="1" applyFont="1" applyFill="1" applyBorder="1" applyAlignment="1">
      <alignment horizontal="center" vertical="center" wrapText="1"/>
    </xf>
    <xf numFmtId="4" fontId="14" fillId="2" borderId="2" xfId="1" applyNumberFormat="1" applyFont="1" applyFill="1" applyBorder="1" applyAlignment="1">
      <alignment horizontal="center" vertical="center" wrapText="1"/>
    </xf>
    <xf numFmtId="4" fontId="14" fillId="2" borderId="5" xfId="1" applyNumberFormat="1" applyFont="1" applyFill="1" applyBorder="1" applyAlignment="1">
      <alignment horizontal="center" vertical="center" wrapText="1"/>
    </xf>
    <xf numFmtId="4" fontId="14" fillId="2" borderId="8" xfId="1" applyNumberFormat="1" applyFont="1" applyFill="1" applyBorder="1" applyAlignment="1">
      <alignment horizontal="center" vertical="center" wrapText="1"/>
    </xf>
    <xf numFmtId="167" fontId="36" fillId="0" borderId="3" xfId="0" applyNumberFormat="1" applyFont="1" applyFill="1" applyBorder="1" applyAlignment="1">
      <alignment horizontal="center" vertical="top" wrapText="1"/>
    </xf>
    <xf numFmtId="167" fontId="36" fillId="0" borderId="12" xfId="0" applyNumberFormat="1" applyFont="1" applyFill="1" applyBorder="1" applyAlignment="1">
      <alignment horizontal="center" vertical="top" wrapText="1"/>
    </xf>
    <xf numFmtId="167" fontId="36" fillId="0" borderId="6" xfId="0" applyNumberFormat="1" applyFont="1" applyFill="1" applyBorder="1" applyAlignment="1">
      <alignment horizontal="center" vertical="top" wrapText="1"/>
    </xf>
    <xf numFmtId="0" fontId="13" fillId="0" borderId="2" xfId="1" applyFont="1" applyFill="1" applyBorder="1" applyAlignment="1">
      <alignment horizontal="center" vertical="center" wrapText="1"/>
    </xf>
    <xf numFmtId="0" fontId="13" fillId="0" borderId="5" xfId="1" applyFont="1" applyFill="1" applyBorder="1" applyAlignment="1">
      <alignment horizontal="center" vertical="center" wrapText="1"/>
    </xf>
    <xf numFmtId="166" fontId="11" fillId="0" borderId="9" xfId="1" applyNumberFormat="1" applyFont="1" applyFill="1" applyBorder="1" applyAlignment="1">
      <alignment horizontal="center" vertical="top" wrapText="1"/>
    </xf>
    <xf numFmtId="166" fontId="11" fillId="0" borderId="11" xfId="1" applyNumberFormat="1" applyFont="1" applyFill="1" applyBorder="1" applyAlignment="1">
      <alignment horizontal="center" vertical="top" wrapText="1"/>
    </xf>
    <xf numFmtId="0" fontId="13" fillId="0" borderId="0" xfId="1" applyFont="1" applyFill="1" applyBorder="1" applyAlignment="1">
      <alignment horizontal="left" vertical="center" wrapText="1"/>
    </xf>
    <xf numFmtId="0" fontId="13" fillId="0" borderId="0" xfId="1" applyFont="1" applyFill="1" applyBorder="1" applyAlignment="1">
      <alignment horizontal="left" vertical="top" wrapText="1"/>
    </xf>
    <xf numFmtId="166" fontId="8" fillId="0" borderId="0" xfId="1" applyNumberFormat="1" applyFont="1" applyFill="1" applyBorder="1" applyAlignment="1">
      <alignment horizontal="center" vertical="center" wrapText="1"/>
    </xf>
    <xf numFmtId="0" fontId="11" fillId="2" borderId="1" xfId="1" applyFont="1" applyFill="1" applyBorder="1" applyAlignment="1">
      <alignment horizontal="center" vertical="center" wrapText="1"/>
    </xf>
    <xf numFmtId="166" fontId="10" fillId="0" borderId="0" xfId="0" applyNumberFormat="1" applyFont="1" applyFill="1" applyBorder="1" applyAlignment="1">
      <alignment horizontal="center" vertical="center" wrapText="1"/>
    </xf>
    <xf numFmtId="166" fontId="10" fillId="0" borderId="13"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8" xfId="0" applyFont="1" applyFill="1" applyBorder="1" applyAlignment="1">
      <alignment horizontal="center" vertical="center" wrapText="1"/>
    </xf>
    <xf numFmtId="166" fontId="11" fillId="0" borderId="2" xfId="0" applyNumberFormat="1" applyFont="1" applyFill="1" applyBorder="1" applyAlignment="1">
      <alignment horizontal="center" vertical="center" wrapText="1"/>
    </xf>
    <xf numFmtId="166" fontId="11" fillId="0" borderId="5" xfId="0" applyNumberFormat="1" applyFont="1" applyFill="1" applyBorder="1" applyAlignment="1">
      <alignment horizontal="center" vertical="center" wrapText="1"/>
    </xf>
    <xf numFmtId="166" fontId="11" fillId="0" borderId="2" xfId="0" applyNumberFormat="1" applyFont="1" applyFill="1" applyBorder="1" applyAlignment="1" applyProtection="1">
      <alignment horizontal="center" vertical="center" wrapText="1"/>
      <protection locked="0"/>
    </xf>
    <xf numFmtId="166" fontId="11" fillId="0" borderId="5" xfId="0" applyNumberFormat="1" applyFont="1" applyFill="1" applyBorder="1" applyAlignment="1" applyProtection="1">
      <alignment horizontal="center" vertical="center" wrapText="1"/>
      <protection locked="0"/>
    </xf>
    <xf numFmtId="166" fontId="11" fillId="0" borderId="3" xfId="0" applyNumberFormat="1" applyFont="1" applyFill="1" applyBorder="1" applyAlignment="1">
      <alignment horizontal="center" vertical="center" wrapText="1"/>
    </xf>
    <xf numFmtId="166" fontId="11" fillId="0" borderId="4" xfId="0" applyNumberFormat="1" applyFont="1" applyFill="1" applyBorder="1" applyAlignment="1">
      <alignment horizontal="center" vertical="center" wrapText="1"/>
    </xf>
    <xf numFmtId="166" fontId="11" fillId="0" borderId="6" xfId="0" applyNumberFormat="1" applyFont="1" applyFill="1" applyBorder="1" applyAlignment="1">
      <alignment horizontal="center" vertical="center" wrapText="1"/>
    </xf>
    <xf numFmtId="166" fontId="11" fillId="0" borderId="7" xfId="0" applyNumberFormat="1" applyFont="1" applyFill="1" applyBorder="1" applyAlignment="1">
      <alignment horizontal="center" vertical="center" wrapText="1"/>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21" fillId="0" borderId="11" xfId="0" applyFont="1" applyBorder="1" applyAlignment="1">
      <alignment horizontal="left" vertical="center" wrapText="1"/>
    </xf>
    <xf numFmtId="0" fontId="10" fillId="5" borderId="9" xfId="0" applyFont="1" applyFill="1" applyBorder="1" applyAlignment="1">
      <alignment horizontal="left"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horizontal="left" vertical="center" wrapText="1"/>
    </xf>
    <xf numFmtId="0" fontId="21" fillId="0" borderId="9" xfId="0" applyFont="1" applyFill="1" applyBorder="1" applyAlignment="1">
      <alignment horizontal="left" vertical="center" wrapText="1"/>
    </xf>
    <xf numFmtId="0" fontId="21" fillId="0" borderId="10"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13" fillId="7" borderId="9" xfId="0" applyFont="1" applyFill="1" applyBorder="1" applyAlignment="1">
      <alignment horizontal="left" vertical="center" wrapText="1"/>
    </xf>
    <xf numFmtId="0" fontId="13" fillId="7" borderId="10" xfId="0" applyFont="1" applyFill="1" applyBorder="1" applyAlignment="1">
      <alignment horizontal="left" vertical="center" wrapText="1"/>
    </xf>
    <xf numFmtId="0" fontId="13" fillId="7" borderId="11" xfId="0" applyFont="1" applyFill="1" applyBorder="1" applyAlignment="1">
      <alignment horizontal="left" vertical="center" wrapText="1"/>
    </xf>
    <xf numFmtId="0" fontId="10" fillId="5" borderId="0" xfId="0" applyFont="1" applyFill="1" applyBorder="1" applyAlignment="1">
      <alignment horizontal="left" vertical="center" wrapText="1"/>
    </xf>
    <xf numFmtId="166" fontId="50" fillId="0" borderId="0" xfId="4" applyNumberFormat="1" applyFont="1" applyFill="1" applyAlignment="1">
      <alignment horizontal="center" vertical="center" wrapText="1"/>
    </xf>
    <xf numFmtId="0" fontId="11" fillId="0" borderId="9" xfId="4" applyFont="1" applyFill="1" applyBorder="1" applyAlignment="1">
      <alignment horizontal="left" wrapText="1"/>
    </xf>
    <xf numFmtId="0" fontId="11" fillId="0" borderId="10" xfId="4" applyFont="1" applyFill="1" applyBorder="1" applyAlignment="1">
      <alignment horizontal="left" wrapText="1"/>
    </xf>
    <xf numFmtId="0" fontId="11" fillId="0" borderId="9" xfId="4" applyFont="1" applyFill="1" applyBorder="1" applyAlignment="1">
      <alignment horizontal="left" vertical="center"/>
    </xf>
    <xf numFmtId="0" fontId="11" fillId="0" borderId="10" xfId="4" applyFont="1" applyFill="1" applyBorder="1" applyAlignment="1">
      <alignment horizontal="left" vertical="center"/>
    </xf>
    <xf numFmtId="0" fontId="11" fillId="0" borderId="9" xfId="4" applyFont="1" applyFill="1" applyBorder="1" applyAlignment="1">
      <alignment horizontal="left" vertical="top" wrapText="1"/>
    </xf>
    <xf numFmtId="0" fontId="11" fillId="0" borderId="10" xfId="4" applyFont="1" applyFill="1" applyBorder="1" applyAlignment="1">
      <alignment horizontal="left" vertical="top" wrapText="1"/>
    </xf>
    <xf numFmtId="0" fontId="27" fillId="0" borderId="0" xfId="4" applyAlignment="1">
      <alignment vertical="center" wrapText="1"/>
    </xf>
    <xf numFmtId="0" fontId="8" fillId="0" borderId="0" xfId="1" applyFont="1" applyFill="1" applyAlignment="1">
      <alignment horizontal="left" vertical="center" wrapText="1"/>
    </xf>
    <xf numFmtId="166" fontId="8" fillId="0" borderId="0" xfId="1" applyNumberFormat="1" applyFont="1" applyFill="1" applyAlignment="1">
      <alignment horizontal="center" vertical="center" wrapText="1"/>
    </xf>
    <xf numFmtId="166" fontId="49" fillId="0" borderId="0" xfId="1" applyNumberFormat="1" applyFont="1" applyFill="1" applyAlignment="1">
      <alignment horizontal="center" vertical="center" wrapText="1"/>
    </xf>
    <xf numFmtId="166" fontId="52" fillId="0" borderId="0" xfId="1" applyNumberFormat="1" applyFont="1" applyFill="1" applyAlignment="1">
      <alignment horizontal="center" vertical="center" wrapText="1"/>
    </xf>
    <xf numFmtId="166" fontId="53" fillId="0" borderId="0" xfId="1" applyNumberFormat="1" applyFont="1" applyFill="1" applyAlignment="1">
      <alignment horizontal="center" vertical="center" wrapText="1"/>
    </xf>
    <xf numFmtId="0" fontId="64" fillId="0" borderId="2" xfId="17" applyFont="1" applyFill="1" applyBorder="1" applyAlignment="1">
      <alignment horizontal="left" vertical="top" wrapText="1"/>
    </xf>
    <xf numFmtId="0" fontId="64" fillId="0" borderId="5" xfId="17" applyFont="1" applyFill="1" applyBorder="1" applyAlignment="1">
      <alignment horizontal="left" vertical="top" wrapText="1"/>
    </xf>
    <xf numFmtId="0" fontId="64" fillId="0" borderId="8" xfId="17" applyFont="1" applyFill="1" applyBorder="1" applyAlignment="1">
      <alignment horizontal="left" vertical="top" wrapText="1"/>
    </xf>
    <xf numFmtId="0" fontId="93" fillId="0" borderId="0" xfId="17" applyFont="1" applyAlignment="1">
      <alignment horizontal="center" wrapText="1"/>
    </xf>
    <xf numFmtId="0" fontId="93" fillId="0" borderId="0" xfId="17" applyFont="1" applyAlignment="1">
      <alignment horizontal="center"/>
    </xf>
    <xf numFmtId="0" fontId="57" fillId="0" borderId="1" xfId="17" applyFont="1" applyBorder="1" applyAlignment="1">
      <alignment horizontal="center" vertical="center" wrapText="1"/>
    </xf>
    <xf numFmtId="0" fontId="94" fillId="0" borderId="10" xfId="17" applyFont="1" applyBorder="1" applyAlignment="1">
      <alignment horizontal="center" vertical="center" wrapText="1"/>
    </xf>
    <xf numFmtId="0" fontId="94" fillId="0" borderId="11" xfId="17" applyFont="1" applyBorder="1" applyAlignment="1">
      <alignment horizontal="center" vertical="center" wrapText="1"/>
    </xf>
    <xf numFmtId="0" fontId="56" fillId="0" borderId="0" xfId="17" applyFont="1" applyAlignment="1">
      <alignment horizontal="center"/>
    </xf>
    <xf numFmtId="0" fontId="57" fillId="0" borderId="2" xfId="17" applyFont="1" applyBorder="1" applyAlignment="1">
      <alignment horizontal="center" vertical="center" wrapText="1"/>
    </xf>
    <xf numFmtId="0" fontId="57" fillId="0" borderId="8" xfId="17" applyFont="1" applyBorder="1" applyAlignment="1">
      <alignment horizontal="center" vertical="center" wrapText="1"/>
    </xf>
    <xf numFmtId="0" fontId="57" fillId="0" borderId="9" xfId="17" applyFont="1" applyBorder="1" applyAlignment="1">
      <alignment horizontal="center" wrapText="1"/>
    </xf>
    <xf numFmtId="0" fontId="57" fillId="0" borderId="11" xfId="17" applyFont="1" applyBorder="1" applyAlignment="1">
      <alignment horizontal="center" wrapText="1"/>
    </xf>
    <xf numFmtId="166" fontId="11" fillId="0" borderId="9" xfId="17" applyNumberFormat="1" applyFont="1" applyFill="1" applyBorder="1" applyAlignment="1">
      <alignment horizontal="center" vertical="center" wrapText="1"/>
    </xf>
    <xf numFmtId="166" fontId="11" fillId="0" borderId="11" xfId="17" applyNumberFormat="1" applyFont="1" applyFill="1" applyBorder="1" applyAlignment="1">
      <alignment horizontal="center" vertical="center" wrapText="1"/>
    </xf>
    <xf numFmtId="0" fontId="94" fillId="0" borderId="10" xfId="17" applyFont="1" applyBorder="1" applyAlignment="1">
      <alignment horizontal="center" vertical="center"/>
    </xf>
    <xf numFmtId="0" fontId="94" fillId="0" borderId="11" xfId="17" applyFont="1" applyBorder="1" applyAlignment="1">
      <alignment horizontal="center" vertical="center"/>
    </xf>
    <xf numFmtId="166" fontId="11" fillId="0" borderId="10" xfId="17" applyNumberFormat="1" applyFont="1" applyFill="1" applyBorder="1" applyAlignment="1">
      <alignment horizontal="center" vertical="center" wrapText="1"/>
    </xf>
    <xf numFmtId="166" fontId="11" fillId="0" borderId="1" xfId="17" applyNumberFormat="1" applyFont="1" applyFill="1" applyBorder="1" applyAlignment="1">
      <alignment horizontal="center" vertical="center" wrapText="1"/>
    </xf>
    <xf numFmtId="0" fontId="55" fillId="0" borderId="1" xfId="17" applyFont="1" applyBorder="1" applyAlignment="1">
      <alignment horizontal="center" wrapText="1"/>
    </xf>
    <xf numFmtId="0" fontId="64" fillId="0" borderId="1" xfId="17" applyFont="1" applyBorder="1" applyAlignment="1">
      <alignment horizontal="center" wrapText="1"/>
    </xf>
    <xf numFmtId="0" fontId="21" fillId="0" borderId="0" xfId="17" applyFont="1" applyAlignment="1">
      <alignment horizontal="center" vertical="center" wrapText="1"/>
    </xf>
    <xf numFmtId="0" fontId="21" fillId="0" borderId="0" xfId="17" applyFont="1" applyAlignment="1">
      <alignment horizontal="center" vertical="center"/>
    </xf>
    <xf numFmtId="0" fontId="65" fillId="0" borderId="1" xfId="17" applyFont="1" applyBorder="1" applyAlignment="1">
      <alignment horizontal="center" vertical="center" wrapText="1"/>
    </xf>
    <xf numFmtId="0" fontId="65" fillId="0" borderId="2" xfId="17" applyFont="1" applyBorder="1" applyAlignment="1">
      <alignment horizontal="center" vertical="center" wrapText="1"/>
    </xf>
    <xf numFmtId="0" fontId="65" fillId="0" borderId="8" xfId="17" applyFont="1" applyBorder="1" applyAlignment="1">
      <alignment horizontal="center" vertical="center" wrapText="1"/>
    </xf>
    <xf numFmtId="0" fontId="65" fillId="0" borderId="9" xfId="17" applyFont="1" applyBorder="1" applyAlignment="1">
      <alignment horizontal="center" vertical="center" wrapText="1"/>
    </xf>
    <xf numFmtId="0" fontId="65" fillId="0" borderId="11" xfId="17" applyFont="1" applyBorder="1" applyAlignment="1">
      <alignment horizontal="center" vertical="center" wrapText="1"/>
    </xf>
    <xf numFmtId="0" fontId="56" fillId="0" borderId="0" xfId="17" applyFont="1" applyBorder="1" applyAlignment="1">
      <alignment horizontal="center"/>
    </xf>
    <xf numFmtId="0" fontId="64" fillId="0" borderId="2" xfId="17" applyFont="1" applyBorder="1" applyAlignment="1">
      <alignment horizontal="left" vertical="center" wrapText="1"/>
    </xf>
    <xf numFmtId="0" fontId="64" fillId="0" borderId="5" xfId="17" applyFont="1" applyBorder="1" applyAlignment="1">
      <alignment horizontal="left" vertical="center"/>
    </xf>
    <xf numFmtId="0" fontId="64" fillId="0" borderId="8" xfId="17" applyFont="1" applyBorder="1" applyAlignment="1">
      <alignment horizontal="left" vertical="center"/>
    </xf>
    <xf numFmtId="0" fontId="65" fillId="0" borderId="2" xfId="17" applyFont="1" applyBorder="1" applyAlignment="1">
      <alignment horizontal="left" vertical="center" wrapText="1"/>
    </xf>
    <xf numFmtId="0" fontId="65" fillId="0" borderId="5" xfId="17" applyFont="1" applyBorder="1" applyAlignment="1">
      <alignment horizontal="left" vertical="center"/>
    </xf>
    <xf numFmtId="0" fontId="65" fillId="0" borderId="8" xfId="17" applyFont="1" applyBorder="1" applyAlignment="1">
      <alignment horizontal="left" vertical="center"/>
    </xf>
    <xf numFmtId="0" fontId="56" fillId="0" borderId="0" xfId="18" applyFont="1" applyAlignment="1">
      <alignment horizontal="left"/>
    </xf>
    <xf numFmtId="0" fontId="56" fillId="0" borderId="13" xfId="18" applyFont="1" applyBorder="1" applyAlignment="1">
      <alignment horizontal="center"/>
    </xf>
    <xf numFmtId="0" fontId="56" fillId="2" borderId="2" xfId="18" applyFont="1" applyFill="1" applyBorder="1" applyAlignment="1">
      <alignment horizontal="left" vertical="center" wrapText="1"/>
    </xf>
    <xf numFmtId="0" fontId="56" fillId="2" borderId="5" xfId="18" applyFont="1" applyFill="1" applyBorder="1" applyAlignment="1">
      <alignment horizontal="left" vertical="center"/>
    </xf>
    <xf numFmtId="0" fontId="56" fillId="2" borderId="8" xfId="18" applyFont="1" applyFill="1" applyBorder="1" applyAlignment="1">
      <alignment horizontal="left" vertical="center"/>
    </xf>
    <xf numFmtId="0" fontId="63" fillId="2" borderId="2" xfId="18" applyFont="1" applyFill="1" applyBorder="1" applyAlignment="1">
      <alignment horizontal="left" vertical="center" wrapText="1"/>
    </xf>
    <xf numFmtId="0" fontId="56" fillId="0" borderId="9" xfId="18" applyFont="1" applyFill="1" applyBorder="1" applyAlignment="1">
      <alignment horizontal="center" vertical="center" wrapText="1"/>
    </xf>
    <xf numFmtId="0" fontId="56" fillId="0" borderId="10" xfId="18" applyFont="1" applyFill="1" applyBorder="1" applyAlignment="1">
      <alignment horizontal="center" vertical="center" wrapText="1"/>
    </xf>
    <xf numFmtId="0" fontId="56" fillId="0" borderId="11" xfId="18" applyFont="1" applyFill="1" applyBorder="1" applyAlignment="1">
      <alignment horizontal="center" vertical="center" wrapText="1"/>
    </xf>
    <xf numFmtId="0" fontId="56" fillId="2" borderId="2" xfId="18" applyFont="1" applyFill="1" applyBorder="1" applyAlignment="1">
      <alignment horizontal="left" vertical="top" wrapText="1"/>
    </xf>
    <xf numFmtId="0" fontId="56" fillId="2" borderId="5" xfId="18" applyFont="1" applyFill="1" applyBorder="1" applyAlignment="1">
      <alignment horizontal="left" vertical="top"/>
    </xf>
    <xf numFmtId="0" fontId="56" fillId="2" borderId="8" xfId="18" applyFont="1" applyFill="1" applyBorder="1" applyAlignment="1">
      <alignment horizontal="left" vertical="top"/>
    </xf>
    <xf numFmtId="0" fontId="56" fillId="2" borderId="2" xfId="18" applyFont="1" applyFill="1" applyBorder="1" applyAlignment="1">
      <alignment horizontal="center"/>
    </xf>
    <xf numFmtId="0" fontId="56" fillId="2" borderId="5" xfId="18" applyFont="1" applyFill="1" applyBorder="1" applyAlignment="1">
      <alignment horizontal="center"/>
    </xf>
    <xf numFmtId="0" fontId="56" fillId="2" borderId="8" xfId="18" applyFont="1" applyFill="1" applyBorder="1" applyAlignment="1">
      <alignment horizontal="center"/>
    </xf>
    <xf numFmtId="0" fontId="56" fillId="2" borderId="5" xfId="18" applyFont="1" applyFill="1" applyBorder="1" applyAlignment="1">
      <alignment horizontal="left" vertical="center" wrapText="1"/>
    </xf>
    <xf numFmtId="0" fontId="56" fillId="2" borderId="8" xfId="18" applyFont="1" applyFill="1" applyBorder="1" applyAlignment="1">
      <alignment horizontal="left" vertical="center" wrapText="1"/>
    </xf>
    <xf numFmtId="0" fontId="56" fillId="0" borderId="9" xfId="18" applyFont="1" applyBorder="1" applyAlignment="1">
      <alignment horizontal="center" vertical="top" wrapText="1"/>
    </xf>
    <xf numFmtId="0" fontId="56" fillId="0" borderId="10" xfId="18" applyFont="1" applyBorder="1" applyAlignment="1">
      <alignment horizontal="center" vertical="top" wrapText="1"/>
    </xf>
    <xf numFmtId="0" fontId="56" fillId="0" borderId="11" xfId="18" applyFont="1" applyBorder="1" applyAlignment="1">
      <alignment horizontal="center" vertical="top" wrapText="1"/>
    </xf>
    <xf numFmtId="166" fontId="11" fillId="0" borderId="9" xfId="18" applyNumberFormat="1" applyFont="1" applyFill="1" applyBorder="1" applyAlignment="1">
      <alignment horizontal="center" vertical="center" wrapText="1"/>
    </xf>
    <xf numFmtId="166" fontId="11" fillId="0" borderId="10" xfId="18" applyNumberFormat="1" applyFont="1" applyFill="1" applyBorder="1" applyAlignment="1">
      <alignment horizontal="center" vertical="center" wrapText="1"/>
    </xf>
    <xf numFmtId="166" fontId="11" fillId="0" borderId="11" xfId="18" applyNumberFormat="1" applyFont="1" applyFill="1" applyBorder="1" applyAlignment="1">
      <alignment horizontal="center" vertical="center" wrapText="1"/>
    </xf>
    <xf numFmtId="0" fontId="57" fillId="0" borderId="2" xfId="18" applyFont="1" applyBorder="1" applyAlignment="1">
      <alignment horizontal="center" vertical="center" wrapText="1"/>
    </xf>
    <xf numFmtId="0" fontId="57" fillId="0" borderId="8" xfId="18" applyFont="1" applyBorder="1" applyAlignment="1">
      <alignment horizontal="center" vertical="center" wrapText="1"/>
    </xf>
    <xf numFmtId="166" fontId="11" fillId="0" borderId="1" xfId="18" applyNumberFormat="1" applyFont="1" applyFill="1" applyBorder="1" applyAlignment="1">
      <alignment horizontal="center" vertical="center" wrapText="1"/>
    </xf>
    <xf numFmtId="0" fontId="77" fillId="0" borderId="0" xfId="18" applyFont="1" applyAlignment="1">
      <alignment horizontal="center" vertical="center" wrapText="1"/>
    </xf>
    <xf numFmtId="0" fontId="77" fillId="0" borderId="0" xfId="18" applyFont="1" applyAlignment="1">
      <alignment horizontal="center" vertical="center"/>
    </xf>
    <xf numFmtId="0" fontId="57" fillId="0" borderId="1" xfId="18" applyFont="1" applyBorder="1" applyAlignment="1">
      <alignment horizontal="center" vertical="center" wrapText="1"/>
    </xf>
    <xf numFmtId="49" fontId="65" fillId="0" borderId="2" xfId="0" applyNumberFormat="1" applyFont="1" applyBorder="1" applyAlignment="1">
      <alignment horizontal="center" vertical="center" wrapText="1"/>
    </xf>
    <xf numFmtId="49" fontId="65" fillId="0" borderId="8" xfId="0" applyNumberFormat="1" applyFont="1" applyBorder="1" applyAlignment="1">
      <alignment horizontal="center" vertical="center" wrapText="1"/>
    </xf>
    <xf numFmtId="166" fontId="14" fillId="0" borderId="2" xfId="0" applyNumberFormat="1" applyFont="1" applyFill="1" applyBorder="1" applyAlignment="1">
      <alignment horizontal="center" vertical="center" wrapText="1"/>
    </xf>
    <xf numFmtId="166" fontId="14" fillId="0" borderId="5" xfId="0" applyNumberFormat="1" applyFont="1" applyFill="1" applyBorder="1" applyAlignment="1">
      <alignment horizontal="center" vertical="center" wrapText="1"/>
    </xf>
    <xf numFmtId="166" fontId="14" fillId="0" borderId="8" xfId="0" applyNumberFormat="1" applyFont="1" applyFill="1" applyBorder="1" applyAlignment="1">
      <alignment horizontal="center" vertical="center" wrapText="1"/>
    </xf>
    <xf numFmtId="166" fontId="14" fillId="0" borderId="9" xfId="0" applyNumberFormat="1" applyFont="1" applyFill="1" applyBorder="1" applyAlignment="1">
      <alignment horizontal="center" vertical="center" wrapText="1"/>
    </xf>
    <xf numFmtId="166" fontId="14" fillId="0" borderId="11" xfId="0" applyNumberFormat="1" applyFont="1" applyFill="1" applyBorder="1" applyAlignment="1">
      <alignment horizontal="center" vertical="center" wrapText="1"/>
    </xf>
    <xf numFmtId="0" fontId="15" fillId="0" borderId="1" xfId="0" applyFont="1" applyBorder="1" applyAlignment="1">
      <alignment horizontal="center"/>
    </xf>
    <xf numFmtId="0" fontId="13" fillId="0" borderId="0" xfId="0" applyFont="1" applyFill="1" applyBorder="1" applyAlignment="1" applyProtection="1">
      <alignment horizontal="left" vertical="top" wrapText="1"/>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2" xfId="0" applyFont="1" applyBorder="1" applyAlignment="1">
      <alignment horizontal="left" vertical="center" wrapText="1"/>
    </xf>
    <xf numFmtId="0" fontId="12" fillId="0" borderId="5" xfId="0" applyFont="1" applyBorder="1" applyAlignment="1">
      <alignment horizontal="left" vertical="center" wrapText="1"/>
    </xf>
    <xf numFmtId="0" fontId="12" fillId="0" borderId="8" xfId="0" applyFont="1" applyBorder="1" applyAlignment="1">
      <alignment horizontal="left" vertical="center" wrapText="1"/>
    </xf>
    <xf numFmtId="166" fontId="11" fillId="0" borderId="8" xfId="0" applyNumberFormat="1" applyFont="1" applyFill="1" applyBorder="1" applyAlignment="1">
      <alignment horizontal="center" vertical="center" wrapText="1"/>
    </xf>
    <xf numFmtId="0" fontId="10" fillId="23" borderId="9" xfId="0" applyFont="1" applyFill="1" applyBorder="1" applyAlignment="1">
      <alignment horizontal="left" vertical="center" wrapText="1"/>
    </xf>
    <xf numFmtId="0" fontId="10" fillId="23" borderId="10" xfId="0" applyFont="1" applyFill="1" applyBorder="1" applyAlignment="1">
      <alignment horizontal="left" vertical="center" wrapText="1"/>
    </xf>
    <xf numFmtId="0" fontId="10" fillId="23" borderId="11" xfId="0" applyFont="1" applyFill="1" applyBorder="1" applyAlignment="1">
      <alignment horizontal="left" vertical="center" wrapText="1"/>
    </xf>
    <xf numFmtId="49" fontId="65" fillId="0" borderId="4" xfId="0" applyNumberFormat="1" applyFont="1" applyBorder="1" applyAlignment="1">
      <alignment horizontal="center" vertical="center" wrapText="1"/>
    </xf>
    <xf numFmtId="49" fontId="65" fillId="0" borderId="7"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0" fontId="71" fillId="0" borderId="2"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8" xfId="0" applyFont="1" applyBorder="1" applyAlignment="1">
      <alignment horizontal="center" vertical="center" wrapText="1"/>
    </xf>
    <xf numFmtId="166" fontId="14" fillId="0" borderId="10" xfId="0" applyNumberFormat="1" applyFont="1" applyFill="1" applyBorder="1" applyAlignment="1">
      <alignment horizontal="center" vertical="center" wrapText="1"/>
    </xf>
    <xf numFmtId="14" fontId="13" fillId="0" borderId="0" xfId="0" applyNumberFormat="1" applyFont="1" applyFill="1" applyAlignment="1" applyProtection="1">
      <alignment horizontal="left" wrapText="1"/>
    </xf>
    <xf numFmtId="0" fontId="13" fillId="0" borderId="0" xfId="0" applyFont="1" applyFill="1" applyAlignment="1" applyProtection="1">
      <alignment horizontal="left" wrapText="1"/>
    </xf>
    <xf numFmtId="0" fontId="74" fillId="16" borderId="9" xfId="0" applyFont="1" applyFill="1" applyBorder="1" applyAlignment="1">
      <alignment horizontal="left" vertical="center" wrapText="1"/>
    </xf>
    <xf numFmtId="0" fontId="74" fillId="16" borderId="10" xfId="0" applyFont="1" applyFill="1" applyBorder="1" applyAlignment="1">
      <alignment horizontal="left" vertical="center" wrapText="1"/>
    </xf>
    <xf numFmtId="0" fontId="74" fillId="16" borderId="11" xfId="0" applyFont="1" applyFill="1" applyBorder="1" applyAlignment="1">
      <alignment horizontal="left" vertical="center" wrapText="1"/>
    </xf>
    <xf numFmtId="0" fontId="15" fillId="0" borderId="2" xfId="0" applyFont="1" applyBorder="1" applyAlignment="1">
      <alignment horizontal="left" vertical="center" wrapText="1"/>
    </xf>
    <xf numFmtId="0" fontId="15" fillId="0" borderId="5" xfId="0" applyFont="1" applyBorder="1" applyAlignment="1">
      <alignment horizontal="left" vertical="center"/>
    </xf>
    <xf numFmtId="0" fontId="15" fillId="0" borderId="8" xfId="0" applyFont="1" applyBorder="1" applyAlignment="1">
      <alignment horizontal="left" vertical="center"/>
    </xf>
    <xf numFmtId="0" fontId="120" fillId="32" borderId="9" xfId="0" applyFont="1" applyFill="1" applyBorder="1" applyAlignment="1">
      <alignment horizontal="left" vertical="center" wrapText="1"/>
    </xf>
    <xf numFmtId="0" fontId="120" fillId="32" borderId="10" xfId="0" applyFont="1" applyFill="1" applyBorder="1" applyAlignment="1">
      <alignment horizontal="left" vertical="center" wrapText="1"/>
    </xf>
    <xf numFmtId="0" fontId="120" fillId="32" borderId="11" xfId="0" applyFont="1" applyFill="1" applyBorder="1" applyAlignment="1">
      <alignment horizontal="left" vertical="center" wrapText="1"/>
    </xf>
    <xf numFmtId="0" fontId="112" fillId="0" borderId="0" xfId="0" applyFont="1" applyAlignment="1">
      <alignment horizontal="center" vertical="center" wrapText="1"/>
    </xf>
    <xf numFmtId="0" fontId="65" fillId="0" borderId="2"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8" xfId="0" applyFont="1" applyBorder="1" applyAlignment="1">
      <alignment horizontal="center" vertical="center" wrapText="1"/>
    </xf>
    <xf numFmtId="0" fontId="92" fillId="0" borderId="0" xfId="0" applyFont="1" applyAlignment="1">
      <alignment horizontal="center" vertical="top" wrapText="1"/>
    </xf>
    <xf numFmtId="0" fontId="92" fillId="0" borderId="0" xfId="0" applyFont="1" applyAlignment="1">
      <alignment horizontal="center" vertical="top"/>
    </xf>
    <xf numFmtId="0" fontId="92" fillId="0" borderId="0" xfId="0" applyFont="1" applyBorder="1" applyAlignment="1">
      <alignment horizontal="center" vertical="top" wrapText="1"/>
    </xf>
    <xf numFmtId="0" fontId="92" fillId="0" borderId="0" xfId="0" applyFont="1" applyBorder="1" applyAlignment="1">
      <alignment horizontal="center" vertical="top"/>
    </xf>
    <xf numFmtId="0" fontId="79" fillId="0" borderId="2" xfId="0" applyFont="1" applyBorder="1" applyAlignment="1">
      <alignment horizontal="center" vertical="center" wrapText="1"/>
    </xf>
    <xf numFmtId="0" fontId="79" fillId="0" borderId="5" xfId="0" applyFont="1" applyBorder="1" applyAlignment="1">
      <alignment horizontal="center" vertical="center" wrapText="1"/>
    </xf>
    <xf numFmtId="0" fontId="79" fillId="0" borderId="8" xfId="0" applyFont="1" applyBorder="1" applyAlignment="1">
      <alignment horizontal="center" vertical="center" wrapText="1"/>
    </xf>
    <xf numFmtId="166" fontId="11"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82" fillId="0" borderId="1" xfId="0" applyFont="1" applyBorder="1" applyAlignment="1">
      <alignment horizontal="left" vertical="center" wrapText="1"/>
    </xf>
    <xf numFmtId="0" fontId="66" fillId="0" borderId="2" xfId="0" applyFont="1" applyBorder="1" applyAlignment="1">
      <alignment horizontal="center" vertical="center" wrapText="1"/>
    </xf>
    <xf numFmtId="0" fontId="66" fillId="0" borderId="5" xfId="0" applyFont="1" applyBorder="1" applyAlignment="1">
      <alignment horizontal="center" vertical="center" wrapText="1"/>
    </xf>
    <xf numFmtId="0" fontId="66" fillId="0" borderId="8" xfId="0" applyFont="1" applyBorder="1" applyAlignment="1">
      <alignment horizontal="center" vertical="center" wrapText="1"/>
    </xf>
    <xf numFmtId="0" fontId="63" fillId="0" borderId="1" xfId="0" applyFont="1" applyBorder="1" applyAlignment="1">
      <alignment horizontal="center"/>
    </xf>
    <xf numFmtId="0" fontId="56" fillId="0" borderId="1" xfId="0" applyFont="1" applyBorder="1" applyAlignment="1">
      <alignment horizontal="center"/>
    </xf>
    <xf numFmtId="0" fontId="56" fillId="0" borderId="0" xfId="0" applyFont="1" applyAlignment="1">
      <alignment horizontal="center"/>
    </xf>
    <xf numFmtId="0" fontId="12" fillId="0" borderId="2" xfId="0" applyFont="1" applyBorder="1" applyAlignment="1">
      <alignment horizontal="left" vertical="top" wrapText="1"/>
    </xf>
    <xf numFmtId="0" fontId="12" fillId="0" borderId="5" xfId="0" applyFont="1" applyBorder="1" applyAlignment="1">
      <alignment horizontal="left" vertical="top" wrapText="1"/>
    </xf>
    <xf numFmtId="0" fontId="12" fillId="0" borderId="8" xfId="0" applyFont="1" applyBorder="1" applyAlignment="1">
      <alignment horizontal="left" vertical="top" wrapText="1"/>
    </xf>
    <xf numFmtId="0" fontId="104" fillId="0" borderId="0" xfId="0" applyFont="1" applyFill="1" applyBorder="1" applyAlignment="1" applyProtection="1">
      <alignment horizontal="left" wrapText="1"/>
    </xf>
    <xf numFmtId="0" fontId="104" fillId="0" borderId="13" xfId="0" applyFont="1" applyFill="1" applyBorder="1" applyAlignment="1" applyProtection="1">
      <alignment horizontal="center" vertical="center" wrapText="1"/>
    </xf>
    <xf numFmtId="0" fontId="104" fillId="0" borderId="0" xfId="0" applyFont="1" applyFill="1" applyBorder="1" applyAlignment="1" applyProtection="1">
      <alignment horizontal="center" wrapText="1"/>
    </xf>
    <xf numFmtId="166" fontId="104" fillId="0" borderId="14" xfId="0" applyNumberFormat="1" applyFont="1" applyFill="1" applyBorder="1" applyAlignment="1" applyProtection="1">
      <alignment horizontal="center" vertical="center" wrapText="1"/>
    </xf>
    <xf numFmtId="0" fontId="21" fillId="0" borderId="0" xfId="0" applyFont="1" applyFill="1" applyAlignment="1">
      <alignment horizontal="center" vertical="center" wrapText="1"/>
    </xf>
    <xf numFmtId="166" fontId="8" fillId="0" borderId="13" xfId="0" applyNumberFormat="1" applyFont="1" applyFill="1" applyBorder="1" applyAlignment="1">
      <alignment horizontal="right" vertical="center" wrapText="1"/>
    </xf>
    <xf numFmtId="0" fontId="0" fillId="0" borderId="8" xfId="0" applyBorder="1" applyAlignment="1">
      <alignment horizontal="center" vertical="center" wrapText="1"/>
    </xf>
    <xf numFmtId="166" fontId="11" fillId="0" borderId="9" xfId="0" applyNumberFormat="1" applyFont="1" applyFill="1" applyBorder="1" applyAlignment="1">
      <alignment horizontal="center" vertical="center" wrapText="1"/>
    </xf>
    <xf numFmtId="166" fontId="11" fillId="0" borderId="11" xfId="0" applyNumberFormat="1" applyFont="1" applyFill="1" applyBorder="1" applyAlignment="1">
      <alignment horizontal="center" vertical="center" wrapText="1"/>
    </xf>
    <xf numFmtId="0" fontId="10" fillId="0" borderId="10" xfId="0" applyFont="1" applyFill="1" applyBorder="1" applyAlignment="1">
      <alignment horizontal="left" vertical="center" wrapText="1"/>
    </xf>
    <xf numFmtId="166" fontId="9" fillId="0" borderId="1" xfId="0" applyNumberFormat="1" applyFont="1" applyFill="1" applyBorder="1" applyAlignment="1" applyProtection="1">
      <alignment horizontal="justify" vertical="top" wrapText="1"/>
    </xf>
    <xf numFmtId="166" fontId="7" fillId="0" borderId="2" xfId="0" applyNumberFormat="1" applyFont="1" applyFill="1" applyBorder="1" applyAlignment="1" applyProtection="1">
      <alignment horizontal="left" vertical="top" wrapText="1"/>
    </xf>
    <xf numFmtId="166" fontId="7" fillId="0" borderId="5" xfId="0" applyNumberFormat="1" applyFont="1" applyFill="1" applyBorder="1" applyAlignment="1" applyProtection="1">
      <alignment horizontal="left" vertical="top" wrapText="1"/>
    </xf>
    <xf numFmtId="166" fontId="7" fillId="0" borderId="8" xfId="0" applyNumberFormat="1" applyFont="1" applyFill="1" applyBorder="1" applyAlignment="1" applyProtection="1">
      <alignment horizontal="left" vertical="top" wrapText="1"/>
    </xf>
    <xf numFmtId="0" fontId="13" fillId="0" borderId="10" xfId="0" applyFont="1" applyFill="1" applyBorder="1" applyAlignment="1">
      <alignment horizontal="left" vertical="center" wrapText="1"/>
    </xf>
    <xf numFmtId="166" fontId="64" fillId="2" borderId="2" xfId="0" applyNumberFormat="1" applyFont="1" applyFill="1" applyBorder="1" applyAlignment="1" applyProtection="1">
      <alignment horizontal="left" vertical="top" wrapText="1"/>
    </xf>
    <xf numFmtId="166" fontId="64" fillId="2" borderId="5" xfId="0" applyNumberFormat="1" applyFont="1" applyFill="1" applyBorder="1" applyAlignment="1" applyProtection="1">
      <alignment horizontal="left" vertical="top" wrapText="1"/>
    </xf>
    <xf numFmtId="166" fontId="64" fillId="2" borderId="8" xfId="0" applyNumberFormat="1" applyFont="1" applyFill="1" applyBorder="1" applyAlignment="1" applyProtection="1">
      <alignment horizontal="left" vertical="top" wrapText="1"/>
    </xf>
    <xf numFmtId="166" fontId="7" fillId="2" borderId="2" xfId="0" applyNumberFormat="1" applyFont="1" applyFill="1" applyBorder="1" applyAlignment="1" applyProtection="1">
      <alignment horizontal="justify" vertical="top" wrapText="1"/>
    </xf>
    <xf numFmtId="166" fontId="7" fillId="2" borderId="5" xfId="0" applyNumberFormat="1" applyFont="1" applyFill="1" applyBorder="1" applyAlignment="1" applyProtection="1">
      <alignment horizontal="justify" vertical="top" wrapText="1"/>
    </xf>
    <xf numFmtId="166" fontId="7" fillId="2" borderId="8" xfId="0" applyNumberFormat="1" applyFont="1" applyFill="1" applyBorder="1" applyAlignment="1" applyProtection="1">
      <alignment horizontal="justify" vertical="top" wrapText="1"/>
    </xf>
    <xf numFmtId="0" fontId="78" fillId="0" borderId="9" xfId="0" applyFont="1" applyBorder="1" applyAlignment="1">
      <alignment horizontal="left" vertical="center" wrapText="1"/>
    </xf>
    <xf numFmtId="0" fontId="78" fillId="0" borderId="10" xfId="0" applyFont="1" applyBorder="1" applyAlignment="1">
      <alignment horizontal="left" vertical="center" wrapText="1"/>
    </xf>
    <xf numFmtId="0" fontId="78" fillId="0" borderId="11" xfId="0" applyFont="1" applyBorder="1" applyAlignment="1">
      <alignment horizontal="left" vertical="center" wrapText="1"/>
    </xf>
    <xf numFmtId="0" fontId="13" fillId="20" borderId="9" xfId="0" applyFont="1" applyFill="1" applyBorder="1" applyAlignment="1">
      <alignment horizontal="left" vertical="center" wrapText="1"/>
    </xf>
    <xf numFmtId="0" fontId="13" fillId="20" borderId="10" xfId="0" applyFont="1" applyFill="1" applyBorder="1" applyAlignment="1">
      <alignment horizontal="left" vertical="center" wrapText="1"/>
    </xf>
    <xf numFmtId="0" fontId="13" fillId="20" borderId="11" xfId="0" applyFont="1" applyFill="1" applyBorder="1" applyAlignment="1">
      <alignment horizontal="left" vertical="center" wrapText="1"/>
    </xf>
    <xf numFmtId="0" fontId="42" fillId="0" borderId="8" xfId="0" applyFont="1" applyFill="1" applyBorder="1" applyAlignment="1">
      <alignment horizontal="center" vertical="center" wrapText="1"/>
    </xf>
    <xf numFmtId="166" fontId="42" fillId="0" borderId="9" xfId="0" applyNumberFormat="1" applyFont="1" applyFill="1" applyBorder="1" applyAlignment="1">
      <alignment horizontal="center" vertical="center" wrapText="1"/>
    </xf>
    <xf numFmtId="166" fontId="42" fillId="0" borderId="11" xfId="0" applyNumberFormat="1" applyFont="1" applyFill="1" applyBorder="1" applyAlignment="1">
      <alignment horizontal="center" vertical="center" wrapText="1"/>
    </xf>
    <xf numFmtId="0" fontId="90" fillId="0" borderId="11" xfId="0" applyFont="1" applyBorder="1" applyAlignment="1">
      <alignment horizontal="center" vertical="center" wrapText="1"/>
    </xf>
    <xf numFmtId="0" fontId="0" fillId="0" borderId="0" xfId="0" applyAlignment="1">
      <alignment horizontal="right" wrapText="1"/>
    </xf>
    <xf numFmtId="0" fontId="42" fillId="0" borderId="5" xfId="0" applyFont="1" applyFill="1" applyBorder="1" applyAlignment="1">
      <alignment horizontal="center" vertical="center" wrapText="1"/>
    </xf>
    <xf numFmtId="166" fontId="42" fillId="0" borderId="2" xfId="0" applyNumberFormat="1" applyFont="1" applyFill="1" applyBorder="1" applyAlignment="1">
      <alignment horizontal="center" vertical="center" wrapText="1"/>
    </xf>
    <xf numFmtId="166" fontId="42" fillId="0" borderId="5" xfId="0" applyNumberFormat="1" applyFont="1" applyFill="1" applyBorder="1" applyAlignment="1">
      <alignment horizontal="center" vertical="center" wrapText="1"/>
    </xf>
    <xf numFmtId="0" fontId="91" fillId="0" borderId="5" xfId="0" applyFont="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1" fillId="0" borderId="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166" fontId="14" fillId="0" borderId="3" xfId="0" applyNumberFormat="1" applyFont="1" applyFill="1" applyBorder="1" applyAlignment="1">
      <alignment horizontal="center" vertical="center" wrapText="1"/>
    </xf>
    <xf numFmtId="166" fontId="14" fillId="0" borderId="4" xfId="0" applyNumberFormat="1" applyFont="1" applyFill="1" applyBorder="1" applyAlignment="1">
      <alignment horizontal="center" vertical="center" wrapText="1"/>
    </xf>
    <xf numFmtId="166" fontId="14" fillId="0" borderId="6" xfId="0" applyNumberFormat="1" applyFont="1" applyFill="1" applyBorder="1" applyAlignment="1">
      <alignment horizontal="center" vertical="center" wrapText="1"/>
    </xf>
    <xf numFmtId="166" fontId="14" fillId="0" borderId="7" xfId="0" applyNumberFormat="1" applyFont="1" applyFill="1" applyBorder="1" applyAlignment="1">
      <alignment horizontal="center" vertical="center" wrapText="1"/>
    </xf>
    <xf numFmtId="0" fontId="65" fillId="0" borderId="1" xfId="0" applyFont="1" applyBorder="1" applyAlignment="1">
      <alignment horizontal="center" vertical="center" wrapText="1"/>
    </xf>
    <xf numFmtId="166" fontId="14" fillId="0" borderId="1" xfId="0" applyNumberFormat="1" applyFont="1" applyFill="1" applyBorder="1" applyAlignment="1">
      <alignment horizontal="center" vertical="center" wrapText="1"/>
    </xf>
    <xf numFmtId="0" fontId="80" fillId="25" borderId="9" xfId="0" applyFont="1" applyFill="1" applyBorder="1" applyAlignment="1">
      <alignment horizontal="left" vertical="center" wrapText="1"/>
    </xf>
    <xf numFmtId="0" fontId="80" fillId="25" borderId="10" xfId="0" applyFont="1" applyFill="1" applyBorder="1" applyAlignment="1">
      <alignment horizontal="left" vertical="center" wrapText="1"/>
    </xf>
    <xf numFmtId="0" fontId="80" fillId="25" borderId="11" xfId="0" applyFont="1" applyFill="1" applyBorder="1" applyAlignment="1">
      <alignment horizontal="left" vertical="center" wrapText="1"/>
    </xf>
  </cellXfs>
  <cellStyles count="39">
    <cellStyle name="Гиперссылка" xfId="6" builtinId="8"/>
    <cellStyle name="Обычный" xfId="0" builtinId="0"/>
    <cellStyle name="Обычный 10" xfId="33"/>
    <cellStyle name="Обычный 2" xfId="1"/>
    <cellStyle name="Обычный 2 2" xfId="5"/>
    <cellStyle name="Обычный 2 2 2" xfId="8"/>
    <cellStyle name="Обычный 2 2 3" xfId="9"/>
    <cellStyle name="Обычный 2 3" xfId="10"/>
    <cellStyle name="Обычный 2 3 2" xfId="11"/>
    <cellStyle name="Обычный 2 4" xfId="12"/>
    <cellStyle name="Обычный 2 5" xfId="13"/>
    <cellStyle name="Обычный 2 6" xfId="14"/>
    <cellStyle name="Обычный 2 7" xfId="15"/>
    <cellStyle name="Обычный 2 8" xfId="16"/>
    <cellStyle name="Обычный 3" xfId="3"/>
    <cellStyle name="Обычный 3 2" xfId="19"/>
    <cellStyle name="Обычный 3 3" xfId="34"/>
    <cellStyle name="Обычный 3 4" xfId="37"/>
    <cellStyle name="Обычный 4" xfId="4"/>
    <cellStyle name="Обычный 5" xfId="17"/>
    <cellStyle name="Обычный 5 2" xfId="20"/>
    <cellStyle name="Обычный 6" xfId="18"/>
    <cellStyle name="Обычный 7" xfId="21"/>
    <cellStyle name="Обычный 8" xfId="22"/>
    <cellStyle name="Обычный 9" xfId="29"/>
    <cellStyle name="Процентный" xfId="32" builtinId="5"/>
    <cellStyle name="Процентный 2" xfId="23"/>
    <cellStyle name="Процентный 3" xfId="30"/>
    <cellStyle name="Финансовый" xfId="31" builtinId="3"/>
    <cellStyle name="Финансовый 2" xfId="2"/>
    <cellStyle name="Финансовый 2 2" xfId="36"/>
    <cellStyle name="Финансовый 2 3" xfId="38"/>
    <cellStyle name="Финансовый 3" xfId="7"/>
    <cellStyle name="Финансовый 4" xfId="24"/>
    <cellStyle name="Финансовый 5" xfId="25"/>
    <cellStyle name="Финансовый 6" xfId="26"/>
    <cellStyle name="Финансовый 7" xfId="27"/>
    <cellStyle name="Финансовый 8" xfId="28"/>
    <cellStyle name="Финансовый 9" xfId="35"/>
  </cellStyles>
  <dxfs count="0"/>
  <tableStyles count="0" defaultTableStyle="TableStyleMedium2" defaultPivotStyle="PivotStyleLight16"/>
  <colors>
    <mruColors>
      <color rgb="FF66FF66"/>
      <color rgb="FFFFFF99"/>
      <color rgb="FF99FF99"/>
      <color rgb="FF66FFCC"/>
      <color rgb="FF00FFCC"/>
      <color rgb="FF00FF99"/>
      <color rgb="FF66FF99"/>
      <color rgb="FF00CC00"/>
      <color rgb="FF00CC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39" Type="http://schemas.openxmlformats.org/officeDocument/2006/relationships/revisionLog" Target="revisionLog39.xml"/><Relationship Id="rId89" Type="http://schemas.openxmlformats.org/officeDocument/2006/relationships/revisionLog" Target="revisionLog89.xml"/><Relationship Id="rId34" Type="http://schemas.openxmlformats.org/officeDocument/2006/relationships/revisionLog" Target="revisionLog34.xml"/><Relationship Id="rId42" Type="http://schemas.openxmlformats.org/officeDocument/2006/relationships/revisionLog" Target="revisionLog42.xml"/><Relationship Id="rId47" Type="http://schemas.openxmlformats.org/officeDocument/2006/relationships/revisionLog" Target="revisionLog47.xml"/><Relationship Id="rId50" Type="http://schemas.openxmlformats.org/officeDocument/2006/relationships/revisionLog" Target="revisionLog50.xml"/><Relationship Id="rId55" Type="http://schemas.openxmlformats.org/officeDocument/2006/relationships/revisionLog" Target="revisionLog55.xml"/><Relationship Id="rId63" Type="http://schemas.openxmlformats.org/officeDocument/2006/relationships/revisionLog" Target="revisionLog63.xml"/><Relationship Id="rId68" Type="http://schemas.openxmlformats.org/officeDocument/2006/relationships/revisionLog" Target="revisionLog68.xml"/><Relationship Id="rId76" Type="http://schemas.openxmlformats.org/officeDocument/2006/relationships/revisionLog" Target="revisionLog76.xml"/><Relationship Id="rId84" Type="http://schemas.openxmlformats.org/officeDocument/2006/relationships/revisionLog" Target="revisionLog84.xml"/><Relationship Id="rId97" Type="http://schemas.openxmlformats.org/officeDocument/2006/relationships/revisionLog" Target="revisionLog1.xml"/><Relationship Id="rId92" Type="http://schemas.openxmlformats.org/officeDocument/2006/relationships/revisionLog" Target="revisionLog92.xml"/><Relationship Id="rId71" Type="http://schemas.openxmlformats.org/officeDocument/2006/relationships/revisionLog" Target="revisionLog71.xml"/><Relationship Id="rId87" Type="http://schemas.openxmlformats.org/officeDocument/2006/relationships/revisionLog" Target="revisionLog87.xml"/><Relationship Id="rId79" Type="http://schemas.openxmlformats.org/officeDocument/2006/relationships/revisionLog" Target="revisionLog79.xml"/><Relationship Id="rId32" Type="http://schemas.openxmlformats.org/officeDocument/2006/relationships/revisionLog" Target="revisionLog32.xml"/><Relationship Id="rId37" Type="http://schemas.openxmlformats.org/officeDocument/2006/relationships/revisionLog" Target="revisionLog37.xml"/><Relationship Id="rId40" Type="http://schemas.openxmlformats.org/officeDocument/2006/relationships/revisionLog" Target="revisionLog40.xml"/><Relationship Id="rId45" Type="http://schemas.openxmlformats.org/officeDocument/2006/relationships/revisionLog" Target="revisionLog45.xml"/><Relationship Id="rId53" Type="http://schemas.openxmlformats.org/officeDocument/2006/relationships/revisionLog" Target="revisionLog53.xml"/><Relationship Id="rId58" Type="http://schemas.openxmlformats.org/officeDocument/2006/relationships/revisionLog" Target="revisionLog58.xml"/><Relationship Id="rId66" Type="http://schemas.openxmlformats.org/officeDocument/2006/relationships/revisionLog" Target="revisionLog66.xml"/><Relationship Id="rId74" Type="http://schemas.openxmlformats.org/officeDocument/2006/relationships/revisionLog" Target="revisionLog74.xml"/><Relationship Id="rId95" Type="http://schemas.openxmlformats.org/officeDocument/2006/relationships/revisionLog" Target="revisionLog95.xml"/><Relationship Id="rId61" Type="http://schemas.openxmlformats.org/officeDocument/2006/relationships/revisionLog" Target="revisionLog61.xml"/><Relationship Id="rId82" Type="http://schemas.openxmlformats.org/officeDocument/2006/relationships/revisionLog" Target="revisionLog82.xml"/><Relationship Id="rId90" Type="http://schemas.openxmlformats.org/officeDocument/2006/relationships/revisionLog" Target="revisionLog90.xml"/><Relationship Id="rId57" Type="http://schemas.openxmlformats.org/officeDocument/2006/relationships/revisionLog" Target="revisionLog57.xml"/><Relationship Id="rId49" Type="http://schemas.openxmlformats.org/officeDocument/2006/relationships/revisionLog" Target="revisionLog49.xml"/><Relationship Id="rId36" Type="http://schemas.openxmlformats.org/officeDocument/2006/relationships/revisionLog" Target="revisionLog36.xml"/><Relationship Id="rId86" Type="http://schemas.openxmlformats.org/officeDocument/2006/relationships/revisionLog" Target="revisionLog86.xml"/><Relationship Id="rId94" Type="http://schemas.openxmlformats.org/officeDocument/2006/relationships/revisionLog" Target="revisionLog94.xml"/><Relationship Id="rId31" Type="http://schemas.openxmlformats.org/officeDocument/2006/relationships/revisionLog" Target="revisionLog31.xml"/><Relationship Id="rId44" Type="http://schemas.openxmlformats.org/officeDocument/2006/relationships/revisionLog" Target="revisionLog44.xml"/><Relationship Id="rId52" Type="http://schemas.openxmlformats.org/officeDocument/2006/relationships/revisionLog" Target="revisionLog52.xml"/><Relationship Id="rId60" Type="http://schemas.openxmlformats.org/officeDocument/2006/relationships/revisionLog" Target="revisionLog60.xml"/><Relationship Id="rId65" Type="http://schemas.openxmlformats.org/officeDocument/2006/relationships/revisionLog" Target="revisionLog65.xml"/><Relationship Id="rId73" Type="http://schemas.openxmlformats.org/officeDocument/2006/relationships/revisionLog" Target="revisionLog73.xml"/><Relationship Id="rId78" Type="http://schemas.openxmlformats.org/officeDocument/2006/relationships/revisionLog" Target="revisionLog78.xml"/><Relationship Id="rId81" Type="http://schemas.openxmlformats.org/officeDocument/2006/relationships/revisionLog" Target="revisionLog81.xml"/><Relationship Id="rId77" Type="http://schemas.openxmlformats.org/officeDocument/2006/relationships/revisionLog" Target="revisionLog77.xml"/><Relationship Id="rId69" Type="http://schemas.openxmlformats.org/officeDocument/2006/relationships/revisionLog" Target="revisionLog69.xml"/><Relationship Id="rId64" Type="http://schemas.openxmlformats.org/officeDocument/2006/relationships/revisionLog" Target="revisionLog64.xml"/><Relationship Id="rId56" Type="http://schemas.openxmlformats.org/officeDocument/2006/relationships/revisionLog" Target="revisionLog56.xml"/><Relationship Id="rId35" Type="http://schemas.openxmlformats.org/officeDocument/2006/relationships/revisionLog" Target="revisionLog35.xml"/><Relationship Id="rId43" Type="http://schemas.openxmlformats.org/officeDocument/2006/relationships/revisionLog" Target="revisionLog43.xml"/><Relationship Id="rId48" Type="http://schemas.openxmlformats.org/officeDocument/2006/relationships/revisionLog" Target="revisionLog48.xml"/><Relationship Id="rId93" Type="http://schemas.openxmlformats.org/officeDocument/2006/relationships/revisionLog" Target="revisionLog93.xml"/><Relationship Id="rId51" Type="http://schemas.openxmlformats.org/officeDocument/2006/relationships/revisionLog" Target="revisionLog51.xml"/><Relationship Id="rId72" Type="http://schemas.openxmlformats.org/officeDocument/2006/relationships/revisionLog" Target="revisionLog72.xml"/><Relationship Id="rId80" Type="http://schemas.openxmlformats.org/officeDocument/2006/relationships/revisionLog" Target="revisionLog80.xml"/><Relationship Id="rId85" Type="http://schemas.openxmlformats.org/officeDocument/2006/relationships/revisionLog" Target="revisionLog85.xml"/><Relationship Id="rId67" Type="http://schemas.openxmlformats.org/officeDocument/2006/relationships/revisionLog" Target="revisionLog67.xml"/><Relationship Id="rId59" Type="http://schemas.openxmlformats.org/officeDocument/2006/relationships/revisionLog" Target="revisionLog59.xml"/><Relationship Id="rId46" Type="http://schemas.openxmlformats.org/officeDocument/2006/relationships/revisionLog" Target="revisionLog46.xml"/><Relationship Id="rId33" Type="http://schemas.openxmlformats.org/officeDocument/2006/relationships/revisionLog" Target="revisionLog33.xml"/><Relationship Id="rId38" Type="http://schemas.openxmlformats.org/officeDocument/2006/relationships/revisionLog" Target="revisionLog38.xml"/><Relationship Id="rId96" Type="http://schemas.openxmlformats.org/officeDocument/2006/relationships/revisionLog" Target="revisionLog96.xml"/><Relationship Id="rId41" Type="http://schemas.openxmlformats.org/officeDocument/2006/relationships/revisionLog" Target="revisionLog41.xml"/><Relationship Id="rId54" Type="http://schemas.openxmlformats.org/officeDocument/2006/relationships/revisionLog" Target="revisionLog54.xml"/><Relationship Id="rId62" Type="http://schemas.openxmlformats.org/officeDocument/2006/relationships/revisionLog" Target="revisionLog62.xml"/><Relationship Id="rId70" Type="http://schemas.openxmlformats.org/officeDocument/2006/relationships/revisionLog" Target="revisionLog70.xml"/><Relationship Id="rId75" Type="http://schemas.openxmlformats.org/officeDocument/2006/relationships/revisionLog" Target="revisionLog75.xml"/><Relationship Id="rId83" Type="http://schemas.openxmlformats.org/officeDocument/2006/relationships/revisionLog" Target="revisionLog83.xml"/><Relationship Id="rId88" Type="http://schemas.openxmlformats.org/officeDocument/2006/relationships/revisionLog" Target="revisionLog88.xml"/><Relationship Id="rId91" Type="http://schemas.openxmlformats.org/officeDocument/2006/relationships/revisionLog" Target="revisionLog9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879998C4-3A42-4788-83AC-8A5ADE8E2067}" diskRevisions="1" revisionId="2777" version="97">
  <header guid="{FB9FBCD4-E3A4-418C-99EF-A62C4C6A9DDD}" dateTime="2022-01-13T09:25:51" maxSheetId="23" userName="Цыганкова Ирина Анатольевн" r:id="rId31" minRId="121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290D708-EB94-43BC-A995-1A8CEE76CB6E}" dateTime="2022-01-13T10:49:03" maxSheetId="23" userName="Гончарова Анжела Васильевна" r:id="rId32" minRId="1215" maxRId="123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8BEF7E2C-E16B-4D77-8F49-61E7183FF12A}" dateTime="2022-01-13T10:50:44" maxSheetId="23" userName="Цыганкова Ирина Анатольевн" r:id="rId33" minRId="1268" maxRId="127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879AF59-F149-403C-8E4F-5063F4161753}" dateTime="2022-01-13T10:52:39" maxSheetId="23" userName="Гончарова Анжела Васильевна" r:id="rId3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8D39DDF-4CF1-4155-9E5A-9BF48D6B8B3E}" dateTime="2022-01-13T10:53:27" maxSheetId="23" userName="Гончарова Анжела Васильевна" r:id="rId35" minRId="1303" maxRId="131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BEF8205-64AF-4AED-9CAE-EF716676F4B6}" dateTime="2022-01-13T10:58:39" maxSheetId="23" userName="Цыганкова Ирина Анатольевн" r:id="rId36" minRId="1312" maxRId="131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188FF42C-76B9-4104-A09F-FA85A600F1BA}" dateTime="2022-01-13T11:02:01" maxSheetId="23" userName="Гончарова Анжела Васильевна" r:id="rId37" minRId="1314" maxRId="132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0763AAA-7EF7-4440-BF28-E8B1891630F3}" dateTime="2022-01-13T11:13:31" maxSheetId="23" userName="Цыганкова Ирина Анатольевн" r:id="rId38" minRId="1328" maxRId="133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23C52F8-019E-4901-ACD6-86660D7B338D}" dateTime="2022-01-14T14:14:47" maxSheetId="23" userName="KraevaOV" r:id="rId3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6784F7B-AB1E-42F6-8293-3F30E64927E5}" dateTime="2022-01-14T14:16:16" maxSheetId="23" userName="Гариева Лилия Владимировна" r:id="rId40" minRId="1391" maxRId="148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E87A0F3-2E29-463D-BA2F-CE2B9669F2BC}" dateTime="2022-01-17T10:41:54" maxSheetId="23" userName="Мартынова Снежана Владимировна" r:id="rId41" minRId="1511" maxRId="152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D895D55-1B9B-43A1-93E8-BC9A4B87A155}" dateTime="2022-01-17T11:06:57" maxSheetId="23" userName="Мартынова Снежана Владимировна" r:id="rId42" minRId="1525" maxRId="153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9FBB5A49-1830-4646-A667-D2FD45951067}" dateTime="2022-01-17T11:15:35" maxSheetId="23" userName="Мартынова Снежана Владимировна" r:id="rId43" minRId="1538" maxRId="154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A982105-19FD-4153-8713-B44EE0C8D2EF}" dateTime="2022-01-17T11:22:14" maxSheetId="23" userName="Мартынова Снежана Владимировна" r:id="rId44" minRId="1550" maxRId="156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21B0A6C-0DF4-4A49-8766-6129C0E69284}" dateTime="2022-01-17T11:51:41" maxSheetId="23" userName="Мартынова Снежана Владимировна" r:id="rId45" minRId="1562" maxRId="156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D7844B00-CD80-4256-985D-EA1B70248544}" dateTime="2022-01-17T15:18:12" maxSheetId="23" userName="Мартынова Снежана Владимировна" r:id="rId46" minRId="1567" maxRId="158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96AFC23-6B59-4115-B85E-14FF305F9ABB}" dateTime="2022-01-17T15:19:47" maxSheetId="23" userName="Мартынова Снежана Владимировна" r:id="rId47" minRId="158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1A1BD9D6-854C-4ABF-A09F-C296BB9BA7AE}" dateTime="2022-01-17T17:47:07" maxSheetId="23" userName="Мартынова Снежана Владимировна" r:id="rId4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08AF291-95F0-4EED-8809-5B508046EC72}" dateTime="2022-01-21T11:27:17" maxSheetId="23" userName="Шилкина Татьяна Михайловна" r:id="rId49" minRId="1582" maxRId="159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0BE88CE-25C0-41C9-9FC9-8C105FB869AA}" dateTime="2022-01-21T11:44:10" maxSheetId="23" userName="Шилкина Татьяна Михайловна" r:id="rId50" minRId="1623" maxRId="162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61A0F7F0-2C4B-494F-A449-04D70FD656D9}" dateTime="2022-01-21T11:55:34" maxSheetId="23" userName="Шилкина Татьяна Михайловна" r:id="rId51" minRId="1656" maxRId="166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A937324-2C3B-48C3-B081-F484F2C88BBF}" dateTime="2022-01-21T12:00:04" maxSheetId="23" userName="Шилкина Татьяна Михайловна" r:id="rId52" minRId="1663" maxRId="166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E5A6DCD-5FC1-416A-A8EA-D52A68166FDE}" dateTime="2022-01-21T13:59:46" maxSheetId="23" userName="Шилкина Татьяна Михайловна" r:id="rId53" minRId="166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3A7C26F-D46D-4653-A04E-0FB51782BD57}" dateTime="2022-01-21T14:48:07" maxSheetId="23" userName="Шилкина Татьяна Михайловна" r:id="rId54" minRId="1698" maxRId="171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8DE321E-73D3-4B6B-A4CE-1BB17B2F56DD}" dateTime="2022-01-21T14:49:06" maxSheetId="23" userName="Шилкина Татьяна Михайловна" r:id="rId55" minRId="171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43B33C3-52A6-4565-A8F7-C44A8AC0AF4A}" dateTime="2022-01-21T15:12:44" maxSheetId="23" userName="Шилкина Татьяна Михайловна" r:id="rId56" minRId="1713" maxRId="171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626A9E7-01F5-42B6-8282-A3E854E53681}" dateTime="2022-01-21T15:29:05" maxSheetId="23" userName="Шилкина Татьяна Михайловна" r:id="rId57" minRId="1718" maxRId="171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F003249-8272-46A4-8D23-E9F5F46D6912}" dateTime="2022-01-21T15:48:28" maxSheetId="23" userName="Шилкина Татьяна Михайловна" r:id="rId58" minRId="1720" maxRId="173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F10882B-FBC2-43BC-A28B-3AAB952E3CB8}" dateTime="2022-01-21T16:05:40" maxSheetId="23" userName="Шилкина Татьяна Михайловна" r:id="rId59" minRId="174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0C14D65-9497-48CD-8C72-699358E68CED}" dateTime="2022-01-21T16:11:17" maxSheetId="23" userName="Шилкина Татьяна Михайловна" r:id="rId6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1A32803-61B0-4015-A598-A6EE474CB983}" dateTime="2022-01-21T16:23:24" maxSheetId="23" userName="Шилкина Татьяна Михайловна" r:id="rId61" minRId="1741" maxRId="174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DDDCF404-374C-41EE-9CC3-24C212D7CD38}" dateTime="2022-01-21T16:27:33" maxSheetId="23" userName="Шилкина Татьяна Михайловна" r:id="rId62" minRId="1746" maxRId="174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B3DE85F-498A-4515-9E74-AB58E859428A}" dateTime="2022-01-21T16:33:29" maxSheetId="23" userName="Шилкина Татьяна Михайловна" r:id="rId63" minRId="1750" maxRId="175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88B510A-E2D5-4A40-AF4D-783315B911F5}" dateTime="2022-01-21T17:10:04" maxSheetId="23" userName="Кошелева Танзиля Фиркатовна" r:id="rId64" minRId="1752" maxRId="198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E53BFF4-C7C8-4FF3-8B23-5346DFFDC101}" dateTime="2022-01-24T12:30:02" maxSheetId="23" userName="Саратова Ольга Сергеевна" r:id="rId65" minRId="2014" maxRId="202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EEDFABE-E956-4A17-9D09-A598813CBAB1}" dateTime="2022-01-24T14:34:29" maxSheetId="23" userName="Саратова Ольга Сергеевна" r:id="rId66" minRId="2052" maxRId="205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81C60DDD-A26E-4DB7-82CE-9D1C7E0C9FF2}" dateTime="2022-01-24T15:26:09" maxSheetId="23" userName="Саратова Ольга Сергеевна" r:id="rId67" minRId="2083" maxRId="208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2483078-1CDF-4EC9-939D-022CF800439F}" dateTime="2022-01-24T15:44:27" maxSheetId="23" userName="Саратова Ольга Сергеевна" r:id="rId68" minRId="2085" maxRId="210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D904967-FFBF-4AA5-8345-5EB328ABFEFA}" dateTime="2022-01-24T15:57:37" maxSheetId="23" userName="Саратова Ольга Сергеевна" r:id="rId69" minRId="2107" maxRId="210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DC3ED67-619B-424E-8CA0-60ED72F1C3FD}" dateTime="2022-01-24T16:18:26" maxSheetId="23" userName="Саратова Ольга Сергеевна" r:id="rId70" minRId="2110" maxRId="211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0267B30-3A20-49C5-A2D5-9EF32F15DF42}" dateTime="2022-01-24T16:21:01" maxSheetId="23" userName="Саратова Ольга Сергеевна" r:id="rId71" minRId="211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A951E74-9DF0-484E-A179-8B5BA56A0DA1}" dateTime="2022-01-24T16:53:31" maxSheetId="23" userName="Саратова Ольга Сергеевна" r:id="rId72" minRId="2115" maxRId="212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83FA81C-6D56-4A8F-8F5A-FA617A41BE8E}" dateTime="2022-01-24T17:11:19" maxSheetId="23" userName="Саратова Ольга Сергеевна" r:id="rId73" minRId="2150" maxRId="217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E2527E1-88DE-4CE3-B2EF-6495B7DADBA9}" dateTime="2022-01-24T17:49:21" maxSheetId="23" userName="Саратова Ольга Сергеевна" r:id="rId74" minRId="2204" maxRId="222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FABF03A9-AA2A-45E0-8D11-E60DBFD6D6F8}" dateTime="2022-01-24T17:49:57" maxSheetId="23" userName="Саратова Ольга Сергеевна" r:id="rId75" minRId="222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370C2B8-AED7-4549-8E5C-26DE15F7C8C2}" dateTime="2022-01-24T17:58:09" maxSheetId="23" userName="Кошелева Танзиля Фиркатовна" r:id="rId76" minRId="2226" maxRId="223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A61E759-C519-4E9D-A37A-EE3D1FA6C0C1}" dateTime="2022-01-24T17:58:41" maxSheetId="23" userName="Саратова Ольга Сергеевна" r:id="rId7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7B3C706-720B-485E-93BE-8E4629E0E3D2}" dateTime="2022-01-24T18:08:29" maxSheetId="23" userName="Кошелева Танзиля Фиркатовна" r:id="rId78" minRId="2263" maxRId="226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1D5D49E-3D1A-4E15-B3D1-447969E127EB}" dateTime="2022-01-25T08:26:15" maxSheetId="23" userName="Саратова Ольга Сергеевна" r:id="rId79" minRId="2266" maxRId="227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51122F6-2EF8-4BD6-BBD8-402F1DA09B28}" dateTime="2022-01-25T08:41:56" maxSheetId="23" userName="Кошелева Танзиля Фиркатовна" r:id="rId80" minRId="2280" maxRId="228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0C59E2B-98E2-4AF3-83AC-1EC25D25C25B}" dateTime="2022-01-25T08:47:32" maxSheetId="23" userName="Саратова Ольга Сергеевна" r:id="rId81" minRId="2285" maxRId="229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5823EF0-8F59-4950-9223-2F0B0DD9B859}" dateTime="2022-01-25T09:21:16" maxSheetId="23" userName="Кошелева Танзиля Фиркатовна" r:id="rId82" minRId="2325" maxRId="235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89351B2-EE75-40D4-BFB2-2363E4218F25}" dateTime="2022-01-25T16:51:58" maxSheetId="23" userName="Мартынова Снежана Владимировна" r:id="rId8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8FACB79-FDB2-40F3-ACDB-FA9137FDF1C7}" dateTime="2022-01-25T17:28:22" maxSheetId="23" userName="Саратова Ольга Сергеевна" r:id="rId84" minRId="2388" maxRId="244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521AB8D-0658-4CFC-9966-3DB880F5E4E6}" dateTime="2022-01-26T08:42:12" maxSheetId="23" userName="Мартынова Снежана Владимировна" r:id="rId85" minRId="2442" maxRId="244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6A9EF3C-29A6-4CD8-9292-9035D8037DD4}" dateTime="2022-01-26T12:19:40" maxSheetId="23" userName="Митина Екатерина Сергеевна" r:id="rId86" minRId="2450" maxRId="246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391C5E7-D994-48A1-8E5A-AA3E76C2BE3D}" dateTime="2022-01-26T12:25:45" maxSheetId="23" userName="Митина Екатерина Сергеевна" r:id="rId8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1698481C-68D9-47DD-818E-808F33D28570}" dateTime="2022-01-26T14:05:28" maxSheetId="23" userName="Митина Екатерина Сергеевна" r:id="rId88" minRId="2493" maxRId="252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6776F07-8634-4FEC-87D9-68FDD47C3971}" dateTime="2022-01-26T14:24:17" maxSheetId="23" userName="Мартынова Снежана Владимировна" r:id="rId89" minRId="2556" maxRId="255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36FB536-14D2-4B76-9B68-0C57A7232277}" dateTime="2022-01-26T15:59:19" maxSheetId="23" userName="Митина Екатерина Сергеевна" r:id="rId90" minRId="2560" maxRId="261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809E18B4-CE18-409F-99F9-E12D9C58DE03}" dateTime="2022-01-26T16:08:38" maxSheetId="23" userName="Митина Екатерина Сергеевна" r:id="rId91" minRId="2648" maxRId="267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2F61C5F-8533-45C3-A903-04E05312976B}" dateTime="2022-01-26T16:10:11" maxSheetId="23" userName="Митина Екатерина Сергеевна" r:id="rId92" minRId="267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1A834365-9AE0-4E9A-BF1C-FDD2474177A0}" dateTime="2022-01-26T18:15:00" maxSheetId="23" userName="Митина Екатерина Сергеевна" r:id="rId93" minRId="2672" maxRId="268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D1BE0D89-0E4D-4B42-BC99-E2D0B6A08D7B}" dateTime="2022-01-26T18:51:18" maxSheetId="23" userName="Митина Екатерина Сергеевна" r:id="rId94" minRId="2681" maxRId="269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0167391-3752-46B2-AC61-D1719C7123CE}" dateTime="2022-01-28T18:12:03" maxSheetId="23" userName="Митина Екатерина Сергеевна" r:id="rId9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17DA831-1B26-424D-9770-7BD60CAD7807}" dateTime="2022-03-04T12:09:34" maxSheetId="23" userName="SenivMV" r:id="rId9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879998C4-3A42-4788-83AC-8A5ADE8E2067}" dateTime="2022-03-04T12:10:35" maxSheetId="23" userName="SenivMV" r:id="rId9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F10998C4-BD23-4123-9624-1436EC840983}" action="delete"/>
  <rdn rId="0" localSheetId="2" customView="1" name="Z_F10998C4_BD23_4123_9624_1436EC840983_.wvu.PrintArea" hidden="1" oldHidden="1">
    <formula>'МП РО'!$A$1:$AG$337</formula>
    <oldFormula>'МП РО'!$A$1:$AG$337</oldFormula>
  </rdn>
  <rdn rId="0" localSheetId="3" customView="1" name="Z_F10998C4_BD23_4123_9624_1436EC840983_.wvu.Rows" hidden="1" oldHidden="1">
    <formula>'МП СДР'!$4:$5</formula>
    <oldFormula>'МП СДР'!$4:$5</oldFormula>
  </rdn>
  <rdn rId="0" localSheetId="4" customView="1" name="Z_F10998C4_BD23_4123_9624_1436EC840983_.wvu.PrintArea" hidden="1" oldHidden="1">
    <formula>'МП Культурное пространство'!$A$1:$AF$286</formula>
    <oldFormula>'МП Культурное пространство'!$A$1:$AF$286</oldFormula>
  </rdn>
  <rdn rId="0" localSheetId="4" customView="1" name="Z_F10998C4_BD23_4123_9624_1436EC840983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F10998C4_BD23_4123_9624_1436EC840983_.wvu.Rows" hidden="1" oldHidden="1">
    <formula>'МП Культурное пространство'!$117:$144</formula>
    <oldFormula>'МП Культурное пространство'!$117:$144</oldFormula>
  </rdn>
  <rdn rId="0" localSheetId="5" customView="1" name="Z_F10998C4_BD23_4123_9624_1436EC840983_.wvu.PrintArea" hidden="1" oldHidden="1">
    <formula>'МП Развитие ФКиС'!$A$1:$AG$110</formula>
    <oldFormula>'МП Развитие ФКиС'!$A$1:$AG$110</oldFormula>
  </rdn>
  <rdn rId="0" localSheetId="5" customView="1" name="Z_F10998C4_BD23_4123_9624_1436EC840983_.wvu.PrintTitles" hidden="1" oldHidden="1">
    <formula>'МП Развитие ФКиС'!$A:$A,'МП Развитие ФКиС'!$8:$9</formula>
    <oldFormula>'МП Развитие ФКиС'!$A:$A,'МП Развитие ФКиС'!$8:$9</oldFormula>
  </rdn>
  <rdn rId="0" localSheetId="5" customView="1" name="Z_F10998C4_BD23_4123_9624_1436EC840983_.wvu.Cols" hidden="1" oldHidden="1">
    <formula>'МП Развитие ФКиС'!$AE:$AE</formula>
    <oldFormula>'МП Развитие ФКиС'!$AE:$AE</oldFormula>
  </rdn>
  <rdn rId="0" localSheetId="6" customView="1" name="Z_F10998C4_BD23_4123_9624_1436EC840983_.wvu.PrintArea" hidden="1" oldHidden="1">
    <formula>'МП СЗН'!$A$1:$AF$53</formula>
    <oldFormula>'МП СЗН'!$A$1:$AF$53</oldFormula>
  </rdn>
  <rdn rId="0" localSheetId="6" customView="1" name="Z_F10998C4_BD23_4123_9624_1436EC840983_.wvu.PrintTitles" hidden="1" oldHidden="1">
    <formula>'МП СЗН'!$A:$A</formula>
    <oldFormula>'МП СЗН'!$A:$A</oldFormula>
  </rdn>
  <rdn rId="0" localSheetId="7" customView="1" name="Z_F10998C4_BD23_4123_9624_1436EC840983_.wvu.PrintArea" hidden="1" oldHidden="1">
    <formula>'МП АПК'!$A$1:$AF$87</formula>
    <oldFormula>'МП АПК'!$A$1:$AF$87</oldFormula>
  </rdn>
  <rdn rId="0" localSheetId="7" customView="1" name="Z_F10998C4_BD23_4123_9624_1436EC840983_.wvu.PrintTitles" hidden="1" oldHidden="1">
    <formula>'МП АПК'!$A:$A</formula>
    <oldFormula>'МП АПК'!$A:$A</oldFormula>
  </rdn>
  <rdn rId="0" localSheetId="8" customView="1" name="Z_F10998C4_BD23_4123_9624_1436EC840983_.wvu.PrintArea" hidden="1" oldHidden="1">
    <formula>'МП Развитие жилсферы'!$A$1:$AF$158</formula>
    <oldFormula>'МП Развитие жилсферы'!$A$1:$AF$158</oldFormula>
  </rdn>
  <rdn rId="0" localSheetId="8" customView="1" name="Z_F10998C4_BD23_4123_9624_1436EC840983_.wvu.PrintTitles" hidden="1" oldHidden="1">
    <formula>'МП Развитие жилсферы'!$A:$A,'МП Развитие жилсферы'!$8:$10</formula>
    <oldFormula>'МП Развитие жилсферы'!$A:$A,'МП Развитие жилсферы'!$8:$10</oldFormula>
  </rdn>
  <rdn rId="0" localSheetId="10" customView="1" name="Z_F10998C4_BD23_4123_9624_1436EC840983_.wvu.PrintArea" hidden="1" oldHidden="1">
    <formula>'МП Развитие муниц.службы'!$A$1:$AF$99</formula>
    <oldFormula>'МП Развитие муниц.службы'!$A$1:$AF$99</oldFormula>
  </rdn>
  <rdn rId="0" localSheetId="10" customView="1" name="Z_F10998C4_BD23_4123_9624_1436EC840983_.wvu.PrintTitles" hidden="1" oldHidden="1">
    <formula>'МП Развитие муниц.службы'!$A:$A</formula>
    <oldFormula>'МП Развитие муниц.службы'!$A:$A</oldFormula>
  </rdn>
  <rdn rId="0" localSheetId="11" customView="1" name="Z_F10998C4_BD23_4123_9624_1436EC840983_.wvu.Cols" hidden="1" oldHidden="1">
    <formula>'МП СЭР'!$AG:$AL</formula>
    <oldFormula>'МП СЭР'!$AG:$AL</oldFormula>
  </rdn>
  <rdn rId="0" localSheetId="11" customView="1" name="Z_F10998C4_BD23_4123_9624_1436EC840983_.wvu.FilterData" hidden="1" oldHidden="1">
    <formula>'МП СЭР'!$A$1:$AJ$164</formula>
    <oldFormula>'МП СЭР'!$A$1:$AJ$164</oldFormula>
  </rdn>
  <rdn rId="0" localSheetId="15" customView="1" name="Z_F10998C4_BD23_4123_9624_1436EC840983_.wvu.PrintArea" hidden="1" oldHidden="1">
    <formula>'МП РЖКК'!$A$1:$AF$113</formula>
    <oldFormula>'МП РЖКК'!$A$1:$AF$113</oldFormula>
  </rdn>
  <rdn rId="0" localSheetId="15" customView="1" name="Z_F10998C4_BD23_4123_9624_1436EC840983_.wvu.PrintTitles" hidden="1" oldHidden="1">
    <formula>'МП РЖКК'!$4:$5</formula>
    <oldFormula>'МП РЖКК'!$4:$5</oldFormula>
  </rdn>
  <rdn rId="0" localSheetId="15" customView="1" name="Z_F10998C4_BD23_4123_9624_1436EC840983_.wvu.Rows" hidden="1" oldHidden="1">
    <formula>'МП РЖКК'!$126:$126</formula>
    <oldFormula>'МП РЖКК'!$126:$126</oldFormula>
  </rdn>
  <rdn rId="0" localSheetId="16" customView="1" name="Z_F10998C4_BD23_4123_9624_1436EC840983_.wvu.PrintArea" hidden="1" oldHidden="1">
    <formula>'МП СОГХ'!$A$1:$AR$110</formula>
    <oldFormula>'МП СОГХ'!$A$1:$AR$110</oldFormula>
  </rdn>
  <rdn rId="0" localSheetId="16" customView="1" name="Z_F10998C4_BD23_4123_9624_1436EC840983_.wvu.PrintTitles" hidden="1" oldHidden="1">
    <formula>'МП СОГХ'!$3:$4</formula>
    <oldFormula>'МП СОГХ'!$3:$4</oldFormula>
  </rdn>
  <rdn rId="0" localSheetId="16" customView="1" name="Z_F10998C4_BD23_4123_9624_1436EC840983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F10998C4_BD23_4123_9624_1436EC840983_.wvu.PrintArea" hidden="1" oldHidden="1">
    <formula>'МП Развитие транспорт.системы'!$A$1:$AR$194</formula>
    <oldFormula>'МП Развитие транспорт.системы'!$A$1:$AR$194</oldFormula>
  </rdn>
  <rdn rId="0" localSheetId="17" customView="1" name="Z_F10998C4_BD23_4123_9624_1436EC840983_.wvu.PrintTitles" hidden="1" oldHidden="1">
    <formula>'МП Развитие транспорт.системы'!$3:$4</formula>
    <oldFormula>'МП Развитие транспорт.системы'!$3:$4</oldFormula>
  </rdn>
  <rdn rId="0" localSheetId="17" customView="1" name="Z_F10998C4_BD23_4123_9624_1436EC840983_.wvu.Rows" hidden="1" oldHidden="1">
    <formula>'МП Развитие транспорт.системы'!$167:$185</formula>
    <oldFormula>'МП Развитие транспорт.системы'!$167:$185</oldFormula>
  </rdn>
  <rdn rId="0" localSheetId="17" customView="1" name="Z_F10998C4_BD23_4123_9624_1436EC840983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F10998C4-BD23-4123-9624-1436EC840983}" action="add"/>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7" sqref="A27">
    <dxf>
      <fill>
        <patternFill>
          <bgColor rgb="FFFFFF00"/>
        </patternFill>
      </fill>
    </dxf>
  </rfmt>
  <rfmt sheetId="17" sqref="A33">
    <dxf>
      <fill>
        <patternFill>
          <bgColor rgb="FFFFFF00"/>
        </patternFill>
      </fill>
    </dxf>
  </rfmt>
  <rfmt sheetId="17" sqref="A45">
    <dxf>
      <fill>
        <patternFill>
          <bgColor rgb="FFFFFF00"/>
        </patternFill>
      </fill>
    </dxf>
  </rfmt>
  <rfmt sheetId="17" sqref="A51">
    <dxf>
      <fill>
        <patternFill>
          <bgColor rgb="FFFFFF00"/>
        </patternFill>
      </fill>
    </dxf>
  </rfmt>
  <rfmt sheetId="17" sqref="A57">
    <dxf>
      <fill>
        <patternFill>
          <bgColor rgb="FFFFFF00"/>
        </patternFill>
      </fill>
    </dxf>
  </rfmt>
  <rfmt sheetId="17" sqref="A63">
    <dxf>
      <fill>
        <patternFill>
          <bgColor rgb="FFFFFF00"/>
        </patternFill>
      </fill>
    </dxf>
  </rfmt>
  <rcc rId="1214" sId="17" numFmtId="4">
    <oc r="AL66">
      <v>32.68</v>
    </oc>
    <nc r="AL66">
      <v>32.67</v>
    </nc>
  </rcc>
  <rfmt sheetId="17" sqref="A130">
    <dxf>
      <fill>
        <patternFill>
          <bgColor rgb="FFFFFF00"/>
        </patternFill>
      </fill>
    </dxf>
  </rfmt>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15" sId="15">
    <oc r="AF87" t="inlineStr">
      <is>
        <r>
          <rPr>
            <b/>
            <sz val="12"/>
            <color indexed="8"/>
            <rFont val="Times New Roman"/>
            <family val="1"/>
            <charset val="204"/>
          </rPr>
          <t>МУ "УКС г.Когалыма":</t>
        </r>
        <r>
          <rPr>
            <sz val="12"/>
            <color indexed="8"/>
            <rFont val="Times New Roman"/>
            <family val="1"/>
            <charset val="204"/>
          </rPr>
          <t xml:space="preserve">
На отчетную дату ведется исполнение следующих контрактов:
На отчетную дату ведется исполнение следующих контрактов:
1. Контракт №19С от 21.06.2019 на выполнение проектно-изыскательских работ по объекту: "Реконструкция участка ВЛ 35КВ ПП-35КВ "Аэропорт" ПС №35". 
- цена контракта 3 028,14 тыс. руб.; 
- в 2019 году приняты и оплачены работы в размере - 1 367,43 тыс.руб.; 
- в 2020 году приняты и оплачены работы в размере 1 356,10 тыс. руб.;
- в 2021 году приняты и оплачены работы в размере 304,61 тыс. руб.
- работы выполнены и оплачены в полном объеме.
2. Контракт №06-2031 от 29.08.2019 на выполнение проектно-изыскательских работ
по объекту: "Водовод от ТК-9 до водопроводной камеры ВК-6":
- цена контракта 4 738,26 тыс. руб.;
- в 2019 году приняты и оплачены работы  в размере 1 489,31 тыс.руб.;
- в 2020 году приняты и оплачены работы в размере 462,87 тыс. руб.;
- сроки выполнения работ по 30.09.2020;
- работы выполнены и оплачены в полном объеме, фактический объем выполненных работ составил 3 759,93 тыс. руб., контракт расторгнут (в части неисполненных обязательств).
3. Контракт №102Д от 02.09.2020 на выполнение работ по реконструкции участков инженерных сетей канализации к жилым домам №1, №2, №64, №65 и сетей линий электропередач 10кВ, (фидер 35-03) по улице Широкой в левобережной части города Когалыма (в том числе ПИР):
- цена контракта 18 961,00 тыс.руб.; 
- в 2020 проведен авансовый платеж в размере 30% от стоимости контракта, что сотавило 5 688,30 тыс.руб.;
- срок окончания работ 15.06.2021 года (продлены);
- работы выполнены и оплачены в полном объеме;
- фактический объем выполненных работ составил 18 787,58 тыс. руб., так как часть работ по контракту выполнять не потребовалось, заключено дополнительное соглашение о расторжении контракта (в части неисполненных обязательств).
4. Контракт №06-2031-РД от 15.09.2020 на выполнение проектных работ по объекту: "Водовод от ТК-9 до водопроводной камеры ВК-6":
- цена контракта - 678,02 тыс. руб.;
- сроки выполнения работ по 15.11.2020;
-  работы выполнены и оплачены в полном объеме.
5.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 сроки выполнения работ 24.12.2021 (продлены);
- ведется выполнение работ.
6. Контракт №15Д от 16.04.2021 на выполнение работ по прокладке газопровода по ул. Береговая от узла 169:
- сроки выполнения работ по 31.08.202;
- цена контракта 9 938,9 тыс. руб.;
- перечислен аванс в размере 2 981,7 тыс. руб. (30% от цены контракта);
- работы выполнены и оплачены в полном объеме.
7. Контракт №81Д от 16.08.2021 на выполнение работ по строительству 1 этапа инженерных сетей индивидуальной жилой застройки на пересечении проспекта Нефтяников и Сургутского шоссе в городе Когалыме (в том числе ПИР):
- сроки выполнения работ - по 29.07.2022,
- цена контракта - 35 382,00,
- перечислен аванс в размере 12 383,7 тыс. руб. (35% от цены контракта), ведутся работы.                                                              
8. Контракт №69Д от 05.10.2021 на выполнение работ по строительству объекта "Водовод от ТК-9 до водопроводной камеры ВК-6":                                                                                                                                                                                                     -сроки выполнения работ - по 31.08.2022,                                                                                                                                            
-цена контракта 90 807,30 тыс.руб.                                                                                                                                                                  
-перечислен аванс в размере 27 242,19 тыс.руб.(30% от цены контракта), ведутся работы.                                                            
9. Муниципальный контракт 32/2021 от 05.10.2021 на оказание услуг по оформлению технического плана объекта: "Газопровод по ул. Береговой от узла №169"  на сумму 38,89 тыс.руб. - работы выполнены и оплачены в полном объеме. 
10. Контракт №110Д от 01.11.2021 на выполнение работ по строительству 1 этапа инженерных сетей индивидуальной жилой застройки в городе Когалыме (1,2 этапа) (в том чмсле ПИР):                                                                                                                                                                                                     -сроки выполнения работ - по 29.07.2022,                                                                                                                                            
-цена контракта 34 583,00 тыс.руб.                                                                                                                                                                  
-перечислен аванс в размере 10 374,90 тыс.руб.(30% от цены контракта), ведутся работы.      
Сетевой график не исполнен по следующим причинам:
- в связи с нарушением сроков выполнения пабот проектной организацией;
- в связи с передачей функций заказчика по контрактам со сроками выполнения работ превышающими отчетный финансовый год;
- в связи с отсутствием заключенных контрактов, по причине неопреленности инвестора с объектами капитального строительства.</t>
        </r>
      </is>
    </oc>
    <nc r="AF87" t="inlineStr">
      <is>
        <r>
          <rPr>
            <b/>
            <sz val="12"/>
            <color indexed="8"/>
            <rFont val="Times New Roman"/>
            <family val="1"/>
            <charset val="204"/>
          </rPr>
          <t>МУ "УКС г.Когалыма":</t>
        </r>
        <r>
          <rPr>
            <sz val="12"/>
            <color indexed="8"/>
            <rFont val="Times New Roman"/>
            <family val="1"/>
            <charset val="204"/>
          </rPr>
          <t xml:space="preserve">
На отчетную дату ведется исполнение следующих контрактов:
1. Контракт №19С от 21.06.2019 на выполнение проектно-изыскательских работ по объекту: "Реконструкция участка ВЛ 35КВ ПП-35КВ "Аэропорт" ПС №35". 
- цена контракта 3 028,14 тыс. руб.; 
- в 2019 году приняты и оплачены работы в размере - 1 367,43 тыс.руб.; 
- в 2020 году приняты и оплачены работы в размере 1 356,10 тыс. руб.;
- в 2021 году приняты и оплачены работы в размере 304,61 тыс. руб.
- </t>
        </r>
        <r>
          <rPr>
            <b/>
            <sz val="12"/>
            <color indexed="8"/>
            <rFont val="Times New Roman"/>
            <family val="1"/>
            <charset val="204"/>
          </rPr>
          <t>работы выполнены и оплачены в полном объеме.</t>
        </r>
        <r>
          <rPr>
            <sz val="12"/>
            <color indexed="8"/>
            <rFont val="Times New Roman"/>
            <family val="1"/>
            <charset val="204"/>
          </rPr>
          <t xml:space="preserve">
2. Контракт №06-2031 от 29.08.2019 на выполнение проектно-изыскательских работ
по объекту: "Водовод от ТК-9 до водопроводной камеры ВК-6":
- цена контракта 4 738,26 тыс. руб.;
- в 2019 году приняты и оплачены работы  в размере 1 489,31 тыс.руб.;
- в 2020 году приняты и оплачены работы в размере 462,87 тыс. руб.;
- сроки выполнения работ по 30.09.2020;
- </t>
        </r>
        <r>
          <rPr>
            <b/>
            <sz val="12"/>
            <color indexed="8"/>
            <rFont val="Times New Roman"/>
            <family val="1"/>
            <charset val="204"/>
          </rPr>
          <t>работы выполнены и оплачены в полном объеме,</t>
        </r>
        <r>
          <rPr>
            <sz val="12"/>
            <color indexed="8"/>
            <rFont val="Times New Roman"/>
            <family val="1"/>
            <charset val="204"/>
          </rPr>
          <t xml:space="preserve"> фактический объем выполненных работ составил 3 759,93 тыс. руб., контракт расторгнут (в части неисполненных обязательств).
3. Контракт №102Д от 02.09.2020 на выполнение работ по реконструкции участков инженерных сетей канализации к жилым домам №1, №2, №64, №65 и сетей линий электропередач 10кВ, (фидер 35-03) по улице Широкой в левобережной части города Когалыма (в том числе ПИР):
- цена контракта 18 961,00 тыс.руб.; 
- в 2020 проведен авансовый платеж в размере 30% от стоимости контракта, что сотавило 5 688,30 тыс.руб.;
- срок окончания работ 15.06.2021 года (продлены);
- работы выполнены и оплачены в полном объеме;
- фактический объем выполненных работ составил 18 787,58 тыс. руб., так как часть работ по контракту выполнять не потребовалось, заключено дополнительное соглашение о расторжении контракта (в части неисполненных обязательств).
4. Контракт №06-2031-РД от 15.09.2020 на выполнение проектных работ по объекту: "Водовод от ТК-9 до водопроводной камеры ВК-6":
- цена контракта - 678,02 тыс. руб.;
- сроки выполнения работ по 15.11.2020;
</t>
        </r>
        <r>
          <rPr>
            <b/>
            <sz val="12"/>
            <color indexed="8"/>
            <rFont val="Times New Roman"/>
            <family val="1"/>
            <charset val="204"/>
          </rPr>
          <t>-  работы выполнены и оплачены в полном объеме.</t>
        </r>
        <r>
          <rPr>
            <sz val="12"/>
            <color indexed="8"/>
            <rFont val="Times New Roman"/>
            <family val="1"/>
            <charset val="204"/>
          </rPr>
          <t xml:space="preserve">
5.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 сроки выполнения работ 24.12.2021 (продлены);
</t>
        </r>
        <r>
          <rPr>
            <b/>
            <sz val="12"/>
            <color indexed="8"/>
            <rFont val="Times New Roman"/>
            <family val="1"/>
            <charset val="204"/>
          </rPr>
          <t>- ведется выполнение работ.</t>
        </r>
        <r>
          <rPr>
            <sz val="12"/>
            <color indexed="8"/>
            <rFont val="Times New Roman"/>
            <family val="1"/>
            <charset val="204"/>
          </rPr>
          <t xml:space="preserve">
6. Контракт №15Д от 16.04.2021 на выполнение работ по прокладке газопровода по ул. Береговая от узла 169:
- сроки выполнения работ по 31.08.202;
- цена контракта 9 938,9 тыс. руб.;
- перечислен аванс в размере 2 981,7 тыс. руб. (30% от цены контракта);
</t>
        </r>
        <r>
          <rPr>
            <b/>
            <sz val="12"/>
            <color indexed="8"/>
            <rFont val="Times New Roman"/>
            <family val="1"/>
            <charset val="204"/>
          </rPr>
          <t>- работы выполнены и оплачены в полном объеме.</t>
        </r>
        <r>
          <rPr>
            <sz val="12"/>
            <color indexed="8"/>
            <rFont val="Times New Roman"/>
            <family val="1"/>
            <charset val="204"/>
          </rPr>
          <t xml:space="preserve">
7. Контракт №81Д от 16.08.2021 на выполнение работ по строительству 1 этапа инженерных сетей индивидуальной жилой застройки на пересечении проспекта Нефтяников и Сургутского шоссе в городе Когалыме (в том числе ПИР):
- сроки выполнения работ - по 29.07.2022,
- цена контракта - 35 382,00,
- перечислен аванс в размере 12 383,7 тыс. руб. (35% от цены контракта), </t>
        </r>
        <r>
          <rPr>
            <b/>
            <sz val="12"/>
            <color indexed="8"/>
            <rFont val="Times New Roman"/>
            <family val="1"/>
            <charset val="204"/>
          </rPr>
          <t xml:space="preserve">ведутся работы.           </t>
        </r>
        <r>
          <rPr>
            <sz val="12"/>
            <color indexed="8"/>
            <rFont val="Times New Roman"/>
            <family val="1"/>
            <charset val="204"/>
          </rPr>
          <t xml:space="preserve">                                                   
8. Контракт №69Д от 05.10.2021 на выполнение работ по строительству объекта "Водовод от ТК-9 до водопроводной камеры ВК-6":                                                                                                                                                                                                     -сроки выполнения работ - по 31.08.2022,                                                                                                                                            
-цена контракта 90 807,30 тыс.руб.                                                                                                                                                                  
-перечислен аванс в размере 27 242,19 тыс.руб.(30% от цены контракта), ведутся работы.                                                            
9. Муниципальный контракт 32/2021 от 05.10.2021 на оказание услуг по оформлению технического плана объекта: "Газопровод по ул. Береговой от узла №169"  на сумму 38,89 тыс.руб. - работы выполнены и оплачены в полном объеме. 
10. Контракт №110Д от 01.11.2021 на выполнение работ по строительству 1 этапа инженерных сетей индивидуальной жилой застройки в городе Когалыме (1,2 этапа) (в том чмсле ПИР):                                                                                                                                                                                                     -сроки выполнения работ - по 29.07.2022,                                                                                                                                            
-цена контракта 34 583,00 тыс.руб.                                                                                                                                                                  
-перечислен аванс в размере 10 374,90 тыс.руб.(30% от цены контракта), ведутся работы.      
Сетевой график не исполнен по следующим причинам:
- в связи с нарушением сроков выполнения пабот проектной организацией;
- в связи с передачей функций заказчика по контрактам со сроками выполнения работ превышающими отчетный финансовый год;
- в связи с отсутствием заключенных контрактов, по причине неопреленности инвестора с объектами капитального строительства.</t>
        </r>
      </is>
    </nc>
  </rcc>
  <rcc rId="1216" sId="15" numFmtId="4">
    <oc r="AE47">
      <v>0</v>
    </oc>
    <nc r="AE47">
      <v>8963.1</v>
    </nc>
  </rcc>
  <rcc rId="1217" sId="15" numFmtId="4">
    <oc r="AE48">
      <v>0</v>
    </oc>
    <nc r="AE48">
      <v>2240.7800000000002</v>
    </nc>
  </rcc>
  <rcc rId="1218" sId="15" numFmtId="4">
    <oc r="AE49">
      <v>0</v>
    </oc>
    <nc r="AE49">
      <v>2240.7800000000002</v>
    </nc>
  </rcc>
  <rcc rId="1219" sId="15">
    <oc r="C50">
      <f>H50+J50+L50+N50+P50+R50+T50+V50+X50+Z50+AB50</f>
    </oc>
    <nc r="C50">
      <f>H50+J50+L50+N50+P50+R50+T50+V50+X50+Z50+AB50+AD50</f>
    </nc>
  </rcc>
  <rcc rId="1220" sId="15">
    <oc r="C46">
      <f>H46+J46+L46+N46+P46+R46+T46+V46+X46+Z46+AB46</f>
    </oc>
    <nc r="C46">
      <f>H46+J46+L46+N46+P46+R46+T46+V46+X46+Z46+AB46+AD46</f>
    </nc>
  </rcc>
  <rcc rId="1221" sId="15">
    <oc r="C47">
      <f>H47+J47+L47+N47+P47+R47+T47+V47+X47+Z47+AB47</f>
    </oc>
    <nc r="C47">
      <f>H47+J47+L47+N47+P47+R47+T47+V47+X47+Z47+AB47+AD47</f>
    </nc>
  </rcc>
  <rcc rId="1222" sId="15">
    <oc r="C48">
      <f>H48+J48+L48+N48+P48+R48+T48+V48+X48+Z48+AB48</f>
    </oc>
    <nc r="C48">
      <f>H48+J48+L48+N48+P48+R48+T48+V48+X48+Z48+AB48+AD48</f>
    </nc>
  </rcc>
  <rcc rId="1223" sId="15">
    <oc r="C49">
      <f>H49+J49+L49+N49+P49+R49+T49+V49+X49+Z49+AB49</f>
    </oc>
    <nc r="C49">
      <f>H49+J49+L49+N49+P49+R49+T49+V49+X49+Z49+AB49+AD49</f>
    </nc>
  </rcc>
  <rcc rId="1224" sId="15" odxf="1" dxf="1">
    <oc r="D50">
      <f>E50</f>
    </oc>
    <nc r="D50">
      <f>C50</f>
    </nc>
    <odxf>
      <font>
        <i val="0"/>
        <sz val="13"/>
        <color auto="1"/>
        <name val="Times New Roman"/>
        <scheme val="none"/>
      </font>
    </odxf>
    <ndxf>
      <font>
        <i/>
        <sz val="13"/>
        <color auto="1"/>
        <name val="Times New Roman"/>
        <scheme val="none"/>
      </font>
    </ndxf>
  </rcc>
  <rcc rId="1225" sId="15" odxf="1" dxf="1">
    <oc r="D46">
      <f>E46</f>
    </oc>
    <nc r="D46">
      <f>C46</f>
    </nc>
    <odxf>
      <font>
        <i val="0"/>
        <sz val="13"/>
        <color auto="1"/>
        <name val="Times New Roman"/>
        <scheme val="none"/>
      </font>
    </odxf>
    <ndxf>
      <font>
        <i/>
        <sz val="13"/>
        <color auto="1"/>
        <name val="Times New Roman"/>
        <scheme val="none"/>
      </font>
    </ndxf>
  </rcc>
  <rcc rId="1226" sId="15" odxf="1" dxf="1">
    <oc r="D47">
      <f>E47</f>
    </oc>
    <nc r="D47">
      <f>C47</f>
    </nc>
    <odxf>
      <font>
        <i val="0"/>
        <sz val="13"/>
        <color auto="1"/>
        <name val="Times New Roman"/>
        <scheme val="none"/>
      </font>
    </odxf>
    <ndxf>
      <font>
        <i/>
        <sz val="13"/>
        <color auto="1"/>
        <name val="Times New Roman"/>
        <scheme val="none"/>
      </font>
    </ndxf>
  </rcc>
  <rcc rId="1227" sId="15" odxf="1" dxf="1">
    <oc r="D48">
      <f>E48</f>
    </oc>
    <nc r="D48">
      <f>C48</f>
    </nc>
    <odxf>
      <font>
        <i val="0"/>
        <sz val="13"/>
        <color auto="1"/>
        <name val="Times New Roman"/>
        <scheme val="none"/>
      </font>
    </odxf>
    <ndxf>
      <font>
        <i/>
        <sz val="13"/>
        <color auto="1"/>
        <name val="Times New Roman"/>
        <scheme val="none"/>
      </font>
    </ndxf>
  </rcc>
  <rcc rId="1228" sId="15">
    <oc r="D49">
      <f>E49</f>
    </oc>
    <nc r="D49">
      <f>C49</f>
    </nc>
  </rcc>
  <rfmt sheetId="15" sqref="D46:D48" start="0" length="2147483647">
    <dxf>
      <font>
        <i val="0"/>
      </font>
    </dxf>
  </rfmt>
  <rfmt sheetId="15" sqref="D46:D48" start="0" length="2147483647">
    <dxf>
      <font>
        <sz val="13"/>
      </font>
    </dxf>
  </rfmt>
  <rfmt sheetId="15" sqref="D50" start="0" length="2147483647">
    <dxf>
      <font>
        <sz val="13"/>
      </font>
    </dxf>
  </rfmt>
  <rfmt sheetId="15" sqref="C49" start="0" length="2147483647">
    <dxf>
      <font>
        <i/>
      </font>
    </dxf>
  </rfmt>
  <rfmt sheetId="15" sqref="C49" start="0" length="2147483647">
    <dxf>
      <font>
        <sz val="10"/>
      </font>
    </dxf>
  </rfmt>
  <rcc rId="1229" sId="15">
    <oc r="AF44"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- 11 203,90 тыс. рублей, из них: средства ОБ - 8 963,1 тыс. рублей., средства МБ - 2 240,8 тыс. рублей. 
В рамках мероприятия предусмотрено предоставление субсидии концессионерам на создание, реконструкцию, модернизацию объектов коммунальной инфраструктуры, которое носит заявительный характер. До настоящего времени заявки на предоставление субсидии в КУМИ не поступали.
</t>
        </r>
      </is>
    </oc>
    <nc r="AF44"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- 11 203,90 тыс. рублей, из них: средства ОБ - 8 963,1 тыс. рублей, средства МБ - 2 240,8 тыс. рублей). 
На основании заявок ООО "КонцессКом", ООО "Горводоканал" в декабре 2021 года концессионерам представлена субсидия на  реконструкцию (модернизацию) объектов коммунальной инфраструктуры города Когалыма.
</t>
        </r>
      </is>
    </nc>
  </rcc>
  <rcc rId="1230" sId="15">
    <oc r="AF51"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от 26.04.2021 №2, в соответствии с которым ООО "КонцессКом" в мае перечислен аванс в размере 30%  от стоимости проекта модернизации, что составляет 65 785,7 тыс. рублей.</t>
        </r>
      </is>
    </oc>
    <nc r="AF51"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от 26.04.2021 №2, в соответствии с которым ООО "КонцессКом" в мае перечислен аванс в размере 30%  от стоимости проекта модернизации, что составляет 65 785,7 тыс. рублей. Ведутся работы.</t>
        </r>
      </is>
    </nc>
  </rcc>
  <rcc rId="1231" sId="15">
    <oc r="AF94" t="inlineStr">
      <is>
        <r>
          <rPr>
            <b/>
            <sz val="12"/>
            <color indexed="8"/>
            <rFont val="Times New Roman"/>
            <family val="1"/>
            <charset val="204"/>
          </rPr>
          <t>КУМИ Администрации г.Когалыма:</t>
        </r>
        <r>
          <rPr>
            <sz val="12"/>
            <color indexed="8"/>
            <rFont val="Times New Roman"/>
            <family val="1"/>
            <charset val="204"/>
          </rPr>
          <t xml:space="preserve">
Мероприятие направлено  на завершение строительства незавершенного строительством объекта "Блочная котельная по улице Комсомольской" - средства МБ - 26 217,91 тыс. рублей.
В рамках реализации мероприятия заключено Соглашение о предоставлении субсидии на финансовое обеспечение расходов на выполнение мероприятий, предусмотренных концессионным соглашением от 02.03.2021 №1, в соответствии с которым ООО "КонцессКом" в марте перечислены денежные средства в размере 26 217,1 тыс. рублей.</t>
        </r>
      </is>
    </oc>
    <nc r="AF94" t="inlineStr">
      <is>
        <r>
          <rPr>
            <b/>
            <sz val="12"/>
            <color indexed="8"/>
            <rFont val="Times New Roman"/>
            <family val="1"/>
            <charset val="204"/>
          </rPr>
          <t>КУМИ Администрации г.Когалыма:</t>
        </r>
        <r>
          <rPr>
            <sz val="12"/>
            <color indexed="8"/>
            <rFont val="Times New Roman"/>
            <family val="1"/>
            <charset val="204"/>
          </rPr>
          <t xml:space="preserve">
Мероприятие направлено  на завершение строительства незавершенного строительством объекта "Блочная котельная по улице Комсомольской" - средства МБ - 26 217,91 рублей.
В рамках реализации мероприятия заключено Соглашение о предоставлении субсидии на финансовое обеспечение расходов на выполнение мероприятий, предусмотренных концессионным соглашением от 02.03.2021 №1, в соответствии с которым ООО "КонцессКом" в марте перечислены денежные средства в размере 26 217,1 тыс. рублей. Срок выполнения работ продлен до 28.02.2022 на основании постановления Администрации города Когалыма от 29.12.2021 №2796 "О внесении изменений в концессионное соглашение".</t>
        </r>
      </is>
    </nc>
  </rcc>
  <rcc rId="1232" sId="15" odxf="1" dxf="1">
    <oc r="F44">
      <f>F47+F48+F46+F50</f>
    </oc>
    <nc r="F44">
      <f>E44/B44*100</f>
    </nc>
    <odxf>
      <fill>
        <patternFill patternType="solid">
          <bgColor theme="5" tint="0.79998168889431442"/>
        </patternFill>
      </fill>
    </odxf>
    <ndxf>
      <fill>
        <patternFill patternType="none">
          <bgColor indexed="65"/>
        </patternFill>
      </fill>
    </ndxf>
  </rcc>
  <rcc rId="1233" sId="15" odxf="1" dxf="1">
    <oc r="G44">
      <f>G47+G48+G46+G50</f>
    </oc>
    <nc r="G44">
      <f>E44/C44*100</f>
    </nc>
    <odxf>
      <fill>
        <patternFill patternType="solid">
          <bgColor theme="5" tint="0.79998168889431442"/>
        </patternFill>
      </fill>
    </odxf>
    <ndxf>
      <fill>
        <patternFill patternType="none">
          <bgColor indexed="65"/>
        </patternFill>
      </fill>
    </ndxf>
  </rcc>
  <rfmt sheetId="15" sqref="F44:G44">
    <dxf>
      <fill>
        <patternFill patternType="solid">
          <bgColor theme="5" tint="0.79998168889431442"/>
        </patternFill>
      </fill>
    </dxf>
  </rfmt>
  <rcc rId="1234" sId="15">
    <oc r="C53">
      <f>H53+J53+L53+N53+P53+R53+T53+V53+X53+Z53+AB53</f>
    </oc>
    <nc r="C53">
      <f>H53+J53+L53+N53+P53+R53+T53+V53+X53+Z53+AB53+AD53</f>
    </nc>
  </rcc>
  <rcc rId="1235" sId="15">
    <oc r="C54">
      <f>H54+J54+L54+N54+P54+R54+T54+V54+X54+Z54+AB54</f>
    </oc>
    <nc r="C54">
      <f>H54+J54+L54+N54+P54+R54+T54+V54+X54+Z54+AB54+AD54</f>
    </nc>
  </rcc>
  <rcc rId="1236" sId="15">
    <oc r="C55">
      <f>H55+J55+L55+N55+P55+R55+T55+V55+X55+Z55+AB55</f>
    </oc>
    <nc r="C55">
      <f>H55+J55+L55+N55+P55+R55+T55+V55+X55+Z55+AB55+AD55</f>
    </nc>
  </rcc>
  <rcc rId="1237" sId="15">
    <oc r="C56">
      <f>H56+J56+L56+N56+P56+R56+T56+V56+X56+Z56+AB56</f>
    </oc>
    <nc r="C56">
      <f>H56+J56+L56+N56+P56+R56+T56+V56+X56+Z56+AB56+AD56</f>
    </nc>
  </rcc>
  <rcc rId="1238" sId="15">
    <oc r="C57">
      <f>H57+J57+L57+N57+P57+R57+T57+V57+X57+Z57+AB57</f>
    </oc>
    <nc r="C57">
      <f>H57+J57+L57+N57+P57+R57+T57+V57+X57+Z57+AB57+AD57</f>
    </nc>
  </rcc>
  <rcc rId="1239" sId="15">
    <oc r="D55">
      <f>E55</f>
    </oc>
    <nc r="D55">
      <f>C55</f>
    </nc>
  </rcc>
  <rcv guid="{79971965-4C3E-4F6D-82D4-06E9338FB302}" action="delete"/>
  <rdn rId="0" localSheetId="2" customView="1" name="Z_79971965_4C3E_4F6D_82D4_06E9338FB302_.wvu.PrintArea" hidden="1" oldHidden="1">
    <formula>'МП РО'!$A$1:$AG$337</formula>
    <oldFormula>'МП РО'!$A$1:$AG$337</oldFormula>
  </rdn>
  <rdn rId="0" localSheetId="3" customView="1" name="Z_79971965_4C3E_4F6D_82D4_06E9338FB302_.wvu.Rows" hidden="1" oldHidden="1">
    <formula>'МП СДР'!$4:$5</formula>
    <oldFormula>'МП СДР'!$4:$5</oldFormula>
  </rdn>
  <rdn rId="0" localSheetId="4" customView="1" name="Z_79971965_4C3E_4F6D_82D4_06E9338FB302_.wvu.PrintArea" hidden="1" oldHidden="1">
    <formula>'МП Культурное пространство'!$A$1:$AF$286</formula>
    <oldFormula>'МП Культурное пространство'!$A$1:$AF$286</oldFormula>
  </rdn>
  <rdn rId="0" localSheetId="4" customView="1" name="Z_79971965_4C3E_4F6D_82D4_06E9338FB302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79971965_4C3E_4F6D_82D4_06E9338FB302_.wvu.Rows" hidden="1" oldHidden="1">
    <formula>'МП Культурное пространство'!$117:$144</formula>
    <oldFormula>'МП Культурное пространство'!$117:$144</oldFormula>
  </rdn>
  <rdn rId="0" localSheetId="5" customView="1" name="Z_79971965_4C3E_4F6D_82D4_06E9338FB302_.wvu.PrintArea" hidden="1" oldHidden="1">
    <formula>'МП Развитие ФКиС'!$A$1:$AG$110</formula>
    <oldFormula>'МП Развитие ФКиС'!$A$1:$AG$110</oldFormula>
  </rdn>
  <rdn rId="0" localSheetId="5" customView="1" name="Z_79971965_4C3E_4F6D_82D4_06E9338FB302_.wvu.PrintTitles" hidden="1" oldHidden="1">
    <formula>'МП Развитие ФКиС'!$A:$A,'МП Развитие ФКиС'!$8:$9</formula>
    <oldFormula>'МП Развитие ФКиС'!$A:$A,'МП Развитие ФКиС'!$8:$9</oldFormula>
  </rdn>
  <rdn rId="0" localSheetId="5" customView="1" name="Z_79971965_4C3E_4F6D_82D4_06E9338FB302_.wvu.Cols" hidden="1" oldHidden="1">
    <formula>'МП Развитие ФКиС'!$AE:$AE</formula>
    <oldFormula>'МП Развитие ФКиС'!$AE:$AE</oldFormula>
  </rdn>
  <rdn rId="0" localSheetId="6" customView="1" name="Z_79971965_4C3E_4F6D_82D4_06E9338FB302_.wvu.PrintArea" hidden="1" oldHidden="1">
    <formula>'МП СЗН'!$A$1:$AF$53</formula>
    <oldFormula>'МП СЗН'!$A$1:$AF$53</oldFormula>
  </rdn>
  <rdn rId="0" localSheetId="6" customView="1" name="Z_79971965_4C3E_4F6D_82D4_06E9338FB302_.wvu.PrintTitles" hidden="1" oldHidden="1">
    <formula>'МП СЗН'!$A:$A</formula>
    <oldFormula>'МП СЗН'!$A:$A</oldFormula>
  </rdn>
  <rdn rId="0" localSheetId="7" customView="1" name="Z_79971965_4C3E_4F6D_82D4_06E9338FB302_.wvu.PrintArea" hidden="1" oldHidden="1">
    <formula>'МП АПК'!$A$1:$AF$87</formula>
    <oldFormula>'МП АПК'!$A$1:$AF$87</oldFormula>
  </rdn>
  <rdn rId="0" localSheetId="7" customView="1" name="Z_79971965_4C3E_4F6D_82D4_06E9338FB302_.wvu.PrintTitles" hidden="1" oldHidden="1">
    <formula>'МП АПК'!$A:$A</formula>
    <oldFormula>'МП АПК'!$A:$A</oldFormula>
  </rdn>
  <rdn rId="0" localSheetId="8" customView="1" name="Z_79971965_4C3E_4F6D_82D4_06E9338FB302_.wvu.PrintArea" hidden="1" oldHidden="1">
    <formula>'МП Развитие жилсферы'!$A$1:$AF$158</formula>
    <oldFormula>'МП Развитие жилсферы'!$A$1:$AF$158</oldFormula>
  </rdn>
  <rdn rId="0" localSheetId="8" customView="1" name="Z_79971965_4C3E_4F6D_82D4_06E9338FB302_.wvu.PrintTitles" hidden="1" oldHidden="1">
    <formula>'МП Развитие жилсферы'!$A:$A,'МП Развитие жилсферы'!$8:$10</formula>
    <oldFormula>'МП Развитие жилсферы'!$A:$A,'МП Развитие жилсферы'!$8:$10</oldFormula>
  </rdn>
  <rdn rId="0" localSheetId="10" customView="1" name="Z_79971965_4C3E_4F6D_82D4_06E9338FB302_.wvu.PrintArea" hidden="1" oldHidden="1">
    <formula>'МП Развитие муниц.службы'!$A$1:$AF$99</formula>
    <oldFormula>'МП Развитие муниц.службы'!$A$1:$AF$99</oldFormula>
  </rdn>
  <rdn rId="0" localSheetId="10" customView="1" name="Z_79971965_4C3E_4F6D_82D4_06E9338FB302_.wvu.PrintTitles" hidden="1" oldHidden="1">
    <formula>'МП Развитие муниц.службы'!$A:$A</formula>
    <oldFormula>'МП Развитие муниц.службы'!$A:$A</oldFormula>
  </rdn>
  <rdn rId="0" localSheetId="11" customView="1" name="Z_79971965_4C3E_4F6D_82D4_06E9338FB302_.wvu.Cols" hidden="1" oldHidden="1">
    <formula>'МП СЭР'!$AG:$AL</formula>
    <oldFormula>'МП СЭР'!$AG:$AL</oldFormula>
  </rdn>
  <rdn rId="0" localSheetId="11" customView="1" name="Z_79971965_4C3E_4F6D_82D4_06E9338FB302_.wvu.FilterData" hidden="1" oldHidden="1">
    <formula>'МП СЭР'!$A$1:$AJ$171</formula>
    <oldFormula>'МП СЭР'!$A$1:$AJ$171</oldFormula>
  </rdn>
  <rdn rId="0" localSheetId="15" customView="1" name="Z_79971965_4C3E_4F6D_82D4_06E9338FB302_.wvu.PrintArea" hidden="1" oldHidden="1">
    <formula>'МП РЖКК'!$A$1:$AF$119</formula>
    <oldFormula>'МП РЖКК'!$A$1:$AF$119</oldFormula>
  </rdn>
  <rdn rId="0" localSheetId="15" customView="1" name="Z_79971965_4C3E_4F6D_82D4_06E9338FB302_.wvu.PrintTitles" hidden="1" oldHidden="1">
    <formula>'МП РЖКК'!$4:$5</formula>
    <oldFormula>'МП РЖКК'!$4:$5</oldFormula>
  </rdn>
  <rdn rId="0" localSheetId="15" customView="1" name="Z_79971965_4C3E_4F6D_82D4_06E9338FB302_.wvu.Rows" hidden="1" oldHidden="1">
    <formula>'МП РЖКК'!$126:$126</formula>
    <oldFormula>'МП РЖКК'!$126:$126</oldFormula>
  </rdn>
  <rdn rId="0" localSheetId="16" customView="1" name="Z_79971965_4C3E_4F6D_82D4_06E9338FB302_.wvu.PrintArea" hidden="1" oldHidden="1">
    <formula>'МП СОГХ'!$A$1:$AR$110</formula>
    <oldFormula>'МП СОГХ'!$A$1:$AR$110</oldFormula>
  </rdn>
  <rdn rId="0" localSheetId="16" customView="1" name="Z_79971965_4C3E_4F6D_82D4_06E9338FB302_.wvu.PrintTitles" hidden="1" oldHidden="1">
    <formula>'МП СОГХ'!$3:$4</formula>
    <oldFormula>'МП СОГХ'!$3:$4</oldFormula>
  </rdn>
  <rdn rId="0" localSheetId="16" customView="1" name="Z_79971965_4C3E_4F6D_82D4_06E9338FB302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79971965_4C3E_4F6D_82D4_06E9338FB302_.wvu.PrintArea" hidden="1" oldHidden="1">
    <formula>'МП Развитие транспорт.системы'!$A$1:$AR$194</formula>
    <oldFormula>'МП Развитие транспорт.системы'!$A$1:$AR$194</oldFormula>
  </rdn>
  <rdn rId="0" localSheetId="17" customView="1" name="Z_79971965_4C3E_4F6D_82D4_06E9338FB302_.wvu.PrintTitles" hidden="1" oldHidden="1">
    <formula>'МП Развитие транспорт.системы'!$3:$4</formula>
    <oldFormula>'МП Развитие транспорт.системы'!$3:$4</oldFormula>
  </rdn>
  <rdn rId="0" localSheetId="17" customView="1" name="Z_79971965_4C3E_4F6D_82D4_06E9338FB302_.wvu.Rows" hidden="1" oldHidden="1">
    <formula>'МП Развитие транспорт.системы'!$167:$185</formula>
    <oldFormula>'МП Развитие транспорт.системы'!$167:$185</oldFormula>
  </rdn>
  <rdn rId="0" localSheetId="17" customView="1" name="Z_79971965_4C3E_4F6D_82D4_06E9338FB302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79971965-4C3E-4F6D-82D4-06E9338FB302}"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68" sId="16">
    <nc r="AQ15">
      <v>8664.1</v>
    </nc>
  </rcc>
  <rfmt sheetId="16" sqref="AQ15">
    <dxf>
      <alignment vertical="center" readingOrder="0"/>
    </dxf>
  </rfmt>
  <rfmt sheetId="16" sqref="AQ15">
    <dxf>
      <alignment horizontal="center" readingOrder="0"/>
    </dxf>
  </rfmt>
  <rfmt sheetId="16" sqref="A12">
    <dxf>
      <fill>
        <patternFill>
          <bgColor rgb="FFFFFF00"/>
        </patternFill>
      </fill>
    </dxf>
  </rfmt>
  <rcc rId="1269" sId="16">
    <oc r="AR12" t="inlineStr">
      <is>
        <r>
          <rPr>
            <b/>
            <sz val="12"/>
            <color indexed="8"/>
            <rFont val="Times New Roman"/>
            <family val="1"/>
            <charset val="204"/>
          </rPr>
          <t>МБУ "КСАТ":</t>
        </r>
        <r>
          <rPr>
            <sz val="12"/>
            <color indexed="8"/>
            <rFont val="Times New Roman"/>
            <family val="1"/>
            <charset val="204"/>
          </rPr>
          <t xml:space="preserve">
Отклонение от плана составляет  9 222,98 тыс.руб. в том числе:
1. 3 843,32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1 467,09 тыс.руб.  -неисполнение субсидии по статье начисления на оплату труда возникло в связи с оплатой страховых взносов в декабре 2021г.
3. 59,67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383,06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263,26  тыс. руб. - неисполнение субсидии по статье оплата услуг по содержанию имущества возникла в связи с: 1.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будет произведена по факту оказанных услуг
6. 575,82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услуг.3 Оплата за услуги по благоустройству  - аутсорсинг (цветники и покос травы), произведена по факту выставленных счетов.
7.  1 863,56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476,18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согласно выставленных счетов. 2 Оплата счетов за приобретение шин произведена по факту поставки товара.3 Оплата счетов за приобретение материалов для объектов благоустройства, произведена по факту поставки товара, согласно выставленных счетов
9. 3,74 тыс.руб.- неисполнение субсидии по статье увеличение стоимости продуктов питания, в связи с оплатой по факту поставки  молока, согласно поданных заявок.
10. 9,28  тыс.руб. -неисполнение субсидии по статье увеличение стоимости мягкого инвентаря, оплата произведена по факту поставки товара, согласно заключенного договора
11.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12. 5,8 тыс. руб. -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14. 14,60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34,12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16. 174,48 тыс.руб-экономия по статье при обретение основных средств (качели), оплата произведена по факту оказанных услуг</t>
        </r>
      </is>
    </oc>
    <nc r="AR12" t="inlineStr">
      <is>
        <r>
          <rPr>
            <b/>
            <sz val="12"/>
            <color indexed="8"/>
            <rFont val="Times New Roman"/>
            <family val="1"/>
            <charset val="204"/>
          </rPr>
          <t>МБУ "КСАТ":</t>
        </r>
        <r>
          <rPr>
            <sz val="12"/>
            <color indexed="8"/>
            <rFont val="Times New Roman"/>
            <family val="1"/>
            <charset val="204"/>
          </rPr>
          <t xml:space="preserve">
Отклонение от плана составляет  3 253,53 тыс.руб. в том числе:
1. 110,73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81,43 тыс.руб.  -неисполнение субсидии по статье начисления на оплату труда.
3. 64,0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250,22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21,8  тыс. руб. - неисполнение субсидии по статье оплата услуг по содержанию имущества возникла в связи с: 1.   .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будет произведена по факту оказанных услуг
6. 126,38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услуг.3 Оплата за услуги по благоустройству  - аутсорсинг (цветники и покос травы), произведена по факту выставленных счетов.
7.  1 543,82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862,76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согласно выставленных счетов. 2 Оплата счетов за приобретение шин произведена по факту поставки товара.3 Оплата счетов за приобретение материалов для объектов благоустройства, произведена по факту поставки товара, согласно выставленных счетов
9. 5,94 тыс.руб.- неисполнение субсидии по статье увеличение стоимости продуктов питания, в связи с оплатой по факту поставки  молока, согласно поданных заявок.
10. 0,02  тыс.руб. -неисполнение субсидии по статье увеличение стоимости мягкого инвентаря, оплата произведена по факту поставки товара, согласно заключенного договора
11. 16,08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34,12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136,23 тыс.руб- неисполнение субсидии  по статье приобретение основных средств (бензо-электроинструменты), оплата будет  произведена по факту поставки в 2022 году</t>
        </r>
      </is>
    </nc>
  </rcc>
  <rcc rId="1270" sId="16">
    <nc r="AQ21">
      <v>891.63</v>
    </nc>
  </rcc>
  <rfmt sheetId="16" sqref="AQ21">
    <dxf>
      <alignment vertical="center" readingOrder="0"/>
    </dxf>
  </rfmt>
  <rfmt sheetId="16" sqref="AQ21">
    <dxf>
      <alignment horizontal="center" readingOrder="0"/>
    </dxf>
  </rfmt>
  <rfmt sheetId="16" sqref="A18">
    <dxf>
      <fill>
        <patternFill>
          <bgColor rgb="FFFFFF00"/>
        </patternFill>
      </fill>
    </dxf>
  </rfmt>
  <rcc rId="1271" sId="16">
    <oc r="AQ27">
      <f>645.75</f>
    </oc>
    <nc r="AQ27">
      <f>4881.84+645.75</f>
    </nc>
  </rcc>
  <rfmt sheetId="16" sqref="AQ27">
    <dxf>
      <alignment vertical="center" readingOrder="0"/>
    </dxf>
  </rfmt>
  <rfmt sheetId="16" sqref="AQ27">
    <dxf>
      <alignment horizontal="center" readingOrder="0"/>
    </dxf>
  </rfmt>
  <rcc rId="1272" sId="16">
    <oc r="AR24" t="inlineStr">
      <is>
        <r>
          <rPr>
            <b/>
            <sz val="12"/>
            <color indexed="8"/>
            <rFont val="Times New Roman"/>
            <family val="1"/>
            <charset val="204"/>
          </rPr>
          <t>МБУ "КСАТ":</t>
        </r>
        <r>
          <rPr>
            <sz val="12"/>
            <color indexed="8"/>
            <rFont val="Times New Roman"/>
            <family val="1"/>
            <charset val="204"/>
          </rPr>
          <t xml:space="preserve">
Неисполнение по статье расходов  в размере 5 422,36 рублей на оказание услуг по вывозу снега с территории города Когалыма, в связи с оплатой счетов по факту оказанных услуг
</t>
        </r>
        <r>
          <rPr>
            <b/>
            <sz val="12"/>
            <color indexed="8"/>
            <rFont val="Times New Roman"/>
            <family val="1"/>
            <charset val="204"/>
          </rPr>
          <t>МКУ "УЖКХ г.Когалыма":</t>
        </r>
        <r>
          <rPr>
            <sz val="12"/>
            <color indexed="8"/>
            <rFont val="Times New Roman"/>
            <family val="1"/>
            <charset val="204"/>
          </rPr>
          <t xml:space="preserve">
На оказание услуг по очистке и вывозу снега с территории города Когалыма в 2021 году заключен МК от 28.12.2020 №0187300013720000521 с ООО "АКВАСТРОЙ-СЕРВИС"на сумму 2 748,23 тыс.руб. Оплата работ производена по факту на основании счетов и подписанных Сторонами актов оказанных услуг. Согласно доп.соглашения к МК от  30.12.2021 Стороны пришли к Соглашению о расторжении контракта. Обязательства Сторон по контракту считать выполненными в размере 2 582,97 тыс.руб.      </t>
        </r>
      </is>
    </oc>
    <nc r="AR24" t="inlineStr">
      <is>
        <r>
          <rPr>
            <b/>
            <sz val="12"/>
            <color indexed="8"/>
            <rFont val="Times New Roman"/>
            <family val="1"/>
            <charset val="204"/>
          </rPr>
          <t>МБУ "КСАТ":</t>
        </r>
        <r>
          <rPr>
            <sz val="12"/>
            <color indexed="8"/>
            <rFont val="Times New Roman"/>
            <family val="1"/>
            <charset val="204"/>
          </rPr>
          <t xml:space="preserve">
Неисполнение по статье расходов  в размере 1 713,72 тыс.руб. на оказание услуг по вывозу снега с территории города Когалыма, в связи с оплатой счетов по факту оказанных услуг
</t>
        </r>
        <r>
          <rPr>
            <b/>
            <sz val="12"/>
            <color indexed="8"/>
            <rFont val="Times New Roman"/>
            <family val="1"/>
            <charset val="204"/>
          </rPr>
          <t>МКУ "УЖКХ г.Когалыма":</t>
        </r>
        <r>
          <rPr>
            <sz val="12"/>
            <color indexed="8"/>
            <rFont val="Times New Roman"/>
            <family val="1"/>
            <charset val="204"/>
          </rPr>
          <t xml:space="preserve">
На оказание услуг по очистке и вывозу снега с территории города Когалыма в 2021 году заключен МК от 28.12.2020 №0187300013720000521 с ООО "АКВАСТРОЙ-СЕРВИС"на сумму 2 748,23 тыс.руб. Оплата работ производена по факту на основании счетов и подписанных Сторонами актов оказанных услуг. Согласно доп.соглашения к МК от  30.12.2021 Стороны пришли к Соглашению о расторжении контракта. Обязательства Сторон по контракту считать выполненными в размере 2 582,97 тыс.руб.      </t>
        </r>
      </is>
    </nc>
  </rcc>
  <rcv guid="{C7EAD3F1-26A7-4DE4-A1DE-F77FB026865E}" action="delete"/>
  <rdn rId="0" localSheetId="2" customView="1" name="Z_C7EAD3F1_26A7_4DE4_A1DE_F77FB026865E_.wvu.PrintArea" hidden="1" oldHidden="1">
    <formula>'МП РО'!$A$1:$AG$337</formula>
    <oldFormula>'МП РО'!$A$1:$AG$337</oldFormula>
  </rdn>
  <rdn rId="0" localSheetId="3" customView="1" name="Z_C7EAD3F1_26A7_4DE4_A1DE_F77FB026865E_.wvu.Rows" hidden="1" oldHidden="1">
    <formula>'МП СДР'!$4:$5</formula>
    <oldFormula>'МП СДР'!$4:$5</oldFormula>
  </rdn>
  <rdn rId="0" localSheetId="4" customView="1" name="Z_C7EAD3F1_26A7_4DE4_A1DE_F77FB026865E_.wvu.PrintArea" hidden="1" oldHidden="1">
    <formula>'МП Культурное пространство'!$A$1:$AF$286</formula>
    <oldFormula>'МП Культурное пространство'!$A$1:$AF$286</oldFormula>
  </rdn>
  <rdn rId="0" localSheetId="4" customView="1" name="Z_C7EAD3F1_26A7_4DE4_A1DE_F77FB026865E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C7EAD3F1_26A7_4DE4_A1DE_F77FB026865E_.wvu.Rows" hidden="1" oldHidden="1">
    <formula>'МП Культурное пространство'!$117:$144</formula>
    <oldFormula>'МП Культурное пространство'!$117:$144</oldFormula>
  </rdn>
  <rdn rId="0" localSheetId="5" customView="1" name="Z_C7EAD3F1_26A7_4DE4_A1DE_F77FB026865E_.wvu.PrintArea" hidden="1" oldHidden="1">
    <formula>'МП Развитие ФКиС'!$A$1:$AG$110</formula>
    <oldFormula>'МП Развитие ФКиС'!$A$1:$AG$110</oldFormula>
  </rdn>
  <rdn rId="0" localSheetId="5" customView="1" name="Z_C7EAD3F1_26A7_4DE4_A1DE_F77FB026865E_.wvu.PrintTitles" hidden="1" oldHidden="1">
    <formula>'МП Развитие ФКиС'!$A:$A,'МП Развитие ФКиС'!$8:$9</formula>
    <oldFormula>'МП Развитие ФКиС'!$A:$A,'МП Развитие ФКиС'!$8:$9</oldFormula>
  </rdn>
  <rdn rId="0" localSheetId="5" customView="1" name="Z_C7EAD3F1_26A7_4DE4_A1DE_F77FB026865E_.wvu.Cols" hidden="1" oldHidden="1">
    <formula>'МП Развитие ФКиС'!$AE:$AE</formula>
    <oldFormula>'МП Развитие ФКиС'!$AE:$AE</oldFormula>
  </rdn>
  <rdn rId="0" localSheetId="6" customView="1" name="Z_C7EAD3F1_26A7_4DE4_A1DE_F77FB026865E_.wvu.PrintArea" hidden="1" oldHidden="1">
    <formula>'МП СЗН'!$A$1:$AF$53</formula>
    <oldFormula>'МП СЗН'!$A$1:$AF$53</oldFormula>
  </rdn>
  <rdn rId="0" localSheetId="6" customView="1" name="Z_C7EAD3F1_26A7_4DE4_A1DE_F77FB026865E_.wvu.PrintTitles" hidden="1" oldHidden="1">
    <formula>'МП СЗН'!$A:$A</formula>
    <oldFormula>'МП СЗН'!$A:$A</oldFormula>
  </rdn>
  <rdn rId="0" localSheetId="7" customView="1" name="Z_C7EAD3F1_26A7_4DE4_A1DE_F77FB026865E_.wvu.PrintArea" hidden="1" oldHidden="1">
    <formula>'МП АПК'!$A$1:$AF$87</formula>
    <oldFormula>'МП АПК'!$A$1:$AF$87</oldFormula>
  </rdn>
  <rdn rId="0" localSheetId="7" customView="1" name="Z_C7EAD3F1_26A7_4DE4_A1DE_F77FB026865E_.wvu.PrintTitles" hidden="1" oldHidden="1">
    <formula>'МП АПК'!$A:$A</formula>
    <oldFormula>'МП АПК'!$A:$A</oldFormula>
  </rdn>
  <rdn rId="0" localSheetId="8" customView="1" name="Z_C7EAD3F1_26A7_4DE4_A1DE_F77FB026865E_.wvu.PrintArea" hidden="1" oldHidden="1">
    <formula>'МП Развитие жилсферы'!$A$1:$AF$158</formula>
    <oldFormula>'МП Развитие жилсферы'!$A$1:$AF$158</oldFormula>
  </rdn>
  <rdn rId="0" localSheetId="8" customView="1" name="Z_C7EAD3F1_26A7_4DE4_A1DE_F77FB026865E_.wvu.PrintTitles" hidden="1" oldHidden="1">
    <formula>'МП Развитие жилсферы'!$A:$A,'МП Развитие жилсферы'!$8:$10</formula>
    <oldFormula>'МП Развитие жилсферы'!$A:$A,'МП Развитие жилсферы'!$8:$10</oldFormula>
  </rdn>
  <rdn rId="0" localSheetId="10" customView="1" name="Z_C7EAD3F1_26A7_4DE4_A1DE_F77FB026865E_.wvu.PrintArea" hidden="1" oldHidden="1">
    <formula>'МП Развитие муниц.службы'!$A$1:$AF$99</formula>
    <oldFormula>'МП Развитие муниц.службы'!$A$1:$AF$99</oldFormula>
  </rdn>
  <rdn rId="0" localSheetId="10" customView="1" name="Z_C7EAD3F1_26A7_4DE4_A1DE_F77FB026865E_.wvu.PrintTitles" hidden="1" oldHidden="1">
    <formula>'МП Развитие муниц.службы'!$A:$A</formula>
    <oldFormula>'МП Развитие муниц.службы'!$A:$A</oldFormula>
  </rdn>
  <rdn rId="0" localSheetId="11" customView="1" name="Z_C7EAD3F1_26A7_4DE4_A1DE_F77FB026865E_.wvu.Cols" hidden="1" oldHidden="1">
    <formula>'МП СЭР'!$AG:$AL</formula>
    <oldFormula>'МП СЭР'!$AG:$AL</oldFormula>
  </rdn>
  <rdn rId="0" localSheetId="11" customView="1" name="Z_C7EAD3F1_26A7_4DE4_A1DE_F77FB026865E_.wvu.FilterData" hidden="1" oldHidden="1">
    <formula>'МП СЭР'!$A$1:$AJ$171</formula>
    <oldFormula>'МП СЭР'!$A$1:$AJ$171</oldFormula>
  </rdn>
  <rdn rId="0" localSheetId="15" customView="1" name="Z_C7EAD3F1_26A7_4DE4_A1DE_F77FB026865E_.wvu.PrintArea" hidden="1" oldHidden="1">
    <formula>'МП РЖКК'!$A$1:$AF$119</formula>
    <oldFormula>'МП РЖКК'!$A$1:$AF$119</oldFormula>
  </rdn>
  <rdn rId="0" localSheetId="15" customView="1" name="Z_C7EAD3F1_26A7_4DE4_A1DE_F77FB026865E_.wvu.PrintTitles" hidden="1" oldHidden="1">
    <formula>'МП РЖКК'!$4:$5</formula>
    <oldFormula>'МП РЖКК'!$4:$5</oldFormula>
  </rdn>
  <rdn rId="0" localSheetId="15" customView="1" name="Z_C7EAD3F1_26A7_4DE4_A1DE_F77FB026865E_.wvu.Rows" hidden="1" oldHidden="1">
    <formula>'МП РЖКК'!$126:$126</formula>
    <oldFormula>'МП РЖКК'!$126:$126</oldFormula>
  </rdn>
  <rdn rId="0" localSheetId="16" customView="1" name="Z_C7EAD3F1_26A7_4DE4_A1DE_F77FB026865E_.wvu.PrintTitles" hidden="1" oldHidden="1">
    <formula>'МП СОГХ'!$3:$4</formula>
    <oldFormula>'МП СОГХ'!$3:$4</oldFormula>
  </rdn>
  <rdn rId="0" localSheetId="16" customView="1" name="Z_C7EAD3F1_26A7_4DE4_A1DE_F77FB026865E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C7EAD3F1_26A7_4DE4_A1DE_F77FB026865E_.wvu.PrintArea" hidden="1" oldHidden="1">
    <formula>'МП Развитие транспорт.системы'!$A$1:$AR$194</formula>
    <oldFormula>'МП Развитие транспорт.системы'!$A$1:$AR$194</oldFormula>
  </rdn>
  <rdn rId="0" localSheetId="17" customView="1" name="Z_C7EAD3F1_26A7_4DE4_A1DE_F77FB026865E_.wvu.PrintTitles" hidden="1" oldHidden="1">
    <formula>'МП Развитие транспорт.системы'!$3:$4</formula>
    <oldFormula>'МП Развитие транспорт.системы'!$3:$4</oldFormula>
  </rdn>
  <rdn rId="0" localSheetId="17" customView="1" name="Z_C7EAD3F1_26A7_4DE4_A1DE_F77FB026865E_.wvu.Rows" hidden="1" oldHidden="1">
    <formula>'МП Развитие транспорт.системы'!$167:$185</formula>
    <oldFormula>'МП Развитие транспорт.системы'!$167:$185</oldFormula>
  </rdn>
  <rdn rId="0" localSheetId="17" customView="1" name="Z_C7EAD3F1_26A7_4DE4_A1DE_F77FB026865E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C7EAD3F1_26A7_4DE4_A1DE_F77FB026865E_.wvu.PrintArea" hidden="1" oldHidden="1">
    <formula>'МП ФКГС'!$A$1:$AF$107</formula>
    <oldFormula>'МП ФКГС'!$A$1:$AF$107</oldFormula>
  </rdn>
  <rdn rId="0" localSheetId="18" customView="1" name="Z_C7EAD3F1_26A7_4DE4_A1DE_F77FB026865E_.wvu.Cols" hidden="1" oldHidden="1">
    <formula>'МП ФКГС'!$H:$I</formula>
    <oldFormula>'МП ФКГС'!$H:$I</oldFormula>
  </rdn>
  <rdn rId="0" localSheetId="19" customView="1" name="Z_C7EAD3F1_26A7_4DE4_A1DE_F77FB026865E_.wvu.PrintArea" hidden="1" oldHidden="1">
    <formula>'МП Экологическая без.'!$A$1:$AF$62</formula>
    <oldFormula>'МП Экологическая без.'!$A$1:$AF$62</oldFormula>
  </rdn>
  <rcv guid="{C7EAD3F1-26A7-4DE4-A1DE-F77FB026865E}"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5" sqref="B13:E13" start="0" length="2147483647">
    <dxf>
      <font>
        <i/>
      </font>
    </dxf>
  </rfmt>
  <rfmt sheetId="15" sqref="F13:G13" start="0" length="2147483647">
    <dxf>
      <font>
        <i/>
      </font>
    </dxf>
  </rfmt>
  <rfmt sheetId="15" sqref="H13:AE13" start="0" length="2147483647">
    <dxf>
      <font>
        <sz val="10"/>
      </font>
    </dxf>
  </rfmt>
  <rfmt sheetId="15" sqref="B20:AE20" start="0" length="2147483647">
    <dxf>
      <font>
        <i/>
      </font>
    </dxf>
  </rfmt>
  <rfmt sheetId="15" sqref="B27:AE27" start="0" length="2147483647">
    <dxf>
      <font>
        <i val="0"/>
      </font>
    </dxf>
  </rfmt>
  <rfmt sheetId="15" sqref="B27:AE27" start="0" length="2147483647">
    <dxf>
      <font>
        <i/>
      </font>
    </dxf>
  </rfmt>
  <rfmt sheetId="15" sqref="B27:AE27" start="0" length="2147483647">
    <dxf>
      <font>
        <sz val="10"/>
      </font>
    </dxf>
  </rfmt>
  <rfmt sheetId="15" sqref="B56:AE56" start="0" length="2147483647">
    <dxf>
      <font>
        <sz val="10"/>
      </font>
    </dxf>
  </rfmt>
  <rfmt sheetId="15" sqref="B56:AE56" start="0" length="2147483647">
    <dxf>
      <font>
        <i/>
      </font>
    </dxf>
  </rfmt>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3" sId="15">
    <nc r="K6">
      <v>11</v>
    </nc>
  </rcc>
  <rcc rId="1304" sId="15">
    <nc r="M6">
      <v>13</v>
    </nc>
  </rcc>
  <rcc rId="1305" sId="15">
    <nc r="O6">
      <v>15</v>
    </nc>
  </rcc>
  <rcc rId="1306" sId="15">
    <nc r="S6">
      <v>19</v>
    </nc>
  </rcc>
  <rcc rId="1307" sId="15">
    <nc r="U6">
      <v>21</v>
    </nc>
  </rcc>
  <rcc rId="1308" sId="15">
    <nc r="W6">
      <v>23</v>
    </nc>
  </rcc>
  <rcc rId="1309" sId="15">
    <nc r="Y6">
      <v>25</v>
    </nc>
  </rcc>
  <rcc rId="1310" sId="15">
    <nc r="AA6">
      <v>27</v>
    </nc>
  </rcc>
  <rcc rId="1311" sId="15">
    <nc r="AC6">
      <v>29</v>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 sId="16">
    <oc r="G98">
      <f>F98/C98*100</f>
    </oc>
    <nc r="G98"/>
  </rcc>
  <rcc rId="1313" sId="16">
    <oc r="H98">
      <f>F98/D98*100</f>
    </oc>
    <nc r="H98"/>
  </rcc>
  <rfmt sheetId="16" sqref="A12 A18 A24">
    <dxf>
      <fill>
        <patternFill>
          <bgColor theme="8" tint="0.79998168889431442"/>
        </patternFill>
      </fill>
    </dxf>
  </rfmt>
  <rfmt sheetId="16" sqref="A78 A72 A36">
    <dxf>
      <fill>
        <patternFill>
          <bgColor theme="8" tint="0.79998168889431442"/>
        </patternFill>
      </fill>
    </dxf>
  </rfmt>
  <rfmt sheetId="16" sqref="A30">
    <dxf>
      <fill>
        <patternFill>
          <bgColor theme="8" tint="0.39997558519241921"/>
        </patternFill>
      </fill>
    </dxf>
  </rfmt>
  <rfmt sheetId="16" sqref="A42">
    <dxf>
      <fill>
        <patternFill>
          <bgColor theme="8" tint="0.39997558519241921"/>
        </patternFill>
      </fill>
    </dxf>
  </rfmt>
  <rfmt sheetId="16" sqref="A48 A54 A60">
    <dxf>
      <fill>
        <patternFill>
          <bgColor theme="8" tint="0.39997558519241921"/>
        </patternFill>
      </fill>
    </dxf>
  </rfmt>
  <rfmt sheetId="16" sqref="A84 A90">
    <dxf>
      <fill>
        <patternFill>
          <bgColor theme="8" tint="0.39997558519241921"/>
        </patternFill>
      </fill>
    </dxf>
  </rfmt>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4" sId="19">
    <oc r="C7" t="inlineStr">
      <is>
        <t>01.12.2021</t>
      </is>
    </oc>
    <nc r="C7" t="inlineStr">
      <is>
        <t>01.01.2022</t>
      </is>
    </nc>
  </rcc>
  <rcc rId="1315" sId="19">
    <oc r="D7" t="inlineStr">
      <is>
        <t>01.12.2021</t>
      </is>
    </oc>
    <nc r="D7" t="inlineStr">
      <is>
        <t>01.01.2022</t>
      </is>
    </nc>
  </rcc>
  <rcc rId="1316" sId="19">
    <oc r="E7" t="inlineStr">
      <is>
        <t>01.12.2021</t>
      </is>
    </oc>
    <nc r="E7" t="inlineStr">
      <is>
        <t>01.01.2022</t>
      </is>
    </nc>
  </rcc>
  <rcc rId="1317" sId="19">
    <oc r="A2" t="inlineStr">
      <is>
        <t>«Экологическая безопасность города Когалыма» по состоянию на 01.12.2021 (сетевой график)</t>
      </is>
    </oc>
    <nc r="A2" t="inlineStr">
      <is>
        <t>«Экологическая безопасность города Когалыма» по состоянию на 01.01.2022 (сетевой график)</t>
      </is>
    </nc>
  </rcc>
  <rcc rId="1318" sId="19" numFmtId="4">
    <oc r="AE40">
      <v>0</v>
    </oc>
    <nc r="AE40">
      <v>50.74</v>
    </nc>
  </rcc>
  <rcc rId="1319" sId="19">
    <oc r="C39">
      <f>H39+J39+L39+N39+P39+R39</f>
    </oc>
    <nc r="C39">
      <f>H39+J39+L39+N39+P39+R39+T39+V39+X39+Z39+AB39+AD39</f>
    </nc>
  </rcc>
  <rcc rId="1320" sId="19">
    <oc r="C40">
      <f>H40+J40+L40+N40+P40+R40+T40+V40+X40+Z40+AB40</f>
    </oc>
    <nc r="C40">
      <f>H40+J40+L40+N40+P40+R40+T40+V40+X40+Z40+AB40+AD40</f>
    </nc>
  </rcc>
  <rcc rId="1321" sId="19">
    <oc r="C41">
      <f>H41+J41+L41+N41+P41+R41</f>
    </oc>
    <nc r="C41">
      <f>H41+J41+L41+N41+P41+R41+T41+V41+X41+Z41+AB41+AD41</f>
    </nc>
  </rcc>
  <rcc rId="1322" sId="19">
    <oc r="C42">
      <f>H42+J42+L42+N42+P42+R42</f>
    </oc>
    <nc r="C42">
      <f>H42+J42+L42+N42+P42+R42+T42+V42+X42+Z42+AB42+AD42</f>
    </nc>
  </rcc>
  <rcc rId="1323" sId="19">
    <oc r="C43">
      <f>H43+J43+L43+N43+P43+R43</f>
    </oc>
    <nc r="C43">
      <f>H43+J43+L43+N43+P43+R43+T43+V43+X43+Z43+AB43+AD43</f>
    </nc>
  </rcc>
  <rcc rId="1324" sId="19">
    <oc r="D38">
      <f>D39+D40+D41+D43</f>
    </oc>
    <nc r="D38">
      <f>D39+D40+D41+D43</f>
    </nc>
  </rcc>
  <rcc rId="1325" sId="19" numFmtId="4">
    <oc r="D40">
      <v>124.6</v>
    </oc>
    <nc r="D40">
      <v>169</v>
    </nc>
  </rcc>
  <rcc rId="1326" sId="19">
    <oc r="AF38" t="inlineStr">
      <is>
        <t>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очередном отпуске и на больничном. На время отсутствия данного работника приказ на доплату за исполнение его обязанностей не оформлялся.</t>
      </is>
    </oc>
    <nc r="AF38"/>
  </rcc>
  <rcc rId="1327" sId="19">
    <oc r="AF37" t="inlineStr">
      <is>
        <t>МКУ "УЖКХ г.Когалыма"</t>
      </is>
    </oc>
    <nc r="AF37"/>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28" sId="17">
    <nc r="AQ84">
      <v>16882.5</v>
    </nc>
  </rcc>
  <rfmt sheetId="17" sqref="AQ84">
    <dxf>
      <alignment horizontal="center" readingOrder="0"/>
    </dxf>
  </rfmt>
  <rfmt sheetId="17" sqref="A81">
    <dxf>
      <fill>
        <patternFill>
          <bgColor rgb="FFFFFF00"/>
        </patternFill>
      </fill>
    </dxf>
  </rfmt>
  <rcc rId="1329" sId="17">
    <oc r="AR75" t="inlineStr">
      <is>
        <r>
          <rPr>
            <b/>
            <sz val="13"/>
            <color theme="1"/>
            <rFont val="Times New Roman"/>
            <family val="1"/>
            <charset val="204"/>
          </rPr>
          <t>МБУ "КСАТ":</t>
        </r>
        <r>
          <rPr>
            <sz val="13"/>
            <color theme="1"/>
            <rFont val="Times New Roman"/>
            <family val="1"/>
            <charset val="204"/>
          </rPr>
          <t xml:space="preserve">
Отклонение от плана составляет  15 963,08  тыс. руб. в том числе:
1. 1 388,23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1 199,15 тыс. руб.  -неисполнение субсидии по статье начисления на оплату труда возникло в связи с оплатой страховых взносов в декабре 2021 г.
3. 205,52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1 058,70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107,44  тыс. руб. - неисполнение субсидии по статье оплата услуг по содержанию имущества возникла в связи с: 1.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произведена по факту оказанных услуг
6. 712,85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 3.  Оказание услуг по охране базы, так как оплата произведена по факту оказанных услуг.
 7. 87,88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7 796,26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2 951,81 тыс. руб. – неисполнение субсидии по статье увеличение стоимости прочих оборотных запасов (материалов), в связи : 1. Приобретение и материалов для содержания дорог, оплата произведена по факту поставки товара. 2. Оплата счетов за приобретение запасных частей произведена по факту поставки товара и согласно выставленных счетов. 3. Оплата счетов за приобретение шин  произведена по факту поставки товара
10. 186,75 тыс. руб. - неисполнение по статье расходов прочие расходы  в связи с оплатой гос.пошлин и сборов, разного рода платежей  (разрешение на движение по автомобильным дорогам транспортных средств, осуществляющих перевозки тяжеловесных и крупногабаритных грузов) произведена согласно поданной служебной записки Отдела эксплуатации
11. 12,65 тыс.руб.- неисполнение субсидии по статье увеличение стоимости продуктов питания, в связи с оплатой по факту поставки  молока, согласно поданных заявок.
12. 47,96 тыс. руб. . неисполнение по статье расходов  пособий:. 1. за первые три дня временной нетрудоспособности за счет средств работодателя, корректировка платежей  произведена по факту предоставленных документов. 2. по уходу за ребенком инвалидом, оплата  произведена по факту предоставленных документов
13. 73,5 тыс.руб.-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14. 53,78 тыс. руб. неисполнение субсидии по статье увеличение стоимости мягкого инвентаря, оплата произведена по факту поставки товара и согласно заключенного договора
15.  78,31 тыс. руб. - экономия по статье  на приобретение туристических знаков, договор заключен на меньшую стоимость, а также оплата за приобретение мотобура будет произведена по факту поставки товара
16.  2,29 тыс. руб. -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t>
        </r>
      </is>
    </oc>
    <nc r="AR75" t="inlineStr">
      <is>
        <r>
          <rPr>
            <b/>
            <sz val="13"/>
            <color theme="1"/>
            <rFont val="Times New Roman"/>
            <family val="1"/>
            <charset val="204"/>
          </rPr>
          <t>МБУ "КСАТ":</t>
        </r>
        <r>
          <rPr>
            <sz val="13"/>
            <color theme="1"/>
            <rFont val="Times New Roman"/>
            <family val="1"/>
            <charset val="204"/>
          </rPr>
          <t xml:space="preserve">
Отклонение от плана составляет  10 123,62  тыс. руб. в том числе:
1. 259,78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304,54 тыс. руб.  -неисполнение субсидии по статье начисления на оплату труда.
3. 176,83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625,66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30,70  тыс. руб. - неисполнение субсидии по статье оплата услуг по содержанию имущества возникла в связи с: 1.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произведена по факту оказанных услуг
6. 139,78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 3.  Оказание услуг по охране базы, так как оплата произведена по факту оказанных услуг.
 7. 123,01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6 462,63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1 625,09 тыс. руб. – неисполнение субсидии по статье увеличение стоимости прочих оборотных запасов (материалов), в связи : 1. Приобретение и материалов для содержания дорог, оплата произведена по факту поставки товара. 2. Оплата счетов за приобретение запасных частей произведена по факту поставки товара и согласно выставленных счетов. 3. Оплата счетов за приобретение шин  произведена по факту поставки товара
10. 186,75 тыс. руб. - неисполнение по статье расходов прочие расходы  в связи с оплатой гос.пошлин и сборов, разного рода платежей  (разрешение на движение по автомобильным дорогам транспортных средств, осуществляющих перевозки тяжеловесных и крупногабаритных грузов) произведена согласно поданной служебной записки Отдела эксплуатации
11. 20,18 тыс.руб.- неисполнение субсидии по статье увеличение стоимости продуктов питания, в связи с оплатой по факту поставки  молока, согласно поданных заявок.
12. 33,59 тыс. руб. . неисполнение по статье расходов  пособий:. 1. за первые три дня временной нетрудоспособности за счет средств работодателя, корректировка платежей  произведена по факту предоставленных документов. 2. по уходу за ребенком инвалидом, оплата  произведена по факту предоставленных документов
13. 0,04 тыс. руб. неисполнение субсидии по статье увеличение стоимости мягкого инвентаря, оплата произведена по факту поставки товара и согласно заключенного договора
14.  135,04 тыс. руб. - неисполнение по статье  на приобретение газонокосилки, почвенного бура, бензотримера) оплата будет произведена по факту поставки товара в 2022 году</t>
        </r>
      </is>
    </nc>
  </rcc>
  <rfmt sheetId="17" sqref="A87">
    <dxf>
      <fill>
        <patternFill>
          <bgColor rgb="FFFFFF00"/>
        </patternFill>
      </fill>
    </dxf>
  </rfmt>
  <rcc rId="1330" sId="17">
    <nc r="AQ90">
      <v>978.3</v>
    </nc>
  </rcc>
  <rfmt sheetId="17" sqref="AQ90">
    <dxf>
      <alignment vertical="center" readingOrder="0"/>
    </dxf>
  </rfmt>
  <rfmt sheetId="17" sqref="AQ90">
    <dxf>
      <alignment horizontal="center" readingOrder="0"/>
    </dxf>
  </rfmt>
  <rcc rId="1331" sId="17">
    <oc r="AR87" t="inlineStr">
      <is>
        <r>
          <rPr>
            <b/>
            <sz val="13"/>
            <color theme="1"/>
            <rFont val="Times New Roman"/>
            <family val="1"/>
            <charset val="204"/>
          </rPr>
          <t>МБУ "КСАТ":</t>
        </r>
        <r>
          <rPr>
            <sz val="13"/>
            <color theme="1"/>
            <rFont val="Times New Roman"/>
            <family val="1"/>
            <charset val="204"/>
          </rPr>
          <t xml:space="preserve">
Неисполнение субсидии по статье арендная плата 0,07 тыс. руб. за пользование имуществом возникло, в связи с тем, что оплата произведена согласно графика платежей </t>
        </r>
      </is>
    </oc>
    <nc r="AR87" t="inlineStr">
      <is>
        <r>
          <rPr>
            <b/>
            <sz val="13"/>
            <color theme="1"/>
            <rFont val="Times New Roman"/>
            <family val="1"/>
            <charset val="204"/>
          </rPr>
          <t>МБУ "КСАТ":</t>
        </r>
        <r>
          <rPr>
            <sz val="13"/>
            <color theme="1"/>
            <rFont val="Times New Roman"/>
            <family val="1"/>
            <charset val="204"/>
          </rPr>
          <t xml:space="preserve">
Неисполнение субсидии по статье арендная плата 21,24 тыс. руб. за пользование имуществом возникло, в связи с тем, что оплата произведена согласно графика платежей </t>
        </r>
      </is>
    </nc>
  </rcc>
  <rfmt sheetId="17" sqref="AO110">
    <dxf>
      <alignment vertical="center" readingOrder="0"/>
    </dxf>
  </rfmt>
  <rfmt sheetId="17" sqref="AO110">
    <dxf>
      <alignment horizontal="center" readingOrder="0"/>
    </dxf>
  </rfmt>
  <rfmt sheetId="17" sqref="C7">
    <dxf>
      <fill>
        <patternFill>
          <bgColor rgb="FFFFFF00"/>
        </patternFill>
      </fill>
    </dxf>
  </rfmt>
  <rfmt sheetId="17" sqref="A7:C7">
    <dxf>
      <fill>
        <patternFill>
          <bgColor theme="6" tint="0.39997558519241921"/>
        </patternFill>
      </fill>
    </dxf>
  </rfmt>
  <rfmt sheetId="17" sqref="A149">
    <dxf>
      <fill>
        <patternFill>
          <bgColor theme="6" tint="0.39997558519241921"/>
        </patternFill>
      </fill>
    </dxf>
  </rfmt>
  <rfmt sheetId="17" sqref="A136 A130 A111 A105 A99 A93 A87 A82 A81 A82 A63 A57 A51 A45 A33 A27">
    <dxf>
      <fill>
        <patternFill>
          <bgColor theme="6" tint="0.79998168889431442"/>
        </patternFill>
      </fill>
    </dxf>
  </rfmt>
  <rfmt sheetId="17" sqref="A82">
    <dxf>
      <fill>
        <patternFill>
          <bgColor theme="0"/>
        </patternFill>
      </fill>
    </dxf>
  </rfmt>
  <rcv guid="{C7EAD3F1-26A7-4DE4-A1DE-F77FB026865E}" action="delete"/>
  <rdn rId="0" localSheetId="2" customView="1" name="Z_C7EAD3F1_26A7_4DE4_A1DE_F77FB026865E_.wvu.PrintArea" hidden="1" oldHidden="1">
    <formula>'МП РО'!$A$1:$AG$337</formula>
    <oldFormula>'МП РО'!$A$1:$AG$337</oldFormula>
  </rdn>
  <rdn rId="0" localSheetId="3" customView="1" name="Z_C7EAD3F1_26A7_4DE4_A1DE_F77FB026865E_.wvu.Rows" hidden="1" oldHidden="1">
    <formula>'МП СДР'!$4:$5</formula>
    <oldFormula>'МП СДР'!$4:$5</oldFormula>
  </rdn>
  <rdn rId="0" localSheetId="4" customView="1" name="Z_C7EAD3F1_26A7_4DE4_A1DE_F77FB026865E_.wvu.PrintArea" hidden="1" oldHidden="1">
    <formula>'МП Культурное пространство'!$A$1:$AF$286</formula>
    <oldFormula>'МП Культурное пространство'!$A$1:$AF$286</oldFormula>
  </rdn>
  <rdn rId="0" localSheetId="4" customView="1" name="Z_C7EAD3F1_26A7_4DE4_A1DE_F77FB026865E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C7EAD3F1_26A7_4DE4_A1DE_F77FB026865E_.wvu.Rows" hidden="1" oldHidden="1">
    <formula>'МП Культурное пространство'!$117:$144</formula>
    <oldFormula>'МП Культурное пространство'!$117:$144</oldFormula>
  </rdn>
  <rdn rId="0" localSheetId="5" customView="1" name="Z_C7EAD3F1_26A7_4DE4_A1DE_F77FB026865E_.wvu.PrintArea" hidden="1" oldHidden="1">
    <formula>'МП Развитие ФКиС'!$A$1:$AG$110</formula>
    <oldFormula>'МП Развитие ФКиС'!$A$1:$AG$110</oldFormula>
  </rdn>
  <rdn rId="0" localSheetId="5" customView="1" name="Z_C7EAD3F1_26A7_4DE4_A1DE_F77FB026865E_.wvu.PrintTitles" hidden="1" oldHidden="1">
    <formula>'МП Развитие ФКиС'!$A:$A,'МП Развитие ФКиС'!$8:$9</formula>
    <oldFormula>'МП Развитие ФКиС'!$A:$A,'МП Развитие ФКиС'!$8:$9</oldFormula>
  </rdn>
  <rdn rId="0" localSheetId="5" customView="1" name="Z_C7EAD3F1_26A7_4DE4_A1DE_F77FB026865E_.wvu.Cols" hidden="1" oldHidden="1">
    <formula>'МП Развитие ФКиС'!$AE:$AE</formula>
    <oldFormula>'МП Развитие ФКиС'!$AE:$AE</oldFormula>
  </rdn>
  <rdn rId="0" localSheetId="6" customView="1" name="Z_C7EAD3F1_26A7_4DE4_A1DE_F77FB026865E_.wvu.PrintArea" hidden="1" oldHidden="1">
    <formula>'МП СЗН'!$A$1:$AF$53</formula>
    <oldFormula>'МП СЗН'!$A$1:$AF$53</oldFormula>
  </rdn>
  <rdn rId="0" localSheetId="6" customView="1" name="Z_C7EAD3F1_26A7_4DE4_A1DE_F77FB026865E_.wvu.PrintTitles" hidden="1" oldHidden="1">
    <formula>'МП СЗН'!$A:$A</formula>
    <oldFormula>'МП СЗН'!$A:$A</oldFormula>
  </rdn>
  <rdn rId="0" localSheetId="7" customView="1" name="Z_C7EAD3F1_26A7_4DE4_A1DE_F77FB026865E_.wvu.PrintArea" hidden="1" oldHidden="1">
    <formula>'МП АПК'!$A$1:$AF$87</formula>
    <oldFormula>'МП АПК'!$A$1:$AF$87</oldFormula>
  </rdn>
  <rdn rId="0" localSheetId="7" customView="1" name="Z_C7EAD3F1_26A7_4DE4_A1DE_F77FB026865E_.wvu.PrintTitles" hidden="1" oldHidden="1">
    <formula>'МП АПК'!$A:$A</formula>
    <oldFormula>'МП АПК'!$A:$A</oldFormula>
  </rdn>
  <rdn rId="0" localSheetId="8" customView="1" name="Z_C7EAD3F1_26A7_4DE4_A1DE_F77FB026865E_.wvu.PrintArea" hidden="1" oldHidden="1">
    <formula>'МП Развитие жилсферы'!$A$1:$AF$158</formula>
    <oldFormula>'МП Развитие жилсферы'!$A$1:$AF$158</oldFormula>
  </rdn>
  <rdn rId="0" localSheetId="8" customView="1" name="Z_C7EAD3F1_26A7_4DE4_A1DE_F77FB026865E_.wvu.PrintTitles" hidden="1" oldHidden="1">
    <formula>'МП Развитие жилсферы'!$A:$A,'МП Развитие жилсферы'!$8:$10</formula>
    <oldFormula>'МП Развитие жилсферы'!$A:$A,'МП Развитие жилсферы'!$8:$10</oldFormula>
  </rdn>
  <rdn rId="0" localSheetId="10" customView="1" name="Z_C7EAD3F1_26A7_4DE4_A1DE_F77FB026865E_.wvu.PrintArea" hidden="1" oldHidden="1">
    <formula>'МП Развитие муниц.службы'!$A$1:$AF$99</formula>
    <oldFormula>'МП Развитие муниц.службы'!$A$1:$AF$99</oldFormula>
  </rdn>
  <rdn rId="0" localSheetId="10" customView="1" name="Z_C7EAD3F1_26A7_4DE4_A1DE_F77FB026865E_.wvu.PrintTitles" hidden="1" oldHidden="1">
    <formula>'МП Развитие муниц.службы'!$A:$A</formula>
    <oldFormula>'МП Развитие муниц.службы'!$A:$A</oldFormula>
  </rdn>
  <rdn rId="0" localSheetId="11" customView="1" name="Z_C7EAD3F1_26A7_4DE4_A1DE_F77FB026865E_.wvu.Cols" hidden="1" oldHidden="1">
    <formula>'МП СЭР'!$AG:$AL</formula>
    <oldFormula>'МП СЭР'!$AG:$AL</oldFormula>
  </rdn>
  <rdn rId="0" localSheetId="11" customView="1" name="Z_C7EAD3F1_26A7_4DE4_A1DE_F77FB026865E_.wvu.FilterData" hidden="1" oldHidden="1">
    <formula>'МП СЭР'!$A$1:$AJ$171</formula>
    <oldFormula>'МП СЭР'!$A$1:$AJ$171</oldFormula>
  </rdn>
  <rdn rId="0" localSheetId="15" customView="1" name="Z_C7EAD3F1_26A7_4DE4_A1DE_F77FB026865E_.wvu.PrintArea" hidden="1" oldHidden="1">
    <formula>'МП РЖКК'!$A$1:$AF$119</formula>
    <oldFormula>'МП РЖКК'!$A$1:$AF$119</oldFormula>
  </rdn>
  <rdn rId="0" localSheetId="15" customView="1" name="Z_C7EAD3F1_26A7_4DE4_A1DE_F77FB026865E_.wvu.PrintTitles" hidden="1" oldHidden="1">
    <formula>'МП РЖКК'!$4:$5</formula>
    <oldFormula>'МП РЖКК'!$4:$5</oldFormula>
  </rdn>
  <rdn rId="0" localSheetId="15" customView="1" name="Z_C7EAD3F1_26A7_4DE4_A1DE_F77FB026865E_.wvu.Rows" hidden="1" oldHidden="1">
    <formula>'МП РЖКК'!$126:$126</formula>
    <oldFormula>'МП РЖКК'!$126:$126</oldFormula>
  </rdn>
  <rdn rId="0" localSheetId="16" customView="1" name="Z_C7EAD3F1_26A7_4DE4_A1DE_F77FB026865E_.wvu.PrintTitles" hidden="1" oldHidden="1">
    <formula>'МП СОГХ'!$3:$4</formula>
    <oldFormula>'МП СОГХ'!$3:$4</oldFormula>
  </rdn>
  <rdn rId="0" localSheetId="16" customView="1" name="Z_C7EAD3F1_26A7_4DE4_A1DE_F77FB026865E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C7EAD3F1_26A7_4DE4_A1DE_F77FB026865E_.wvu.PrintArea" hidden="1" oldHidden="1">
    <formula>'МП Развитие транспорт.системы'!$A$1:$AR$194</formula>
    <oldFormula>'МП Развитие транспорт.системы'!$A$1:$AR$194</oldFormula>
  </rdn>
  <rdn rId="0" localSheetId="17" customView="1" name="Z_C7EAD3F1_26A7_4DE4_A1DE_F77FB026865E_.wvu.PrintTitles" hidden="1" oldHidden="1">
    <formula>'МП Развитие транспорт.системы'!$3:$4</formula>
    <oldFormula>'МП Развитие транспорт.системы'!$3:$4</oldFormula>
  </rdn>
  <rdn rId="0" localSheetId="17" customView="1" name="Z_C7EAD3F1_26A7_4DE4_A1DE_F77FB026865E_.wvu.Rows" hidden="1" oldHidden="1">
    <formula>'МП Развитие транспорт.системы'!$167:$185</formula>
    <oldFormula>'МП Развитие транспорт.системы'!$167:$185</oldFormula>
  </rdn>
  <rdn rId="0" localSheetId="17" customView="1" name="Z_C7EAD3F1_26A7_4DE4_A1DE_F77FB026865E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C7EAD3F1_26A7_4DE4_A1DE_F77FB026865E_.wvu.PrintArea" hidden="1" oldHidden="1">
    <formula>'МП ФКГС'!$A$1:$AF$107</formula>
    <oldFormula>'МП ФКГС'!$A$1:$AF$107</oldFormula>
  </rdn>
  <rdn rId="0" localSheetId="18" customView="1" name="Z_C7EAD3F1_26A7_4DE4_A1DE_F77FB026865E_.wvu.Cols" hidden="1" oldHidden="1">
    <formula>'МП ФКГС'!$H:$I</formula>
    <oldFormula>'МП ФКГС'!$H:$I</oldFormula>
  </rdn>
  <rdn rId="0" localSheetId="19" customView="1" name="Z_C7EAD3F1_26A7_4DE4_A1DE_F77FB026865E_.wvu.PrintArea" hidden="1" oldHidden="1">
    <formula>'МП Экологическая без.'!$A$1:$AF$62</formula>
    <oldFormula>'МП Экологическая без.'!$A$1:$AF$62</oldFormula>
  </rdn>
  <rcv guid="{C7EAD3F1-26A7-4DE4-A1DE-F77FB026865E}" action="add"/>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8" customView="1" name="Z_F6B45C19_5DEC_4311_9E14_1DFCA0D8A318_.wvu.Rows" hidden="1" oldHidden="1">
    <oldFormula>'МП Развитие жилсферы'!#REF!,'МП Развитие жилсферы'!$150:$152</oldFormula>
  </rdn>
  <rcv guid="{F6B45C19-5DEC-4311-9E14-1DFCA0D8A318}" action="delete"/>
  <rdn rId="0" localSheetId="2" customView="1" name="Z_F6B45C19_5DEC_4311_9E14_1DFCA0D8A318_.wvu.PrintArea" hidden="1" oldHidden="1">
    <formula>'МП РО'!$A$1:$AG$337</formula>
    <oldFormula>'МП РО'!$A$1:$AG$337</oldFormula>
  </rdn>
  <rdn rId="0" localSheetId="3" customView="1" name="Z_F6B45C19_5DEC_4311_9E14_1DFCA0D8A318_.wvu.Rows" hidden="1" oldHidden="1">
    <formula>'МП СДР'!$4:$5</formula>
    <oldFormula>'МП СДР'!$4:$5</oldFormula>
  </rdn>
  <rdn rId="0" localSheetId="4" customView="1" name="Z_F6B45C19_5DEC_4311_9E14_1DFCA0D8A318_.wvu.PrintArea" hidden="1" oldHidden="1">
    <formula>'МП Культурное пространство'!$A$1:$AF$286</formula>
    <oldFormula>'МП Культурное пространство'!$A$1:$AF$286</oldFormula>
  </rdn>
  <rdn rId="0" localSheetId="4" customView="1" name="Z_F6B45C19_5DEC_4311_9E14_1DFCA0D8A318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F6B45C19_5DEC_4311_9E14_1DFCA0D8A318_.wvu.Rows" hidden="1" oldHidden="1">
    <formula>'МП Культурное пространство'!$117:$144</formula>
    <oldFormula>'МП Культурное пространство'!$117:$144</oldFormula>
  </rdn>
  <rdn rId="0" localSheetId="5" customView="1" name="Z_F6B45C19_5DEC_4311_9E14_1DFCA0D8A318_.wvu.PrintArea" hidden="1" oldHidden="1">
    <formula>'МП Развитие ФКиС'!$A$1:$AG$110</formula>
    <oldFormula>'МП Развитие ФКиС'!$A$1:$AG$110</oldFormula>
  </rdn>
  <rdn rId="0" localSheetId="5" customView="1" name="Z_F6B45C19_5DEC_4311_9E14_1DFCA0D8A318_.wvu.PrintTitles" hidden="1" oldHidden="1">
    <formula>'МП Развитие ФКиС'!$A:$A,'МП Развитие ФКиС'!$8:$9</formula>
    <oldFormula>'МП Развитие ФКиС'!$A:$A,'МП Развитие ФКиС'!$8:$9</oldFormula>
  </rdn>
  <rdn rId="0" localSheetId="5" customView="1" name="Z_F6B45C19_5DEC_4311_9E14_1DFCA0D8A318_.wvu.Cols" hidden="1" oldHidden="1">
    <formula>'МП Развитие ФКиС'!$AE:$AE</formula>
    <oldFormula>'МП Развитие ФКиС'!$AE:$AE</oldFormula>
  </rdn>
  <rdn rId="0" localSheetId="6" customView="1" name="Z_F6B45C19_5DEC_4311_9E14_1DFCA0D8A318_.wvu.PrintArea" hidden="1" oldHidden="1">
    <formula>'МП СЗН'!$A$1:$AF$53</formula>
    <oldFormula>'МП СЗН'!$A$1:$AF$53</oldFormula>
  </rdn>
  <rdn rId="0" localSheetId="6" customView="1" name="Z_F6B45C19_5DEC_4311_9E14_1DFCA0D8A318_.wvu.PrintTitles" hidden="1" oldHidden="1">
    <formula>'МП СЗН'!$A:$A</formula>
    <oldFormula>'МП СЗН'!$A:$A</oldFormula>
  </rdn>
  <rdn rId="0" localSheetId="7" customView="1" name="Z_F6B45C19_5DEC_4311_9E14_1DFCA0D8A318_.wvu.PrintArea" hidden="1" oldHidden="1">
    <formula>'МП АПК'!$A$1:$AF$87</formula>
    <oldFormula>'МП АПК'!$A$1:$AF$87</oldFormula>
  </rdn>
  <rdn rId="0" localSheetId="7" customView="1" name="Z_F6B45C19_5DEC_4311_9E14_1DFCA0D8A318_.wvu.PrintTitles" hidden="1" oldHidden="1">
    <formula>'МП АПК'!$A:$A</formula>
    <oldFormula>'МП АПК'!$A:$A</oldFormula>
  </rdn>
  <rdn rId="0" localSheetId="8" customView="1" name="Z_F6B45C19_5DEC_4311_9E14_1DFCA0D8A318_.wvu.PrintArea" hidden="1" oldHidden="1">
    <formula>'МП Развитие жилсферы'!$A$1:$AF$158</formula>
    <oldFormula>'МП Развитие жилсферы'!$A$1:$AF$158</oldFormula>
  </rdn>
  <rdn rId="0" localSheetId="8" customView="1" name="Z_F6B45C19_5DEC_4311_9E14_1DFCA0D8A318_.wvu.PrintTitles" hidden="1" oldHidden="1">
    <formula>'МП Развитие жилсферы'!$A:$A,'МП Развитие жилсферы'!$8:$10</formula>
    <oldFormula>'МП Развитие жилсферы'!$A:$A,'МП Развитие жилсферы'!$8:$10</oldFormula>
  </rdn>
  <rdn rId="0" localSheetId="10" customView="1" name="Z_F6B45C19_5DEC_4311_9E14_1DFCA0D8A318_.wvu.PrintArea" hidden="1" oldHidden="1">
    <formula>'МП Развитие муниц.службы'!$A$1:$AF$99</formula>
    <oldFormula>'МП Развитие муниц.службы'!$A$1:$AF$99</oldFormula>
  </rdn>
  <rdn rId="0" localSheetId="10" customView="1" name="Z_F6B45C19_5DEC_4311_9E14_1DFCA0D8A318_.wvu.PrintTitles" hidden="1" oldHidden="1">
    <formula>'МП Развитие муниц.службы'!$A:$A</formula>
    <oldFormula>'МП Развитие муниц.службы'!$A:$A</oldFormula>
  </rdn>
  <rdn rId="0" localSheetId="11" customView="1" name="Z_F6B45C19_5DEC_4311_9E14_1DFCA0D8A318_.wvu.Cols" hidden="1" oldHidden="1">
    <formula>'МП СЭР'!$AG:$AL</formula>
    <oldFormula>'МП СЭР'!$AG:$AL</oldFormula>
  </rdn>
  <rdn rId="0" localSheetId="11" customView="1" name="Z_F6B45C19_5DEC_4311_9E14_1DFCA0D8A318_.wvu.FilterData" hidden="1" oldHidden="1">
    <formula>'МП СЭР'!$A$1:$AJ$171</formula>
    <oldFormula>'МП СЭР'!$A$1:$AJ$171</oldFormula>
  </rdn>
  <rdn rId="0" localSheetId="15" customView="1" name="Z_F6B45C19_5DEC_4311_9E14_1DFCA0D8A318_.wvu.PrintArea" hidden="1" oldHidden="1">
    <formula>'МП РЖКК'!$A$1:$AF$119</formula>
    <oldFormula>'МП РЖКК'!$A$1:$AF$119</oldFormula>
  </rdn>
  <rdn rId="0" localSheetId="15" customView="1" name="Z_F6B45C19_5DEC_4311_9E14_1DFCA0D8A318_.wvu.PrintTitles" hidden="1" oldHidden="1">
    <formula>'МП РЖКК'!$4:$5</formula>
    <oldFormula>'МП РЖКК'!$4:$5</oldFormula>
  </rdn>
  <rdn rId="0" localSheetId="15" customView="1" name="Z_F6B45C19_5DEC_4311_9E14_1DFCA0D8A318_.wvu.Rows" hidden="1" oldHidden="1">
    <formula>'МП РЖКК'!$126:$126</formula>
    <oldFormula>'МП РЖКК'!$126:$126</oldFormula>
  </rdn>
  <rdn rId="0" localSheetId="16" customView="1" name="Z_F6B45C19_5DEC_4311_9E14_1DFCA0D8A318_.wvu.PrintArea" hidden="1" oldHidden="1">
    <formula>'МП СОГХ'!$A$1:$AR$110</formula>
    <oldFormula>'МП СОГХ'!$A$1:$AR$110</oldFormula>
  </rdn>
  <rdn rId="0" localSheetId="16" customView="1" name="Z_F6B45C19_5DEC_4311_9E14_1DFCA0D8A318_.wvu.PrintTitles" hidden="1" oldHidden="1">
    <formula>'МП СОГХ'!$3:$4</formula>
    <oldFormula>'МП СОГХ'!$3:$4</oldFormula>
  </rdn>
  <rdn rId="0" localSheetId="16" customView="1" name="Z_F6B45C19_5DEC_4311_9E14_1DFCA0D8A318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F6B45C19_5DEC_4311_9E14_1DFCA0D8A318_.wvu.PrintArea" hidden="1" oldHidden="1">
    <formula>'МП Развитие транспорт.системы'!$A$1:$AR$194</formula>
    <oldFormula>'МП Развитие транспорт.системы'!$A$1:$AR$194</oldFormula>
  </rdn>
  <rdn rId="0" localSheetId="17" customView="1" name="Z_F6B45C19_5DEC_4311_9E14_1DFCA0D8A318_.wvu.PrintTitles" hidden="1" oldHidden="1">
    <formula>'МП Развитие транспорт.системы'!$3:$4</formula>
    <oldFormula>'МП Развитие транспорт.системы'!$3:$4</oldFormula>
  </rdn>
  <rdn rId="0" localSheetId="17" customView="1" name="Z_F6B45C19_5DEC_4311_9E14_1DFCA0D8A318_.wvu.Rows" hidden="1" oldHidden="1">
    <formula>'МП Развитие транспорт.системы'!$167:$185</formula>
    <oldFormula>'МП Развитие транспорт.системы'!$167:$185</oldFormula>
  </rdn>
  <rdn rId="0" localSheetId="17" customView="1" name="Z_F6B45C19_5DEC_4311_9E14_1DFCA0D8A318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F6B45C19-5DEC-4311-9E14-1DFCA0D8A318}"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1" sqref="AE69" start="0" length="0">
    <dxf>
      <font>
        <b val="0"/>
        <sz val="14"/>
        <color auto="1"/>
        <name val="Times New Roman"/>
        <scheme val="none"/>
      </font>
      <numFmt numFmtId="2" formatCode="0.00"/>
      <alignment horizontal="center" readingOrder="0"/>
    </dxf>
  </rfmt>
  <rfmt sheetId="7" s="1" sqref="AE70" start="0" length="0">
    <dxf>
      <font>
        <b val="0"/>
        <sz val="14"/>
        <color auto="1"/>
        <name val="Times New Roman"/>
        <scheme val="none"/>
      </font>
      <numFmt numFmtId="2" formatCode="0.00"/>
      <alignment horizontal="center" readingOrder="0"/>
    </dxf>
  </rfmt>
  <rfmt sheetId="7" s="1" sqref="AE71" start="0" length="0">
    <dxf>
      <font>
        <sz val="14"/>
        <color auto="1"/>
        <name val="Times New Roman"/>
        <scheme val="none"/>
      </font>
      <numFmt numFmtId="2" formatCode="0.00"/>
      <alignment horizontal="center" readingOrder="0"/>
    </dxf>
  </rfmt>
  <rfmt sheetId="7" s="1" sqref="AE68" start="0" length="0">
    <dxf>
      <font>
        <sz val="14"/>
        <color auto="1"/>
        <name val="Times New Roman"/>
        <scheme val="none"/>
      </font>
      <numFmt numFmtId="2" formatCode="0.00"/>
      <alignment horizontal="center" readingOrder="0"/>
    </dxf>
  </rfmt>
  <rfmt sheetId="7" s="1" sqref="AE67" start="0" length="0">
    <dxf>
      <font>
        <sz val="14"/>
        <color auto="1"/>
        <name val="Times New Roman"/>
        <scheme val="none"/>
      </font>
      <numFmt numFmtId="2" formatCode="0.00"/>
      <alignment horizontal="center" readingOrder="0"/>
    </dxf>
  </rfmt>
  <rcc rId="1391" sId="7" numFmtId="4">
    <oc r="AD69">
      <v>70.7</v>
    </oc>
    <nc r="AD69">
      <v>273.5</v>
    </nc>
  </rcc>
  <rcc rId="1392" sId="7">
    <oc r="C69">
      <f>H69+J69+L69+N69+P69+R69+T69+V69+X69+Z69+AB69</f>
    </oc>
    <nc r="C69">
      <f>H69+J69+L69+N69+P69+R69+T69+V69+X69+Z69+AB69+AD69</f>
    </nc>
  </rcc>
  <rcc rId="1393" sId="7" numFmtId="4">
    <oc r="D69">
      <v>1592.8</v>
    </oc>
    <nc r="D69">
      <v>1795.6</v>
    </nc>
  </rcc>
  <rcc rId="1394" sId="7">
    <oc r="AD10">
      <f>6.65+974.1</f>
    </oc>
    <nc r="AD10">
      <f>SUM(AD11:AD15)</f>
    </nc>
  </rcc>
  <rcc rId="1395" sId="7" numFmtId="4">
    <oc r="AD12">
      <f>6.65+974.1</f>
    </oc>
    <nc r="AD12">
      <v>1032.8499999999999</v>
    </nc>
  </rcc>
  <rfmt sheetId="7" sqref="AE11" start="0" length="0">
    <dxf>
      <font>
        <sz val="14"/>
        <name val="Times New Roman"/>
        <scheme val="none"/>
      </font>
      <numFmt numFmtId="2" formatCode="0.00"/>
      <alignment horizontal="center" readingOrder="0"/>
    </dxf>
  </rfmt>
  <rcc rId="1396" sId="7" odxf="1" dxf="1" numFmtId="4">
    <nc r="AE12">
      <v>1032.8499999999999</v>
    </nc>
    <ndxf>
      <font>
        <sz val="14"/>
        <name val="Times New Roman"/>
        <scheme val="none"/>
      </font>
      <numFmt numFmtId="2" formatCode="0.00"/>
      <alignment horizontal="center" readingOrder="0"/>
    </ndxf>
  </rcc>
  <rfmt sheetId="7" sqref="AE13" start="0" length="0">
    <dxf>
      <font>
        <sz val="14"/>
        <name val="Times New Roman"/>
        <scheme val="none"/>
      </font>
      <numFmt numFmtId="2" formatCode="0.00"/>
      <alignment horizontal="center" readingOrder="0"/>
    </dxf>
  </rfmt>
  <rfmt sheetId="7" sqref="AE14" start="0" length="0">
    <dxf>
      <font>
        <sz val="14"/>
        <name val="Times New Roman"/>
        <scheme val="none"/>
      </font>
      <numFmt numFmtId="2" formatCode="0.00"/>
      <alignment horizontal="center" readingOrder="0"/>
    </dxf>
  </rfmt>
  <rfmt sheetId="7" sqref="AE15" start="0" length="0">
    <dxf>
      <font>
        <sz val="14"/>
        <name val="Times New Roman"/>
        <scheme val="none"/>
      </font>
      <numFmt numFmtId="2" formatCode="0.00"/>
      <alignment horizontal="center" readingOrder="0"/>
    </dxf>
  </rfmt>
  <rfmt sheetId="7" sqref="AE16" start="0" length="0">
    <dxf>
      <font>
        <sz val="14"/>
        <name val="Times New Roman"/>
        <scheme val="none"/>
      </font>
      <numFmt numFmtId="2" formatCode="0.00"/>
      <alignment horizontal="center" readingOrder="0"/>
    </dxf>
  </rfmt>
  <rcc rId="1397" sId="7">
    <oc r="AE17">
      <f>AE18+AE19+AE20+AE22</f>
    </oc>
    <nc r="AE17">
      <f>AE18+AE19+AE20+AE22</f>
    </nc>
  </rcc>
  <rfmt sheetId="7" sqref="AE18" start="0" length="0">
    <dxf>
      <font>
        <sz val="14"/>
        <name val="Times New Roman"/>
        <scheme val="none"/>
      </font>
      <numFmt numFmtId="2" formatCode="0.00"/>
      <alignment horizontal="center" readingOrder="0"/>
    </dxf>
  </rfmt>
  <rfmt sheetId="7" sqref="AE19" start="0" length="0">
    <dxf>
      <font>
        <sz val="14"/>
        <name val="Times New Roman"/>
        <scheme val="none"/>
      </font>
      <numFmt numFmtId="2" formatCode="0.00"/>
      <alignment horizontal="center" readingOrder="0"/>
    </dxf>
  </rfmt>
  <rfmt sheetId="7" sqref="AE20" start="0" length="0">
    <dxf>
      <font>
        <sz val="14"/>
        <name val="Times New Roman"/>
        <scheme val="none"/>
      </font>
      <numFmt numFmtId="2" formatCode="0.00"/>
      <alignment horizontal="center" readingOrder="0"/>
    </dxf>
  </rfmt>
  <rfmt sheetId="7" sqref="AE21" start="0" length="0">
    <dxf>
      <font>
        <sz val="14"/>
        <name val="Times New Roman"/>
        <scheme val="none"/>
      </font>
      <numFmt numFmtId="2" formatCode="0.00"/>
      <alignment horizontal="center" readingOrder="0"/>
    </dxf>
  </rfmt>
  <rfmt sheetId="7" sqref="AE22" start="0" length="0">
    <dxf>
      <font>
        <sz val="14"/>
        <name val="Times New Roman"/>
        <scheme val="none"/>
      </font>
      <numFmt numFmtId="2" formatCode="0.00"/>
      <alignment horizontal="center" readingOrder="0"/>
    </dxf>
  </rfmt>
  <rfmt sheetId="7" sqref="AE23" start="0" length="0">
    <dxf>
      <font>
        <sz val="14"/>
        <name val="Times New Roman"/>
        <scheme val="none"/>
      </font>
      <numFmt numFmtId="2" formatCode="0.00"/>
      <alignment horizontal="center" readingOrder="0"/>
    </dxf>
  </rfmt>
  <rcc rId="1398" sId="7" odxf="1" dxf="1">
    <oc r="AE24">
      <f>AE25+AE26+AE27+AE28+AE29</f>
    </oc>
    <nc r="AE24">
      <f>AE25+AE26+AE27+AE28+AE29</f>
    </nc>
    <odxf/>
    <ndxf/>
  </rcc>
  <rfmt sheetId="7" sqref="AE25" start="0" length="0">
    <dxf>
      <font>
        <sz val="14"/>
        <name val="Times New Roman"/>
        <scheme val="none"/>
      </font>
      <numFmt numFmtId="2" formatCode="0.00"/>
      <alignment horizontal="center" readingOrder="0"/>
    </dxf>
  </rfmt>
  <rfmt sheetId="7" sqref="AE26" start="0" length="0">
    <dxf>
      <font>
        <sz val="14"/>
        <name val="Times New Roman"/>
        <scheme val="none"/>
      </font>
      <numFmt numFmtId="2" formatCode="0.00"/>
      <alignment horizontal="center" readingOrder="0"/>
    </dxf>
  </rfmt>
  <rfmt sheetId="7" sqref="AE27" start="0" length="0">
    <dxf>
      <font>
        <sz val="14"/>
        <name val="Times New Roman"/>
        <scheme val="none"/>
      </font>
      <numFmt numFmtId="2" formatCode="0.00"/>
      <alignment horizontal="center" readingOrder="0"/>
    </dxf>
  </rfmt>
  <rfmt sheetId="7" sqref="AE28" start="0" length="0">
    <dxf>
      <font>
        <sz val="14"/>
        <name val="Times New Roman"/>
        <scheme val="none"/>
      </font>
      <numFmt numFmtId="2" formatCode="0.00"/>
      <alignment horizontal="center" readingOrder="0"/>
    </dxf>
  </rfmt>
  <rfmt sheetId="7" sqref="AE29" start="0" length="0">
    <dxf>
      <font>
        <sz val="14"/>
        <name val="Times New Roman"/>
        <scheme val="none"/>
      </font>
      <numFmt numFmtId="2" formatCode="0.00"/>
      <alignment horizontal="center" readingOrder="0"/>
    </dxf>
  </rfmt>
  <rcc rId="1399" sId="7" odxf="1" dxf="1">
    <oc r="AE30">
      <f>AE10+AE17+AE24</f>
    </oc>
    <nc r="AE30">
      <f>AE10+AE17+AE24</f>
    </nc>
    <odxf/>
    <ndxf/>
  </rcc>
  <rfmt sheetId="7" sqref="AE31" start="0" length="0">
    <dxf>
      <font>
        <sz val="14"/>
        <name val="Times New Roman"/>
        <scheme val="none"/>
      </font>
      <numFmt numFmtId="2" formatCode="0.00"/>
      <alignment horizontal="center" readingOrder="0"/>
    </dxf>
  </rfmt>
  <rfmt sheetId="7" sqref="AE32" start="0" length="0">
    <dxf>
      <font>
        <sz val="14"/>
        <name val="Times New Roman"/>
        <scheme val="none"/>
      </font>
      <numFmt numFmtId="2" formatCode="0.00"/>
      <alignment horizontal="center" readingOrder="0"/>
    </dxf>
  </rfmt>
  <rfmt sheetId="7" sqref="AE33" start="0" length="0">
    <dxf>
      <font>
        <sz val="14"/>
        <name val="Times New Roman"/>
        <scheme val="none"/>
      </font>
      <numFmt numFmtId="2" formatCode="0.00"/>
      <alignment horizontal="center" readingOrder="0"/>
    </dxf>
  </rfmt>
  <rfmt sheetId="7" sqref="AE34" start="0" length="0">
    <dxf>
      <font>
        <sz val="14"/>
        <name val="Times New Roman"/>
        <scheme val="none"/>
      </font>
      <numFmt numFmtId="2" formatCode="0.00"/>
      <alignment horizontal="center" readingOrder="0"/>
    </dxf>
  </rfmt>
  <rfmt sheetId="7" sqref="AE35" start="0" length="0">
    <dxf>
      <font>
        <sz val="14"/>
        <name val="Times New Roman"/>
        <scheme val="none"/>
      </font>
      <numFmt numFmtId="2" formatCode="0.00"/>
      <alignment horizontal="center" readingOrder="0"/>
    </dxf>
  </rfmt>
  <rfmt sheetId="7" sqref="AE36" start="0" length="0">
    <dxf>
      <font>
        <sz val="14"/>
        <name val="Times New Roman"/>
        <scheme val="none"/>
      </font>
      <numFmt numFmtId="2" formatCode="0.00"/>
      <alignment horizontal="center" readingOrder="0"/>
    </dxf>
  </rfmt>
  <rfmt sheetId="7" sqref="AE37" start="0" length="0">
    <dxf>
      <font>
        <sz val="14"/>
        <name val="Times New Roman"/>
        <scheme val="none"/>
      </font>
      <numFmt numFmtId="2" formatCode="0.00"/>
      <alignment horizontal="center" readingOrder="0"/>
    </dxf>
  </rfmt>
  <rfmt sheetId="7" sqref="AE38" start="0" length="0">
    <dxf>
      <font>
        <sz val="14"/>
        <name val="Times New Roman"/>
        <scheme val="none"/>
      </font>
      <numFmt numFmtId="2" formatCode="0.00"/>
      <alignment horizontal="center" readingOrder="0"/>
    </dxf>
  </rfmt>
  <rfmt sheetId="7" sqref="AE39" start="0" length="0">
    <dxf>
      <font>
        <sz val="14"/>
        <name val="Times New Roman"/>
        <scheme val="none"/>
      </font>
      <numFmt numFmtId="2" formatCode="0.00"/>
      <alignment horizontal="center" readingOrder="0"/>
    </dxf>
  </rfmt>
  <rfmt sheetId="7" sqref="AE40" start="0" length="0">
    <dxf>
      <font>
        <sz val="14"/>
        <name val="Times New Roman"/>
        <scheme val="none"/>
      </font>
      <numFmt numFmtId="2" formatCode="0.00"/>
      <alignment horizontal="center" readingOrder="0"/>
    </dxf>
  </rfmt>
  <rfmt sheetId="7" sqref="AE41" start="0" length="0">
    <dxf>
      <font>
        <sz val="14"/>
        <name val="Times New Roman"/>
        <scheme val="none"/>
      </font>
      <numFmt numFmtId="2" formatCode="0.00"/>
      <alignment horizontal="center" readingOrder="0"/>
    </dxf>
  </rfmt>
  <rfmt sheetId="7" sqref="AE42" start="0" length="0">
    <dxf>
      <font>
        <sz val="14"/>
        <name val="Times New Roman"/>
        <scheme val="none"/>
      </font>
      <numFmt numFmtId="2" formatCode="0.00"/>
      <alignment horizontal="center" readingOrder="0"/>
    </dxf>
  </rfmt>
  <rfmt sheetId="7" sqref="AE43" start="0" length="0">
    <dxf>
      <font>
        <sz val="14"/>
        <name val="Times New Roman"/>
        <scheme val="none"/>
      </font>
      <numFmt numFmtId="2" formatCode="0.00"/>
      <alignment horizontal="center" readingOrder="0"/>
    </dxf>
  </rfmt>
  <rfmt sheetId="7" sqref="AE44" start="0" length="0">
    <dxf>
      <font>
        <sz val="14"/>
        <name val="Times New Roman"/>
        <scheme val="none"/>
      </font>
      <numFmt numFmtId="2" formatCode="0.00"/>
      <alignment horizontal="center" readingOrder="0"/>
    </dxf>
  </rfmt>
  <rfmt sheetId="7" sqref="AE45" start="0" length="0">
    <dxf>
      <font>
        <sz val="14"/>
        <name val="Times New Roman"/>
        <scheme val="none"/>
      </font>
      <numFmt numFmtId="2" formatCode="0.00"/>
      <alignment horizontal="center" readingOrder="0"/>
    </dxf>
  </rfmt>
  <rfmt sheetId="7" sqref="AE46" start="0" length="0">
    <dxf>
      <font>
        <sz val="14"/>
        <name val="Times New Roman"/>
        <scheme val="none"/>
      </font>
      <numFmt numFmtId="2" formatCode="0.00"/>
      <alignment horizontal="center" readingOrder="0"/>
    </dxf>
  </rfmt>
  <rfmt sheetId="7" sqref="AE47" start="0" length="0">
    <dxf>
      <font>
        <sz val="14"/>
        <name val="Times New Roman"/>
        <scheme val="none"/>
      </font>
      <numFmt numFmtId="2" formatCode="0.00"/>
      <alignment horizontal="center" readingOrder="0"/>
    </dxf>
  </rfmt>
  <rfmt sheetId="7" sqref="AE48" start="0" length="0">
    <dxf>
      <font>
        <sz val="14"/>
        <name val="Times New Roman"/>
        <scheme val="none"/>
      </font>
      <numFmt numFmtId="2" formatCode="0.00"/>
      <alignment horizontal="center" readingOrder="0"/>
    </dxf>
  </rfmt>
  <rfmt sheetId="7" sqref="AE49" start="0" length="0">
    <dxf>
      <font>
        <sz val="14"/>
        <name val="Times New Roman"/>
        <scheme val="none"/>
      </font>
      <numFmt numFmtId="2" formatCode="0.00"/>
      <alignment horizontal="center" readingOrder="0"/>
    </dxf>
  </rfmt>
  <rfmt sheetId="7" sqref="AE50" start="0" length="0">
    <dxf>
      <font>
        <sz val="14"/>
        <name val="Times New Roman"/>
        <scheme val="none"/>
      </font>
      <numFmt numFmtId="2" formatCode="0.00"/>
      <alignment horizontal="center" readingOrder="0"/>
    </dxf>
  </rfmt>
  <rfmt sheetId="7" sqref="AE51" start="0" length="0">
    <dxf>
      <font>
        <sz val="14"/>
        <name val="Times New Roman"/>
        <scheme val="none"/>
      </font>
      <numFmt numFmtId="2" formatCode="0.00"/>
      <alignment horizontal="center" readingOrder="0"/>
    </dxf>
  </rfmt>
  <rfmt sheetId="7" sqref="AE52" start="0" length="0">
    <dxf>
      <font>
        <sz val="14"/>
        <name val="Times New Roman"/>
        <scheme val="none"/>
      </font>
      <numFmt numFmtId="2" formatCode="0.00"/>
      <alignment horizontal="center" readingOrder="0"/>
    </dxf>
  </rfmt>
  <rfmt sheetId="7" sqref="AE53" start="0" length="0">
    <dxf>
      <font>
        <sz val="14"/>
        <name val="Times New Roman"/>
        <scheme val="none"/>
      </font>
      <numFmt numFmtId="2" formatCode="0.00"/>
      <alignment horizontal="center" readingOrder="0"/>
    </dxf>
  </rfmt>
  <rfmt sheetId="7" sqref="AE54" start="0" length="0">
    <dxf>
      <font>
        <b/>
        <sz val="14"/>
        <name val="Times New Roman"/>
        <scheme val="none"/>
      </font>
      <numFmt numFmtId="2" formatCode="0.00"/>
      <alignment horizontal="center" readingOrder="0"/>
    </dxf>
  </rfmt>
  <rfmt sheetId="7" sqref="AE55" start="0" length="0">
    <dxf>
      <font>
        <sz val="14"/>
        <name val="Times New Roman"/>
        <scheme val="none"/>
      </font>
      <numFmt numFmtId="2" formatCode="0.00"/>
      <alignment horizontal="center" readingOrder="0"/>
    </dxf>
  </rfmt>
  <rfmt sheetId="7" sqref="AE56" start="0" length="0">
    <dxf>
      <font>
        <sz val="14"/>
        <name val="Times New Roman"/>
        <scheme val="none"/>
      </font>
      <numFmt numFmtId="2" formatCode="0.00"/>
      <alignment horizontal="center" readingOrder="0"/>
    </dxf>
  </rfmt>
  <rfmt sheetId="7" sqref="AE57" start="0" length="0">
    <dxf>
      <font>
        <sz val="14"/>
        <name val="Times New Roman"/>
        <scheme val="none"/>
      </font>
      <numFmt numFmtId="2" formatCode="0.00"/>
      <alignment horizontal="center" readingOrder="0"/>
    </dxf>
  </rfmt>
  <rfmt sheetId="7" sqref="AE58" start="0" length="0">
    <dxf>
      <font>
        <sz val="14"/>
        <name val="Times New Roman"/>
        <scheme val="none"/>
      </font>
      <numFmt numFmtId="2" formatCode="0.00"/>
      <alignment horizontal="center" readingOrder="0"/>
    </dxf>
  </rfmt>
  <rfmt sheetId="7" sqref="AE59" start="0" length="0">
    <dxf>
      <font>
        <sz val="14"/>
        <name val="Times New Roman"/>
        <scheme val="none"/>
      </font>
      <numFmt numFmtId="2" formatCode="0.00"/>
      <alignment horizontal="center" readingOrder="0"/>
    </dxf>
  </rfmt>
  <rfmt sheetId="7" sqref="AE60" start="0" length="0">
    <dxf>
      <font>
        <sz val="14"/>
        <name val="Times New Roman"/>
        <scheme val="none"/>
      </font>
      <numFmt numFmtId="2" formatCode="0.00"/>
      <alignment horizontal="center" readingOrder="0"/>
    </dxf>
  </rfmt>
  <rfmt sheetId="7" sqref="AE61" start="0" length="0">
    <dxf>
      <font>
        <sz val="14"/>
        <name val="Times New Roman"/>
        <scheme val="none"/>
      </font>
      <numFmt numFmtId="2" formatCode="0.00"/>
      <alignment horizontal="center" readingOrder="0"/>
    </dxf>
  </rfmt>
  <rfmt sheetId="7" sqref="AE62" start="0" length="0">
    <dxf>
      <font>
        <sz val="14"/>
        <name val="Times New Roman"/>
        <scheme val="none"/>
      </font>
      <numFmt numFmtId="2" formatCode="0.00"/>
      <alignment horizontal="center" readingOrder="0"/>
    </dxf>
  </rfmt>
  <rfmt sheetId="7" sqref="AE63" start="0" length="0">
    <dxf>
      <font>
        <sz val="14"/>
        <name val="Times New Roman"/>
        <scheme val="none"/>
      </font>
      <numFmt numFmtId="2" formatCode="0.00"/>
      <alignment horizontal="center" readingOrder="0"/>
    </dxf>
  </rfmt>
  <rfmt sheetId="7" sqref="AE64" start="0" length="0">
    <dxf>
      <font>
        <sz val="14"/>
        <name val="Times New Roman"/>
        <scheme val="none"/>
      </font>
      <numFmt numFmtId="2" formatCode="0.00"/>
      <alignment horizontal="center" readingOrder="0"/>
    </dxf>
  </rfmt>
  <rfmt sheetId="7" sqref="AE65" start="0" length="0">
    <dxf>
      <font>
        <sz val="14"/>
        <name val="Times New Roman"/>
        <scheme val="none"/>
      </font>
      <numFmt numFmtId="2" formatCode="0.00"/>
      <alignment horizontal="center" readingOrder="0"/>
    </dxf>
  </rfmt>
  <rcc rId="1400" sId="7" odxf="1" s="1" dxf="1">
    <oc r="AE66">
      <f>AE68+AE69</f>
    </oc>
    <nc r="AE66">
      <f>AE68+AE69</f>
    </nc>
    <odxf>
      <font>
        <b/>
        <i val="0"/>
        <strike val="0"/>
        <condense val="0"/>
        <extend val="0"/>
        <outline val="0"/>
        <shadow val="0"/>
        <u val="none"/>
        <vertAlign val="baseline"/>
        <sz val="14"/>
        <color auto="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401" sId="7" odxf="1" s="1" dxf="1" numFmtId="4">
    <nc r="AE67">
      <v>0</v>
    </nc>
    <ndxf/>
  </rcc>
  <rcc rId="1402" sId="7" odxf="1" s="1" dxf="1" numFmtId="4">
    <nc r="AE68">
      <v>0</v>
    </nc>
    <ndxf/>
  </rcc>
  <rcc rId="1403" sId="7" odxf="1" s="1" dxf="1" numFmtId="4">
    <nc r="AE69">
      <v>273.5</v>
    </nc>
    <ndxf>
      <font>
        <b/>
        <sz val="14"/>
        <color auto="1"/>
        <name val="Times New Roman"/>
        <scheme val="none"/>
      </font>
    </ndxf>
  </rcc>
  <rcc rId="1404" sId="7" odxf="1" s="1" dxf="1" numFmtId="4">
    <nc r="AE70">
      <v>0</v>
    </nc>
    <ndxf>
      <font>
        <b/>
        <sz val="14"/>
        <color auto="1"/>
        <name val="Times New Roman"/>
        <scheme val="none"/>
      </font>
    </ndxf>
  </rcc>
  <rcc rId="1405" sId="7" odxf="1" s="1" dxf="1" numFmtId="4">
    <nc r="AE71">
      <v>0</v>
    </nc>
    <ndxf/>
  </rcc>
  <rcc rId="1406" sId="7" odxf="1" s="1" dxf="1">
    <oc r="AE72">
      <f>AE74+AE75</f>
    </oc>
    <nc r="AE72">
      <f>AE74+AE75</f>
    </nc>
    <odxf>
      <font>
        <b/>
        <i val="0"/>
        <strike val="0"/>
        <condense val="0"/>
        <extend val="0"/>
        <outline val="0"/>
        <shadow val="0"/>
        <u val="none"/>
        <vertAlign val="baseline"/>
        <sz val="14"/>
        <color auto="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fmt sheetId="7" sqref="AE73" start="0" length="0">
    <dxf>
      <font>
        <sz val="14"/>
        <name val="Times New Roman"/>
        <scheme val="none"/>
      </font>
      <numFmt numFmtId="2" formatCode="0.00"/>
      <alignment horizontal="center" readingOrder="0"/>
    </dxf>
  </rfmt>
  <rfmt sheetId="7" sqref="AE74" start="0" length="0">
    <dxf>
      <font>
        <sz val="14"/>
        <name val="Times New Roman"/>
        <scheme val="none"/>
      </font>
      <numFmt numFmtId="2" formatCode="0.00"/>
      <alignment horizontal="center" readingOrder="0"/>
    </dxf>
  </rfmt>
  <rfmt sheetId="7" sqref="AE75" start="0" length="0">
    <dxf>
      <font>
        <sz val="14"/>
        <name val="Times New Roman"/>
        <scheme val="none"/>
      </font>
      <numFmt numFmtId="2" formatCode="0.00"/>
      <alignment horizontal="center" readingOrder="0"/>
    </dxf>
  </rfmt>
  <rfmt sheetId="7" sqref="AE76" start="0" length="0">
    <dxf>
      <font>
        <sz val="14"/>
        <name val="Times New Roman"/>
        <scheme val="none"/>
      </font>
      <numFmt numFmtId="2" formatCode="0.00"/>
      <alignment horizontal="center" readingOrder="0"/>
    </dxf>
  </rfmt>
  <rfmt sheetId="7" sqref="AE77" start="0" length="0">
    <dxf>
      <font>
        <b/>
        <sz val="14"/>
        <name val="Times New Roman"/>
        <scheme val="none"/>
      </font>
      <numFmt numFmtId="2" formatCode="0.00"/>
      <alignment horizontal="center" readingOrder="0"/>
    </dxf>
  </rfmt>
  <rfmt sheetId="7" sqref="AE78" start="0" length="0">
    <dxf>
      <font>
        <sz val="14"/>
        <name val="Times New Roman"/>
        <scheme val="none"/>
      </font>
      <numFmt numFmtId="2" formatCode="0.00"/>
      <alignment horizontal="center" readingOrder="0"/>
    </dxf>
  </rfmt>
  <rfmt sheetId="7" sqref="AE79" start="0" length="0">
    <dxf>
      <font>
        <b/>
        <sz val="14"/>
        <name val="Times New Roman"/>
        <scheme val="none"/>
      </font>
      <numFmt numFmtId="2" formatCode="0.00"/>
      <alignment horizontal="center" readingOrder="0"/>
    </dxf>
  </rfmt>
  <rfmt sheetId="7" sqref="AE80" start="0" length="0">
    <dxf>
      <font>
        <b/>
        <sz val="14"/>
        <name val="Times New Roman"/>
        <scheme val="none"/>
      </font>
      <numFmt numFmtId="2" formatCode="0.00"/>
      <alignment horizontal="center" readingOrder="0"/>
    </dxf>
  </rfmt>
  <rfmt sheetId="7" sqref="AE81" start="0" length="0">
    <dxf>
      <font>
        <b/>
        <sz val="14"/>
        <name val="Times New Roman"/>
        <scheme val="none"/>
      </font>
      <numFmt numFmtId="2" formatCode="0.00"/>
      <alignment horizontal="center" readingOrder="0"/>
    </dxf>
  </rfmt>
  <rfmt sheetId="7" sqref="AE82" start="0" length="0">
    <dxf>
      <font>
        <b/>
        <sz val="14"/>
        <name val="Times New Roman"/>
        <scheme val="none"/>
      </font>
      <numFmt numFmtId="2" formatCode="0.00"/>
      <alignment horizontal="center" readingOrder="0"/>
    </dxf>
  </rfmt>
  <rfmt sheetId="7" sqref="AE83" start="0" length="0">
    <dxf>
      <font>
        <b/>
        <sz val="14"/>
        <name val="Times New Roman"/>
        <scheme val="none"/>
      </font>
      <numFmt numFmtId="2" formatCode="0.00"/>
      <alignment horizontal="center" readingOrder="0"/>
    </dxf>
  </rfmt>
  <rcc rId="1407" sId="7">
    <nc r="AE10">
      <f>SUM(AE11:AE15)</f>
    </nc>
  </rcc>
  <rcc rId="1408" sId="7" numFmtId="4">
    <nc r="AE11">
      <v>0</v>
    </nc>
  </rcc>
  <rcc rId="1409" sId="7" numFmtId="4">
    <nc r="AE13">
      <v>0</v>
    </nc>
  </rcc>
  <rcc rId="1410" sId="7" numFmtId="4">
    <nc r="AE14">
      <v>0</v>
    </nc>
  </rcc>
  <rcc rId="1411" sId="7" numFmtId="4">
    <nc r="AE15">
      <v>0</v>
    </nc>
  </rcc>
  <rcc rId="1412" sId="7" numFmtId="4">
    <oc r="AD20">
      <v>50</v>
    </oc>
    <nc r="AD20">
      <v>180</v>
    </nc>
  </rcc>
  <rcc rId="1413" sId="7" numFmtId="4">
    <nc r="AE20">
      <v>180</v>
    </nc>
  </rcc>
  <rcc rId="1414" sId="7" numFmtId="4">
    <nc r="AE18">
      <v>0</v>
    </nc>
  </rcc>
  <rcc rId="1415" sId="7" numFmtId="4">
    <nc r="AE19">
      <v>0</v>
    </nc>
  </rcc>
  <rcc rId="1416" sId="7" numFmtId="4">
    <nc r="AE21">
      <v>0</v>
    </nc>
  </rcc>
  <rcc rId="1417" sId="7" numFmtId="4">
    <nc r="AE22">
      <v>0</v>
    </nc>
  </rcc>
  <rcc rId="1418" sId="7" numFmtId="4">
    <nc r="AD22">
      <v>0</v>
    </nc>
  </rcc>
  <rcc rId="1419" sId="7" numFmtId="4">
    <nc r="AE25">
      <v>0</v>
    </nc>
  </rcc>
  <rcc rId="1420" sId="7" numFmtId="4">
    <nc r="AE26">
      <v>0</v>
    </nc>
  </rcc>
  <rcc rId="1421" sId="7" numFmtId="4">
    <nc r="AE27">
      <v>0</v>
    </nc>
  </rcc>
  <rcc rId="1422" sId="7" numFmtId="4">
    <nc r="AE28">
      <v>0</v>
    </nc>
  </rcc>
  <rcc rId="1423" sId="7" numFmtId="4">
    <nc r="AE29">
      <v>0</v>
    </nc>
  </rcc>
  <rcc rId="1424" sId="7" numFmtId="4">
    <nc r="AE31">
      <v>0</v>
    </nc>
  </rcc>
  <rcc rId="1425" sId="7">
    <nc r="AE32">
      <f>AE26+AE19+AE12</f>
    </nc>
  </rcc>
  <rcc rId="1426" sId="7">
    <nc r="AE33">
      <f>AE27+AE20+AE13</f>
    </nc>
  </rcc>
  <rcc rId="1427" sId="7" numFmtId="4">
    <nc r="AE34">
      <v>0</v>
    </nc>
  </rcc>
  <rcc rId="1428" sId="7" numFmtId="4">
    <nc r="AE35">
      <v>0</v>
    </nc>
  </rcc>
  <rcc rId="1429" sId="7" numFmtId="4">
    <nc r="AE38">
      <v>0</v>
    </nc>
  </rcc>
  <rcc rId="1430" sId="7" numFmtId="4">
    <nc r="AE39">
      <v>0</v>
    </nc>
  </rcc>
  <rcc rId="1431" sId="7" numFmtId="4">
    <nc r="AE40">
      <v>0</v>
    </nc>
  </rcc>
  <rcc rId="1432" sId="7" numFmtId="4">
    <nc r="AE41">
      <v>0</v>
    </nc>
  </rcc>
  <rcc rId="1433" sId="7" numFmtId="4">
    <nc r="AE42">
      <v>0</v>
    </nc>
  </rcc>
  <rcc rId="1434" sId="7" numFmtId="4">
    <nc r="AE43">
      <v>0</v>
    </nc>
  </rcc>
  <rcc rId="1435" sId="7" numFmtId="4">
    <nc r="AE44">
      <v>0</v>
    </nc>
  </rcc>
  <rcc rId="1436" sId="7" numFmtId="4">
    <nc r="AE45">
      <v>0</v>
    </nc>
  </rcc>
  <rcc rId="1437" sId="7" numFmtId="4">
    <nc r="AE46">
      <v>0</v>
    </nc>
  </rcc>
  <rcc rId="1438" sId="7" numFmtId="4">
    <nc r="AE48">
      <v>0</v>
    </nc>
  </rcc>
  <rcc rId="1439" sId="7" numFmtId="4">
    <nc r="AE47">
      <v>0</v>
    </nc>
  </rcc>
  <rcc rId="1440" sId="7" numFmtId="4">
    <nc r="AE49">
      <v>0</v>
    </nc>
  </rcc>
  <rcc rId="1441" sId="7" numFmtId="4">
    <nc r="AE52">
      <v>0</v>
    </nc>
  </rcc>
  <rcc rId="1442" sId="7" numFmtId="4">
    <nc r="AE53">
      <v>0</v>
    </nc>
  </rcc>
  <rcc rId="1443" sId="7" numFmtId="4">
    <nc r="AE54">
      <v>0</v>
    </nc>
  </rcc>
  <rcc rId="1444" sId="7" numFmtId="4">
    <nc r="AE55">
      <v>0</v>
    </nc>
  </rcc>
  <rcc rId="1445" sId="7" numFmtId="4">
    <nc r="AE56">
      <v>0</v>
    </nc>
  </rcc>
  <rcc rId="1446" sId="7" numFmtId="4">
    <nc r="AE57">
      <v>0</v>
    </nc>
  </rcc>
  <rcc rId="1447" sId="7" numFmtId="4">
    <nc r="AE58">
      <v>0</v>
    </nc>
  </rcc>
  <rcc rId="1448" sId="7" numFmtId="4">
    <nc r="AE59">
      <v>0</v>
    </nc>
  </rcc>
  <rcc rId="1449" sId="7" numFmtId="4">
    <nc r="AE60">
      <v>0</v>
    </nc>
  </rcc>
  <rcc rId="1450" sId="7" numFmtId="4">
    <nc r="AE61">
      <v>0</v>
    </nc>
  </rcc>
  <rcc rId="1451" sId="7" numFmtId="4">
    <nc r="AE62">
      <v>0</v>
    </nc>
  </rcc>
  <rcc rId="1452" sId="7" numFmtId="4">
    <nc r="AE63">
      <v>0</v>
    </nc>
  </rcc>
  <rcc rId="1453" sId="7">
    <oc r="C12">
      <f>H12+J12+L12+N12+P12+R12+T12+V12+X12</f>
    </oc>
    <nc r="C12">
      <f>H12+J12+L12+N12+P12+R12+T12+V12+X12+AD12</f>
    </nc>
  </rcc>
  <rcc rId="1454" sId="7">
    <oc r="D12">
      <f>Q12+V12+Y12</f>
    </oc>
    <nc r="D12">
      <f>Q12+V12+Y12+AE12</f>
    </nc>
  </rcc>
  <rcc rId="1455" sId="7">
    <oc r="F11">
      <f>E11/B11*100</f>
    </oc>
    <nc r="F11">
      <f>E11/B11*100</f>
    </nc>
  </rcc>
  <rcc rId="1456" sId="7">
    <oc r="C20">
      <f>J20+N20+T20+V20+AC20</f>
    </oc>
    <nc r="C20">
      <f>J20+N20+T20+V20+AC20+AE20</f>
    </nc>
  </rcc>
  <rcc rId="1457" sId="7">
    <oc r="D20">
      <f>S20+W20+AB20</f>
    </oc>
    <nc r="D20">
      <f>S20+W20+AB20+AD20</f>
    </nc>
  </rcc>
  <rcc rId="1458" sId="7">
    <oc r="E20">
      <f>S20+W20+AC20</f>
    </oc>
    <nc r="E20">
      <f>S20+W20+AC20+AE20</f>
    </nc>
  </rcc>
  <rcc rId="1459" sId="7">
    <oc r="E32">
      <f>Q30+W32+Y32</f>
    </oc>
    <nc r="E32">
      <f>Q30+W32+Y32+AE32</f>
    </nc>
  </rcc>
  <rcc rId="1460" sId="7">
    <oc r="C32">
      <f>L32+H32+J32+N32+P32+R32+T32+V32+X32</f>
    </oc>
    <nc r="C32">
      <f>L32+H32+J32+N32+P32+R32+T32+V32+X32+AD32</f>
    </nc>
  </rcc>
  <rcc rId="1461" sId="7">
    <oc r="C33">
      <f>J33+N33+V33+AB33</f>
    </oc>
    <nc r="C33">
      <f>J33+N33+V33+AB33+AD33</f>
    </nc>
  </rcc>
  <rcc rId="1462" sId="7">
    <oc r="D33">
      <f>S33+W33+AB33</f>
    </oc>
    <nc r="D33">
      <f>S33+W33+AB33+AD33</f>
    </nc>
  </rcc>
  <rcc rId="1463" sId="7">
    <oc r="E33">
      <f>S33+W33+AC33</f>
    </oc>
    <nc r="E33">
      <f>S33+W33+AC33+AE33</f>
    </nc>
  </rcc>
  <rcc rId="1464" sId="7">
    <oc r="D32">
      <f>Q32+W32+Y32</f>
    </oc>
    <nc r="D32">
      <f>Q32+W32+Y32+AE32</f>
    </nc>
  </rcc>
  <rcc rId="1465" sId="7" numFmtId="4">
    <oc r="B32">
      <v>3497.2</v>
    </oc>
    <nc r="B32">
      <v>3549.3</v>
    </nc>
  </rcc>
  <rcc rId="1466" sId="7" numFmtId="4">
    <oc r="AD75">
      <v>70.7</v>
    </oc>
    <nc r="AD75">
      <v>273.5</v>
    </nc>
  </rcc>
  <rcc rId="1467" sId="7" numFmtId="4">
    <nc r="AE75">
      <v>273.5</v>
    </nc>
  </rcc>
  <rcc rId="1468" sId="7" numFmtId="4">
    <nc r="AE80">
      <v>1032.8499999999999</v>
    </nc>
  </rcc>
  <rcc rId="1469" sId="7" odxf="1" dxf="1">
    <nc r="AE81">
      <f>AE33+AE47+AE75+AE61</f>
    </nc>
    <ndxf>
      <font>
        <b val="0"/>
        <sz val="14"/>
        <name val="Times New Roman"/>
        <scheme val="none"/>
      </font>
    </ndxf>
  </rcc>
  <rcc rId="1470" sId="7" numFmtId="4">
    <nc r="AE82">
      <v>0</v>
    </nc>
  </rcc>
  <rcc rId="1471" sId="7" odxf="1" dxf="1" numFmtId="4">
    <nc r="AE83">
      <v>0</v>
    </nc>
    <ndxf>
      <font>
        <b val="0"/>
        <sz val="14"/>
        <name val="Times New Roman"/>
        <scheme val="none"/>
      </font>
    </ndxf>
  </rcc>
  <rcc rId="1472" sId="7" odxf="1" dxf="1">
    <nc r="AE79">
      <f>AE31+AE45+AE73+AE59</f>
    </nc>
    <ndxf>
      <font>
        <b val="0"/>
        <sz val="14"/>
        <name val="Times New Roman"/>
        <scheme val="none"/>
      </font>
    </ndxf>
  </rcc>
  <rcc rId="1473" sId="7" odxf="1" dxf="1">
    <nc r="AE78">
      <f>AE30+AE44+AE72+AE58</f>
    </nc>
    <ndxf/>
  </rcc>
  <rcc rId="1474" sId="7" odxf="1" s="1" dxf="1" numFmtId="4">
    <nc r="AE77">
      <v>0</v>
    </nc>
    <ndxf/>
  </rcc>
  <rcc rId="1475" sId="7" odxf="1" s="1" dxf="1" numFmtId="4">
    <nc r="AE76">
      <v>0</v>
    </nc>
    <ndxf>
      <font>
        <b val="0"/>
        <sz val="14"/>
        <color auto="1"/>
        <name val="Times New Roman"/>
        <scheme val="none"/>
      </font>
    </ndxf>
  </rcc>
  <rcc rId="1476" sId="7" odxf="1" s="1" dxf="1">
    <nc r="AE74">
      <f>AE68</f>
    </nc>
    <ndxf>
      <font>
        <b val="0"/>
        <sz val="14"/>
        <color auto="1"/>
        <name val="Times New Roman"/>
        <scheme val="none"/>
      </font>
    </ndxf>
  </rcc>
  <rcc rId="1477" sId="7" odxf="1" s="1" dxf="1" numFmtId="4">
    <nc r="AE73">
      <v>0</v>
    </nc>
    <ndxf/>
  </rcc>
  <rcc rId="1478" sId="7">
    <oc r="C75">
      <f>H75+T75+J75+L75+N75+P75+R75+V75+X75+Z75+AB75</f>
    </oc>
    <nc r="C75">
      <f>H75+T75+J75+L75+N75+P75+R75+V75+X75+Z75+AB75+AD75</f>
    </nc>
  </rcc>
  <rcc rId="1479" sId="7">
    <oc r="D75">
      <f>Q75+S75+U75+W75+Y75+Z75+AB75</f>
    </oc>
    <nc r="D75">
      <f>Q75+S75+U75+W75+Y75+Z75+AB75+AD75</f>
    </nc>
  </rcc>
  <rcc rId="1480" sId="7">
    <oc r="C5" t="inlineStr">
      <is>
        <t xml:space="preserve">План на 01.12.2021 </t>
      </is>
    </oc>
    <nc r="C5" t="inlineStr">
      <is>
        <t xml:space="preserve">План на 31.12.2021 </t>
      </is>
    </nc>
  </rcc>
  <rcc rId="1481" sId="7">
    <oc r="D5" t="inlineStr">
      <is>
        <t>Профинансировано на 01.12.2021</t>
      </is>
    </oc>
    <nc r="D5" t="inlineStr">
      <is>
        <t>Профинансировано на 31.12.2021</t>
      </is>
    </nc>
  </rcc>
  <rcc rId="1482" sId="7">
    <oc r="E5" t="inlineStr">
      <is>
        <t>Кассовый расход на 01.12.2021</t>
      </is>
    </oc>
    <nc r="E5" t="inlineStr">
      <is>
        <t>Кассовый расход на 31.12.2021</t>
      </is>
    </nc>
  </rcc>
  <rcv guid="{F3ED6C4F-162A-421A-B77B-B013DF363C4B}" action="delete"/>
  <rdn rId="0" localSheetId="2" customView="1" name="Z_F3ED6C4F_162A_421A_B77B_B013DF363C4B_.wvu.PrintArea" hidden="1" oldHidden="1">
    <formula>'МП РО'!$A$1:$AG$337</formula>
    <oldFormula>'МП РО'!$A$1:$AG$337</oldFormula>
  </rdn>
  <rdn rId="0" localSheetId="3" customView="1" name="Z_F3ED6C4F_162A_421A_B77B_B013DF363C4B_.wvu.Rows" hidden="1" oldHidden="1">
    <formula>'МП СДР'!$4:$5</formula>
    <oldFormula>'МП СДР'!$4:$5</oldFormula>
  </rdn>
  <rdn rId="0" localSheetId="4" customView="1" name="Z_F3ED6C4F_162A_421A_B77B_B013DF363C4B_.wvu.PrintArea" hidden="1" oldHidden="1">
    <formula>'МП Культурное пространство'!$A$1:$AF$286</formula>
    <oldFormula>'МП Культурное пространство'!$A$1:$AF$286</oldFormula>
  </rdn>
  <rdn rId="0" localSheetId="4" customView="1" name="Z_F3ED6C4F_162A_421A_B77B_B013DF363C4B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F3ED6C4F_162A_421A_B77B_B013DF363C4B_.wvu.Rows" hidden="1" oldHidden="1">
    <formula>'МП Культурное пространство'!$117:$144</formula>
    <oldFormula>'МП Культурное пространство'!$117:$144</oldFormula>
  </rdn>
  <rdn rId="0" localSheetId="5" customView="1" name="Z_F3ED6C4F_162A_421A_B77B_B013DF363C4B_.wvu.PrintArea" hidden="1" oldHidden="1">
    <formula>'МП Развитие ФКиС'!$A$1:$AG$109</formula>
    <oldFormula>'МП Развитие ФКиС'!$A$1:$AG$109</oldFormula>
  </rdn>
  <rdn rId="0" localSheetId="5" customView="1" name="Z_F3ED6C4F_162A_421A_B77B_B013DF363C4B_.wvu.PrintTitles" hidden="1" oldHidden="1">
    <formula>'МП Развитие ФКиС'!$A:$A,'МП Развитие ФКиС'!$8:$9</formula>
    <oldFormula>'МП Развитие ФКиС'!$A:$A,'МП Развитие ФКиС'!$8:$9</oldFormula>
  </rdn>
  <rdn rId="0" localSheetId="5" customView="1" name="Z_F3ED6C4F_162A_421A_B77B_B013DF363C4B_.wvu.Cols" hidden="1" oldHidden="1">
    <formula>'МП Развитие ФКиС'!$AE:$AE</formula>
    <oldFormula>'МП Развитие ФКиС'!$AE:$AE</oldFormula>
  </rdn>
  <rdn rId="0" localSheetId="6" customView="1" name="Z_F3ED6C4F_162A_421A_B77B_B013DF363C4B_.wvu.PrintArea" hidden="1" oldHidden="1">
    <formula>'МП СЗН'!$A$1:$AF$53</formula>
    <oldFormula>'МП СЗН'!$A$1:$AF$53</oldFormula>
  </rdn>
  <rdn rId="0" localSheetId="6" customView="1" name="Z_F3ED6C4F_162A_421A_B77B_B013DF363C4B_.wvu.PrintTitles" hidden="1" oldHidden="1">
    <formula>'МП СЗН'!$A:$A</formula>
    <oldFormula>'МП СЗН'!$A:$A</oldFormula>
  </rdn>
  <rdn rId="0" localSheetId="7" customView="1" name="Z_F3ED6C4F_162A_421A_B77B_B013DF363C4B_.wvu.PrintArea" hidden="1" oldHidden="1">
    <formula>'МП АПК'!$A$1:$AF$87</formula>
    <oldFormula>'МП АПК'!$A$1:$AF$87</oldFormula>
  </rdn>
  <rdn rId="0" localSheetId="7" customView="1" name="Z_F3ED6C4F_162A_421A_B77B_B013DF363C4B_.wvu.PrintTitles" hidden="1" oldHidden="1">
    <formula>'МП АПК'!$A:$A</formula>
    <oldFormula>'МП АПК'!$A:$A</oldFormula>
  </rdn>
  <rdn rId="0" localSheetId="8" customView="1" name="Z_F3ED6C4F_162A_421A_B77B_B013DF363C4B_.wvu.PrintArea" hidden="1" oldHidden="1">
    <formula>'МП Развитие жилсферы'!$A$1:$AF$158</formula>
    <oldFormula>'МП Развитие жилсферы'!$A$1:$AF$158</oldFormula>
  </rdn>
  <rdn rId="0" localSheetId="8" customView="1" name="Z_F3ED6C4F_162A_421A_B77B_B013DF363C4B_.wvu.PrintTitles" hidden="1" oldHidden="1">
    <formula>'МП Развитие жилсферы'!$A:$A,'МП Развитие жилсферы'!$8:$10</formula>
    <oldFormula>'МП Развитие жилсферы'!$A:$A,'МП Развитие жилсферы'!$8:$10</oldFormula>
  </rdn>
  <rdn rId="0" localSheetId="10" customView="1" name="Z_F3ED6C4F_162A_421A_B77B_B013DF363C4B_.wvu.PrintArea" hidden="1" oldHidden="1">
    <formula>'МП Развитие муниц.службы'!$A$1:$AF$99</formula>
    <oldFormula>'МП Развитие муниц.службы'!$A$1:$AF$99</oldFormula>
  </rdn>
  <rdn rId="0" localSheetId="10" customView="1" name="Z_F3ED6C4F_162A_421A_B77B_B013DF363C4B_.wvu.PrintTitles" hidden="1" oldHidden="1">
    <formula>'МП Развитие муниц.службы'!$A:$A</formula>
    <oldFormula>'МП Развитие муниц.службы'!$A:$A</oldFormula>
  </rdn>
  <rdn rId="0" localSheetId="11" customView="1" name="Z_F3ED6C4F_162A_421A_B77B_B013DF363C4B_.wvu.Cols" hidden="1" oldHidden="1">
    <formula>'МП СЭР'!$AG:$AL</formula>
    <oldFormula>'МП СЭР'!$AG:$AL</oldFormula>
  </rdn>
  <rdn rId="0" localSheetId="11" customView="1" name="Z_F3ED6C4F_162A_421A_B77B_B013DF363C4B_.wvu.FilterData" hidden="1" oldHidden="1">
    <formula>'МП СЭР'!$A$1:$AJ$171</formula>
    <oldFormula>'МП СЭР'!$A$1:$AJ$171</oldFormula>
  </rdn>
  <rdn rId="0" localSheetId="15" customView="1" name="Z_F3ED6C4F_162A_421A_B77B_B013DF363C4B_.wvu.PrintArea" hidden="1" oldHidden="1">
    <formula>'МП РЖКК'!$A$1:$AF$113</formula>
    <oldFormula>'МП РЖКК'!$A$1:$AF$113</oldFormula>
  </rdn>
  <rdn rId="0" localSheetId="15" customView="1" name="Z_F3ED6C4F_162A_421A_B77B_B013DF363C4B_.wvu.PrintTitles" hidden="1" oldHidden="1">
    <formula>'МП РЖКК'!$4:$5</formula>
    <oldFormula>'МП РЖКК'!$4:$5</oldFormula>
  </rdn>
  <rdn rId="0" localSheetId="15" customView="1" name="Z_F3ED6C4F_162A_421A_B77B_B013DF363C4B_.wvu.Rows" hidden="1" oldHidden="1">
    <formula>'МП РЖКК'!$126:$126</formula>
    <oldFormula>'МП РЖКК'!$126:$126</oldFormula>
  </rdn>
  <rdn rId="0" localSheetId="16" customView="1" name="Z_F3ED6C4F_162A_421A_B77B_B013DF363C4B_.wvu.PrintArea" hidden="1" oldHidden="1">
    <formula>'МП СОГХ'!$A$1:$AR$110</formula>
    <oldFormula>'МП СОГХ'!$A$1:$AR$110</oldFormula>
  </rdn>
  <rdn rId="0" localSheetId="16" customView="1" name="Z_F3ED6C4F_162A_421A_B77B_B013DF363C4B_.wvu.PrintTitles" hidden="1" oldHidden="1">
    <formula>'МП СОГХ'!$3:$4</formula>
    <oldFormula>'МП СОГХ'!$3:$4</oldFormula>
  </rdn>
  <rdn rId="0" localSheetId="16" customView="1" name="Z_F3ED6C4F_162A_421A_B77B_B013DF363C4B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F3ED6C4F_162A_421A_B77B_B013DF363C4B_.wvu.PrintArea" hidden="1" oldHidden="1">
    <formula>'МП Развитие транспорт.системы'!$A$1:$AR$194</formula>
    <oldFormula>'МП Развитие транспорт.системы'!$A$1:$AR$194</oldFormula>
  </rdn>
  <rdn rId="0" localSheetId="17" customView="1" name="Z_F3ED6C4F_162A_421A_B77B_B013DF363C4B_.wvu.PrintTitles" hidden="1" oldHidden="1">
    <formula>'МП Развитие транспорт.системы'!$3:$4</formula>
    <oldFormula>'МП Развитие транспорт.системы'!$3:$4</oldFormula>
  </rdn>
  <rdn rId="0" localSheetId="17" customView="1" name="Z_F3ED6C4F_162A_421A_B77B_B013DF363C4B_.wvu.Rows" hidden="1" oldHidden="1">
    <formula>'МП Развитие транспорт.системы'!$167:$185</formula>
    <oldFormula>'МП Развитие транспорт.системы'!$167:$185</oldFormula>
  </rdn>
  <rdn rId="0" localSheetId="17" customView="1" name="Z_F3ED6C4F_162A_421A_B77B_B013DF363C4B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F3ED6C4F-162A-421A-B77B-B013DF363C4B}" action="add"/>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11" sId="6">
    <oc r="C6" t="inlineStr">
      <is>
        <t>План на 01.12.2021</t>
      </is>
    </oc>
    <nc r="C6" t="inlineStr">
      <is>
        <t>План на 31.12.2021</t>
      </is>
    </nc>
  </rcc>
  <rcc rId="1512" sId="6">
    <oc r="D6" t="inlineStr">
      <is>
        <t>Профинансировано на 01.12.2021</t>
      </is>
    </oc>
    <nc r="D6" t="inlineStr">
      <is>
        <t>Профинансировано на 31.12.2021</t>
      </is>
    </nc>
  </rcc>
  <rcc rId="1513" sId="6">
    <oc r="E6" t="inlineStr">
      <is>
        <t>Кассовый расход на 01.12.2021</t>
      </is>
    </oc>
    <nc r="E6" t="inlineStr">
      <is>
        <t>Кассовый расход на 31.12.2021</t>
      </is>
    </nc>
  </rcc>
  <rcc rId="1514" sId="6">
    <oc r="C16">
      <f>H16+J16+L16+N16+P16+R16+T16+V16+X16+Z16+AB16</f>
    </oc>
    <nc r="C16">
      <f>H16+J16+L16+N16+P16+R16+T16+V16+X16+Z16+AB16+AD16</f>
    </nc>
  </rcc>
  <rcc rId="1515" sId="6">
    <oc r="C17">
      <f>H17+J17+L17+N17+P17+R17+T17+V17+X17+Z17+AB17</f>
    </oc>
    <nc r="C17">
      <f>H17+J17+L17+N17+P17+R17+T17+V17+X17+Z17+AB17+AD17</f>
    </nc>
  </rcc>
  <rcc rId="1516" sId="6">
    <oc r="C20">
      <f>H20+J20+L20+N20+P20+R20+T20+V20+X20+Z20+AB20</f>
    </oc>
    <nc r="C20">
      <f>H20+J20+L20+N20+P20+R20+T20+V20+X20+Z20+AB20+AD20</f>
    </nc>
  </rcc>
  <rcc rId="1517" sId="6">
    <oc r="C21">
      <f>H21+J21+L21+N21+P21+R21+T21+V21+X21+Z21+AB21</f>
    </oc>
    <nc r="C21">
      <f>H21+J21+L21+N21+P21+R21+T21+V21+X21+Z21+AB21+AD21</f>
    </nc>
  </rcc>
  <rcc rId="1518" sId="6">
    <oc r="C24">
      <f>H24+J24+L24+N24+P24+R24+T24+V24+X24+Z24+AB24</f>
    </oc>
    <nc r="C24">
      <f>H24+J24+L24+N24+P24+R24+T24+V24+X24+Z24+AB24+AD24</f>
    </nc>
  </rcc>
  <rcc rId="1519" sId="6">
    <oc r="C27">
      <f>H27+J27+L27+N27+P27+R27+T27+V27+X27+Z27+AB27</f>
    </oc>
    <nc r="C27">
      <f>H27+J27+L27+N27+P27+R27+T27+V27+X27+Z27+AB27+AD27</f>
    </nc>
  </rcc>
  <rcc rId="1520" sId="6">
    <oc r="C28">
      <f>H28+J28+L28+N28+P28+R28+T28+V28+X28+Z28+AB28</f>
    </oc>
    <nc r="C28">
      <f>H28+J28+L28+N28+P28+R28+T28+V28+X28+Z28+AB28+AD28</f>
    </nc>
  </rcc>
  <rcc rId="1521" sId="6">
    <oc r="C35">
      <f>H35+J35+L35+N35+P35+R35+T35+V35+X35+Z35+AB35</f>
    </oc>
    <nc r="C35">
      <f>H35+J35+L35+N35+P35+R35+T35+V35+X35+Z35+AB35+AD35</f>
    </nc>
  </rcc>
  <rcc rId="1522" sId="6">
    <oc r="C36">
      <f>H36+J36+L36+N36+P36+R36+T36+V36+X36+Z36+AB36</f>
    </oc>
    <nc r="C36">
      <f>H36+J36+L36+N36+P36+R36+T36+V36+X36+Z36+AB36+AD36</f>
    </nc>
  </rcc>
  <rcc rId="1523" sId="6">
    <oc r="C43">
      <f>H43+J43+L43+N43+P43+R43+T43+V43+X43+Z43+AB43</f>
    </oc>
    <nc r="C43">
      <f>H43+J43+L43+N43+P43+R43+T43+V43+X43+Z43+AB43+AD43</f>
    </nc>
  </rcc>
  <rcv guid="{7E4D5209-3514-4B4B-9D2B-9C42A7BE704E}" action="delete"/>
  <rdn rId="0" localSheetId="11" customView="1" name="Z_7E4D5209_3514_4B4B_9D2B_9C42A7BE704E_.wvu.FilterData" hidden="1" oldHidden="1">
    <formula>'МП СЭР'!$A$1:$AJ$171</formula>
    <oldFormula>'МП СЭР'!$A$1:$AJ$171</oldFormula>
  </rdn>
  <rcv guid="{7E4D5209-3514-4B4B-9D2B-9C42A7BE704E}"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25" sId="6" numFmtId="34">
    <oc r="N17">
      <v>163.99189999999999</v>
    </oc>
    <nc r="N17">
      <v>163.9</v>
    </nc>
  </rcc>
  <rcc rId="1526" sId="6" numFmtId="34">
    <oc r="T17">
      <v>1628.2236</v>
    </oc>
    <nc r="T17">
      <v>1544.35256</v>
    </nc>
  </rcc>
  <rcc rId="1527" sId="6" numFmtId="34">
    <oc r="Z21">
      <v>43.180430000000001</v>
    </oc>
    <nc r="Z21">
      <v>42.81071</v>
    </nc>
  </rcc>
  <rcc rId="1528" sId="6" numFmtId="34">
    <oc r="N24">
      <v>46.476790000000001</v>
    </oc>
    <nc r="N24">
      <v>46.44</v>
    </nc>
  </rcc>
  <rcc rId="1529" sId="6" numFmtId="34">
    <oc r="T24">
      <v>590.36422000000005</v>
    </oc>
    <nc r="T24">
      <v>555.28042000000005</v>
    </nc>
  </rcc>
  <rcc rId="1530" sId="6" numFmtId="34">
    <oc r="V24">
      <f>604.86422</f>
    </oc>
    <nc r="V24">
      <v>450.45247999999998</v>
    </nc>
  </rcc>
  <rcc rId="1531" sId="6" numFmtId="34">
    <oc r="P28">
      <v>191.98916</v>
    </oc>
    <nc r="P28">
      <v>142.22909999999999</v>
    </nc>
  </rcc>
  <rcc rId="1532" sId="6" numFmtId="34">
    <oc r="T28">
      <v>759.38280999999995</v>
    </oc>
    <nc r="T28">
      <v>235.17667</v>
    </nc>
  </rcc>
  <rcc rId="1533" sId="6" numFmtId="34">
    <oc r="V28">
      <v>462.01242999999999</v>
    </oc>
    <nc r="V28">
      <v>30.509969999999999</v>
    </nc>
  </rcc>
  <rcc rId="1534" sId="6" numFmtId="34">
    <oc r="X28">
      <v>34.7849</v>
    </oc>
    <nc r="X28">
      <v>27.491900000000001</v>
    </nc>
  </rcc>
  <rcc rId="1535" sId="6" numFmtId="34">
    <oc r="Z28">
      <v>43.494680000000002</v>
    </oc>
    <nc r="Z28">
      <v>2.2856100000000001</v>
    </nc>
  </rcc>
  <rcc rId="1536" sId="6" numFmtId="34">
    <oc r="AB28">
      <v>39.845219999999998</v>
    </oc>
    <nc r="AB28"/>
  </rcc>
  <rcc rId="1537" sId="6" numFmtId="34">
    <oc r="AD28">
      <v>29.584050000000001</v>
    </oc>
    <nc r="AD28"/>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38" sId="6" numFmtId="34">
    <oc r="H35">
      <v>326.77591999999999</v>
    </oc>
    <nc r="H35">
      <v>320.90499999999997</v>
    </nc>
  </rcc>
  <rcc rId="1539" sId="6" numFmtId="34">
    <oc r="J35">
      <v>204.76</v>
    </oc>
    <nc r="J35">
      <v>198.95500000000001</v>
    </nc>
  </rcc>
  <rcc rId="1540" sId="6" numFmtId="34">
    <oc r="L35">
      <v>141.684</v>
    </oc>
    <nc r="L35">
      <v>135.87899999999999</v>
    </nc>
  </rcc>
  <rcc rId="1541" sId="6" numFmtId="34">
    <oc r="N35">
      <v>350.13600000000002</v>
    </oc>
    <nc r="N35">
      <v>344.33100000000002</v>
    </nc>
  </rcc>
  <rcc rId="1542" sId="6" numFmtId="34">
    <oc r="P35">
      <v>215.87700000000001</v>
    </oc>
    <nc r="P35">
      <v>203.072</v>
    </nc>
  </rcc>
  <rcc rId="1543" sId="6" numFmtId="34">
    <oc r="R35">
      <v>331.20100000000002</v>
    </oc>
    <nc r="R35">
      <v>325.39600000000002</v>
    </nc>
  </rcc>
  <rcc rId="1544" sId="6" numFmtId="34">
    <oc r="T35">
      <v>379.68299999999999</v>
    </oc>
    <nc r="T35">
      <v>373.87799999999999</v>
    </nc>
  </rcc>
  <rcc rId="1545" sId="6" numFmtId="34">
    <oc r="V35">
      <v>171.57</v>
    </oc>
    <nc r="V35">
      <v>165.76499999999999</v>
    </nc>
  </rcc>
  <rcc rId="1546" sId="6" numFmtId="34">
    <oc r="X35">
      <v>389.15100000000001</v>
    </oc>
    <nc r="X35">
      <v>383.346</v>
    </nc>
  </rcc>
  <rcc rId="1547" sId="6" numFmtId="34">
    <oc r="Z35">
      <v>331.13400000000001</v>
    </oc>
    <nc r="Z35">
      <v>325.32900000000001</v>
    </nc>
  </rcc>
  <rcc rId="1548" sId="6" numFmtId="34">
    <oc r="AB35">
      <v>115.233</v>
    </oc>
    <nc r="AB35">
      <v>109.428</v>
    </nc>
  </rcc>
  <rcc rId="1549" sId="6" numFmtId="34">
    <oc r="AD35">
      <v>214.69507999999999</v>
    </oc>
    <nc r="AD35">
      <v>221.56231</v>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0" sId="6" numFmtId="34">
    <oc r="H35">
      <v>320.90499999999997</v>
    </oc>
    <nc r="H35">
      <f>320.905+5.87092</f>
    </nc>
  </rcc>
  <rcc rId="1551" sId="6">
    <oc r="J35">
      <v>198.95500000000001</v>
    </oc>
    <nc r="J35">
      <f>198.955+5.805</f>
    </nc>
  </rcc>
  <rcc rId="1552" sId="6" numFmtId="34">
    <oc r="L35">
      <v>135.87899999999999</v>
    </oc>
    <nc r="L35">
      <f>135.879+5.805</f>
    </nc>
  </rcc>
  <rcc rId="1553" sId="6" numFmtId="34">
    <oc r="N35">
      <v>344.33100000000002</v>
    </oc>
    <nc r="N35">
      <f>344.331+5.805</f>
    </nc>
  </rcc>
  <rcc rId="1554" sId="6" numFmtId="34">
    <oc r="P35">
      <v>203.072</v>
    </oc>
    <nc r="P35">
      <f>203.072+12.805</f>
    </nc>
  </rcc>
  <rcc rId="1555" sId="6" numFmtId="34">
    <oc r="R35">
      <v>325.39600000000002</v>
    </oc>
    <nc r="R35">
      <f>325.396+5.805</f>
    </nc>
  </rcc>
  <rcc rId="1556" sId="6" numFmtId="34">
    <oc r="T35">
      <v>373.87799999999999</v>
    </oc>
    <nc r="T35">
      <f>373.878+5.805</f>
    </nc>
  </rcc>
  <rcc rId="1557" sId="6" numFmtId="34">
    <oc r="V35">
      <v>165.76499999999999</v>
    </oc>
    <nc r="V35">
      <f>165.765+5.805</f>
    </nc>
  </rcc>
  <rcc rId="1558" sId="6" numFmtId="34">
    <oc r="X35">
      <v>383.346</v>
    </oc>
    <nc r="X35">
      <f>383.346+5.805</f>
    </nc>
  </rcc>
  <rcc rId="1559" sId="6" numFmtId="34">
    <oc r="Z35">
      <v>325.32900000000001</v>
    </oc>
    <nc r="Z35">
      <f>325.329+5.805</f>
    </nc>
  </rcc>
  <rcc rId="1560" sId="6" numFmtId="34">
    <oc r="AB35">
      <v>109.428</v>
    </oc>
    <nc r="AB35">
      <f>109.428+5.805</f>
    </nc>
  </rcc>
  <rcc rId="1561" sId="6" numFmtId="34">
    <oc r="AD35">
      <v>221.56231</v>
    </oc>
    <nc r="AD35">
      <f>221.56231+9.17908</f>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2" sId="6" numFmtId="34">
    <oc r="D20">
      <v>1120</v>
    </oc>
    <nc r="D20">
      <v>1300</v>
    </nc>
  </rcc>
  <rfmt sheetId="6" sqref="D21">
    <dxf>
      <fill>
        <patternFill>
          <bgColor rgb="FFFFFF00"/>
        </patternFill>
      </fill>
    </dxf>
  </rfmt>
  <rfmt sheetId="6" sqref="B47">
    <dxf>
      <numFmt numFmtId="168" formatCode="_(* #,##0.00_);_(* \(#,##0.00\);_(* &quot;-&quot;??_);_(@_)"/>
    </dxf>
  </rfmt>
  <rfmt sheetId="6" sqref="B47">
    <dxf>
      <numFmt numFmtId="171" formatCode="_(* #,##0.0_);_(* \(#,##0.0\);_(* &quot;-&quot;??_);_(@_)"/>
    </dxf>
  </rfmt>
  <rcc rId="1563" sId="6">
    <oc r="B47">
      <f>H47+J47+L47+N47+P47+R47+T47+V47+X47+Z47+AB47+AD47</f>
    </oc>
    <nc r="B47">
      <f>H47+J47+L47+N47+P47+R47+T47+V47+X47+Z47+AB47+AD47+0.1</f>
    </nc>
  </rcc>
  <rcc rId="1564" sId="6">
    <oc r="C47">
      <f>C12+C35+C43</f>
    </oc>
    <nc r="C47">
      <f>C12+C35+C43+0.1</f>
    </nc>
  </rcc>
  <rcc rId="1565" sId="6">
    <oc r="B46">
      <f>B47+B48</f>
    </oc>
    <nc r="B46">
      <f>B47+B48-0.1</f>
    </nc>
  </rcc>
  <rcc rId="1566" sId="6">
    <oc r="C46">
      <f>C47+C48</f>
    </oc>
    <nc r="C46">
      <f>C47+C48-0.1</f>
    </nc>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E20" start="0" length="2147483647">
    <dxf>
      <font>
        <b val="0"/>
      </font>
    </dxf>
  </rfmt>
  <rcc rId="1567" sId="6" odxf="1" s="1" dxf="1" numFmtId="34">
    <nc r="AE20">
      <v>180</v>
    </nc>
    <ndxf>
      <font>
        <sz val="14"/>
        <color auto="1"/>
        <name val="Times New Roman"/>
        <scheme val="none"/>
      </font>
      <numFmt numFmtId="171" formatCode="_(* #,##0.0_);_(* \(#,##0.0\);_(* &quot;-&quot;??_);_(@_)"/>
    </ndxf>
  </rcc>
  <rcc rId="1568" sId="6" odxf="1" s="1" dxf="1" numFmtId="34">
    <nc r="AE21">
      <v>0.04</v>
    </nc>
    <ndxf>
      <font>
        <b val="0"/>
        <sz val="14"/>
        <color auto="1"/>
        <name val="Times New Roman"/>
        <scheme val="none"/>
      </font>
      <numFmt numFmtId="171" formatCode="_(* #,##0.0_);_(* \(#,##0.0\);_(* &quot;-&quot;??_);_(@_)"/>
    </ndxf>
  </rcc>
  <rcc rId="1569" sId="6" odxf="1" dxf="1">
    <oc r="D21">
      <f>C21</f>
    </oc>
    <nc r="D21">
      <f>C21</f>
    </nc>
    <odxf>
      <fill>
        <patternFill>
          <bgColor rgb="FFFFFF00"/>
        </patternFill>
      </fill>
    </odxf>
    <ndxf>
      <fill>
        <patternFill>
          <bgColor theme="0" tint="-4.9989318521683403E-2"/>
        </patternFill>
      </fill>
    </ndxf>
  </rcc>
  <rcc rId="1570" sId="6">
    <oc r="AF16" t="inlineStr">
      <is>
        <r>
          <t>Остаток плановых ассигнований в сумме</t>
        </r>
        <r>
          <rPr>
            <b/>
            <sz val="12"/>
            <rFont val="Times New Roman"/>
            <family val="1"/>
            <charset val="204"/>
          </rPr>
          <t xml:space="preserve"> </t>
        </r>
        <r>
          <rPr>
            <sz val="12"/>
            <rFont val="Times New Roman"/>
            <family val="1"/>
            <charset val="204"/>
          </rPr>
          <t xml:space="preserve">84,0 тыс. рублей </t>
        </r>
        <r>
          <rPr>
            <b/>
            <sz val="12"/>
            <rFont val="Times New Roman"/>
            <family val="1"/>
            <charset val="204"/>
          </rPr>
          <t>по бюджету г.Когалыма</t>
        </r>
        <r>
          <rPr>
            <sz val="12"/>
            <rFont val="Times New Roman"/>
            <family val="1"/>
            <charset val="204"/>
          </rPr>
          <t xml:space="preserve">, из них.:- 83,87 тыс. рублей по статье заработная плата и налоги. Денежные средства были выплачены несовершеннолетним гражданам за фактически отработанное рабочее время, согласно табеля учета рабочего времени;                                                                                                                - </t>
        </r>
        <r>
          <rPr>
            <b/>
            <sz val="12"/>
            <rFont val="Times New Roman"/>
            <family val="1"/>
            <charset val="204"/>
          </rPr>
          <t>0,09 тыс.рублей</t>
        </r>
        <r>
          <rPr>
            <sz val="12"/>
            <rFont val="Times New Roman"/>
            <family val="1"/>
            <charset val="204"/>
          </rPr>
          <t xml:space="preserve">  экономия по статье приобретение материальных запасов (журналы регистрации для инструктажа, бейсболки, жилеты, плащи, аптечеки)). </t>
        </r>
      </is>
    </oc>
    <nc r="AF16"/>
  </rcc>
  <rcc rId="1571" sId="6">
    <oc r="AF20" t="inlineStr">
      <is>
        <r>
          <t xml:space="preserve">Остаток плановых ассигнований в сумме 180,4 тыс. рублей, в т.ч.:              </t>
        </r>
        <r>
          <rPr>
            <b/>
            <sz val="12"/>
            <rFont val="Times New Roman"/>
            <family val="1"/>
            <charset val="204"/>
          </rPr>
          <t>по бюджету г.Когалыма</t>
        </r>
        <r>
          <rPr>
            <sz val="12"/>
            <rFont val="Times New Roman"/>
            <family val="1"/>
            <charset val="204"/>
          </rPr>
          <t xml:space="preserve">:- 0,4 тыс. рублей по статье заработная плата и налоги. Денежные средства были выплачены несовершеннолетним гражданам за фактически отработанное рабочее время, согласно табеля учета рабочего времени;                                                                                                                </t>
        </r>
        <r>
          <rPr>
            <b/>
            <sz val="12"/>
            <rFont val="Times New Roman"/>
            <family val="1"/>
            <charset val="204"/>
          </rPr>
          <t xml:space="preserve">по бюджету автономного округа </t>
        </r>
        <r>
          <rPr>
            <sz val="12"/>
            <rFont val="Times New Roman"/>
            <family val="1"/>
            <charset val="204"/>
          </rPr>
          <t>- 180,0 тыс. рублей по статье заработная плата и налоги. Остаток будет использован при поступлении денежных средств в декабре 2021 года.</t>
        </r>
      </is>
    </oc>
    <nc r="AF20"/>
  </rcc>
  <rcc rId="1572" sId="6">
    <oc r="AF24" t="inlineStr">
      <is>
        <r>
          <t xml:space="preserve">Остаток плановых ассигнований в сумме </t>
        </r>
        <r>
          <rPr>
            <b/>
            <sz val="12"/>
            <rFont val="Times New Roman"/>
            <family val="1"/>
            <charset val="204"/>
          </rPr>
          <t>189,5 тыс. рублей по бюджету г.Когалыма</t>
        </r>
        <r>
          <rPr>
            <sz val="12"/>
            <rFont val="Times New Roman"/>
            <family val="1"/>
            <charset val="204"/>
          </rPr>
          <t xml:space="preserve">, в т.ч.:
- 77,7 тыс.рублей по статье заработная плата и налоги. Денежные средства были выплачены за фактически отработанное рабочее время, согласно табеля учета рабочего времени;
- 111,8 тыс. рублей на возмещение расходов для прохождения мед.осмотра (у принятых работников была действующая мед.комиссия);                                                                                                       - 0,04 тыс. рублей по статье приобретение материальных запасов (перчатки, маски). Договор был заключен на меньшую сумму, чем планировалось .
</t>
        </r>
      </is>
    </oc>
    <nc r="AF24"/>
  </rcc>
  <rfmt sheetId="6" sqref="AE27" start="0" length="2147483647">
    <dxf>
      <font>
        <b val="0"/>
      </font>
    </dxf>
  </rfmt>
  <rfmt sheetId="6" sqref="AE28" start="0" length="2147483647">
    <dxf>
      <font>
        <b val="0"/>
      </font>
    </dxf>
  </rfmt>
  <rcc rId="1573" sId="6">
    <nc r="AE27">
      <f>53.05+0.02</f>
    </nc>
  </rcc>
  <rcc rId="1574" sId="6">
    <nc r="AE28">
      <f>7.08+9.34</f>
    </nc>
  </rcc>
  <rcc rId="1575" sId="6">
    <oc r="AF27" t="inlineStr">
      <is>
        <r>
          <rPr>
            <b/>
            <u/>
            <sz val="12"/>
            <rFont val="Times New Roman"/>
            <family val="1"/>
            <charset val="204"/>
          </rPr>
          <t>МКУ "УОДОМС":</t>
        </r>
        <r>
          <rPr>
            <u/>
            <sz val="12"/>
            <rFont val="Times New Roman"/>
            <family val="1"/>
            <charset val="204"/>
          </rPr>
          <t xml:space="preserve"> </t>
        </r>
        <r>
          <rPr>
            <sz val="12"/>
            <rFont val="Times New Roman"/>
            <family val="1"/>
            <charset val="204"/>
          </rPr>
          <t xml:space="preserve">                                                                              Остаток плановых ассигнований cоставил: 133,2 тыс.рублей:
1) </t>
        </r>
        <r>
          <rPr>
            <b/>
            <sz val="12"/>
            <rFont val="Times New Roman"/>
            <family val="1"/>
            <charset val="204"/>
          </rPr>
          <t xml:space="preserve">по бюджету г.Когалыма - 113,3 тыс. рублей, </t>
        </r>
        <r>
          <rPr>
            <sz val="12"/>
            <rFont val="Times New Roman"/>
            <family val="1"/>
            <charset val="204"/>
          </rPr>
          <t xml:space="preserve">в т.ч.: 98,2 тыс. руб. - оплата труда гражданского персонала и начисления на них (работники отработали не полный месяц); 15,1 тыс. рублей -возмещение работникам расходов, связанных с прохождением первичного медосмотра. Остаток средств в связи с прохождением первичного медосмотра ранее. 
2) </t>
        </r>
        <r>
          <rPr>
            <b/>
            <sz val="12"/>
            <rFont val="Times New Roman"/>
            <family val="1"/>
            <charset val="204"/>
          </rPr>
          <t>по бюджету автономного округа - 19,9 тыс. рублей</t>
        </r>
        <r>
          <rPr>
            <sz val="12"/>
            <rFont val="Times New Roman"/>
            <family val="1"/>
            <charset val="204"/>
          </rPr>
          <t xml:space="preserve"> - оплата труда гражданского персонала и начисления на них (работники отработали не полный месяц, больничные листы).
</t>
        </r>
        <r>
          <rPr>
            <b/>
            <u/>
            <sz val="12"/>
            <rFont val="Times New Roman"/>
            <family val="1"/>
            <charset val="204"/>
          </rPr>
          <t>МБУ "КСАТ":</t>
        </r>
        <r>
          <rPr>
            <u/>
            <sz val="12"/>
            <rFont val="Times New Roman"/>
            <family val="1"/>
            <charset val="204"/>
          </rPr>
          <t xml:space="preserve">
</t>
        </r>
        <r>
          <rPr>
            <sz val="12"/>
            <rFont val="Times New Roman"/>
            <family val="1"/>
            <charset val="204"/>
          </rPr>
          <t>Остаток плановых ассигнований cоставил:</t>
        </r>
        <r>
          <rPr>
            <b/>
            <sz val="12"/>
            <rFont val="Times New Roman"/>
            <family val="1"/>
            <charset val="204"/>
          </rPr>
          <t xml:space="preserve"> </t>
        </r>
        <r>
          <rPr>
            <sz val="12"/>
            <rFont val="Times New Roman"/>
            <family val="1"/>
            <charset val="204"/>
          </rPr>
          <t xml:space="preserve">1040,5 тыс.рублей:                 </t>
        </r>
        <r>
          <rPr>
            <b/>
            <sz val="12"/>
            <rFont val="Times New Roman"/>
            <family val="1"/>
            <charset val="204"/>
          </rPr>
          <t xml:space="preserve"> 1) по бюджету г.Когалыма -</t>
        </r>
        <r>
          <rPr>
            <sz val="12"/>
            <rFont val="Times New Roman"/>
            <family val="1"/>
            <charset val="204"/>
          </rPr>
          <t xml:space="preserve"> </t>
        </r>
        <r>
          <rPr>
            <b/>
            <sz val="12"/>
            <rFont val="Times New Roman"/>
            <family val="1"/>
            <charset val="204"/>
          </rPr>
          <t>1040,1 тыс. рублей</t>
        </r>
        <r>
          <rPr>
            <sz val="12"/>
            <rFont val="Times New Roman"/>
            <family val="1"/>
            <charset val="204"/>
          </rPr>
          <t xml:space="preserve">, в том числе: 
• по статье оплата труда и налоги - 945,9 тыс.рублей; 
• по статье расходов "оплата медицинского осмотра" - 48,6 тыс.рублей;
• по статье расходов " приобретение спец.одежды"- 45,6 тыс.рублей.
</t>
        </r>
        <r>
          <rPr>
            <b/>
            <sz val="12"/>
            <rFont val="Times New Roman"/>
            <family val="1"/>
            <charset val="204"/>
          </rPr>
          <t>2)</t>
        </r>
        <r>
          <rPr>
            <sz val="12"/>
            <rFont val="Times New Roman"/>
            <family val="1"/>
            <charset val="204"/>
          </rPr>
          <t xml:space="preserve"> </t>
        </r>
        <r>
          <rPr>
            <b/>
            <sz val="12"/>
            <rFont val="Times New Roman"/>
            <family val="1"/>
            <charset val="204"/>
          </rPr>
          <t>по бюджету автономного округа</t>
        </r>
        <r>
          <rPr>
            <sz val="12"/>
            <rFont val="Times New Roman"/>
            <family val="1"/>
            <charset val="204"/>
          </rPr>
          <t xml:space="preserve"> </t>
        </r>
        <r>
          <rPr>
            <b/>
            <sz val="12"/>
            <rFont val="Times New Roman"/>
            <family val="1"/>
            <charset val="204"/>
          </rPr>
          <t>- 0,4 тыс.рублей</t>
        </r>
        <r>
          <rPr>
            <sz val="12"/>
            <rFont val="Times New Roman"/>
            <family val="1"/>
            <charset val="204"/>
          </rPr>
          <t xml:space="preserve"> по статье оплата труда и налоги . Остаток за фактически отработанное время, согласно табеля учета рабочего времени.</t>
        </r>
      </is>
    </oc>
    <nc r="AF27" t="inlineStr">
      <is>
        <r>
          <rPr>
            <b/>
            <u/>
            <sz val="12"/>
            <rFont val="Times New Roman"/>
            <family val="1"/>
            <charset val="204"/>
          </rPr>
          <t>МКУ "УОДОМС":</t>
        </r>
        <r>
          <rPr>
            <u/>
            <sz val="12"/>
            <rFont val="Times New Roman"/>
            <family val="1"/>
            <charset val="204"/>
          </rPr>
          <t xml:space="preserve"> </t>
        </r>
        <r>
          <rPr>
            <sz val="12"/>
            <rFont val="Times New Roman"/>
            <family val="1"/>
            <charset val="204"/>
          </rPr>
          <t xml:space="preserve">                                                                              Остаток плановых ассигнований cоставил: 40,1 тыс.рублей:
1) </t>
        </r>
        <r>
          <rPr>
            <b/>
            <sz val="12"/>
            <rFont val="Times New Roman"/>
            <family val="1"/>
            <charset val="204"/>
          </rPr>
          <t xml:space="preserve">по бюджету г.Когалыма - 22,4 тыс. рублей, </t>
        </r>
        <r>
          <rPr>
            <sz val="12"/>
            <rFont val="Times New Roman"/>
            <family val="1"/>
            <charset val="204"/>
          </rPr>
          <t xml:space="preserve">в т.ч.: 22,0 тыс. руб. - оплата труда гражданского персонала и начисления на них (работники отработали не полный месяц); 0,4 тыс. рублей -возмещение работникам расходов, связанных с прохождением первичного медосмотра. Остаток средств в связи с прохождением первичного медосмотра ранее. 
2) </t>
        </r>
        <r>
          <rPr>
            <b/>
            <sz val="12"/>
            <rFont val="Times New Roman"/>
            <family val="1"/>
            <charset val="204"/>
          </rPr>
          <t>по бюджету автономного округа - 17,7 тыс. рублей</t>
        </r>
        <r>
          <rPr>
            <sz val="12"/>
            <rFont val="Times New Roman"/>
            <family val="1"/>
            <charset val="204"/>
          </rPr>
          <t xml:space="preserve"> - оплата труда гражданского персонала и начисления на них (работники отработали не полный месяц, больничные листы).
</t>
        </r>
        <r>
          <rPr>
            <b/>
            <u/>
            <sz val="12"/>
            <rFont val="Times New Roman"/>
            <family val="1"/>
            <charset val="204"/>
          </rPr>
          <t>МБУ "КСАТ":</t>
        </r>
        <r>
          <rPr>
            <u/>
            <sz val="12"/>
            <rFont val="Times New Roman"/>
            <family val="1"/>
            <charset val="204"/>
          </rPr>
          <t xml:space="preserve">
</t>
        </r>
        <r>
          <rPr>
            <sz val="12"/>
            <rFont val="Times New Roman"/>
            <family val="1"/>
            <charset val="204"/>
          </rPr>
          <t>Остаток плановых ассигнований cоставил:</t>
        </r>
        <r>
          <rPr>
            <b/>
            <sz val="12"/>
            <rFont val="Times New Roman"/>
            <family val="1"/>
            <charset val="204"/>
          </rPr>
          <t xml:space="preserve"> </t>
        </r>
        <r>
          <rPr>
            <sz val="12"/>
            <rFont val="Times New Roman"/>
            <family val="1"/>
            <charset val="204"/>
          </rPr>
          <t xml:space="preserve">21,1 тыс.рублей:                 </t>
        </r>
        <r>
          <rPr>
            <b/>
            <sz val="12"/>
            <rFont val="Times New Roman"/>
            <family val="1"/>
            <charset val="204"/>
          </rPr>
          <t xml:space="preserve"> 1) по бюджету г.Когалыма -</t>
        </r>
        <r>
          <rPr>
            <sz val="12"/>
            <rFont val="Times New Roman"/>
            <family val="1"/>
            <charset val="204"/>
          </rPr>
          <t xml:space="preserve"> </t>
        </r>
        <r>
          <rPr>
            <b/>
            <sz val="12"/>
            <rFont val="Times New Roman"/>
            <family val="1"/>
            <charset val="204"/>
          </rPr>
          <t>20,7 тыс. рублей</t>
        </r>
        <r>
          <rPr>
            <sz val="12"/>
            <rFont val="Times New Roman"/>
            <family val="1"/>
            <charset val="204"/>
          </rPr>
          <t xml:space="preserve">, в том числе: 
• по статье оплата труда и налоги - 945,9 тыс.рублей; 
• по статье расходов "оплата медицинского осмотра" - 48,6 тыс.рублей;
• по статье расходов " приобретение спец.одежды"- 45,6 тыс.рублей.
</t>
        </r>
        <r>
          <rPr>
            <b/>
            <sz val="12"/>
            <rFont val="Times New Roman"/>
            <family val="1"/>
            <charset val="204"/>
          </rPr>
          <t>2)</t>
        </r>
        <r>
          <rPr>
            <sz val="12"/>
            <rFont val="Times New Roman"/>
            <family val="1"/>
            <charset val="204"/>
          </rPr>
          <t xml:space="preserve"> </t>
        </r>
        <r>
          <rPr>
            <b/>
            <sz val="12"/>
            <rFont val="Times New Roman"/>
            <family val="1"/>
            <charset val="204"/>
          </rPr>
          <t>по бюджету автономного округа</t>
        </r>
        <r>
          <rPr>
            <sz val="12"/>
            <rFont val="Times New Roman"/>
            <family val="1"/>
            <charset val="204"/>
          </rPr>
          <t xml:space="preserve"> </t>
        </r>
        <r>
          <rPr>
            <b/>
            <sz val="12"/>
            <rFont val="Times New Roman"/>
            <family val="1"/>
            <charset val="204"/>
          </rPr>
          <t>- 0,4 тыс.рублей</t>
        </r>
        <r>
          <rPr>
            <sz val="12"/>
            <rFont val="Times New Roman"/>
            <family val="1"/>
            <charset val="204"/>
          </rPr>
          <t xml:space="preserve"> по статье оплата труда и налоги . Остаток за фактически отработанное время, согласно табеля учета рабочего времени.</t>
        </r>
      </is>
    </nc>
  </rcc>
  <rcc rId="1576" sId="6" numFmtId="34">
    <oc r="D27">
      <v>1085.0421799999999</v>
    </oc>
    <nc r="D27">
      <v>1137.0999999999999</v>
    </nc>
  </rcc>
  <rcc rId="1577" sId="6">
    <oc r="D28">
      <f>C28</f>
    </oc>
    <nc r="D28">
      <f>E28</f>
    </nc>
  </rcc>
  <rfmt sheetId="6" sqref="D35">
    <dxf>
      <fill>
        <patternFill patternType="solid">
          <bgColor rgb="FFFFFF00"/>
        </patternFill>
      </fill>
    </dxf>
  </rfmt>
  <rfmt sheetId="6" sqref="AE35">
    <dxf>
      <fill>
        <patternFill patternType="solid">
          <bgColor rgb="FFFFFF00"/>
        </patternFill>
      </fill>
    </dxf>
  </rfmt>
  <rfmt sheetId="6" sqref="AE35" start="0" length="2147483647">
    <dxf>
      <font>
        <b val="0"/>
      </font>
    </dxf>
  </rfmt>
  <rcc rId="1578" sId="6">
    <nc r="AE35">
      <v>336.1</v>
    </nc>
  </rcc>
  <rcc rId="1579" sId="6" numFmtId="34">
    <oc r="D35">
      <v>3148.7</v>
    </oc>
    <nc r="D35">
      <f>E35</f>
    </nc>
  </rcc>
  <rcmt sheetId="6" cell="D35" guid="{00000000-0000-0000-0000-000000000000}" action="delete" author="Мартынова Снежана Владимировна"/>
  <rcc rId="1580" sId="6">
    <oc r="AF35" t="inlineStr">
      <is>
        <r>
          <t xml:space="preserve">Остаток плановых ассигнований профинансированных из бюджета автономного округа в сумме </t>
        </r>
        <r>
          <rPr>
            <b/>
            <sz val="12"/>
            <rFont val="Times New Roman"/>
            <family val="1"/>
            <charset val="204"/>
          </rPr>
          <t>368,8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48 устных и 4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oc>
    <nc r="AF35" t="inlineStr">
      <is>
        <r>
          <t xml:space="preserve">Остаток плановых ассигнований из бюджета автономного округа в сумме </t>
        </r>
        <r>
          <rPr>
            <b/>
            <sz val="12"/>
            <rFont val="Times New Roman"/>
            <family val="1"/>
            <charset val="204"/>
          </rPr>
          <t>72,0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48 устных и 4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nc>
  </rcc>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1" sId="6">
    <oc r="AF35" t="inlineStr">
      <is>
        <r>
          <t xml:space="preserve">Остаток плановых ассигнований из бюджета автономного округа в сумме </t>
        </r>
        <r>
          <rPr>
            <b/>
            <sz val="12"/>
            <rFont val="Times New Roman"/>
            <family val="1"/>
            <charset val="204"/>
          </rPr>
          <t>72,0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48 устных и 4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oc>
    <nc r="AF35" t="inlineStr">
      <is>
        <r>
          <t xml:space="preserve">Остаток плановых ассигнований из бюджета автономного округа в сумме </t>
        </r>
        <r>
          <rPr>
            <b/>
            <sz val="12"/>
            <rFont val="Times New Roman"/>
            <family val="1"/>
            <charset val="204"/>
          </rPr>
          <t>72,0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79 устных и 7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nc>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F35">
    <dxf>
      <fill>
        <patternFill patternType="solid">
          <bgColor rgb="FFFFFF00"/>
        </patternFill>
      </fill>
    </dxf>
  </rfmt>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2" sId="1">
    <oc r="E6" t="inlineStr">
      <is>
        <t>01.12.2021</t>
      </is>
    </oc>
    <nc r="E6" t="inlineStr">
      <is>
        <t>01.01.2022</t>
      </is>
    </nc>
  </rcc>
  <rcc rId="1583" sId="1">
    <oc r="D6" t="inlineStr">
      <is>
        <t>01.12.2021</t>
      </is>
    </oc>
    <nc r="D6" t="inlineStr">
      <is>
        <t>01.01.2022</t>
      </is>
    </nc>
  </rcc>
  <rcc rId="1584" sId="1">
    <oc r="AF9" t="inlineStr">
      <is>
        <t>В составе народной дружины, по состоянию на  июль 2021 года                       11 человек. С участием членов народной дружины города Когалыма на текущую дату выявлено 10 административных правонарушений, предусмотренных ст.20.1., 7 административных правонарушений по ст. 19.3, по ст. 20.6.1.  2 административных парвонарушения, 3 административных правонарушения по ст. 6.24. , 1 административное по статье 20.20  Кодекса об административных правонарушениях Российской Федерации. Государственной программой Ханты – Мансийского автономного округа – Югры «Профилактика правонарушений и обеспечение отдельных прав граждан» муниципальному образованию город Когалым предусмотрена субсидия на создание условий для деятельности народных дружин за счет средств окружного бюджета на 2021 год в размере 180 800,00 (Сто восемьдесят тысяч восемьсот) рублей 00 копеек.
Бюджетом города Когалыма предусмотрена доля софинансирования расходных обязательств в размере на 2021 год 180 800,00 (Сто восемьдесят тысяч восемьсот) рублей 00 копеек.
В связи с полным обеспечением форменной одеждой, отличительной символикой, удостоверениями, осуществлением личного страхования народных дружинников за счет средств бюджета города Когалыма, бюджетные средства автономного округа в 2021-2022 годах планируется направить на материальное стимулирование членов народной дружины. Выплаты на материальное стимулирование запланированы на июль  2021 года.</t>
      </is>
    </oc>
    <nc r="AF9" t="inlineStr">
      <is>
        <t>В составе народной дружины, по состоянию на  январь 2022 года                       11 человек. С участием членов народной дружины города Когалыма на текущую дату выявлено 10 административных правонарушений, предусмотренных ст.20.1., 7 административных правонарушений по ст. 19.3, по ст. 20.6.1.  2 административных парвонарушения, 3 административных правонарушения по ст. 6.24. , 1 административное по статье 20.20  Кодекса об административных правонарушениях Российской Федерации. Государственной программой Ханты – Мансийского автономного округа – Югры «Профилактика правонарушений и обеспечение отдельных прав граждан» муниципальному образованию город Когалым предусмотрена субсидия на создание условий для деятельности народных дружин за счет средств окружного бюджета на 2021 год в размере 180 800,00 (Сто восемьдесят тысяч восемьсот) рублей 00 копеек.
Бюджетом города Когалыма предусмотрена доля софинансирования расходных обязательств в размере на 2021 год 180 800,00 (Сто восемьдесят тысяч восемьсот) рублей 00 копеек.
В связи с полным обеспечением форменной одеждой, отличительной символикой, удостоверениями, осуществлением личного страхования народных дружинников за счет средств бюджета города Когалыма, бюджетные средства автономного округа в 2021-2022 годах планируется направить на материальное стимулирование членов народной дружины. Выплаты на материальное стимулирование запланированы на июль  2021 года.</t>
      </is>
    </nc>
  </rcc>
  <rfmt sheetId="1" sqref="AE31:AE36">
    <dxf>
      <fill>
        <patternFill patternType="solid">
          <bgColor theme="5" tint="0.59999389629810485"/>
        </patternFill>
      </fill>
    </dxf>
  </rfmt>
  <rcc rId="1585" sId="1" numFmtId="4">
    <oc r="AE33">
      <v>0</v>
    </oc>
    <nc r="AE33">
      <v>489.84</v>
    </nc>
  </rcc>
  <rcc rId="1586" sId="1" numFmtId="4">
    <oc r="AE83">
      <v>0</v>
    </oc>
    <nc r="AE83">
      <v>15.34</v>
    </nc>
  </rcc>
  <rfmt sheetId="1" sqref="O200:O201">
    <dxf>
      <fill>
        <patternFill>
          <bgColor theme="0"/>
        </patternFill>
      </fill>
    </dxf>
  </rfmt>
  <rfmt sheetId="1" sqref="AC201">
    <dxf>
      <fill>
        <patternFill>
          <bgColor theme="0"/>
        </patternFill>
      </fill>
    </dxf>
  </rfmt>
  <rcc rId="1587" sId="1">
    <oc r="AE217">
      <f>AE117+AE145+AE173</f>
    </oc>
    <nc r="AE217">
      <f>AE117+AE145+AE173</f>
    </nc>
  </rcc>
  <rcc rId="1588" sId="1">
    <oc r="AD217">
      <f>AD117+AD145+AD173</f>
    </oc>
    <nc r="AD217">
      <f>AD117+AD145+AD173</f>
    </nc>
  </rcc>
  <rcc rId="1589" sId="1">
    <oc r="AC217">
      <f>AC117+AC145+AC173</f>
    </oc>
    <nc r="AC217">
      <f>AC117+AC145+AC173</f>
    </nc>
  </rcc>
  <rcc rId="1590" sId="1" numFmtId="4">
    <nc r="AE159">
      <v>14.28</v>
    </nc>
  </rcc>
  <rcc rId="1591" sId="1" numFmtId="4">
    <nc r="Q180">
      <v>108</v>
    </nc>
  </rcc>
  <rcc rId="1592" sId="1">
    <oc r="E180">
      <f>I180+K180+M180+O180+Q180+S180+U180+W180+Y180+AA180+AC180+AE180</f>
    </oc>
    <nc r="E180">
      <f>Q180+S180+U180+W18+W180+Y180+AA180+AC180+AE180+O180+M180+K180+I180</f>
    </nc>
  </rcc>
  <rfmt sheetId="1" sqref="B180:G180">
    <dxf>
      <fill>
        <patternFill patternType="solid">
          <bgColor theme="5" tint="0.39997558519241921"/>
        </patternFill>
      </fill>
    </dxf>
  </rfmt>
  <rfmt sheetId="1" sqref="Y180">
    <dxf>
      <fill>
        <patternFill patternType="solid">
          <bgColor theme="5" tint="0.39997558519241921"/>
        </patternFill>
      </fill>
    </dxf>
  </rfmt>
  <rcc rId="1593" sId="1" numFmtId="4">
    <oc r="Y180">
      <v>47.3</v>
    </oc>
    <nc r="Y180">
      <v>0</v>
    </nc>
  </rcc>
  <rfmt sheetId="1" sqref="B180:G180">
    <dxf>
      <fill>
        <patternFill>
          <bgColor theme="0"/>
        </patternFill>
      </fill>
    </dxf>
  </rfmt>
  <rfmt sheetId="1" sqref="Y180">
    <dxf>
      <fill>
        <patternFill>
          <bgColor theme="0"/>
        </patternFill>
      </fill>
    </dxf>
  </rfmt>
  <rcc rId="1594" sId="1" numFmtId="4">
    <oc r="AE240">
      <v>0</v>
    </oc>
    <nc r="AE240">
      <v>723.85</v>
    </nc>
  </rcc>
  <rcv guid="{E4404F29-03A4-4E65-B4A8-EB6C15EFBA41}" action="delete"/>
  <rdn rId="0" localSheetId="2" customView="1" name="Z_E4404F29_03A4_4E65_B4A8_EB6C15EFBA41_.wvu.PrintArea" hidden="1" oldHidden="1">
    <formula>'МП РО'!$A$1:$AG$337</formula>
    <oldFormula>'МП РО'!$A$1:$AG$337</oldFormula>
  </rdn>
  <rdn rId="0" localSheetId="3" customView="1" name="Z_E4404F29_03A4_4E65_B4A8_EB6C15EFBA41_.wvu.Rows" hidden="1" oldHidden="1">
    <formula>'МП СДР'!$4:$5</formula>
    <oldFormula>'МП СДР'!$4:$5</oldFormula>
  </rdn>
  <rdn rId="0" localSheetId="4" customView="1" name="Z_E4404F29_03A4_4E65_B4A8_EB6C15EFBA41_.wvu.PrintArea" hidden="1" oldHidden="1">
    <formula>'МП Культурное пространство'!$A$1:$AF$286</formula>
    <oldFormula>'МП Культурное пространство'!$A$1:$AF$286</oldFormula>
  </rdn>
  <rdn rId="0" localSheetId="4" customView="1" name="Z_E4404F29_03A4_4E65_B4A8_EB6C15EFBA41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E4404F29_03A4_4E65_B4A8_EB6C15EFBA41_.wvu.Rows" hidden="1" oldHidden="1">
    <formula>'МП Культурное пространство'!$117:$144</formula>
    <oldFormula>'МП Культурное пространство'!$117:$144</oldFormula>
  </rdn>
  <rdn rId="0" localSheetId="5" customView="1" name="Z_E4404F29_03A4_4E65_B4A8_EB6C15EFBA41_.wvu.PrintArea" hidden="1" oldHidden="1">
    <formula>'МП Развитие ФКиС'!$A$1:$AG$109</formula>
    <oldFormula>'МП Развитие ФКиС'!$A$1:$AG$109</oldFormula>
  </rdn>
  <rdn rId="0" localSheetId="5" customView="1" name="Z_E4404F29_03A4_4E65_B4A8_EB6C15EFBA41_.wvu.PrintTitles" hidden="1" oldHidden="1">
    <formula>'МП Развитие ФКиС'!$A:$A,'МП Развитие ФКиС'!$8:$9</formula>
    <oldFormula>'МП Развитие ФКиС'!$A:$A,'МП Развитие ФКиС'!$8:$9</oldFormula>
  </rdn>
  <rdn rId="0" localSheetId="5" customView="1" name="Z_E4404F29_03A4_4E65_B4A8_EB6C15EFBA41_.wvu.Cols" hidden="1" oldHidden="1">
    <formula>'МП Развитие ФКиС'!$AE:$AE</formula>
    <oldFormula>'МП Развитие ФКиС'!$AE:$AE</oldFormula>
  </rdn>
  <rdn rId="0" localSheetId="6" customView="1" name="Z_E4404F29_03A4_4E65_B4A8_EB6C15EFBA41_.wvu.PrintArea" hidden="1" oldHidden="1">
    <formula>'МП СЗН'!$A$1:$AF$53</formula>
    <oldFormula>'МП СЗН'!$A$1:$AF$53</oldFormula>
  </rdn>
  <rdn rId="0" localSheetId="6" customView="1" name="Z_E4404F29_03A4_4E65_B4A8_EB6C15EFBA41_.wvu.PrintTitles" hidden="1" oldHidden="1">
    <formula>'МП СЗН'!$A:$A</formula>
    <oldFormula>'МП СЗН'!$A:$A</oldFormula>
  </rdn>
  <rdn rId="0" localSheetId="7" customView="1" name="Z_E4404F29_03A4_4E65_B4A8_EB6C15EFBA41_.wvu.PrintArea" hidden="1" oldHidden="1">
    <formula>'МП АПК'!$A$1:$AF$87</formula>
    <oldFormula>'МП АПК'!$A$1:$AF$87</oldFormula>
  </rdn>
  <rdn rId="0" localSheetId="7" customView="1" name="Z_E4404F29_03A4_4E65_B4A8_EB6C15EFBA41_.wvu.PrintTitles" hidden="1" oldHidden="1">
    <formula>'МП АПК'!$A:$A</formula>
    <oldFormula>'МП АПК'!$A:$A</oldFormula>
  </rdn>
  <rdn rId="0" localSheetId="8" customView="1" name="Z_E4404F29_03A4_4E65_B4A8_EB6C15EFBA41_.wvu.PrintArea" hidden="1" oldHidden="1">
    <formula>'МП Развитие жилсферы'!$A$1:$AF$158</formula>
    <oldFormula>'МП Развитие жилсферы'!$A$1:$AF$158</oldFormula>
  </rdn>
  <rdn rId="0" localSheetId="8" customView="1" name="Z_E4404F29_03A4_4E65_B4A8_EB6C15EFBA41_.wvu.PrintTitles" hidden="1" oldHidden="1">
    <formula>'МП Развитие жилсферы'!$A:$A,'МП Развитие жилсферы'!$8:$10</formula>
    <oldFormula>'МП Развитие жилсферы'!$A:$A,'МП Развитие жилсферы'!$8:$10</oldFormula>
  </rdn>
  <rdn rId="0" localSheetId="10" customView="1" name="Z_E4404F29_03A4_4E65_B4A8_EB6C15EFBA41_.wvu.PrintArea" hidden="1" oldHidden="1">
    <formula>'МП Развитие муниц.службы'!$A$1:$AF$99</formula>
    <oldFormula>'МП Развитие муниц.службы'!$A$1:$AF$99</oldFormula>
  </rdn>
  <rdn rId="0" localSheetId="10" customView="1" name="Z_E4404F29_03A4_4E65_B4A8_EB6C15EFBA41_.wvu.PrintTitles" hidden="1" oldHidden="1">
    <formula>'МП Развитие муниц.службы'!$A:$A</formula>
    <oldFormula>'МП Развитие муниц.службы'!$A:$A</oldFormula>
  </rdn>
  <rdn rId="0" localSheetId="11" customView="1" name="Z_E4404F29_03A4_4E65_B4A8_EB6C15EFBA41_.wvu.Cols" hidden="1" oldHidden="1">
    <formula>'МП СЭР'!$AG:$AL</formula>
    <oldFormula>'МП СЭР'!$AG:$AL</oldFormula>
  </rdn>
  <rdn rId="0" localSheetId="11" customView="1" name="Z_E4404F29_03A4_4E65_B4A8_EB6C15EFBA41_.wvu.FilterData" hidden="1" oldHidden="1">
    <formula>'МП СЭР'!$A$1:$AJ$171</formula>
    <oldFormula>'МП СЭР'!$A$1:$AJ$171</oldFormula>
  </rdn>
  <rdn rId="0" localSheetId="15" customView="1" name="Z_E4404F29_03A4_4E65_B4A8_EB6C15EFBA41_.wvu.PrintArea" hidden="1" oldHidden="1">
    <formula>'МП РЖКК'!$A$1:$AF$113</formula>
    <oldFormula>'МП РЖКК'!$A$1:$AF$113</oldFormula>
  </rdn>
  <rdn rId="0" localSheetId="15" customView="1" name="Z_E4404F29_03A4_4E65_B4A8_EB6C15EFBA41_.wvu.PrintTitles" hidden="1" oldHidden="1">
    <formula>'МП РЖКК'!$4:$5</formula>
    <oldFormula>'МП РЖКК'!$4:$5</oldFormula>
  </rdn>
  <rdn rId="0" localSheetId="15" customView="1" name="Z_E4404F29_03A4_4E65_B4A8_EB6C15EFBA41_.wvu.Rows" hidden="1" oldHidden="1">
    <formula>'МП РЖКК'!$126:$126</formula>
    <oldFormula>'МП РЖКК'!$126:$126</oldFormula>
  </rdn>
  <rdn rId="0" localSheetId="16" customView="1" name="Z_E4404F29_03A4_4E65_B4A8_EB6C15EFBA41_.wvu.PrintArea" hidden="1" oldHidden="1">
    <formula>'МП СОГХ'!$A$1:$AR$110</formula>
    <oldFormula>'МП СОГХ'!$A$1:$AR$110</oldFormula>
  </rdn>
  <rdn rId="0" localSheetId="16" customView="1" name="Z_E4404F29_03A4_4E65_B4A8_EB6C15EFBA41_.wvu.PrintTitles" hidden="1" oldHidden="1">
    <formula>'МП СОГХ'!$3:$4</formula>
    <oldFormula>'МП СОГХ'!$3:$4</oldFormula>
  </rdn>
  <rdn rId="0" localSheetId="16" customView="1" name="Z_E4404F29_03A4_4E65_B4A8_EB6C15EFBA41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E4404F29_03A4_4E65_B4A8_EB6C15EFBA41_.wvu.PrintArea" hidden="1" oldHidden="1">
    <formula>'МП Развитие транспорт.системы'!$A$1:$AR$194</formula>
    <oldFormula>'МП Развитие транспорт.системы'!$A$1:$AR$194</oldFormula>
  </rdn>
  <rdn rId="0" localSheetId="17" customView="1" name="Z_E4404F29_03A4_4E65_B4A8_EB6C15EFBA41_.wvu.PrintTitles" hidden="1" oldHidden="1">
    <formula>'МП Развитие транспорт.системы'!$3:$4</formula>
    <oldFormula>'МП Развитие транспорт.системы'!$3:$4</oldFormula>
  </rdn>
  <rdn rId="0" localSheetId="17" customView="1" name="Z_E4404F29_03A4_4E65_B4A8_EB6C15EFBA41_.wvu.Rows" hidden="1" oldHidden="1">
    <formula>'МП Развитие транспорт.системы'!$167:$185</formula>
    <oldFormula>'МП Развитие транспорт.системы'!$167:$185</oldFormula>
  </rdn>
  <rdn rId="0" localSheetId="17" customView="1" name="Z_E4404F29_03A4_4E65_B4A8_EB6C15EFBA41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E4404F29-03A4-4E65-B4A8-EB6C15EFBA41}"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23" sId="1">
    <oc r="D46">
      <f>I46+K46+M46+O46+Q46+S46+U46</f>
    </oc>
    <nc r="D46">
      <f>E46</f>
    </nc>
  </rcc>
  <rcc rId="1624" sId="1">
    <oc r="C46">
      <f>H46+J46+L46+N46+P46</f>
    </oc>
    <nc r="C46">
      <f>H46+J46+L46+N46+P46+R46+T46+V46+X46+Z46+AB46+AD46</f>
    </nc>
  </rcc>
  <rfmt sheetId="1" sqref="B46:F46">
    <dxf>
      <fill>
        <patternFill patternType="solid">
          <bgColor theme="5" tint="0.39997558519241921"/>
        </patternFill>
      </fill>
    </dxf>
  </rfmt>
  <rcc rId="1625" sId="1" numFmtId="4">
    <oc r="AD201">
      <v>0</v>
    </oc>
    <nc r="AD201">
      <v>3.36</v>
    </nc>
  </rcc>
  <rfmt sheetId="1" sqref="B201">
    <dxf>
      <fill>
        <patternFill patternType="solid">
          <bgColor theme="5" tint="0.39997558519241921"/>
        </patternFill>
      </fill>
    </dxf>
  </rfmt>
  <rfmt sheetId="1" sqref="H201:AD201">
    <dxf>
      <fill>
        <patternFill>
          <bgColor theme="5" tint="0.39997558519241921"/>
        </patternFill>
      </fill>
    </dxf>
  </rfmt>
  <rcc rId="1626" sId="1" numFmtId="4">
    <oc r="AB201">
      <v>3.3580000000000001</v>
    </oc>
    <nc r="AB201"/>
  </rcc>
  <rcc rId="1627" sId="1" numFmtId="4">
    <nc r="AB201">
      <v>0</v>
    </nc>
  </rcc>
  <rfmt sheetId="1" sqref="B201:AD201">
    <dxf>
      <fill>
        <patternFill>
          <bgColor theme="0"/>
        </patternFill>
      </fill>
    </dxf>
  </rfmt>
  <rcv guid="{E4404F29-03A4-4E65-B4A8-EB6C15EFBA41}" action="delete"/>
  <rdn rId="0" localSheetId="2" customView="1" name="Z_E4404F29_03A4_4E65_B4A8_EB6C15EFBA41_.wvu.PrintArea" hidden="1" oldHidden="1">
    <formula>'МП РО'!$A$1:$AG$337</formula>
    <oldFormula>'МП РО'!$A$1:$AG$337</oldFormula>
  </rdn>
  <rdn rId="0" localSheetId="3" customView="1" name="Z_E4404F29_03A4_4E65_B4A8_EB6C15EFBA41_.wvu.Rows" hidden="1" oldHidden="1">
    <formula>'МП СДР'!$4:$5</formula>
    <oldFormula>'МП СДР'!$4:$5</oldFormula>
  </rdn>
  <rdn rId="0" localSheetId="4" customView="1" name="Z_E4404F29_03A4_4E65_B4A8_EB6C15EFBA41_.wvu.PrintArea" hidden="1" oldHidden="1">
    <formula>'МП Культурное пространство'!$A$1:$AF$286</formula>
    <oldFormula>'МП Культурное пространство'!$A$1:$AF$286</oldFormula>
  </rdn>
  <rdn rId="0" localSheetId="4" customView="1" name="Z_E4404F29_03A4_4E65_B4A8_EB6C15EFBA41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E4404F29_03A4_4E65_B4A8_EB6C15EFBA41_.wvu.Rows" hidden="1" oldHidden="1">
    <formula>'МП Культурное пространство'!$117:$144</formula>
    <oldFormula>'МП Культурное пространство'!$117:$144</oldFormula>
  </rdn>
  <rdn rId="0" localSheetId="5" customView="1" name="Z_E4404F29_03A4_4E65_B4A8_EB6C15EFBA41_.wvu.PrintArea" hidden="1" oldHidden="1">
    <formula>'МП Развитие ФКиС'!$A$1:$AG$109</formula>
    <oldFormula>'МП Развитие ФКиС'!$A$1:$AG$109</oldFormula>
  </rdn>
  <rdn rId="0" localSheetId="5" customView="1" name="Z_E4404F29_03A4_4E65_B4A8_EB6C15EFBA41_.wvu.PrintTitles" hidden="1" oldHidden="1">
    <formula>'МП Развитие ФКиС'!$A:$A,'МП Развитие ФКиС'!$8:$9</formula>
    <oldFormula>'МП Развитие ФКиС'!$A:$A,'МП Развитие ФКиС'!$8:$9</oldFormula>
  </rdn>
  <rdn rId="0" localSheetId="5" customView="1" name="Z_E4404F29_03A4_4E65_B4A8_EB6C15EFBA41_.wvu.Cols" hidden="1" oldHidden="1">
    <formula>'МП Развитие ФКиС'!$AE:$AE</formula>
    <oldFormula>'МП Развитие ФКиС'!$AE:$AE</oldFormula>
  </rdn>
  <rdn rId="0" localSheetId="6" customView="1" name="Z_E4404F29_03A4_4E65_B4A8_EB6C15EFBA41_.wvu.PrintArea" hidden="1" oldHidden="1">
    <formula>'МП СЗН'!$A$1:$AF$53</formula>
    <oldFormula>'МП СЗН'!$A$1:$AF$53</oldFormula>
  </rdn>
  <rdn rId="0" localSheetId="6" customView="1" name="Z_E4404F29_03A4_4E65_B4A8_EB6C15EFBA41_.wvu.PrintTitles" hidden="1" oldHidden="1">
    <formula>'МП СЗН'!$A:$A</formula>
    <oldFormula>'МП СЗН'!$A:$A</oldFormula>
  </rdn>
  <rdn rId="0" localSheetId="7" customView="1" name="Z_E4404F29_03A4_4E65_B4A8_EB6C15EFBA41_.wvu.PrintArea" hidden="1" oldHidden="1">
    <formula>'МП АПК'!$A$1:$AF$87</formula>
    <oldFormula>'МП АПК'!$A$1:$AF$87</oldFormula>
  </rdn>
  <rdn rId="0" localSheetId="7" customView="1" name="Z_E4404F29_03A4_4E65_B4A8_EB6C15EFBA41_.wvu.PrintTitles" hidden="1" oldHidden="1">
    <formula>'МП АПК'!$A:$A</formula>
    <oldFormula>'МП АПК'!$A:$A</oldFormula>
  </rdn>
  <rdn rId="0" localSheetId="8" customView="1" name="Z_E4404F29_03A4_4E65_B4A8_EB6C15EFBA41_.wvu.PrintArea" hidden="1" oldHidden="1">
    <formula>'МП Развитие жилсферы'!$A$1:$AF$158</formula>
    <oldFormula>'МП Развитие жилсферы'!$A$1:$AF$158</oldFormula>
  </rdn>
  <rdn rId="0" localSheetId="8" customView="1" name="Z_E4404F29_03A4_4E65_B4A8_EB6C15EFBA41_.wvu.PrintTitles" hidden="1" oldHidden="1">
    <formula>'МП Развитие жилсферы'!$A:$A,'МП Развитие жилсферы'!$8:$10</formula>
    <oldFormula>'МП Развитие жилсферы'!$A:$A,'МП Развитие жилсферы'!$8:$10</oldFormula>
  </rdn>
  <rdn rId="0" localSheetId="10" customView="1" name="Z_E4404F29_03A4_4E65_B4A8_EB6C15EFBA41_.wvu.PrintArea" hidden="1" oldHidden="1">
    <formula>'МП Развитие муниц.службы'!$A$1:$AF$99</formula>
    <oldFormula>'МП Развитие муниц.службы'!$A$1:$AF$99</oldFormula>
  </rdn>
  <rdn rId="0" localSheetId="10" customView="1" name="Z_E4404F29_03A4_4E65_B4A8_EB6C15EFBA41_.wvu.PrintTitles" hidden="1" oldHidden="1">
    <formula>'МП Развитие муниц.службы'!$A:$A</formula>
    <oldFormula>'МП Развитие муниц.службы'!$A:$A</oldFormula>
  </rdn>
  <rdn rId="0" localSheetId="11" customView="1" name="Z_E4404F29_03A4_4E65_B4A8_EB6C15EFBA41_.wvu.Cols" hidden="1" oldHidden="1">
    <formula>'МП СЭР'!$AG:$AL</formula>
    <oldFormula>'МП СЭР'!$AG:$AL</oldFormula>
  </rdn>
  <rdn rId="0" localSheetId="11" customView="1" name="Z_E4404F29_03A4_4E65_B4A8_EB6C15EFBA41_.wvu.FilterData" hidden="1" oldHidden="1">
    <formula>'МП СЭР'!$A$1:$AJ$171</formula>
    <oldFormula>'МП СЭР'!$A$1:$AJ$171</oldFormula>
  </rdn>
  <rdn rId="0" localSheetId="15" customView="1" name="Z_E4404F29_03A4_4E65_B4A8_EB6C15EFBA41_.wvu.PrintArea" hidden="1" oldHidden="1">
    <formula>'МП РЖКК'!$A$1:$AF$113</formula>
    <oldFormula>'МП РЖКК'!$A$1:$AF$113</oldFormula>
  </rdn>
  <rdn rId="0" localSheetId="15" customView="1" name="Z_E4404F29_03A4_4E65_B4A8_EB6C15EFBA41_.wvu.PrintTitles" hidden="1" oldHidden="1">
    <formula>'МП РЖКК'!$4:$5</formula>
    <oldFormula>'МП РЖКК'!$4:$5</oldFormula>
  </rdn>
  <rdn rId="0" localSheetId="15" customView="1" name="Z_E4404F29_03A4_4E65_B4A8_EB6C15EFBA41_.wvu.Rows" hidden="1" oldHidden="1">
    <formula>'МП РЖКК'!$126:$126</formula>
    <oldFormula>'МП РЖКК'!$126:$126</oldFormula>
  </rdn>
  <rdn rId="0" localSheetId="16" customView="1" name="Z_E4404F29_03A4_4E65_B4A8_EB6C15EFBA41_.wvu.PrintArea" hidden="1" oldHidden="1">
    <formula>'МП СОГХ'!$A$1:$AR$110</formula>
    <oldFormula>'МП СОГХ'!$A$1:$AR$110</oldFormula>
  </rdn>
  <rdn rId="0" localSheetId="16" customView="1" name="Z_E4404F29_03A4_4E65_B4A8_EB6C15EFBA41_.wvu.PrintTitles" hidden="1" oldHidden="1">
    <formula>'МП СОГХ'!$3:$4</formula>
    <oldFormula>'МП СОГХ'!$3:$4</oldFormula>
  </rdn>
  <rdn rId="0" localSheetId="16" customView="1" name="Z_E4404F29_03A4_4E65_B4A8_EB6C15EFBA41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E4404F29_03A4_4E65_B4A8_EB6C15EFBA41_.wvu.PrintArea" hidden="1" oldHidden="1">
    <formula>'МП Развитие транспорт.системы'!$A$1:$AR$194</formula>
    <oldFormula>'МП Развитие транспорт.системы'!$A$1:$AR$194</oldFormula>
  </rdn>
  <rdn rId="0" localSheetId="17" customView="1" name="Z_E4404F29_03A4_4E65_B4A8_EB6C15EFBA41_.wvu.PrintTitles" hidden="1" oldHidden="1">
    <formula>'МП Развитие транспорт.системы'!$3:$4</formula>
    <oldFormula>'МП Развитие транспорт.системы'!$3:$4</oldFormula>
  </rdn>
  <rdn rId="0" localSheetId="17" customView="1" name="Z_E4404F29_03A4_4E65_B4A8_EB6C15EFBA41_.wvu.Rows" hidden="1" oldHidden="1">
    <formula>'МП Развитие транспорт.системы'!$167:$185</formula>
    <oldFormula>'МП Развитие транспорт.системы'!$167:$185</oldFormula>
  </rdn>
  <rdn rId="0" localSheetId="17" customView="1" name="Z_E4404F29_03A4_4E65_B4A8_EB6C15EFBA41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E4404F29-03A4-4E65-B4A8-EB6C15EFBA41}"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46:F46">
    <dxf>
      <fill>
        <patternFill>
          <bgColor theme="0"/>
        </patternFill>
      </fill>
    </dxf>
  </rfmt>
  <rfmt sheetId="1" sqref="AE31:AE36">
    <dxf>
      <fill>
        <patternFill>
          <bgColor theme="0"/>
        </patternFill>
      </fill>
    </dxf>
  </rfmt>
  <rcc rId="1656" sId="1" numFmtId="4">
    <oc r="AE62">
      <v>0</v>
    </oc>
    <nc r="AE62">
      <v>55</v>
    </nc>
  </rcc>
  <rcc rId="1657" sId="1">
    <nc r="AF58" t="inlineStr">
      <is>
        <t>приобретение основных средств в учреждение материальных запасов учреждений (микрофоны, трибуны, грамоты, шары)</t>
      </is>
    </nc>
  </rcc>
  <rcc rId="1658" sId="1">
    <oc r="D62">
      <f>I62+K62+M62+O62+Q62+S62+U62+W62+Y62+AA62+AC62+AE62</f>
    </oc>
    <nc r="D62">
      <f>E62</f>
    </nc>
  </rcc>
  <rcc rId="1659" sId="1" numFmtId="4">
    <oc r="Z62">
      <v>0</v>
    </oc>
    <nc r="Z62">
      <v>25</v>
    </nc>
  </rcc>
  <rcc rId="1660" sId="1" numFmtId="4">
    <oc r="AA62">
      <v>0</v>
    </oc>
    <nc r="AA62">
      <v>25</v>
    </nc>
  </rcc>
  <rcc rId="1661" sId="1" numFmtId="4">
    <oc r="AB62">
      <v>85</v>
    </oc>
    <nc r="AB62">
      <v>60</v>
    </nc>
  </rcc>
  <rcc rId="1662" sId="1" numFmtId="4">
    <oc r="AC62">
      <v>0</v>
    </oc>
    <nc r="AC62">
      <v>20</v>
    </nc>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3" sId="1" numFmtId="4">
    <nc r="AC69">
      <v>83</v>
    </nc>
  </rcc>
  <rcc rId="1664" sId="1" numFmtId="4">
    <nc r="AD69">
      <v>0</v>
    </nc>
  </rcc>
  <rcc rId="1665" sId="1" numFmtId="4">
    <nc r="AE69">
      <v>0</v>
    </nc>
  </rcc>
  <rcc rId="1666" sId="1">
    <nc r="AF69" t="inlineStr">
      <is>
        <t>Курсы повышения квалификацйии для педагогических работников общеобразовательныфх учреждений по программе "Современные пихолого-педагогические технологии"</t>
      </is>
    </nc>
  </rcc>
  <rcc rId="1667" sId="1">
    <oc r="D69">
      <f>I69+K69+M69+O69+Q69</f>
    </oc>
    <nc r="D69">
      <f>E699</f>
    </nc>
  </rcc>
  <rcc rId="1668" sId="1">
    <oc r="C69">
      <f>H69</f>
    </oc>
    <nc r="C69">
      <f>H69+J69+L69+N69+P69+R69+T69+V69+X69+Z69+AB69+AD69</f>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9" sId="1">
    <oc r="AF191" t="inlineStr">
      <is>
        <t>Проведение мероприятия перенесено на 2-е полугодие</t>
      </is>
    </oc>
    <nc r="AF191" t="inlineStr">
      <is>
        <t>Отмена мероприятий в связи с эпидемиологической обстановкой</t>
      </is>
    </nc>
  </rcc>
  <rcv guid="{E4404F29-03A4-4E65-B4A8-EB6C15EFBA41}" action="delete"/>
  <rdn rId="0" localSheetId="2" customView="1" name="Z_E4404F29_03A4_4E65_B4A8_EB6C15EFBA41_.wvu.PrintArea" hidden="1" oldHidden="1">
    <formula>'МП РО'!$A$1:$AG$337</formula>
    <oldFormula>'МП РО'!$A$1:$AG$337</oldFormula>
  </rdn>
  <rdn rId="0" localSheetId="3" customView="1" name="Z_E4404F29_03A4_4E65_B4A8_EB6C15EFBA41_.wvu.Rows" hidden="1" oldHidden="1">
    <formula>'МП СДР'!$4:$5</formula>
    <oldFormula>'МП СДР'!$4:$5</oldFormula>
  </rdn>
  <rdn rId="0" localSheetId="4" customView="1" name="Z_E4404F29_03A4_4E65_B4A8_EB6C15EFBA41_.wvu.PrintArea" hidden="1" oldHidden="1">
    <formula>'МП Культурное пространство'!$A$1:$AF$286</formula>
    <oldFormula>'МП Культурное пространство'!$A$1:$AF$286</oldFormula>
  </rdn>
  <rdn rId="0" localSheetId="4" customView="1" name="Z_E4404F29_03A4_4E65_B4A8_EB6C15EFBA41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E4404F29_03A4_4E65_B4A8_EB6C15EFBA41_.wvu.Rows" hidden="1" oldHidden="1">
    <formula>'МП Культурное пространство'!$117:$144</formula>
    <oldFormula>'МП Культурное пространство'!$117:$144</oldFormula>
  </rdn>
  <rdn rId="0" localSheetId="5" customView="1" name="Z_E4404F29_03A4_4E65_B4A8_EB6C15EFBA41_.wvu.PrintArea" hidden="1" oldHidden="1">
    <formula>'МП Развитие ФКиС'!$A$1:$AG$109</formula>
    <oldFormula>'МП Развитие ФКиС'!$A$1:$AG$109</oldFormula>
  </rdn>
  <rdn rId="0" localSheetId="5" customView="1" name="Z_E4404F29_03A4_4E65_B4A8_EB6C15EFBA41_.wvu.PrintTitles" hidden="1" oldHidden="1">
    <formula>'МП Развитие ФКиС'!$A:$A,'МП Развитие ФКиС'!$8:$9</formula>
    <oldFormula>'МП Развитие ФКиС'!$A:$A,'МП Развитие ФКиС'!$8:$9</oldFormula>
  </rdn>
  <rdn rId="0" localSheetId="5" customView="1" name="Z_E4404F29_03A4_4E65_B4A8_EB6C15EFBA41_.wvu.Cols" hidden="1" oldHidden="1">
    <formula>'МП Развитие ФКиС'!$AE:$AE</formula>
    <oldFormula>'МП Развитие ФКиС'!$AE:$AE</oldFormula>
  </rdn>
  <rdn rId="0" localSheetId="6" customView="1" name="Z_E4404F29_03A4_4E65_B4A8_EB6C15EFBA41_.wvu.PrintArea" hidden="1" oldHidden="1">
    <formula>'МП СЗН'!$A$1:$AF$53</formula>
    <oldFormula>'МП СЗН'!$A$1:$AF$53</oldFormula>
  </rdn>
  <rdn rId="0" localSheetId="6" customView="1" name="Z_E4404F29_03A4_4E65_B4A8_EB6C15EFBA41_.wvu.PrintTitles" hidden="1" oldHidden="1">
    <formula>'МП СЗН'!$A:$A</formula>
    <oldFormula>'МП СЗН'!$A:$A</oldFormula>
  </rdn>
  <rdn rId="0" localSheetId="7" customView="1" name="Z_E4404F29_03A4_4E65_B4A8_EB6C15EFBA41_.wvu.PrintArea" hidden="1" oldHidden="1">
    <formula>'МП АПК'!$A$1:$AF$87</formula>
    <oldFormula>'МП АПК'!$A$1:$AF$87</oldFormula>
  </rdn>
  <rdn rId="0" localSheetId="7" customView="1" name="Z_E4404F29_03A4_4E65_B4A8_EB6C15EFBA41_.wvu.PrintTitles" hidden="1" oldHidden="1">
    <formula>'МП АПК'!$A:$A</formula>
    <oldFormula>'МП АПК'!$A:$A</oldFormula>
  </rdn>
  <rdn rId="0" localSheetId="8" customView="1" name="Z_E4404F29_03A4_4E65_B4A8_EB6C15EFBA41_.wvu.PrintArea" hidden="1" oldHidden="1">
    <formula>'МП Развитие жилсферы'!$A$1:$AF$158</formula>
    <oldFormula>'МП Развитие жилсферы'!$A$1:$AF$158</oldFormula>
  </rdn>
  <rdn rId="0" localSheetId="8" customView="1" name="Z_E4404F29_03A4_4E65_B4A8_EB6C15EFBA41_.wvu.PrintTitles" hidden="1" oldHidden="1">
    <formula>'МП Развитие жилсферы'!$A:$A,'МП Развитие жилсферы'!$8:$10</formula>
    <oldFormula>'МП Развитие жилсферы'!$A:$A,'МП Развитие жилсферы'!$8:$10</oldFormula>
  </rdn>
  <rdn rId="0" localSheetId="10" customView="1" name="Z_E4404F29_03A4_4E65_B4A8_EB6C15EFBA41_.wvu.PrintArea" hidden="1" oldHidden="1">
    <formula>'МП Развитие муниц.службы'!$A$1:$AF$99</formula>
    <oldFormula>'МП Развитие муниц.службы'!$A$1:$AF$99</oldFormula>
  </rdn>
  <rdn rId="0" localSheetId="10" customView="1" name="Z_E4404F29_03A4_4E65_B4A8_EB6C15EFBA41_.wvu.PrintTitles" hidden="1" oldHidden="1">
    <formula>'МП Развитие муниц.службы'!$A:$A</formula>
    <oldFormula>'МП Развитие муниц.службы'!$A:$A</oldFormula>
  </rdn>
  <rdn rId="0" localSheetId="11" customView="1" name="Z_E4404F29_03A4_4E65_B4A8_EB6C15EFBA41_.wvu.Cols" hidden="1" oldHidden="1">
    <formula>'МП СЭР'!$AG:$AL</formula>
    <oldFormula>'МП СЭР'!$AG:$AL</oldFormula>
  </rdn>
  <rdn rId="0" localSheetId="11" customView="1" name="Z_E4404F29_03A4_4E65_B4A8_EB6C15EFBA41_.wvu.FilterData" hidden="1" oldHidden="1">
    <formula>'МП СЭР'!$A$1:$AJ$171</formula>
    <oldFormula>'МП СЭР'!$A$1:$AJ$171</oldFormula>
  </rdn>
  <rdn rId="0" localSheetId="15" customView="1" name="Z_E4404F29_03A4_4E65_B4A8_EB6C15EFBA41_.wvu.PrintArea" hidden="1" oldHidden="1">
    <formula>'МП РЖКК'!$A$1:$AF$113</formula>
    <oldFormula>'МП РЖКК'!$A$1:$AF$113</oldFormula>
  </rdn>
  <rdn rId="0" localSheetId="15" customView="1" name="Z_E4404F29_03A4_4E65_B4A8_EB6C15EFBA41_.wvu.PrintTitles" hidden="1" oldHidden="1">
    <formula>'МП РЖКК'!$4:$5</formula>
    <oldFormula>'МП РЖКК'!$4:$5</oldFormula>
  </rdn>
  <rdn rId="0" localSheetId="15" customView="1" name="Z_E4404F29_03A4_4E65_B4A8_EB6C15EFBA41_.wvu.Rows" hidden="1" oldHidden="1">
    <formula>'МП РЖКК'!$126:$126</formula>
    <oldFormula>'МП РЖКК'!$126:$126</oldFormula>
  </rdn>
  <rdn rId="0" localSheetId="16" customView="1" name="Z_E4404F29_03A4_4E65_B4A8_EB6C15EFBA41_.wvu.PrintArea" hidden="1" oldHidden="1">
    <formula>'МП СОГХ'!$A$1:$AR$110</formula>
    <oldFormula>'МП СОГХ'!$A$1:$AR$110</oldFormula>
  </rdn>
  <rdn rId="0" localSheetId="16" customView="1" name="Z_E4404F29_03A4_4E65_B4A8_EB6C15EFBA41_.wvu.PrintTitles" hidden="1" oldHidden="1">
    <formula>'МП СОГХ'!$3:$4</formula>
    <oldFormula>'МП СОГХ'!$3:$4</oldFormula>
  </rdn>
  <rdn rId="0" localSheetId="16" customView="1" name="Z_E4404F29_03A4_4E65_B4A8_EB6C15EFBA41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E4404F29_03A4_4E65_B4A8_EB6C15EFBA41_.wvu.PrintArea" hidden="1" oldHidden="1">
    <formula>'МП Развитие транспорт.системы'!$A$1:$AR$194</formula>
    <oldFormula>'МП Развитие транспорт.системы'!$A$1:$AR$194</oldFormula>
  </rdn>
  <rdn rId="0" localSheetId="17" customView="1" name="Z_E4404F29_03A4_4E65_B4A8_EB6C15EFBA41_.wvu.PrintTitles" hidden="1" oldHidden="1">
    <formula>'МП Развитие транспорт.системы'!$3:$4</formula>
    <oldFormula>'МП Развитие транспорт.системы'!$3:$4</oldFormula>
  </rdn>
  <rdn rId="0" localSheetId="17" customView="1" name="Z_E4404F29_03A4_4E65_B4A8_EB6C15EFBA41_.wvu.Rows" hidden="1" oldHidden="1">
    <formula>'МП Развитие транспорт.системы'!$167:$185</formula>
    <oldFormula>'МП Развитие транспорт.системы'!$167:$185</oldFormula>
  </rdn>
  <rdn rId="0" localSheetId="17" customView="1" name="Z_E4404F29_03A4_4E65_B4A8_EB6C15EFBA41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E4404F29-03A4-4E65-B4A8-EB6C15EFBA41}" action="add"/>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8" sId="1">
    <oc r="F116">
      <f>E116/B116*100</f>
    </oc>
    <nc r="F116">
      <f>E116/B116*100</f>
    </nc>
  </rcc>
  <rcc rId="1699" sId="1">
    <oc r="D97">
      <f>I97+K97+M97+O97+Q97+S97+U97+W97+Y97+AA97+AC97+AE97</f>
    </oc>
    <nc r="D97">
      <f>E97</f>
    </nc>
  </rcc>
  <rcc rId="1700" sId="1" numFmtId="4">
    <oc r="L97">
      <v>301.3</v>
    </oc>
    <nc r="L97">
      <v>316.3</v>
    </nc>
  </rcc>
  <rcc rId="1701" sId="1" numFmtId="4">
    <oc r="N97">
      <v>15.878</v>
    </oc>
    <nc r="N97">
      <v>0</v>
    </nc>
  </rcc>
  <rcc rId="1702" sId="1" numFmtId="4">
    <oc r="P97">
      <v>17.422000000000001</v>
    </oc>
    <nc r="P97">
      <v>33.299999999999997</v>
    </nc>
  </rcc>
  <rcc rId="1703" sId="1" numFmtId="4">
    <oc r="Q97">
      <v>0</v>
    </oc>
    <nc r="Q97">
      <v>124.8</v>
    </nc>
  </rcc>
  <rcc rId="1704" sId="1" numFmtId="4">
    <oc r="Z97">
      <v>25</v>
    </oc>
    <nc r="Z97"/>
  </rcc>
  <rcc rId="1705" sId="1" numFmtId="4">
    <oc r="AA97">
      <v>25</v>
    </oc>
    <nc r="AA97"/>
  </rcc>
  <rcc rId="1706" sId="1" numFmtId="4">
    <oc r="AC97">
      <v>20</v>
    </oc>
    <nc r="AC97"/>
  </rcc>
  <rcc rId="1707" sId="1" numFmtId="4">
    <oc r="J97">
      <v>15</v>
    </oc>
    <nc r="J97"/>
  </rcc>
  <rcc rId="1708" sId="1" numFmtId="4">
    <oc r="AB40">
      <v>5.58</v>
    </oc>
    <nc r="AB40">
      <v>5.93</v>
    </nc>
  </rcc>
  <rcc rId="1709" sId="1" numFmtId="4">
    <oc r="AD40">
      <v>6.16</v>
    </oc>
    <nc r="AD40">
      <v>5.81</v>
    </nc>
  </rcc>
  <rcc rId="1710" sId="1" numFmtId="4">
    <nc r="AE40">
      <v>4.0199999999999996</v>
    </nc>
  </rcc>
  <rcc rId="1711" sId="1">
    <oc r="AF38" t="inlineStr">
      <is>
        <t xml:space="preserve">Остаток плана на 01.08.2021г. составляет 4065,49 руб., в т.ч. на:
1)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01.08.2021г. составил 2619,76 руб., т.к. вышеуказанный муниципальный контракт заключен с учетом расходных материалов. За 7 месяцев 2021 года расходные материалы заменены на меньшую сумму, чем было запланировано;
2) 290,79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3) 1154,94 руб. - экономия по торгам (поставка бумаги).
</t>
      </is>
    </oc>
    <nc r="AF38" t="inlineStr">
      <is>
        <t xml:space="preserve">Остаток плана на 01.01.2021г. составляет 10552,69 руб., в т.ч. на:
1)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01.01.2022 составил 6895,86 руб., т.к. вышеуказанный муниципальный контракт заключен с учетом расходных материалов. За 7 месяцев 2021 года расходные материалы заменены на меньшую сумму, чем было запланировано;
2) 290,79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3) 1154,94 руб. - экономия по торгам (поставка бумаги).
</t>
      </is>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2" sId="1">
    <oc r="AF38" t="inlineStr">
      <is>
        <t xml:space="preserve">Остаток плана на 01.01.2021г. составляет 10552,69 руб., в т.ч. на:
1)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01.01.2022 составил 6895,86 руб., т.к. вышеуказанный муниципальный контракт заключен с учетом расходных материалов. За 7 месяцев 2021 года расходные материалы заменены на меньшую сумму, чем было запланировано;
2) 290,79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3) 1154,94 руб. - экономия по торгам (поставка бумаги).
</t>
      </is>
    </oc>
    <nc r="AF38" t="inlineStr">
      <is>
        <t xml:space="preserve">Остаток плана на 01.01.2022г. составляет 10552,69 руб., в т.ч. на:
1) 1881,84 руб.-услуги связи (фактические расходы сложились меньше, чем было запланировано);
2)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01.01.2022г. составил 6895,86 руб., т.к. вышеуказанный муниципальный контракт заключен с учетом расходных материалов. За 2021 год расходные материалы заменены на меньшую сумму, чем было запланировано;
3) 620,05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оказание типографских услуг по переплету документов длительного срока хренения);
4) 1154,94 руб. - экономия по торгам (поставка бумаги).
</t>
      </is>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3" sId="1">
    <oc r="AE198">
      <f>AE199+AE200+AE201+AE203</f>
    </oc>
    <nc r="AE198">
      <f>AE199+AE200+AE201+AE203</f>
    </nc>
  </rcc>
  <rcc rId="1714" sId="1" odxf="1" dxf="1" numFmtId="4">
    <oc r="AE201">
      <v>0</v>
    </oc>
    <nc r="AE201">
      <v>3.36</v>
    </nc>
    <ndxf>
      <numFmt numFmtId="2" formatCode="0.00"/>
      <fill>
        <patternFill patternType="solid">
          <bgColor theme="0"/>
        </patternFill>
      </fill>
    </ndxf>
  </rcc>
  <rcc rId="1715" sId="1" numFmtId="4">
    <oc r="AC201">
      <v>3.3580000000000001</v>
    </oc>
    <nc r="AC201">
      <v>0</v>
    </nc>
  </rcc>
  <rcc rId="1716" sId="1" numFmtId="4">
    <oc r="AD201">
      <v>3.36</v>
    </oc>
    <nc r="AD201"/>
  </rcc>
  <rcc rId="1717" sId="1" numFmtId="4">
    <oc r="AB201">
      <v>0</v>
    </oc>
    <nc r="AB201">
      <v>3.36</v>
    </nc>
  </rc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8" sId="1" numFmtId="4">
    <nc r="AE20">
      <v>1678.691</v>
    </nc>
  </rcc>
  <rcc rId="1719" sId="1" numFmtId="4">
    <oc r="AD20">
      <v>505.2</v>
    </oc>
    <nc r="AD20">
      <v>732.404</v>
    </nc>
  </rcc>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0" sId="1">
    <oc r="C12">
      <f>H12+J12+L12+N12</f>
    </oc>
    <nc r="C12">
      <f>D12</f>
    </nc>
  </rcc>
  <rcc rId="1721" sId="1">
    <oc r="C14">
      <f>H14+J14+L14+N14</f>
    </oc>
    <nc r="C14">
      <f>D14</f>
    </nc>
  </rcc>
  <rcc rId="1722" sId="1">
    <oc r="D13">
      <f>I13+K13+M13+O13+Q13+S13+U13+W13</f>
    </oc>
    <nc r="D13">
      <f>I13+K13+M13+O13+Q13+S13+U13+W13+AA13+AC13+AE13</f>
    </nc>
  </rcc>
  <rcc rId="1723" sId="1">
    <oc r="D12">
      <f>I12+K12+M12+O12+Q12+S12+U12+W12</f>
    </oc>
    <nc r="D12">
      <f>I12+K12+M12+O12+Q12+S12+U12+W12+Y12+AA12+AC12+AE12</f>
    </nc>
  </rcc>
  <rcc rId="1724" sId="1">
    <oc r="D14">
      <f>I14+K14+M14+O14+Q14+S14+U14+W14</f>
    </oc>
    <nc r="D14">
      <f>I14+K14+M14+O14+Q14+S14+U14+W14+Y14+AA14+AC14+AE14</f>
    </nc>
  </rcc>
  <rfmt sheetId="1" sqref="B13">
    <dxf>
      <fill>
        <patternFill patternType="solid">
          <bgColor rgb="FFFF0000"/>
        </patternFill>
      </fill>
    </dxf>
  </rfmt>
  <rfmt sheetId="1" sqref="B20">
    <dxf>
      <fill>
        <patternFill patternType="solid">
          <bgColor rgb="FFFF0000"/>
        </patternFill>
      </fill>
    </dxf>
  </rfmt>
  <rfmt sheetId="1" sqref="B40:C40">
    <dxf>
      <fill>
        <patternFill patternType="solid">
          <bgColor rgb="FFFF0000"/>
        </patternFill>
      </fill>
    </dxf>
  </rfmt>
  <rfmt sheetId="1" sqref="B33:C33">
    <dxf>
      <fill>
        <patternFill patternType="solid">
          <bgColor rgb="FFFF0000"/>
        </patternFill>
      </fill>
    </dxf>
  </rfmt>
  <rfmt sheetId="1" sqref="B83:C83">
    <dxf>
      <fill>
        <patternFill patternType="solid">
          <bgColor rgb="FFFF0000"/>
        </patternFill>
      </fill>
    </dxf>
  </rfmt>
  <rcc rId="1725" sId="1">
    <oc r="C62">
      <f>H62</f>
    </oc>
    <nc r="C62">
      <f>D62</f>
    </nc>
  </rcc>
  <rcc rId="1726" sId="1">
    <oc r="C90">
      <f>C97+C104</f>
    </oc>
    <nc r="C90">
      <f>C97+C104</f>
    </nc>
  </rcc>
  <rcc rId="1727" sId="1">
    <oc r="C104">
      <f>H104</f>
    </oc>
    <nc r="C104">
      <f>D104</f>
    </nc>
  </rcc>
  <rcc rId="1728" sId="1">
    <oc r="C117">
      <f>C124+C131+C138</f>
    </oc>
    <nc r="C117">
      <f>C124+C131+C138</f>
    </nc>
  </rcc>
  <rcc rId="1729" sId="1">
    <oc r="C13">
      <f>H13+J13+L13+N13+P13</f>
    </oc>
    <nc r="C13">
      <f>H13+J13+L13+N13+P13+T13+V13+X13+Z13+AB13+AD13</f>
    </nc>
  </rcc>
  <rfmt sheetId="1" sqref="D13">
    <dxf>
      <fill>
        <patternFill patternType="solid">
          <bgColor rgb="FFFF0000"/>
        </patternFill>
      </fill>
    </dxf>
  </rfmt>
  <rfmt sheetId="1" sqref="C33">
    <dxf>
      <fill>
        <patternFill>
          <bgColor theme="0"/>
        </patternFill>
      </fill>
    </dxf>
  </rfmt>
  <rcc rId="1730" sId="1">
    <oc r="C33">
      <f>H33+J33+L33+N33+P33</f>
    </oc>
    <nc r="C33">
      <f>H33+J33+L33+N33+P33+R33+T33+V33+X33+Z33+AB33+AD33</f>
    </nc>
  </rcc>
  <rfmt sheetId="1" sqref="B33">
    <dxf>
      <fill>
        <patternFill>
          <bgColor theme="0"/>
        </patternFill>
      </fill>
    </dxf>
  </rfmt>
  <rfmt sheetId="1" sqref="C40">
    <dxf>
      <fill>
        <patternFill>
          <bgColor theme="0"/>
        </patternFill>
      </fill>
    </dxf>
  </rfmt>
  <rcc rId="1731" sId="1" numFmtId="4">
    <oc r="C40">
      <v>44.42</v>
    </oc>
    <nc r="C40">
      <f>H40+J40+L40+N40+P40+R40+T40+V40+X40+Z40+AB40+AD40</f>
    </nc>
  </rcc>
  <rfmt sheetId="1" sqref="B40">
    <dxf>
      <fill>
        <patternFill>
          <bgColor theme="0"/>
        </patternFill>
      </fill>
    </dxf>
  </rfmt>
  <rcc rId="1732" sId="1" numFmtId="4">
    <oc r="E40">
      <v>40.36</v>
    </oc>
    <nc r="E40">
      <f>I40+K40+M40+O40+Q40+S40+U40+W40+Y40+AA40+AC40+AE40</f>
    </nc>
  </rcc>
  <rcc rId="1733" sId="1" numFmtId="4">
    <oc r="D40">
      <v>44.42</v>
    </oc>
    <nc r="D40">
      <f>E40</f>
    </nc>
  </rcc>
  <rfmt sheetId="1" sqref="D40">
    <dxf>
      <fill>
        <patternFill patternType="solid">
          <bgColor theme="5" tint="0.39997558519241921"/>
        </patternFill>
      </fill>
    </dxf>
  </rfmt>
  <rfmt sheetId="1" sqref="B40">
    <dxf>
      <fill>
        <patternFill>
          <bgColor theme="5" tint="0.39997558519241921"/>
        </patternFill>
      </fill>
    </dxf>
  </rfmt>
  <rcc rId="1734" sId="1">
    <oc r="C83">
      <f>H83+J83+L83+N83+P83</f>
    </oc>
    <nc r="C83">
      <f>H83+J83+L83+N83+P83+R83+T83+V83+X83+Z83+AB83+AD83</f>
    </nc>
  </rcc>
  <rfmt sheetId="1" sqref="C83">
    <dxf>
      <fill>
        <patternFill>
          <bgColor theme="0"/>
        </patternFill>
      </fill>
    </dxf>
  </rfmt>
  <rfmt sheetId="1" sqref="D83">
    <dxf>
      <fill>
        <patternFill patternType="solid">
          <bgColor theme="5" tint="0.39997558519241921"/>
        </patternFill>
      </fill>
    </dxf>
  </rfmt>
  <rfmt sheetId="1" sqref="E97">
    <dxf>
      <fill>
        <patternFill patternType="solid">
          <bgColor theme="5" tint="0.39997558519241921"/>
        </patternFill>
      </fill>
    </dxf>
  </rfmt>
  <rfmt sheetId="1" sqref="B97">
    <dxf>
      <fill>
        <patternFill patternType="solid">
          <bgColor theme="5" tint="0.39997558519241921"/>
        </patternFill>
      </fill>
    </dxf>
  </rfmt>
  <rfmt sheetId="1" sqref="E97">
    <dxf>
      <fill>
        <patternFill>
          <bgColor theme="0"/>
        </patternFill>
      </fill>
    </dxf>
  </rfmt>
  <rfmt sheetId="1" sqref="B97">
    <dxf>
      <fill>
        <patternFill>
          <bgColor theme="0"/>
        </patternFill>
      </fill>
    </dxf>
  </rfmt>
  <rfmt sheetId="1" sqref="D159">
    <dxf>
      <fill>
        <patternFill patternType="solid">
          <bgColor theme="5" tint="0.39997558519241921"/>
        </patternFill>
      </fill>
    </dxf>
  </rfmt>
  <rfmt sheetId="1" sqref="B159">
    <dxf>
      <fill>
        <patternFill patternType="solid">
          <bgColor theme="5" tint="0.39997558519241921"/>
        </patternFill>
      </fill>
    </dxf>
  </rfmt>
  <rfmt sheetId="1" sqref="B194">
    <dxf>
      <fill>
        <patternFill patternType="solid">
          <bgColor theme="5" tint="0.39997558519241921"/>
        </patternFill>
      </fill>
    </dxf>
  </rfmt>
  <rfmt sheetId="1" sqref="B194">
    <dxf>
      <fill>
        <patternFill>
          <bgColor theme="0"/>
        </patternFill>
      </fill>
    </dxf>
  </rfmt>
  <rcc rId="1735" sId="1">
    <oc r="C201">
      <f>H201+J201+L201+N201+P201</f>
    </oc>
    <nc r="C201">
      <f>H201+J201+L201+N201+P201+R201+T201+V201+X201+Z201+AB201+AD201</f>
    </nc>
  </rcc>
  <rcc rId="1736" sId="1">
    <oc r="B217">
      <f>B117+B145+B173</f>
    </oc>
    <nc r="B217">
      <f>B117+B145+B173</f>
    </nc>
  </rcc>
  <rcc rId="1737" sId="1">
    <oc r="C217">
      <f>C117+C145+C173</f>
    </oc>
    <nc r="C217">
      <f>H217+J217+L217+N217+P217+R217+T217+V217+X217+Z217+AB217+AD217</f>
    </nc>
  </rcc>
  <rcc rId="1738" sId="1">
    <oc r="E217">
      <f>E117+E145+E173</f>
    </oc>
    <nc r="E217">
      <f>I217+K217+M217+O217+Q217+S217+U217+W217+Y217+AA217+AC217+AE217</f>
    </nc>
  </rcc>
  <rcc rId="1739" sId="1">
    <oc r="D217">
      <f>D117+D145+D173</f>
    </oc>
    <nc r="D217">
      <f>E217</f>
    </nc>
  </rcc>
  <rfmt sheetId="1" sqref="B217">
    <dxf>
      <fill>
        <patternFill patternType="solid">
          <bgColor theme="5" tint="0.39997558519241921"/>
        </patternFill>
      </fill>
    </dxf>
  </rfmt>
  <rfmt sheetId="1" sqref="D217">
    <dxf>
      <fill>
        <patternFill patternType="solid">
          <bgColor theme="5" tint="0.39997558519241921"/>
        </patternFill>
      </fill>
    </dxf>
  </rfmt>
  <rfmt sheetId="1" sqref="D217">
    <dxf>
      <fill>
        <patternFill>
          <bgColor theme="0"/>
        </patternFill>
      </fill>
    </dxf>
  </rfmt>
  <rfmt sheetId="1" sqref="E217">
    <dxf>
      <fill>
        <patternFill patternType="solid">
          <bgColor theme="5" tint="0.39997558519241921"/>
        </patternFill>
      </fill>
    </dxf>
  </rfmt>
  <rfmt sheetId="1" sqref="B240">
    <dxf>
      <fill>
        <patternFill patternType="solid">
          <bgColor theme="5" tint="0.39997558519241921"/>
        </patternFill>
      </fill>
    </dxf>
  </rfmt>
  <rfmt sheetId="1" sqref="D240">
    <dxf>
      <fill>
        <patternFill patternType="solid">
          <bgColor theme="5" tint="0.39997558519241921"/>
        </patternFill>
      </fill>
    </dxf>
  </rfmt>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13">
    <dxf>
      <fill>
        <patternFill>
          <bgColor theme="0"/>
        </patternFill>
      </fill>
    </dxf>
  </rfmt>
  <rfmt sheetId="1" sqref="B13">
    <dxf>
      <fill>
        <patternFill>
          <bgColor theme="0"/>
        </patternFill>
      </fill>
    </dxf>
  </rfmt>
  <rcc rId="1740" sId="1" numFmtId="4">
    <oc r="U13">
      <v>86.93</v>
    </oc>
    <nc r="U13">
      <v>86.924999999999997</v>
    </nc>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20">
    <dxf>
      <fill>
        <patternFill>
          <bgColor theme="0"/>
        </patternFill>
      </fill>
    </dxf>
  </rfmt>
  <rfmt sheetId="1" sqref="D40">
    <dxf>
      <fill>
        <patternFill>
          <bgColor theme="0"/>
        </patternFill>
      </fill>
    </dxf>
  </rfmt>
  <rfmt sheetId="1" sqref="B40">
    <dxf>
      <fill>
        <patternFill>
          <bgColor theme="0"/>
        </patternFill>
      </fill>
    </dxf>
  </rfmt>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1" sId="1" numFmtId="4">
    <oc r="S46">
      <v>0.99</v>
    </oc>
    <nc r="S46">
      <v>0</v>
    </nc>
  </rcc>
  <rcc rId="1742" sId="1">
    <oc r="E217">
      <f>I217+K217+M217+O217+Q217+S217+U217+W217+Y217+AA217+AC217+AE217</f>
    </oc>
    <nc r="E217">
      <f>D217</f>
    </nc>
  </rcc>
  <rcc rId="1743" sId="1">
    <oc r="D217">
      <f>E217</f>
    </oc>
    <nc r="D217">
      <f>D205+D212+D198+D191+D177+D170+D149+D142+D135+D128+D121+D114</f>
    </nc>
  </rcc>
  <rcc rId="1744" sId="1" numFmtId="4">
    <oc r="Y83">
      <v>8.41</v>
    </oc>
    <nc r="Y83">
      <v>8.4079999999999995</v>
    </nc>
  </rcc>
  <rcc rId="1745" sId="1" numFmtId="4">
    <oc r="AE83">
      <v>15.34</v>
    </oc>
    <nc r="AE83">
      <v>15.346</v>
    </nc>
  </rcc>
  <rfmt sheetId="1" sqref="B83">
    <dxf>
      <fill>
        <patternFill>
          <bgColor theme="0"/>
        </patternFill>
      </fill>
    </dxf>
  </rfmt>
  <rfmt sheetId="1" sqref="D83">
    <dxf>
      <fill>
        <patternFill>
          <bgColor theme="0"/>
        </patternFill>
      </fill>
    </dxf>
  </rfmt>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6" sId="1">
    <oc r="Q156">
      <f>Q157+Q158+Q159+Q161</f>
    </oc>
    <nc r="Q156">
      <f>Q157+Q158+Q159+Q161</f>
    </nc>
  </rcc>
  <rcc rId="1747" sId="1" numFmtId="4">
    <oc r="Q159">
      <v>9.4559999999999995</v>
    </oc>
    <nc r="Q159"/>
  </rcc>
  <rcc rId="1748" sId="1" numFmtId="4">
    <oc r="S159">
      <v>9.4559999999999995</v>
    </oc>
    <nc r="S159"/>
  </rcc>
  <rfmt sheetId="1" sqref="U159">
    <dxf>
      <fill>
        <patternFill>
          <bgColor theme="5" tint="-0.249977111117893"/>
        </patternFill>
      </fill>
    </dxf>
  </rfmt>
  <rfmt sheetId="1" sqref="U159">
    <dxf>
      <fill>
        <patternFill>
          <bgColor theme="0"/>
        </patternFill>
      </fill>
    </dxf>
  </rfmt>
  <rcc rId="1749" sId="1" numFmtId="4">
    <oc r="W159">
      <v>11.113</v>
    </oc>
    <nc r="W159">
      <v>17.513000000000002</v>
    </nc>
  </rcc>
  <rfmt sheetId="1" sqref="D159">
    <dxf>
      <fill>
        <patternFill>
          <bgColor theme="0"/>
        </patternFill>
      </fill>
    </dxf>
  </rfmt>
  <rfmt sheetId="1" sqref="B159">
    <dxf>
      <fill>
        <patternFill>
          <bgColor theme="0"/>
        </patternFill>
      </fill>
    </dxf>
  </rfmt>
  <rfmt sheetId="1" sqref="E217">
    <dxf>
      <fill>
        <patternFill>
          <bgColor theme="0"/>
        </patternFill>
      </fill>
    </dxf>
  </rfmt>
  <rfmt sheetId="1" sqref="B217">
    <dxf>
      <fill>
        <patternFill>
          <bgColor theme="0"/>
        </patternFill>
      </fill>
    </dxf>
  </rfmt>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K240">
    <dxf>
      <fill>
        <patternFill patternType="solid">
          <bgColor theme="5" tint="0.39997558519241921"/>
        </patternFill>
      </fill>
    </dxf>
  </rfmt>
  <rfmt sheetId="1" sqref="K240">
    <dxf>
      <fill>
        <patternFill>
          <bgColor theme="0"/>
        </patternFill>
      </fill>
    </dxf>
  </rfmt>
  <rcc rId="1750" sId="1" numFmtId="4">
    <oc r="Y240">
      <v>0</v>
    </oc>
    <nc r="Y240">
      <v>372.73700000000002</v>
    </nc>
  </rcc>
  <rfmt sheetId="1" sqref="Y240">
    <dxf>
      <fill>
        <patternFill patternType="solid">
          <bgColor theme="5" tint="0.39997558519241921"/>
        </patternFill>
      </fill>
    </dxf>
  </rfmt>
  <rfmt sheetId="1" sqref="Y240">
    <dxf>
      <fill>
        <patternFill>
          <bgColor theme="0"/>
        </patternFill>
      </fill>
    </dxf>
  </rfmt>
  <rfmt sheetId="1" sqref="D240">
    <dxf>
      <fill>
        <patternFill>
          <bgColor theme="0"/>
        </patternFill>
      </fill>
    </dxf>
  </rfmt>
  <rfmt sheetId="1" sqref="B240">
    <dxf>
      <fill>
        <patternFill>
          <bgColor theme="0"/>
        </patternFill>
      </fill>
    </dxf>
  </rfmt>
  <rcc rId="1751" sId="1">
    <oc r="C6" t="inlineStr">
      <is>
        <t>01.12.2021</t>
      </is>
    </oc>
    <nc r="C6" t="inlineStr">
      <is>
        <t>01.01.2022</t>
      </is>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2" sId="4">
    <oc r="C8" t="inlineStr">
      <is>
        <t>План на 01.12.2021</t>
      </is>
    </oc>
    <nc r="C8" t="inlineStr">
      <is>
        <t>План на 31.12.2021</t>
      </is>
    </nc>
  </rcc>
  <rcc rId="1753" sId="4">
    <oc r="D8" t="inlineStr">
      <is>
        <t>Профинансировано на 01.12.2021</t>
      </is>
    </oc>
    <nc r="D8" t="inlineStr">
      <is>
        <t>Профинансировано на 31.12.2021</t>
      </is>
    </nc>
  </rcc>
  <rcc rId="1754" sId="4">
    <oc r="E8" t="inlineStr">
      <is>
        <t>Кассовый расход на 01.12.2021</t>
      </is>
    </oc>
    <nc r="E8" t="inlineStr">
      <is>
        <t>Кассовый расход на 31.12.2021</t>
      </is>
    </nc>
  </rcc>
  <rcc rId="1755" sId="4" numFmtId="4">
    <nc r="AD20">
      <v>77.3</v>
    </nc>
  </rcc>
  <rcc rId="1756" sId="4" numFmtId="34">
    <oc r="AD22">
      <v>64.620999999999995</v>
    </oc>
    <nc r="AD22">
      <v>809.81690000000003</v>
    </nc>
  </rcc>
  <rcc rId="1757" sId="4" numFmtId="34">
    <oc r="AD21">
      <v>264.54399999999998</v>
    </oc>
    <nc r="AD21">
      <v>331.70760999999999</v>
    </nc>
  </rcc>
  <rcc rId="1758" sId="4" numFmtId="34">
    <oc r="AD23">
      <v>64.620999999999995</v>
    </oc>
    <nc r="AD23">
      <v>102.3169</v>
    </nc>
  </rcc>
  <rfmt sheetId="4" sqref="E23">
    <dxf>
      <fill>
        <patternFill patternType="solid">
          <bgColor theme="8" tint="0.59999389629810485"/>
        </patternFill>
      </fill>
    </dxf>
  </rfmt>
  <rfmt sheetId="4" sqref="C23">
    <dxf>
      <fill>
        <patternFill patternType="solid">
          <bgColor theme="8" tint="0.59999389629810485"/>
        </patternFill>
      </fill>
    </dxf>
  </rfmt>
  <rcc rId="1759" sId="4">
    <oc r="C20">
      <f>H20+J20+L20+N20+P20+R20+T20+V20+X20+Z20+AB20</f>
    </oc>
    <nc r="C20">
      <f>H20+J20+L20+N20+P20+R20+T20+V20+X20+Z20+AB20+AD20</f>
    </nc>
  </rcc>
  <rcc rId="1760" sId="4">
    <oc r="C21">
      <f>H21+J21+L21+N21+P21+R21+T21+V21+X21+Z21+AB21</f>
    </oc>
    <nc r="C21">
      <f>H21+J21+L21+N21+P21+R21+T21+V21+X21+Z21+AB21+AD21</f>
    </nc>
  </rcc>
  <rcc rId="1761" sId="4">
    <oc r="C22">
      <f>H22+J22+L22+N22+P22+R22+T22+V22+X22+Z22+AB22</f>
    </oc>
    <nc r="C22">
      <f>H22+J22+L22+N22+P22+R22+T22+V22+X22+Z22+AB22+AD22</f>
    </nc>
  </rcc>
  <rcc rId="1762" sId="4" odxf="1" dxf="1">
    <oc r="C23">
      <f>H23+J23+L23+N23+P23+R23+T23+V23+X23+Z23+AB23</f>
    </oc>
    <nc r="C23">
      <f>H23+J23+L23+N23+P23+R23+T23+V23+X23+Z23+AB23+AD23</f>
    </nc>
    <odxf>
      <fill>
        <patternFill patternType="solid">
          <bgColor theme="8" tint="0.59999389629810485"/>
        </patternFill>
      </fill>
    </odxf>
    <ndxf>
      <fill>
        <patternFill patternType="none">
          <bgColor indexed="65"/>
        </patternFill>
      </fill>
    </ndxf>
  </rcc>
  <rcc rId="1763" sId="4">
    <oc r="C24">
      <f>H24+J24+L24+N24+P24+R24+T24+V24+X24+Z24+AB24</f>
    </oc>
    <nc r="C24">
      <f>H24+J24+L24+N24+P24+R24+T24+V24+X24+Z24+AB24+AD24</f>
    </nc>
  </rcc>
  <rcc rId="1764" sId="4">
    <oc r="C27">
      <f>H27+J27+L27+N27+P27+R27+T27+V27+X27+Z27+AB27</f>
    </oc>
    <nc r="C27">
      <f>H27+J27+L27+N27+P27+R27+T27+V27+X27+Z27+AB27+AD27</f>
    </nc>
  </rcc>
  <rcc rId="1765" sId="4">
    <oc r="C28">
      <f>H28+J28+L28+N28+P28+R28+T28+V28+X28+Z28+AB28</f>
    </oc>
    <nc r="C28">
      <f>H28+J28+L28+N28+P28+R28+T28+V28+X28+Z28+AB28+AD28</f>
    </nc>
  </rcc>
  <rcc rId="1766" sId="4">
    <oc r="C29">
      <f>H29+J29+L29+N29+P29+R29+T29+V29+X29+Z29+AB29</f>
    </oc>
    <nc r="C29">
      <f>H29+J29+L29+N29+P29+R29+T29+V29+X29+Z29+AB29+AD29</f>
    </nc>
  </rcc>
  <rcc rId="1767" sId="4">
    <oc r="C30">
      <f>H30+J30+L30+N30+P30+R30+T30+V30+X30+Z30+AB30</f>
    </oc>
    <nc r="C30">
      <f>H30+J30+L30+N30+P30+R30+T30+V30+X30+Z30+AB30+AD30</f>
    </nc>
  </rcc>
  <rcc rId="1768" sId="4">
    <oc r="C33">
      <f>H33+J33+L33+N33+P33+R33+T33+V33+X33+Z33+AB33</f>
    </oc>
    <nc r="C33">
      <f>H33+J33+L33+N33+P33+R33+T33+V33+X33+Z33+AB33+AD33</f>
    </nc>
  </rcc>
  <rcc rId="1769" sId="4">
    <oc r="C34">
      <f>H34+J34+L34+N34+P34+R34+T34+V34+X34+Z34+AB34</f>
    </oc>
    <nc r="C34">
      <f>H34+J34+L34+N34+P34+R34+T34+V34+X34+Z34+AB34+AD34</f>
    </nc>
  </rcc>
  <rcc rId="1770" sId="4">
    <oc r="C35">
      <f>H35+J35+L35+N35+P35+R35+T35+V35+X35+Z35+AB35</f>
    </oc>
    <nc r="C35">
      <f>H35+J35+L35+N35+P35+R35+T35+V35+X35+Z35+AB35+AD35</f>
    </nc>
  </rcc>
  <rcc rId="1771" sId="4">
    <oc r="C36">
      <f>H36+J36+L36+N36+P36+R36+T36+V36+X36+Z36+AB36</f>
    </oc>
    <nc r="C36">
      <f>H36+J36+L36+N36+P36+R36+T36+V36+X36+Z36+AB36+AD36</f>
    </nc>
  </rcc>
  <rcc rId="1772" sId="4">
    <oc r="C39">
      <f>H39+J39+L39+N39+P39+R39+T39+V39+X39+Z39+AB39</f>
    </oc>
    <nc r="C39">
      <f>H39+J39+L39+N39+P39+R39+T39+V39+X39+Z39+AB39+AD39</f>
    </nc>
  </rcc>
  <rcc rId="1773" sId="4">
    <oc r="C40">
      <f>H40+J40+L40+N40+P40+R40+T40+V40+X40+Z40+AB40</f>
    </oc>
    <nc r="C40">
      <f>H40+J40+L40+N40+P40+R40+T40+V40+X40+Z40+AB40+AD40</f>
    </nc>
  </rcc>
  <rcc rId="1774" sId="4">
    <oc r="C41">
      <f>H41+J41+L41+N41+P41+R41+T41+V41+X41+Z41+AB41</f>
    </oc>
    <nc r="C41">
      <f>H41+J41+L41+N41+P41+R41+T41+V41+X41+Z41+AB41+AD41</f>
    </nc>
  </rcc>
  <rcc rId="1775" sId="4">
    <oc r="C42">
      <f>H42+J42+L42+N42+P42+R42+T42+V42+X42+Z42+AB42</f>
    </oc>
    <nc r="C42">
      <f>H42+J42+L42+N42+P42+R42+T42+V42+X42+Z42+AB42+AD42</f>
    </nc>
  </rcc>
  <rcc rId="1776" sId="4">
    <oc r="C46">
      <f>H46+J46+L46+N46+P46+R46+T46+V46+X46+Z46+AB46</f>
    </oc>
    <nc r="C46">
      <f>H46+J46+L46+N46+P46+R46+T46+V46+X46+Z46+AB46+AD46</f>
    </nc>
  </rcc>
  <rcc rId="1777" sId="4">
    <oc r="C47">
      <f>H47+J47+L47+N47+P47+R47+T47+V47+X47+Z47+AB47</f>
    </oc>
    <nc r="C47">
      <f>H47+J47+L47+N47+P47+R47+T47+V47+X47+Z47+AB47+AD47</f>
    </nc>
  </rcc>
  <rcc rId="1778" sId="4">
    <oc r="C48">
      <f>H48+J48+L48+N48+P48+R48+T48+V48+X48+Z48+AB48</f>
    </oc>
    <nc r="C48">
      <f>H48+J48+L48+N48+P48+R48+T48+V48+X48+Z48+AB48+AD48</f>
    </nc>
  </rcc>
  <rcc rId="1779" sId="4">
    <oc r="C49">
      <f>H49+J49+L49+N49+P49+R49+T49+V49+X49+Z49+AB49</f>
    </oc>
    <nc r="C49">
      <f>H49+J49+L49+N49+P49+R49+T49+V49+X49+Z49+AB49+AD49</f>
    </nc>
  </rcc>
  <rcc rId="1780" sId="4">
    <oc r="C58">
      <f>H58+J58+L58+N58+P58+R58+T58+V58+X58+Z58+AB58</f>
    </oc>
    <nc r="C58">
      <f>H58+J58+L58+N58+P58+R58+T58+V58+X58+Z58+AB58+AD58</f>
    </nc>
  </rcc>
  <rcc rId="1781" sId="4">
    <oc r="C59">
      <f>H59+J59+L59+N59+P59+R59+T59+V59+X59+Z59+AB59</f>
    </oc>
    <nc r="C59">
      <f>H59+J59+L59+N59+P59+R59+T59+V59+X59+Z59+AB59+AD59</f>
    </nc>
  </rcc>
  <rcc rId="1782" sId="4">
    <oc r="C60">
      <f>H60+J60+L60+N60+P60+R60+T60+V60+X60+Z60+AB60</f>
    </oc>
    <nc r="C60">
      <f>H60+J60+L60+N60+P60+R60+T60+V60+X60+Z60+AB60+AD60</f>
    </nc>
  </rcc>
  <rcc rId="1783" sId="4">
    <oc r="C61">
      <f>H61+J61+L61+N61+P61+R61+T61+V61+X61+Z61+AB61</f>
    </oc>
    <nc r="C61">
      <f>H61+J61+L61+N61+P61+R61+T61+V61+X61+Z61+AB61+AD61</f>
    </nc>
  </rcc>
  <rcc rId="1784" sId="4">
    <oc r="C64">
      <f>H64+J64+L64+N64+P64+R64+T64+V64+X64+Z64+AB64</f>
    </oc>
    <nc r="C64">
      <f>H64+J64+L64+N64+P64+R64+T64+V64+X64+Z64+AB64+AD64</f>
    </nc>
  </rcc>
  <rcc rId="1785" sId="4">
    <oc r="C65">
      <f>H65+J65+L65+N65+P65+R65+T65+V65+X65+Z65+AB65</f>
    </oc>
    <nc r="C65">
      <f>H65+J65+L65+N65+P65+R65+T65+V65+X65+Z65+AB65+AD65</f>
    </nc>
  </rcc>
  <rcc rId="1786" sId="4">
    <oc r="C66">
      <f>H66+J66+L66+N66+P66+R66+T66+V66+X66+Z66+AB66</f>
    </oc>
    <nc r="C66">
      <f>H66+J66+L66+N66+P66+R66+T66+V66+X66+Z66+AB66+AD66</f>
    </nc>
  </rcc>
  <rcc rId="1787" sId="4">
    <oc r="C67">
      <f>H67+J67+L67+N67+P67+R67+T67+V67+X67+Z67+AB67</f>
    </oc>
    <nc r="C67">
      <f>H67+J67+L67+N67+P67+R67+T67+V67+X67+Z67+AB67+AD67</f>
    </nc>
  </rcc>
  <rcc rId="1788" sId="4">
    <oc r="C70">
      <f>H70+J70+L70+N70+P70+R70+T70+V70+X70+Z70+AB70</f>
    </oc>
    <nc r="C70">
      <f>H70+J70+L70+N70+P70+R70+T70+V70+X70+Z70+AB70+AD70</f>
    </nc>
  </rcc>
  <rcc rId="1789" sId="4">
    <oc r="C71">
      <f>H71+J71+L71+N71+P71+R71+T71+V71+X71+Z71+AB71</f>
    </oc>
    <nc r="C71">
      <f>H71+J71+L71+N71+P71+R71+T71+V71+X71+Z71+AB71+AD71</f>
    </nc>
  </rcc>
  <rcc rId="1790" sId="4">
    <oc r="C72">
      <f>H72+J72+L72+N72+P72+R72+T72+V72+X72+Z72+AB72</f>
    </oc>
    <nc r="C72">
      <f>H72+J72+L72+N72+P72+R72+T72+V72+X72+Z72+AB72+AD72</f>
    </nc>
  </rcc>
  <rcc rId="1791" sId="4">
    <oc r="C73">
      <f>H73+J73+L73+N73+P73+R73+T73+V73+X73+Z73+AB73</f>
    </oc>
    <nc r="C73">
      <f>H73+J73+L73+N73+P73+R73+T73+V73+X73+Z73+AB73+AD73</f>
    </nc>
  </rcc>
  <rcc rId="1792" sId="4">
    <oc r="C76">
      <f>H76+J76+L76+N76+P76+R76+T76+V76+X76+Z76+AB76</f>
    </oc>
    <nc r="C76">
      <f>H76+J76+L76+N76+P76+R76+T76+V76+X76+Z76+AB76+AD76</f>
    </nc>
  </rcc>
  <rcc rId="1793" sId="4">
    <oc r="C77">
      <f>H77+J77+L77+N77+P77+R77+T77+V77+X77+Z77+AB77</f>
    </oc>
    <nc r="C77">
      <f>H77+J77+L77+N77+P77+R77+T77+V77+X77+Z77+AB77+AD77</f>
    </nc>
  </rcc>
  <rcc rId="1794" sId="4">
    <oc r="C78">
      <f>H78+J78+L78+N78+P78+R78+T78+V78+X78+Z78+AB78</f>
    </oc>
    <nc r="C78">
      <f>H78+J78+L78+N78+P78+R78+T78+V78+X78+Z78+AB78+AD78</f>
    </nc>
  </rcc>
  <rcc rId="1795" sId="4">
    <oc r="C79">
      <f>H79+J79+L79+N79+P79+R79+T79+V79+X79+Z79+AB79</f>
    </oc>
    <nc r="C79">
      <f>H79+J79+L79+N79+P79+R79+T79+V79+X79+Z79+AB79+AD79</f>
    </nc>
  </rcc>
  <rcc rId="1796" sId="4">
    <oc r="C82">
      <f>H82+J82+L82+N82+P82+R82+T82+V82+X82+Z82+AB82</f>
    </oc>
    <nc r="C82">
      <f>H82+J82+L82+N82+P82+R82+T82+V82+X82+Z82+AB82+AD82</f>
    </nc>
  </rcc>
  <rcc rId="1797" sId="4">
    <oc r="C83">
      <f>H83+J83+L83+N83+P83+R83+T83+V83+X83+Z83+AB83</f>
    </oc>
    <nc r="C83">
      <f>H83+J83+L83+N83+P83+R83+T83+V83+X83+Z83+AB83+AD83</f>
    </nc>
  </rcc>
  <rcc rId="1798" sId="4">
    <oc r="C84">
      <f>H84+J84+L84+N84+P84+R84+T84+V84+X84+Z84+AB84</f>
    </oc>
    <nc r="C84">
      <f>H84+J84+L84+N84+P84+R84+T84+V84+X84+Z84+AB84+AD84</f>
    </nc>
  </rcc>
  <rcc rId="1799" sId="4">
    <oc r="C85">
      <f>H85+J85+L85+N85+P85+R85+T85+V85+X85+Z85+AB85</f>
    </oc>
    <nc r="C85">
      <f>H85+J85+L85+N85+P85+R85+T85+V85+X85+Z85+AB85+AD85</f>
    </nc>
  </rcc>
  <rcc rId="1800" sId="4">
    <oc r="C101">
      <f>H101+J101+L101+N101+P101+R101+T101+V101+X101+Z101+AB101</f>
    </oc>
    <nc r="C101">
      <f>H101+J101+L101+N101+P101+R101+T101+V101+X101+Z101+AB101+AD101</f>
    </nc>
  </rcc>
  <rcc rId="1801" sId="4">
    <oc r="C102">
      <f>H102+J102+L102+N102+P102+R102+T102+V102+X102+Z102+AB102</f>
    </oc>
    <nc r="C102">
      <f>H102+J102+L102+N102+P102+R102+T102+V102+X102+Z102+AB102+AD102</f>
    </nc>
  </rcc>
  <rcc rId="1802" sId="4">
    <oc r="C103">
      <f>H103+J103+L103+N103+P103+R103+T103+V103+X103+Z103+AB103</f>
    </oc>
    <nc r="C103">
      <f>H103+J103+L103+N103+P103+R103+T103+V103+X103+Z103+AB103+AD103</f>
    </nc>
  </rcc>
  <rcc rId="1803" sId="4">
    <oc r="C104">
      <f>H104+J104+L104+N104+P104+R104+T104+V104+X104+Z104+AB104</f>
    </oc>
    <nc r="C104">
      <f>H104+J104+L104+N104+P104+R104+T104+V104+X104+Z104+AB104+AD104</f>
    </nc>
  </rcc>
  <rcc rId="1804" sId="4">
    <oc r="C107">
      <f>H107+J107+L107+N107+P107+R107+T107+V107+X107+Z107+AB107</f>
    </oc>
    <nc r="C107">
      <f>H107+J107+L107+N107+P107+R107+T107+V107+X107+Z107+AB107+AD107</f>
    </nc>
  </rcc>
  <rcc rId="1805" sId="4">
    <oc r="C108">
      <f>H108+J108+L108+N108+P108+R108+T108+V108+X108+Z108+AB108</f>
    </oc>
    <nc r="C108">
      <f>H108+J108+L108+N108+P108+R108+T108+V108+X108+Z108+AB108+AD108</f>
    </nc>
  </rcc>
  <rcc rId="1806" sId="4">
    <oc r="C109">
      <f>H109+J109+L109+N109+P109+R109+T109+V109+X109+Z109+AB109</f>
    </oc>
    <nc r="C109">
      <f>H109+J109+L109+N109+P109+R109+T109+V109+X109+Z109+AB109+AD109</f>
    </nc>
  </rcc>
  <rcc rId="1807" sId="4">
    <oc r="C110">
      <f>H110+J110+L110+N110+P110+R110+T110+V110+X110+Z110+AB110</f>
    </oc>
    <nc r="C110">
      <f>H110+J110+L110+N110+P110+R110+T110+V110+X110+Z110+AB110+AD110</f>
    </nc>
  </rcc>
  <rcc rId="1808" sId="4">
    <oc r="C113">
      <f>H113+J113+L113+N113+P113+R113+T113+V113+X113+Z113+AB113</f>
    </oc>
    <nc r="C113">
      <f>H113+J113+L113+N113+P113+R113+T113+V113+X113+Z113+AB113+AD113</f>
    </nc>
  </rcc>
  <rcc rId="1809" sId="4">
    <oc r="C114">
      <f>H114+J114+L114+N114+P114+R114+T114+V114+X114+Z114+AB114</f>
    </oc>
    <nc r="C114">
      <f>H114+J114+L114+N114+P114+R114+T114+V114+X114+Z114+AB114+AD114</f>
    </nc>
  </rcc>
  <rcc rId="1810" sId="4">
    <oc r="C115">
      <f>H115+J115+L115+N115+P115+R115+T115+V115+X115+Z115+AB115</f>
    </oc>
    <nc r="C115">
      <f>H115+J115+L115+N115+P115+R115+T115+V115+X115+Z115+AB115+AD115</f>
    </nc>
  </rcc>
  <rcc rId="1811" sId="4">
    <oc r="C116">
      <f>H116+J116+L116+N116+P116+R116+T116+V116+X116+Z116+AB116</f>
    </oc>
    <nc r="C116">
      <f>H116+J116+L116+N116+P116+R116+T116+V116+X116+Z116+AB116+AD116</f>
    </nc>
  </rcc>
  <rcc rId="1812" sId="4">
    <oc r="C162">
      <f>H162+J162+L162+N162+P162+R162+T162+V162+X162+Z162+AB162</f>
    </oc>
    <nc r="C162">
      <f>H162+J162+L162+N162+P162+R162+T162+V162+X162+Z162+AB162+AD162</f>
    </nc>
  </rcc>
  <rcc rId="1813" sId="4">
    <oc r="C163">
      <f>H163+J163+L163+N163+P163+R163+T163+V163+X163+Z163+AB163</f>
    </oc>
    <nc r="C163">
      <f>H163+J163+L163+N163+P163+R163+T163+V163+X163+Z163+AB163+AD163</f>
    </nc>
  </rcc>
  <rcc rId="1814" sId="4">
    <oc r="C164">
      <f>H164+J164+L164+N164+P164+R164+T164+V164+X164+Z164+AB164</f>
    </oc>
    <nc r="C164">
      <f>H164+J164+L164+N164+P164+R164+T164+V164+X164+Z164+AB164+AD164</f>
    </nc>
  </rcc>
  <rcc rId="1815" sId="4">
    <oc r="C165">
      <f>H165+J165+L165+N165+P165+R165+T165+V165+X165+Z165+AB165</f>
    </oc>
    <nc r="C165">
      <f>H165+J165+L165+N165+P165+R165+T165+V165+X165+Z165+AB165+AD165</f>
    </nc>
  </rcc>
  <rcc rId="1816" sId="4">
    <oc r="C168">
      <f>H168+J168+L168+N168+P168+R168+T168+V168+X168+Z168+AB168</f>
    </oc>
    <nc r="C168">
      <f>H168+J168+L168+N168+P168+R168+T168+V168+X168+Z168+AB168+AD168</f>
    </nc>
  </rcc>
  <rcc rId="1817" sId="4">
    <oc r="C169">
      <f>H169+J169+L169+N169+P169+R169+T169+V169+X169+Z169+AB169</f>
    </oc>
    <nc r="C169">
      <f>H169+J169+L169+N169+P169+R169+T169+V169+X169+Z169+AB169+AD169</f>
    </nc>
  </rcc>
  <rcc rId="1818" sId="4">
    <oc r="C170">
      <f>H170+J170+L170+N170+P170+R170+T170+V170+X170+Z170+AB170</f>
    </oc>
    <nc r="C170">
      <f>H170+J170+L170+N170+P170+R170+T170+V170+X170+Z170+AB170+AD170</f>
    </nc>
  </rcc>
  <rcc rId="1819" sId="4">
    <oc r="C171">
      <f>H171+J171+L171+N171+P171+R171+T171+V171+X171+Z171+AB171</f>
    </oc>
    <nc r="C171">
      <f>H171+J171+L171+N171+P171+R171+T171+V171+X171+Z171+AB171+AD171</f>
    </nc>
  </rcc>
  <rcc rId="1820" sId="4">
    <oc r="C174">
      <f>H174+J174+L174+N174+P174+R174+T174+V174+X174+Z174+AB174</f>
    </oc>
    <nc r="C174">
      <f>H174+J174+L174+N174+P174+R174+T174+V174+X174+Z174+AB174+AD174</f>
    </nc>
  </rcc>
  <rcc rId="1821" sId="4">
    <oc r="C175">
      <f>H175+J175+L175+N175+P175+R175+T175+V175+X175+Z175+AB175</f>
    </oc>
    <nc r="C175">
      <f>H175+J175+L175+N175+P175+R175+T175+V175+X175+Z175+AB175+AD175</f>
    </nc>
  </rcc>
  <rcc rId="1822" sId="4">
    <oc r="C176">
      <f>H176+J176+L176+N176+P176+R176+T176+V176+X176+Z176+AB176</f>
    </oc>
    <nc r="C176">
      <f>H176+J176+L176+N176+P176+R176+T176+V176+X176+Z176+AB176+AD176</f>
    </nc>
  </rcc>
  <rcc rId="1823" sId="4">
    <oc r="C177">
      <f>H177+J177+L177+N177+P177+R177+T177+V177+X177+Z177+AB177</f>
    </oc>
    <nc r="C177">
      <f>H177+J177+L177+N177+P177+R177+T177+V177+X177+Z177+AB177+AD177</f>
    </nc>
  </rcc>
  <rcc rId="1824" sId="4">
    <oc r="C180">
      <f>H180+J180+L180+N180+P180+R180+T180+V180+X180+Z180+AB180</f>
    </oc>
    <nc r="C180">
      <f>H180+J180+L180+N180+P180+R180+T180+V180+X180+Z180+AB180+AD180</f>
    </nc>
  </rcc>
  <rcc rId="1825" sId="4">
    <oc r="C181">
      <f>H181+J181+L181+N181+P181+R181+T181+V181+X181+Z181+AB181</f>
    </oc>
    <nc r="C181">
      <f>H181+J181+L181+N181+P181+R181+T181+V181+X181+Z181+AB181+AD181</f>
    </nc>
  </rcc>
  <rcc rId="1826" sId="4">
    <oc r="C182">
      <f>H182+J182+L182+N182+P182+R182+T182+V182+X182+Z182+AB182</f>
    </oc>
    <nc r="C182">
      <f>H182+J182+L182+N182+P182+R182+T182+V182+X182+Z182+AB182+AD182</f>
    </nc>
  </rcc>
  <rcc rId="1827" sId="4">
    <oc r="C183">
      <f>H183+J183+L183+N183+P183+R183+T183+V183+X183+Z183+AB183</f>
    </oc>
    <nc r="C183">
      <f>H183+J183+L183+N183+P183+R183+T183+V183+X183+Z183+AB183+AD183</f>
    </nc>
  </rcc>
  <rcc rId="1828" sId="4">
    <oc r="C192">
      <f>H192+J192+L192+N192+P192+R192+T192+V192+X192+Z192+AB192</f>
    </oc>
    <nc r="C192">
      <f>H192+J192+L192+N192+P192+R192+T192+V192+X192+Z192+AB192+AD192</f>
    </nc>
  </rcc>
  <rcc rId="1829" sId="4">
    <oc r="C193">
      <f>H193+J193+L193+N193+P193+R193+T193+V193+X193+Z193+AB193</f>
    </oc>
    <nc r="C193">
      <f>H193+J193+L193+N193+P193+R193+T193+V193+X193+Z193+AB193+AD193</f>
    </nc>
  </rcc>
  <rcc rId="1830" sId="4">
    <oc r="C194">
      <f>H194+J194+L194+N194+P194+R194+T194+V194+X194+Z194+AB194</f>
    </oc>
    <nc r="C194">
      <f>H194+J194+L194+N194+P194+R194+T194+V194+X194+Z194+AB194+AD194</f>
    </nc>
  </rcc>
  <rcc rId="1831" sId="4">
    <oc r="C195">
      <f>H195+J195+L195+N195+P195+R195+T195+V195+X195+Z195+AB195</f>
    </oc>
    <nc r="C195">
      <f>H195+J195+L195+N195+P195+R195+T195+V195+X195+Z195+AB195+AD195</f>
    </nc>
  </rcc>
  <rcc rId="1832" sId="4">
    <oc r="C198">
      <f>H198+J198+L198+N198+P198+R198+T198+V198+X198+Z198+AB198</f>
    </oc>
    <nc r="C198">
      <f>H198+J198+L198+N198+P198+R198+T198+V198+X198+Z198+AB198+AD198</f>
    </nc>
  </rcc>
  <rcc rId="1833" sId="4">
    <oc r="C199">
      <f>H199+J199+L199+N199+P199+R199+T199+V199+X199+Z199+AB199</f>
    </oc>
    <nc r="C199">
      <f>H199+J199+L199+N199+P199+R199+T199+V199+X199+Z199+AB199+AD199</f>
    </nc>
  </rcc>
  <rcc rId="1834" sId="4">
    <oc r="C200">
      <f>H200+J200+L200+N200+P200+R200+T200+V200+X200+Z200+AB200</f>
    </oc>
    <nc r="C200">
      <f>H200+J200+L200+N200+P200+R200+T200+V200+X200+Z200+AB200+AD200</f>
    </nc>
  </rcc>
  <rcc rId="1835" sId="4">
    <oc r="C201">
      <f>H201+J201+L201+N201+P201+R201+T201+V201+X201+Z201+AB201</f>
    </oc>
    <nc r="C201">
      <f>H201+J201+L201+N201+P201+R201+T201+V201+X201+Z201+AB201+AD201</f>
    </nc>
  </rcc>
  <rcc rId="1836" sId="4">
    <oc r="C204">
      <f>H204+J204+L204+N204+P204+R204+T204+V204+X204+Z204+AB204</f>
    </oc>
    <nc r="C204">
      <f>H204+J204+L204+N204+P204+R204+T204+V204+X204+Z204+AB204+AD204</f>
    </nc>
  </rcc>
  <rcc rId="1837" sId="4">
    <oc r="C205">
      <f>H205+J205+L205+N205+P205+R205+T205+V205+X205+Z205+AB205</f>
    </oc>
    <nc r="C205">
      <f>H205+J205+L205+N205+P205+R205+T205+V205+X205+Z205+AB205+AD205</f>
    </nc>
  </rcc>
  <rcc rId="1838" sId="4">
    <oc r="C206">
      <f>H206+J206+L206+N206+P206+R206+T206+V206+X206+Z206+AB206</f>
    </oc>
    <nc r="C206">
      <f>H206+J206+L206+N206+P206+R206+T206+V206+X206+Z206+AB206+AD206</f>
    </nc>
  </rcc>
  <rcc rId="1839" sId="4">
    <oc r="C207">
      <f>H207+J207+L207+N207+P207+R207+T207+V207+X207+Z207+AB207</f>
    </oc>
    <nc r="C207">
      <f>H207+J207+L207+N207+P207+R207+T207+V207+X207+Z207+AB207+AD207</f>
    </nc>
  </rcc>
  <rcc rId="1840" sId="4">
    <oc r="C210">
      <f>H210+J210+L210+N210+P210+R210+T210+V210+X210+Z210+AB210</f>
    </oc>
    <nc r="C210">
      <f>H210+J210+L210+N210+P210+R210+T210+V210+X210+Z210+AB210+AD210</f>
    </nc>
  </rcc>
  <rcc rId="1841" sId="4">
    <oc r="C211">
      <f>H211+J211+L211+N211+P211+R211+T211+V211+X211+Z211+AB211</f>
    </oc>
    <nc r="C211">
      <f>H211+J211+L211+N211+P211+R211+T211+V211+X211+Z211+AB211+AD211</f>
    </nc>
  </rcc>
  <rcc rId="1842" sId="4">
    <oc r="C212">
      <f>H212+J212+L212+N212+P212+R212+T212+V212+X212+Z212+AB212</f>
    </oc>
    <nc r="C212">
      <f>H212+J212+L212+N212+P212+R212+T212+V212+X212+Z212+AB212+AD212</f>
    </nc>
  </rcc>
  <rcc rId="1843" sId="4">
    <oc r="C213">
      <f>H213+J213+L213+N213+P213+R213+T213+V213+X213+Z213+AB213</f>
    </oc>
    <nc r="C213">
      <f>H213+J213+L213+N213+P213+R213+T213+V213+X213+Z213+AB213+AD213</f>
    </nc>
  </rcc>
  <rcc rId="1844" sId="4">
    <oc r="C216">
      <f>H216+J216+L216+N216+P216+R216+T216+V216+X216+Z216+AB216</f>
    </oc>
    <nc r="C216">
      <f>H216+J216+L216+N216+P216+R216+T216+V216+X216+Z216+AB216+AD216</f>
    </nc>
  </rcc>
  <rcc rId="1845" sId="4">
    <oc r="C217">
      <f>H217+J217+L217+N217+P217+R217+T217+V217+X217+Z217+AB217</f>
    </oc>
    <nc r="C217">
      <f>H217+J217+L217+N217+P217+R217+T217+V217+X217+Z217+AB217+AD217</f>
    </nc>
  </rcc>
  <rcc rId="1846" sId="4">
    <oc r="C218">
      <f>H218+J218+L218+N218+P218+R218+T218+V218+X218+Z218+AB218</f>
    </oc>
    <nc r="C218">
      <f>H218+J218+L218+N218+P218+R218+T218+V218+X218+Z218+AB218+AD218</f>
    </nc>
  </rcc>
  <rcc rId="1847" sId="4">
    <oc r="C219">
      <f>H219+J219+L219+N219+P219+R219+T219+V219+X219+Z219+AB219</f>
    </oc>
    <nc r="C219">
      <f>H219+J219+L219+N219+P219+R219+T219+V219+X219+Z219+AB219+AD219</f>
    </nc>
  </rcc>
  <rcc rId="1848" sId="4">
    <oc r="C230">
      <f>H230+J230+L230+N230+P230+R230+T230+V230+X230+Z230+AB230</f>
    </oc>
    <nc r="C230">
      <f>H230+J230+L230+N230+P230+R230+T230+V230+X230+Z230+AB230+AD230</f>
    </nc>
  </rcc>
  <rcc rId="1849" sId="4">
    <oc r="C231">
      <f>H231+J231+L231+N231+P231+R231+T231+V231+X231+Z231+AB231</f>
    </oc>
    <nc r="C231">
      <f>H231+J231+L231+N231+P231+R231+T231+V231+X231+Z231+AB231+AD231</f>
    </nc>
  </rcc>
  <rcc rId="1850" sId="4">
    <oc r="C232">
      <f>H232+J232+L232+N232+P232+R232+T232+V232+X232+Z232+AB232</f>
    </oc>
    <nc r="C232">
      <f>H232+J232+L232+N232+P232+R232+T232+V232+X232+Z232+AB232+AD232</f>
    </nc>
  </rcc>
  <rcc rId="1851" sId="4">
    <oc r="C233">
      <f>H233+J233+L233+N233+P233+R233+T233+V233+X233+Z233+AB233</f>
    </oc>
    <nc r="C233">
      <f>H233+J233+L233+N233+P233+R233+T233+V233+X233+Z233+AB233+AD233</f>
    </nc>
  </rcc>
  <rcc rId="1852" sId="4">
    <oc r="C236">
      <f>H236+J236+L236+N236+P236+R236+T236+V236+X236+Z236+AB236</f>
    </oc>
    <nc r="C236">
      <f>H236+J236+L236+N236+P236+R236+T236+V236+X236+Z236+AB236+AD236</f>
    </nc>
  </rcc>
  <rcc rId="1853" sId="4">
    <oc r="C237">
      <f>H237+J237+L237+N237+P237+R237+T237+V237+X237+Z237+AB237</f>
    </oc>
    <nc r="C237">
      <f>H237+J237+L237+N237+P237+R237+T237+V237+X237+Z237+AB237+AD237</f>
    </nc>
  </rcc>
  <rcc rId="1854" sId="4">
    <oc r="C238">
      <f>H238+J238+L238+N238+P238+R238+T238+V238+X238+Z238+AB238</f>
    </oc>
    <nc r="C238">
      <f>H238+J238+L238+N238+P238+R238+T238+V238+X238+Z238+AB238+AD238</f>
    </nc>
  </rcc>
  <rcc rId="1855" sId="4">
    <oc r="C239">
      <f>H239+J239+L239+N239+P239+R239+T239+V239+X239+Z239+AB239</f>
    </oc>
    <nc r="C239">
      <f>H239+J239+L239+N239+P239+R239+T239+V239+X239+Z239+AB239+AD239</f>
    </nc>
  </rcc>
  <rcc rId="1856" sId="4">
    <oc r="C242">
      <f>H242+J242+L242+N242+P242+R242+T242+V242+X242+Z242+AB242</f>
    </oc>
    <nc r="C242">
      <f>H242+J242+L242+N242+P242+R242+T242+V242+X242+Z242+AB242+AD242</f>
    </nc>
  </rcc>
  <rcc rId="1857" sId="4">
    <oc r="C243">
      <f>H243+J243+L243+N243+P243+R243+T243+V243+X243+Z243+AB243</f>
    </oc>
    <nc r="C243">
      <f>H243+J243+L243+N243+P243+R243+T243+V243+X243+Z243+AB243+AD243</f>
    </nc>
  </rcc>
  <rcc rId="1858" sId="4">
    <oc r="C244">
      <f>H244+J244+L244+N244+P244+R244+T244+V244+X244+Z244+AB244</f>
    </oc>
    <nc r="C244">
      <f>H244+J244+L244+N244+P244+R244+T244+V244+X244+Z244+AB244+AD244</f>
    </nc>
  </rcc>
  <rcc rId="1859" sId="4">
    <oc r="C245">
      <f>H245+J245+L245+N245+P245+R245+T245+V245+X245+Z245+AB245</f>
    </oc>
    <nc r="C245">
      <f>H245+J245+L245+N245+P245+R245+T245+V245+X245+Z245+AB245+AD245</f>
    </nc>
  </rcc>
  <rcc rId="1860" sId="4">
    <oc r="C254">
      <f>H254+J254+L254+N254+P254+R254+T254+V254+X254+Z254+AB254</f>
    </oc>
    <nc r="C254">
      <f>H254+J254+L254+N254+P254+R254+T254+V254+X254+Z254+AB254+AD254</f>
    </nc>
  </rcc>
  <rcc rId="1861" sId="4">
    <oc r="C255">
      <f>H255+J255+L255+N255+P255+R255+T255+V255+X255+Z255+AB255</f>
    </oc>
    <nc r="C255">
      <f>H255+J255+L255+N255+P255+R255+T255+V255+X255+Z255+AB255+AD255</f>
    </nc>
  </rcc>
  <rcc rId="1862" sId="4">
    <oc r="C256">
      <f>H256+J256+L256+N256+P256+R256+T256+V256+X256+Z256+AB256</f>
    </oc>
    <nc r="C256">
      <f>H256+J256+L256+N256+P256+R256+T256+V256+X256+Z256+AB256+AD256</f>
    </nc>
  </rcc>
  <rcc rId="1863" sId="4">
    <oc r="C257">
      <f>H257+J257+L257+N257+P257+R257+T257+V257+X257+Z257+AB257</f>
    </oc>
    <nc r="C257">
      <f>H257+J257+L257+N257+P257+R257+T257+V257+X257+Z257+AB257+AD257</f>
    </nc>
  </rcc>
  <rcc rId="1864" sId="4" odxf="1" dxf="1">
    <oc r="C260">
      <f>H260+J260+L260+N260+P260+R260+T260+V260+X260+Z260+AB260</f>
    </oc>
    <nc r="C260">
      <f>H260+J260+L260+N260+P260+R260+T260+V260+X260+Z260+AB260+AD260</f>
    </nc>
    <odxf>
      <fill>
        <patternFill patternType="solid">
          <bgColor rgb="FFFFFF99"/>
        </patternFill>
      </fill>
    </odxf>
    <ndxf>
      <fill>
        <patternFill patternType="none">
          <bgColor indexed="65"/>
        </patternFill>
      </fill>
    </ndxf>
  </rcc>
  <rcc rId="1865" sId="4" odxf="1" dxf="1">
    <oc r="C261">
      <f>H261+J261+L261+N261+P261+R261+T261+V261+X261+Z261+AB261</f>
    </oc>
    <nc r="C261">
      <f>H261+J261+L261+N261+P261+R261+T261+V261+X261+Z261+AB261+AD261</f>
    </nc>
    <odxf>
      <fill>
        <patternFill patternType="solid">
          <bgColor rgb="FFFFFF99"/>
        </patternFill>
      </fill>
    </odxf>
    <ndxf>
      <fill>
        <patternFill patternType="none">
          <bgColor indexed="65"/>
        </patternFill>
      </fill>
    </ndxf>
  </rcc>
  <rcc rId="1866" sId="4" odxf="1" dxf="1">
    <oc r="C262">
      <f>H262+J262+L262+N262+P262+R262+T262+V262+X262+Z262+AB262</f>
    </oc>
    <nc r="C262">
      <f>H262+J262+L262+N262+P262+R262+T262+V262+X262+Z262+AB262+AD262</f>
    </nc>
    <odxf>
      <fill>
        <patternFill patternType="solid">
          <bgColor rgb="FFFFFF99"/>
        </patternFill>
      </fill>
    </odxf>
    <ndxf>
      <fill>
        <patternFill patternType="none">
          <bgColor indexed="65"/>
        </patternFill>
      </fill>
    </ndxf>
  </rcc>
  <rcc rId="1867" sId="4" odxf="1" dxf="1">
    <oc r="C263">
      <f>H263+J263+L263+N263+P263+R263+T263+V263+X263+Z263+AB263</f>
    </oc>
    <nc r="C263">
      <f>H263+J263+L263+N263+P263+R263+T263+V263+X263+Z263+AB263+AD263</f>
    </nc>
    <odxf>
      <fill>
        <patternFill patternType="solid">
          <bgColor rgb="FFFFFF99"/>
        </patternFill>
      </fill>
    </odxf>
    <ndxf>
      <fill>
        <patternFill patternType="none">
          <bgColor indexed="65"/>
        </patternFill>
      </fill>
    </ndxf>
  </rcc>
  <rcc rId="1868" sId="4">
    <oc r="C274">
      <f>H274+J274+L274+N274+P274+R274+T274+V274+X274+Z274+AB274</f>
    </oc>
    <nc r="C274">
      <f>H274+J274+L274+N274+P274+R274+T274+V274+X274+Z274+AB274+AD274</f>
    </nc>
  </rcc>
  <rcc rId="1869" sId="4">
    <oc r="C275">
      <f>H275+J275+L275+N275+P275+R275+T275+V275+X275+Z275+AB275</f>
    </oc>
    <nc r="C275">
      <f>H275+J275+L275+N275+P275+R275+T275+V275+X275+Z275+AB275+AD275</f>
    </nc>
  </rcc>
  <rcc rId="1870" sId="4">
    <oc r="C276">
      <f>H276+J276+L276+N276+P276+R276+T276+V276+X276+Z276+AB276</f>
    </oc>
    <nc r="C276">
      <f>H276+J276+L276+N276+P276+R276+T276+V276+X276+Z276+AB276+AD276</f>
    </nc>
  </rcc>
  <rcc rId="1871" sId="4">
    <oc r="C277">
      <f>H277+J277+L277+N277+P277+R277+T277+V277+X277+Z277+AB277</f>
    </oc>
    <nc r="C277">
      <f>H277+J277+L277+N277+P277+R277+T277+V277+X277+Z277+AB277+AD277</f>
    </nc>
  </rcc>
  <rcc rId="1872" sId="4" numFmtId="4">
    <oc r="D20">
      <v>0</v>
    </oc>
    <nc r="D20">
      <f>E20</f>
    </nc>
  </rcc>
  <rcc rId="1873" sId="4">
    <oc r="E20">
      <f>I20+K20+M20+O20+Q20+S20+U20+W20+Y20+AA20+AC20</f>
    </oc>
    <nc r="E20">
      <f>I20+K20+M20+O20+Q20+S20+U20+W20+Y20+AA20+AC20+AE20</f>
    </nc>
  </rcc>
  <rcc rId="1874" sId="4">
    <oc r="E21">
      <f>I21+K21+M21+O21+Q21+S21+U21+W21+Y21+AA21+AC21</f>
    </oc>
    <nc r="E21">
      <f>I21+K21+M21+O21+Q21+S21+U21+W21+Y21+AA21+AC21+AE21</f>
    </nc>
  </rcc>
  <rcc rId="1875" sId="4">
    <oc r="E22">
      <f>I22+K22+M22+O22+Q22+S22+U22+W22+Y22+AA22+AC22</f>
    </oc>
    <nc r="E22">
      <f>I22+K22+M22+O22+Q22+S22+U22+W22+Y22+AA22+AC22+AE22</f>
    </nc>
  </rcc>
  <rcc rId="1876" sId="4" odxf="1" dxf="1">
    <oc r="E23">
      <f>I23+K23+M23+O23+Q23+S23+U23+W23+Y23+AA23+AC23</f>
    </oc>
    <nc r="E23">
      <f>I23+K23+M23+O23+Q23+S23+U23+W23+Y23+AA23+AC23+AE23</f>
    </nc>
    <odxf>
      <fill>
        <patternFill patternType="solid">
          <bgColor theme="8" tint="0.59999389629810485"/>
        </patternFill>
      </fill>
    </odxf>
    <ndxf>
      <fill>
        <patternFill patternType="none">
          <bgColor indexed="65"/>
        </patternFill>
      </fill>
    </ndxf>
  </rcc>
  <rcc rId="1877" sId="4">
    <oc r="E24">
      <f>I24+K24+M24+O24+Q24+S24+U24+W24+Y24+AA24+AC24</f>
    </oc>
    <nc r="E24">
      <f>I24+K24+M24+O24+Q24+S24+U24+W24+Y24+AA24+AC24+AE24</f>
    </nc>
  </rcc>
  <rcc rId="1878" sId="4">
    <oc r="E27">
      <f>I27+K27+M27+O27+Q27+S27+U27+W27+Y27+AA27+AC27</f>
    </oc>
    <nc r="E27">
      <f>I27+K27+M27+O27+Q27+S27+U27+W27+Y27+AA27+AC27+AE27</f>
    </nc>
  </rcc>
  <rcc rId="1879" sId="4">
    <oc r="E28">
      <f>I28+K28+M28+O28+Q28+S28+U28+W28+Y28+AA28+AC28</f>
    </oc>
    <nc r="E28">
      <f>I28+K28+M28+O28+Q28+S28+U28+W28+Y28+AA28+AC28+AE28</f>
    </nc>
  </rcc>
  <rcc rId="1880" sId="4">
    <oc r="E29">
      <f>I29+K29+M29+O29+Q29+S29+U29+W29+Y29+AA29+AC29</f>
    </oc>
    <nc r="E29">
      <f>I29+K29+M29+O29+Q29+S29+U29+W29+Y29+AA29+AC29+AE29</f>
    </nc>
  </rcc>
  <rcc rId="1881" sId="4">
    <oc r="E30">
      <f>I30+K30+M30+O30+Q30+S30+U30+W30+Y30+AA30+AC30</f>
    </oc>
    <nc r="E30">
      <f>I30+K30+M30+O30+Q30+S30+U30+W30+Y30+AA30+AC30+AE30</f>
    </nc>
  </rcc>
  <rcc rId="1882" sId="4">
    <oc r="E33">
      <f>I33+K33+M33+O33+Q33+S33+U33+W33+Y33+AA33+AC33</f>
    </oc>
    <nc r="E33">
      <f>I33+K33+M33+O33+Q33+S33+U33+W33+Y33+AA33+AC33+AE33</f>
    </nc>
  </rcc>
  <rcc rId="1883" sId="4">
    <oc r="E34">
      <f>I34+K34+M34+O34+Q34+S34+U34+W34+Y34+AA34+AC34</f>
    </oc>
    <nc r="E34">
      <f>I34+K34+M34+O34+Q34+S34+U34+W34+Y34+AA34+AC34+AE34</f>
    </nc>
  </rcc>
  <rcc rId="1884" sId="4">
    <oc r="E35">
      <f>I35+K35+M35+O35+Q35+S35+U35+W35+Y35+AA35+AC35</f>
    </oc>
    <nc r="E35">
      <f>I35+K35+M35+O35+Q35+S35+U35+W35+Y35+AA35+AC35+AE35</f>
    </nc>
  </rcc>
  <rcc rId="1885" sId="4">
    <oc r="E36">
      <f>I36+K36+M36+O36+Q36+S36+U36+W36+Y36+AA36+AC36</f>
    </oc>
    <nc r="E36">
      <f>I36+K36+M36+O36+Q36+S36+U36+W36+Y36+AA36+AC36+AE36</f>
    </nc>
  </rcc>
  <rcc rId="1886" sId="4">
    <oc r="E39">
      <f>I39+K39+M39+O39+Q39+S39+U39+W39+Y39+AA39+AC39</f>
    </oc>
    <nc r="E39">
      <f>I39+K39+M39+O39+Q39+S39+U39+W39+Y39+AA39+AC39+AE39</f>
    </nc>
  </rcc>
  <rcc rId="1887" sId="4">
    <oc r="E40">
      <f>I40+K40+M40+O40+Q40+S40+U40+W40+Y40+AA40+AC40</f>
    </oc>
    <nc r="E40">
      <f>I40+K40+M40+O40+Q40+S40+U40+W40+Y40+AA40+AC40+AE40</f>
    </nc>
  </rcc>
  <rcc rId="1888" sId="4">
    <oc r="E41">
      <f>I41+K41+M41+O41+Q41+S41+U41+W41+Y41+AA41+AC41</f>
    </oc>
    <nc r="E41">
      <f>I41+K41+M41+O41+Q41+S41+U41+W41+Y41+AA41+AC41+AE41</f>
    </nc>
  </rcc>
  <rcc rId="1889" sId="4">
    <oc r="E42">
      <f>I42+K42+M42+O42+Q42+S42+U42+W42+Y42+AA42+AC42</f>
    </oc>
    <nc r="E42">
      <f>I42+K42+M42+O42+Q42+S42+U42+W42+Y42+AA42+AC42+AE42</f>
    </nc>
  </rcc>
  <rcc rId="1890" sId="4">
    <oc r="E46">
      <f>I46+K46+M46+O46+Q46+S46+U46+W46+Y46+AA46+AC46</f>
    </oc>
    <nc r="E46">
      <f>I46+K46+M46+O46+Q46+S46+U46+W46+Y46+AA46+AC46+AE46</f>
    </nc>
  </rcc>
  <rcc rId="1891" sId="4">
    <oc r="E47">
      <f>I47+K47+M47+O47+Q47+S47+U47+W47+Y47+AA47+AC47</f>
    </oc>
    <nc r="E47">
      <f>I47+K47+M47+O47+Q47+S47+U47+W47+Y47+AA47+AC47+AE47</f>
    </nc>
  </rcc>
  <rcc rId="1892" sId="4">
    <oc r="E48">
      <f>I48+K48+M48+O48+Q48+S48+U48+W48+Y48+AA48+AC48</f>
    </oc>
    <nc r="E48">
      <f>I48+K48+M48+O48+Q48+S48+U48+W48+Y48+AA48+AC48+AE48</f>
    </nc>
  </rcc>
  <rcc rId="1893" sId="4">
    <oc r="E49">
      <f>I49+K49+M49+O49+Q49+S49+U49+W49+Y49+AA49+AC49</f>
    </oc>
    <nc r="E49">
      <f>I49+K49+M49+O49+Q49+S49+U49+W49+Y49+AA49+AC49+AE49</f>
    </nc>
  </rcc>
  <rcc rId="1894" sId="4">
    <oc r="E58">
      <f>I58+K58+M58+O58+Q58+S58+U58+W58+Y58+AA58+AC58</f>
    </oc>
    <nc r="E58">
      <f>I58+K58+M58+O58+Q58+S58+U58+W58+Y58+AA58+AC58+AE58</f>
    </nc>
  </rcc>
  <rcc rId="1895" sId="4">
    <oc r="E59">
      <f>I59+K59+M59+O59+Q59+S59+U59+W59+Y59+AA59+AC59</f>
    </oc>
    <nc r="E59">
      <f>I59+K59+M59+O59+Q59+S59+U59+W59+Y59+AA59+AC59+AE59</f>
    </nc>
  </rcc>
  <rcc rId="1896" sId="4">
    <oc r="E60">
      <f>I60+K60+M60+O60+Q60+S60+U60+W60+Y60+AA60+AC60</f>
    </oc>
    <nc r="E60">
      <f>I60+K60+M60+O60+Q60+S60+U60+W60+Y60+AA60+AC60+AE60</f>
    </nc>
  </rcc>
  <rcc rId="1897" sId="4">
    <oc r="E61">
      <f>I61+K61+M61+O61+Q61+S61+U61+W61+Y61+AA61+AC61</f>
    </oc>
    <nc r="E61">
      <f>I61+K61+M61+O61+Q61+S61+U61+W61+Y61+AA61+AC61+AE61</f>
    </nc>
  </rcc>
  <rcc rId="1898" sId="4">
    <oc r="E64">
      <f>I64+K64+M64+O64+Q64+S64+U64+W64+Y64+AA64+AC64</f>
    </oc>
    <nc r="E64">
      <f>I64+K64+M64+O64+Q64+S64+U64+W64+Y64+AA64+AC64+AE64</f>
    </nc>
  </rcc>
  <rcc rId="1899" sId="4">
    <oc r="E65">
      <f>I65+K65+M65+O65+Q65+S65+U65+W65+Y65+AA65+AC65</f>
    </oc>
    <nc r="E65">
      <f>I65+K65+M65+O65+Q65+S65+U65+W65+Y65+AA65+AC65+AE65</f>
    </nc>
  </rcc>
  <rcc rId="1900" sId="4">
    <oc r="E66">
      <f>I66+K66+M66+O66+Q66+S66+U66+W66+Y66+AA66+AC66</f>
    </oc>
    <nc r="E66">
      <f>I66+K66+M66+O66+Q66+S66+U66+W66+Y66+AA66+AC66+AE66</f>
    </nc>
  </rcc>
  <rcc rId="1901" sId="4">
    <oc r="E67">
      <f>I67+K67+M67+O67+Q67+S67+U67+W67+Y67+AA67+AC67</f>
    </oc>
    <nc r="E67">
      <f>I67+K67+M67+O67+Q67+S67+U67+W67+Y67+AA67+AC67+AE67</f>
    </nc>
  </rcc>
  <rcc rId="1902" sId="4">
    <oc r="E70">
      <f>I70+K70+M70+O70+Q70+S70+U70+W70+Y70+AA70+AC70</f>
    </oc>
    <nc r="E70">
      <f>I70+K70+M70+O70+Q70+S70+U70+W70+Y70+AA70+AC70+AE70</f>
    </nc>
  </rcc>
  <rcc rId="1903" sId="4">
    <oc r="E71">
      <f>I71+K71+M71+O71+Q71+S71+U71+W71+Y71+AA71+AC71</f>
    </oc>
    <nc r="E71">
      <f>I71+K71+M71+O71+Q71+S71+U71+W71+Y71+AA71+AC71+AE71</f>
    </nc>
  </rcc>
  <rcc rId="1904" sId="4">
    <oc r="E72">
      <f>I72+K72+M72+O72+Q72+S72+U72+W72+Y72+AA72+AC72</f>
    </oc>
    <nc r="E72">
      <f>I72+K72+M72+O72+Q72+S72+U72+W72+Y72+AA72+AC72+AE72</f>
    </nc>
  </rcc>
  <rcc rId="1905" sId="4">
    <oc r="E73">
      <f>I73+K73+M73+O73+Q73+S73+U73+W73+Y73+AA73+AC73</f>
    </oc>
    <nc r="E73">
      <f>I73+K73+M73+O73+Q73+S73+U73+W73+Y73+AA73+AC73+AE73</f>
    </nc>
  </rcc>
  <rcc rId="1906" sId="4">
    <oc r="E76">
      <f>I76+K76+M76+O76+Q76+S76+U76+W76+Y76+AA76+AC76</f>
    </oc>
    <nc r="E76">
      <f>I76+K76+M76+O76+Q76+S76+U76+W76+Y76+AA76+AC76+AE76</f>
    </nc>
  </rcc>
  <rcc rId="1907" sId="4">
    <oc r="E77">
      <f>I77+K77+M77+O77+Q77+S77+U77+W77+Y77+AA77+AC77</f>
    </oc>
    <nc r="E77">
      <f>I77+K77+M77+O77+Q77+S77+U77+W77+Y77+AA77+AC77+AE77</f>
    </nc>
  </rcc>
  <rcc rId="1908" sId="4">
    <oc r="E78">
      <f>I78+K78+M78+O78+Q78+S78+U78+W78+Y78+AA78+AC78</f>
    </oc>
    <nc r="E78">
      <f>I78+K78+M78+O78+Q78+S78+U78+W78+Y78+AA78+AC78+AE78</f>
    </nc>
  </rcc>
  <rcc rId="1909" sId="4">
    <oc r="E79">
      <f>I79+K79+M79+O79+Q79+S79+U79+W79+Y79+AA79+AC79</f>
    </oc>
    <nc r="E79">
      <f>I79+K79+M79+O79+Q79+S79+U79+W79+Y79+AA79+AC79+AE79</f>
    </nc>
  </rcc>
  <rcc rId="1910" sId="4">
    <oc r="E82">
      <f>I82+K82+M82+O82+Q82+S82+U82+W82+Y82+AA82+AC82</f>
    </oc>
    <nc r="E82">
      <f>I82+K82+M82+O82+Q82+S82+U82+W82+Y82+AA82+AC82+AE82</f>
    </nc>
  </rcc>
  <rcc rId="1911" sId="4">
    <oc r="E83">
      <f>I83+K83+M83+O83+Q83+S83+U83+W83+Y83+AA83+AC83</f>
    </oc>
    <nc r="E83">
      <f>I83+K83+M83+O83+Q83+S83+U83+W83+Y83+AA83+AC83+AE83</f>
    </nc>
  </rcc>
  <rcc rId="1912" sId="4">
    <oc r="E84">
      <f>I84+K84+M84+O84+Q84+S84+U84+W84+Y84+AA84+AC84</f>
    </oc>
    <nc r="E84">
      <f>I84+K84+M84+O84+Q84+S84+U84+W84+Y84+AA84+AC84+AE84</f>
    </nc>
  </rcc>
  <rcc rId="1913" sId="4">
    <oc r="E85">
      <f>I85+K85+M85+O85+Q85+S85+U85+W85+Y85+AA85+AC85</f>
    </oc>
    <nc r="E85">
      <f>I85+K85+M85+O85+Q85+S85+U85+W85+Y85+AA85+AC85+AE85</f>
    </nc>
  </rcc>
  <rcc rId="1914" sId="4">
    <oc r="E101">
      <f>I101+K101+M101+O101+Q101+S101+U101+W101+Y101+AA101+AC101</f>
    </oc>
    <nc r="E101">
      <f>I101+K101+M101+O101+Q101+S101+U101+W101+Y101+AA101+AC101+AE101</f>
    </nc>
  </rcc>
  <rcc rId="1915" sId="4">
    <oc r="E102">
      <f>I102+K102+M102+O102+Q102+S102+U102+W102+Y102+AA102+AC102</f>
    </oc>
    <nc r="E102">
      <f>I102+K102+M102+O102+Q102+S102+U102+W102+Y102+AA102+AC102+AE102</f>
    </nc>
  </rcc>
  <rcc rId="1916" sId="4">
    <oc r="E103">
      <f>I103+K103+M103+O103+Q103+S103+U103+W103+Y103+AA103+AC103</f>
    </oc>
    <nc r="E103">
      <f>I103+K103+M103+O103+Q103+S103+U103+W103+Y103+AA103+AC103+AE103</f>
    </nc>
  </rcc>
  <rcc rId="1917" sId="4">
    <oc r="E104">
      <f>I104+K104+M104+O104+Q104+S104+U104+W104+Y104+AA104+AC104</f>
    </oc>
    <nc r="E104">
      <f>I104+K104+M104+O104+Q104+S104+U104+W104+Y104+AA104+AC104+AE104</f>
    </nc>
  </rcc>
  <rcc rId="1918" sId="4">
    <oc r="E107">
      <f>I107+K107+M107+O107+Q107+S107+U107+W107+Y107+AA107+AC107</f>
    </oc>
    <nc r="E107">
      <f>I107+K107+M107+O107+Q107+S107+U107+W107+Y107+AA107+AC107+AE107</f>
    </nc>
  </rcc>
  <rcc rId="1919" sId="4">
    <oc r="E108">
      <f>I108+K108+M108+O108+Q108+S108+U108+W108+Y108+AA108+AC108</f>
    </oc>
    <nc r="E108">
      <f>I108+K108+M108+O108+Q108+S108+U108+W108+Y108+AA108+AC108+AE108</f>
    </nc>
  </rcc>
  <rcc rId="1920" sId="4">
    <oc r="E109">
      <f>I109+K109+M109+O109+Q109+S109+U109+W109+Y109+AA109+AC109</f>
    </oc>
    <nc r="E109">
      <f>I109+K109+M109+O109+Q109+S109+U109+W109+Y109+AA109+AC109+AE109</f>
    </nc>
  </rcc>
  <rcc rId="1921" sId="4">
    <oc r="E110">
      <f>I110+K110+M110+O110+Q110+S110+U110+W110+Y110+AA110+AC110</f>
    </oc>
    <nc r="E110">
      <f>I110+K110+M110+O110+Q110+S110+U110+W110+Y110+AA110+AC110+AE110</f>
    </nc>
  </rcc>
  <rcc rId="1922" sId="4">
    <oc r="E113">
      <f>I113+K113+M113+O113+Q113+S113+U113+W113+Y113+AA113+AC113</f>
    </oc>
    <nc r="E113">
      <f>I113+K113+M113+O113+Q113+S113+U113+W113+Y113+AA113+AC113+AE113</f>
    </nc>
  </rcc>
  <rcc rId="1923" sId="4">
    <oc r="E114">
      <f>I114+K114+M114+O114+Q114+S114+U114+W114+Y114+AA114+AC114</f>
    </oc>
    <nc r="E114">
      <f>I114+K114+M114+O114+Q114+S114+U114+W114+Y114+AA114+AC114+AE114</f>
    </nc>
  </rcc>
  <rcc rId="1924" sId="4">
    <oc r="E115">
      <f>I115+K115+M115+O115+Q115+S115+U115+W115+Y115+AA115+AC115</f>
    </oc>
    <nc r="E115">
      <f>I115+K115+M115+O115+Q115+S115+U115+W115+Y115+AA115+AC115+AE115</f>
    </nc>
  </rcc>
  <rcc rId="1925" sId="4">
    <oc r="E116">
      <f>I116+K116+M116+O116+Q116+S116+U116+W116+Y116+AA116+AC116</f>
    </oc>
    <nc r="E116">
      <f>I116+K116+M116+O116+Q116+S116+U116+W116+Y116+AA116+AC116+AE116</f>
    </nc>
  </rcc>
  <rcc rId="1926" sId="4">
    <oc r="E162">
      <f>I162+K162+M162+O162+Q162+S162+U162+W162+Y162+AA162+AC162</f>
    </oc>
    <nc r="E162">
      <f>I162+K162+M162+O162+Q162+S162+U162+W162+Y162+AA162+AC162+AE162</f>
    </nc>
  </rcc>
  <rcc rId="1927" sId="4">
    <oc r="E163">
      <f>I163+K163+M163+O163+Q163+S163+U163+W163+Y163+AA163+AC163</f>
    </oc>
    <nc r="E163">
      <f>I163+K163+M163+O163+Q163+S163+U163+W163+Y163+AA163+AC163+AE163</f>
    </nc>
  </rcc>
  <rcc rId="1928" sId="4">
    <oc r="E164">
      <f>I164+K164+M164+O164+Q164+S164+U164+W164+Y164+AA164+AC164</f>
    </oc>
    <nc r="E164">
      <f>I164+K164+M164+O164+Q164+S164+U164+W164+Y164+AA164+AC164+AE164</f>
    </nc>
  </rcc>
  <rcc rId="1929" sId="4">
    <oc r="E165">
      <f>I165+K165+M165+O165+Q165+S165+U165+W165+Y165+AA165+AC165</f>
    </oc>
    <nc r="E165">
      <f>I165+K165+M165+O165+Q165+S165+U165+W165+Y165+AA165+AC165+AE165</f>
    </nc>
  </rcc>
  <rcc rId="1930" sId="4">
    <oc r="E168">
      <f>I168+K168+M168+O168+Q168+S168+U168+W168+Y168+AA168+AC168</f>
    </oc>
    <nc r="E168">
      <f>I168+K168+M168+O168+Q168+S168+U168+W168+Y168+AA168+AC168+AE168</f>
    </nc>
  </rcc>
  <rcc rId="1931" sId="4">
    <oc r="E169">
      <f>I169+K169+M169+O169+Q169+S169+U169+W169+Y169+AA169+AC169</f>
    </oc>
    <nc r="E169">
      <f>I169+K169+M169+O169+Q169+S169+U169+W169+Y169+AA169+AC169+AE169</f>
    </nc>
  </rcc>
  <rcc rId="1932" sId="4">
    <oc r="E170">
      <f>I170+K170+M170+O170+Q170+S170+U170+W170+Y170+AA170+AC170</f>
    </oc>
    <nc r="E170">
      <f>I170+K170+M170+O170+Q170+S170+U170+W170+Y170+AA170+AC170+AE170</f>
    </nc>
  </rcc>
  <rcc rId="1933" sId="4">
    <oc r="E171">
      <f>I171+K171+M171+O171+Q171+S171+U171+W171+Y171+AA171+AC171</f>
    </oc>
    <nc r="E171">
      <f>I171+K171+M171+O171+Q171+S171+U171+W171+Y171+AA171+AC171+AE171</f>
    </nc>
  </rcc>
  <rcc rId="1934" sId="4">
    <oc r="E174">
      <f>I174+K174+M174+O174+Q174+S174+U174+W174+Y174+AA174+AC174</f>
    </oc>
    <nc r="E174">
      <f>I174+K174+M174+O174+Q174+S174+U174+W174+Y174+AA174+AC174+AE174</f>
    </nc>
  </rcc>
  <rcc rId="1935" sId="4">
    <oc r="E175">
      <f>I175+K175+M175+O175+Q175+S175+U175+W175+Y175+AA175+AC175</f>
    </oc>
    <nc r="E175">
      <f>I175+K175+M175+O175+Q175+S175+U175+W175+Y175+AA175+AC175+AE175</f>
    </nc>
  </rcc>
  <rcc rId="1936" sId="4">
    <oc r="E176">
      <f>I176+K176+M176+O176+Q176+S176+U176+W176+Y176+AA176+AC176</f>
    </oc>
    <nc r="E176">
      <f>I176+K176+M176+O176+Q176+S176+U176+W176+Y176+AA176+AC176+AE176</f>
    </nc>
  </rcc>
  <rcc rId="1937" sId="4">
    <oc r="E177">
      <f>I177+K177+M177+O177+Q177+S177+U177+W177+Y177+AA177+AC177</f>
    </oc>
    <nc r="E177">
      <f>I177+K177+M177+O177+Q177+S177+U177+W177+Y177+AA177+AC177+AE177</f>
    </nc>
  </rcc>
  <rcc rId="1938" sId="4">
    <oc r="E180">
      <f>I180+K180+M180+O180+Q180+S180+U180+W180+Y180+AA180+AC180</f>
    </oc>
    <nc r="E180">
      <f>I180+K180+M180+O180+Q180+S180+U180+W180+Y180+AA180+AC180+AE180</f>
    </nc>
  </rcc>
  <rcc rId="1939" sId="4">
    <oc r="E181">
      <f>I181+K181+M181+O181+Q181+S181+U181+W181+Y181+AA181+AC181</f>
    </oc>
    <nc r="E181">
      <f>I181+K181+M181+O181+Q181+S181+U181+W181+Y181+AA181+AC181+AE181</f>
    </nc>
  </rcc>
  <rcc rId="1940" sId="4">
    <oc r="E182">
      <f>I182+K182+M182+O182+Q182+S182+U182+W182+Y182+AA182+AC182</f>
    </oc>
    <nc r="E182">
      <f>I182+K182+M182+O182+Q182+S182+U182+W182+Y182+AA182+AC182+AE182</f>
    </nc>
  </rcc>
  <rcc rId="1941" sId="4">
    <oc r="E183">
      <f>I183+K183+M183+O183+Q183+S183+U183+W183+Y183+AA183+AC183</f>
    </oc>
    <nc r="E183">
      <f>I183+K183+M183+O183+Q183+S183+U183+W183+Y183+AA183+AC183+AE183</f>
    </nc>
  </rcc>
  <rcc rId="1942" sId="4">
    <oc r="E192">
      <f>I192+K192+M192+O192+Q192+S192+U192+W192+Y192+AA192+AC192</f>
    </oc>
    <nc r="E192">
      <f>I192+K192+M192+O192+Q192+S192+U192+W192+Y192+AA192+AC192+AE192</f>
    </nc>
  </rcc>
  <rcc rId="1943" sId="4">
    <oc r="E193">
      <f>I193+K193+M193+O193+Q193+S193+U193+W193+Y193+AA193+AC193</f>
    </oc>
    <nc r="E193">
      <f>I193+K193+M193+O193+Q193+S193+U193+W193+Y193+AA193+AC193+AE193</f>
    </nc>
  </rcc>
  <rcc rId="1944" sId="4">
    <oc r="E194">
      <f>I194+K194+M194+O194+Q194+S194+U194+W194+Y194+AA194+AC194</f>
    </oc>
    <nc r="E194">
      <f>I194+K194+M194+O194+Q194+S194+U194+W194+Y194+AA194+AC194+AE194</f>
    </nc>
  </rcc>
  <rcc rId="1945" sId="4">
    <oc r="E195">
      <f>I195+K195+M195+O195+Q195+S195+U195+W195+Y195+AA195+AC195</f>
    </oc>
    <nc r="E195">
      <f>I195+K195+M195+O195+Q195+S195+U195+W195+Y195+AA195+AC195+AE195</f>
    </nc>
  </rcc>
  <rcc rId="1946" sId="4">
    <oc r="E198">
      <f>I198+K198+M198+O198+Q198+S198+U198+W198+Y198+AA198+AC198</f>
    </oc>
    <nc r="E198">
      <f>I198+K198+M198+O198+Q198+S198+U198+W198+Y198+AA198+AC198+AE198</f>
    </nc>
  </rcc>
  <rcc rId="1947" sId="4">
    <oc r="E199">
      <f>I199+K199+M199+O199+Q199+S199+U199+W199+Y199+AA199+AC199</f>
    </oc>
    <nc r="E199">
      <f>I199+K199+M199+O199+Q199+S199+U199+W199+Y199+AA199+AC199+AE199</f>
    </nc>
  </rcc>
  <rcc rId="1948" sId="4">
    <oc r="E200">
      <f>I200+K200+M200+O200+Q200+S200+U200+W200+Y200+AA200+AC200</f>
    </oc>
    <nc r="E200">
      <f>I200+K200+M200+O200+Q200+S200+U200+W200+Y200+AA200+AC200+AE200</f>
    </nc>
  </rcc>
  <rcc rId="1949" sId="4">
    <oc r="E201">
      <f>I201+K201+M201+O201+Q201+S201+U201+W201+Y201+AA201+AC201</f>
    </oc>
    <nc r="E201">
      <f>I201+K201+M201+O201+Q201+S201+U201+W201+Y201+AA201+AC201+AE201</f>
    </nc>
  </rcc>
  <rcc rId="1950" sId="4">
    <oc r="E204">
      <f>I204+K204+M204+O204+Q204+S204+U204+W204+Y204+AA204+AC204</f>
    </oc>
    <nc r="E204">
      <f>I204+K204+M204+O204+Q204+S204+U204+W204+Y204+AA204+AC204+AE204</f>
    </nc>
  </rcc>
  <rcc rId="1951" sId="4">
    <oc r="E205">
      <f>I205+K205+M205+O205+Q205+S205+U205+W205+Y205+AA205+AC205</f>
    </oc>
    <nc r="E205">
      <f>I205+K205+M205+O205+Q205+S205+U205+W205+Y205+AA205+AC205+AE205</f>
    </nc>
  </rcc>
  <rcc rId="1952" sId="4">
    <oc r="E206">
      <f>I206+K206+M206+O206+Q206+S206+U206+W206+Y206+AA206+AC206</f>
    </oc>
    <nc r="E206">
      <f>I206+K206+M206+O206+Q206+S206+U206+W206+Y206+AA206+AC206+AE206</f>
    </nc>
  </rcc>
  <rcc rId="1953" sId="4">
    <oc r="E207">
      <f>I207+K207+M207+O207+Q207+S207+U207+W207+Y207+AA207+AC207</f>
    </oc>
    <nc r="E207">
      <f>I207+K207+M207+O207+Q207+S207+U207+W207+Y207+AA207+AC207+AE207</f>
    </nc>
  </rcc>
  <rcc rId="1954" sId="4">
    <oc r="E210">
      <f>I210+K210+M210+O210+Q210+S210+U210+W210+Y210+AA210+AC210</f>
    </oc>
    <nc r="E210">
      <f>I210+K210+M210+O210+Q210+S210+U210+W210+Y210+AA210+AC210+AE210</f>
    </nc>
  </rcc>
  <rcc rId="1955" sId="4">
    <oc r="E211">
      <f>I211+K211+M211+O211+Q211+S211+U211+W211+Y211+AA211+AC211</f>
    </oc>
    <nc r="E211">
      <f>I211+K211+M211+O211+Q211+S211+U211+W211+Y211+AA211+AC211+AE211</f>
    </nc>
  </rcc>
  <rcc rId="1956" sId="4">
    <oc r="E212">
      <f>I212+K212+M212+O212+Q212+S212+U212+W212+Y212+AA212+AC212</f>
    </oc>
    <nc r="E212">
      <f>I212+K212+M212+O212+Q212+S212+U212+W212+Y212+AA212+AC212+AE212</f>
    </nc>
  </rcc>
  <rcc rId="1957" sId="4">
    <oc r="E213">
      <f>I213+K213+M213+O213+Q213+S213+U213+W213+Y213+AA213+AC213</f>
    </oc>
    <nc r="E213">
      <f>I213+K213+M213+O213+Q213+S213+U213+W213+Y213+AA213+AC213+AE213</f>
    </nc>
  </rcc>
  <rcc rId="1958" sId="4">
    <oc r="E216">
      <f>I216+K216+M216+O216+Q216+S216+U216+W216+Y216+AA216+AC216</f>
    </oc>
    <nc r="E216">
      <f>I216+K216+M216+O216+Q216+S216+U216+W216+Y216+AA216+AC216+AE216</f>
    </nc>
  </rcc>
  <rcc rId="1959" sId="4">
    <oc r="E217">
      <f>I217+K217+M217+O217+Q217+S217+U217+W217+Y217+AA217+AC217</f>
    </oc>
    <nc r="E217">
      <f>I217+K217+M217+O217+Q217+S217+U217+W217+Y217+AA217+AC217+AE217</f>
    </nc>
  </rcc>
  <rcc rId="1960" sId="4">
    <oc r="E218">
      <f>I218+K218+M218+O218+Q218+S218+U218+W218+Y218+AA218+AC218</f>
    </oc>
    <nc r="E218">
      <f>I218+K218+M218+O218+Q218+S218+U218+W218+Y218+AA218+AC218+AE218</f>
    </nc>
  </rcc>
  <rcc rId="1961" sId="4">
    <oc r="E219">
      <f>I219+K219+M219+O219+Q219+S219+U219+W219+Y219+AA219+AC219</f>
    </oc>
    <nc r="E219">
      <f>I219+K219+M219+O219+Q219+S219+U219+W219+Y219+AA219+AC219+AE219</f>
    </nc>
  </rcc>
  <rcc rId="1962" sId="4">
    <oc r="E230">
      <f>I230+K230+M230+O230+Q230+S230+U230+W230+Y230+AA230+AC230</f>
    </oc>
    <nc r="E230">
      <f>I230+K230+M230+O230+Q230+S230+U230+W230+Y230+AA230+AC230+AE230</f>
    </nc>
  </rcc>
  <rcc rId="1963" sId="4">
    <oc r="E231">
      <f>I231+K231+M231+O231+Q231+S231+U231+W231+Y231+AA231+AC231</f>
    </oc>
    <nc r="E231">
      <f>I231+K231+M231+O231+Q231+S231+U231+W231+Y231+AA231+AC231+AE231</f>
    </nc>
  </rcc>
  <rcc rId="1964" sId="4">
    <oc r="E232">
      <f>I232+K232+M232+O232+Q232+S232+U232+W232+Y232+AA232+AC232</f>
    </oc>
    <nc r="E232">
      <f>I232+K232+M232+O232+Q232+S232+U232+W232+Y232+AA232+AC232+AE232</f>
    </nc>
  </rcc>
  <rcc rId="1965" sId="4">
    <oc r="E233">
      <f>I233+K233+M233+O233+Q233+S233+U233+W233+Y233+AA233+AC233</f>
    </oc>
    <nc r="E233">
      <f>I233+K233+M233+O233+Q233+S233+U233+W233+Y233+AA233+AC233+AE233</f>
    </nc>
  </rcc>
  <rcc rId="1966" sId="4">
    <oc r="E236">
      <f>I236+K236+M236+O236+Q236+S236+U236+W236+Y236+AA236+AC236</f>
    </oc>
    <nc r="E236">
      <f>I236+K236+M236+O236+Q236+S236+U236+W236+Y236+AA236+AC236+AE236</f>
    </nc>
  </rcc>
  <rcc rId="1967" sId="4">
    <oc r="E237">
      <f>I237+K237+M237+O237+Q237+S237+U237+W237+Y237+AA237+AC237</f>
    </oc>
    <nc r="E237">
      <f>I237+K237+M237+O237+Q237+S237+U237+W237+Y237+AA237+AC237+AE237</f>
    </nc>
  </rcc>
  <rcc rId="1968" sId="4">
    <oc r="E238">
      <f>I238+K238+M238+O238+Q238+S238+U238+W238+Y238+AA238+AC238</f>
    </oc>
    <nc r="E238">
      <f>I238+K238+M238+O238+Q238+S238+U238+W238+Y238+AA238+AC238+AE238</f>
    </nc>
  </rcc>
  <rcc rId="1969" sId="4">
    <oc r="E239">
      <f>I239+K239+M239+O239+Q239+S239+U239+W239+Y239+AA239+AC239</f>
    </oc>
    <nc r="E239">
      <f>I239+K239+M239+O239+Q239+S239+U239+W239+Y239+AA239+AC239+AE239</f>
    </nc>
  </rcc>
  <rcc rId="1970" sId="4">
    <oc r="E242">
      <f>I242+K242+M242+O242+Q242+S242+U242+W242+Y242+AA242+AC242</f>
    </oc>
    <nc r="E242">
      <f>I242+K242+M242+O242+Q242+S242+U242+W242+Y242+AA242+AC242+AE242</f>
    </nc>
  </rcc>
  <rcc rId="1971" sId="4">
    <oc r="E243">
      <f>I243+K243+M243+O243+Q243+S243+U243+W243+Y243+AA243+AC243</f>
    </oc>
    <nc r="E243">
      <f>I243+K243+M243+O243+Q243+S243+U243+W243+Y243+AA243+AC243+AE243</f>
    </nc>
  </rcc>
  <rcc rId="1972" sId="4">
    <oc r="E244">
      <f>I244+K244+M244+O244+Q244+S244+U244+W244+Y244+AA244+AC244</f>
    </oc>
    <nc r="E244">
      <f>I244+K244+M244+O244+Q244+S244+U244+W244+Y244+AA244+AC244+AE244</f>
    </nc>
  </rcc>
  <rcc rId="1973" sId="4">
    <oc r="E245">
      <f>I245+K245+M245+O245+Q245+S245+U245+W245+Y245+AA245+AC245</f>
    </oc>
    <nc r="E245">
      <f>I245+K245+M245+O245+Q245+S245+U245+W245+Y245+AA245+AC245+AE245</f>
    </nc>
  </rcc>
  <rcc rId="1974" sId="4">
    <oc r="E254">
      <f>I254+K254+M254+O254+Q254+S254+U254+W254+Y254+AA254+AC254</f>
    </oc>
    <nc r="E254">
      <f>I254+K254+M254+O254+Q254+S254+U254+W254+Y254+AA254+AC254+AE254</f>
    </nc>
  </rcc>
  <rcc rId="1975" sId="4">
    <oc r="E255">
      <f>I255+K255+M255+O255+Q255+S255+U255+W255+Y255+AA255+AC255</f>
    </oc>
    <nc r="E255">
      <f>I255+K255+M255+O255+Q255+S255+U255+W255+Y255+AA255+AC255+AE255</f>
    </nc>
  </rcc>
  <rcc rId="1976" sId="4">
    <oc r="E256">
      <f>I256+K256+M256+O256+Q256+S256+U256+W256+Y256+AA256+AC256</f>
    </oc>
    <nc r="E256">
      <f>I256+K256+M256+O256+Q256+S256+U256+W256+Y256+AA256+AC256+AE256</f>
    </nc>
  </rcc>
  <rcc rId="1977" sId="4">
    <oc r="E257">
      <f>I257+K257+M257+O257+Q257+S257+U257+W257+Y257+AA257+AC257</f>
    </oc>
    <nc r="E257">
      <f>I257+K257+M257+O257+Q257+S257+U257+W257+Y257+AA257+AC257+AE257</f>
    </nc>
  </rcc>
  <rcc rId="1978" sId="4" odxf="1" dxf="1">
    <oc r="E260">
      <f>I260+K260+M260+O260+Q260+S260+U260+W260+Y260+AA260+AC260</f>
    </oc>
    <nc r="E260">
      <f>I260+K260+M260+O260+Q260+S260+U260+W260+Y260+AA260+AC260+AE260</f>
    </nc>
    <odxf>
      <fill>
        <patternFill patternType="solid">
          <bgColor rgb="FFFFFF99"/>
        </patternFill>
      </fill>
    </odxf>
    <ndxf>
      <fill>
        <patternFill patternType="none">
          <bgColor indexed="65"/>
        </patternFill>
      </fill>
    </ndxf>
  </rcc>
  <rcc rId="1979" sId="4" odxf="1" dxf="1">
    <oc r="E261">
      <f>I261+K261+M261+O261+Q261+S261+U261+W261+Y261+AA261+AC261</f>
    </oc>
    <nc r="E261">
      <f>I261+K261+M261+O261+Q261+S261+U261+W261+Y261+AA261+AC261+AE261</f>
    </nc>
    <odxf>
      <fill>
        <patternFill patternType="solid">
          <bgColor rgb="FFFFFF99"/>
        </patternFill>
      </fill>
    </odxf>
    <ndxf>
      <fill>
        <patternFill patternType="none">
          <bgColor indexed="65"/>
        </patternFill>
      </fill>
    </ndxf>
  </rcc>
  <rcc rId="1980" sId="4" odxf="1" dxf="1">
    <oc r="E262">
      <f>I262+K262+M262+O262+Q262+S262+U262+W262+Y262+AA262+AC262</f>
    </oc>
    <nc r="E262">
      <f>I262+K262+M262+O262+Q262+S262+U262+W262+Y262+AA262+AC262+AE262</f>
    </nc>
    <odxf>
      <fill>
        <patternFill patternType="solid">
          <bgColor rgb="FFFFFF99"/>
        </patternFill>
      </fill>
    </odxf>
    <ndxf>
      <fill>
        <patternFill patternType="none">
          <bgColor indexed="65"/>
        </patternFill>
      </fill>
    </ndxf>
  </rcc>
  <rcc rId="1981" sId="4" odxf="1" dxf="1">
    <oc r="E263">
      <f>I263+K263+M263+O263+Q263+S263+U263+W263+Y263+AA263+AC263</f>
    </oc>
    <nc r="E263">
      <f>I263+K263+M263+O263+Q263+S263+U263+W263+Y263+AA263+AC263+AE263</f>
    </nc>
    <odxf>
      <fill>
        <patternFill patternType="solid">
          <bgColor rgb="FFFFFF99"/>
        </patternFill>
      </fill>
    </odxf>
    <ndxf>
      <fill>
        <patternFill patternType="none">
          <bgColor indexed="65"/>
        </patternFill>
      </fill>
    </ndxf>
  </rcc>
  <rcc rId="1982" sId="4">
    <oc r="E274">
      <f>I274+K274+M274+O274+Q274+S274+U274+W274+Y274+AA274+AC274</f>
    </oc>
    <nc r="E274">
      <f>I274+K274+M274+O274+Q274+S274+U274+W274+Y274+AA274+AC274+AE274</f>
    </nc>
  </rcc>
  <rcc rId="1983" sId="4">
    <oc r="E275">
      <f>I275+K275+M275+O275+Q275+S275+U275+W275+Y275+AA275+AC275</f>
    </oc>
    <nc r="E275">
      <f>I275+K275+M275+O275+Q275+S275+U275+W275+Y275+AA275+AC275+AE275</f>
    </nc>
  </rcc>
  <rcc rId="1984" sId="4">
    <oc r="E276">
      <f>I276+K276+M276+O276+Q276+S276+U276+W276+Y276+AA276+AC276</f>
    </oc>
    <nc r="E276">
      <f>I276+K276+M276+O276+Q276+S276+U276+W276+Y276+AA276+AC276+AE276</f>
    </nc>
  </rcc>
  <rcc rId="1985" sId="4">
    <oc r="E277">
      <f>I277+K277+M277+O277+Q277+S277+U277+W277+Y277+AA277+AC277</f>
    </oc>
    <nc r="E277">
      <f>I277+K277+M277+O277+Q277+S277+U277+W277+Y277+AA277+AC277+AE277</f>
    </nc>
  </rcc>
  <rcv guid="{B20F874D-7001-429F-971F-C60F72171BB4}" action="delete"/>
  <rdn rId="0" localSheetId="2" customView="1" name="Z_B20F874D_7001_429F_971F_C60F72171BB4_.wvu.PrintArea" hidden="1" oldHidden="1">
    <formula>'МП РО'!$A$1:$AG$337</formula>
    <oldFormula>'МП РО'!$A$1:$AG$337</oldFormula>
  </rdn>
  <rdn rId="0" localSheetId="3" customView="1" name="Z_B20F874D_7001_429F_971F_C60F72171BB4_.wvu.Rows" hidden="1" oldHidden="1">
    <formula>'МП СДР'!$4:$5</formula>
    <oldFormula>'МП СДР'!$4:$5</oldFormula>
  </rdn>
  <rdn rId="0" localSheetId="4" customView="1" name="Z_B20F874D_7001_429F_971F_C60F72171BB4_.wvu.PrintArea" hidden="1" oldHidden="1">
    <formula>'МП Культурное пространство'!$A$1:$AF$286</formula>
    <oldFormula>'МП Культурное пространство'!$A$1:$AF$286</oldFormula>
  </rdn>
  <rdn rId="0" localSheetId="4" customView="1" name="Z_B20F874D_7001_429F_971F_C60F72171B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B20F874D_7001_429F_971F_C60F72171BB4_.wvu.Rows" hidden="1" oldHidden="1">
    <formula>'МП Культурное пространство'!$117:$144</formula>
    <oldFormula>'МП Культурное пространство'!$117:$144</oldFormula>
  </rdn>
  <rdn rId="0" localSheetId="5" customView="1" name="Z_B20F874D_7001_429F_971F_C60F72171BB4_.wvu.PrintArea" hidden="1" oldHidden="1">
    <formula>'МП Развитие ФКиС'!$A$1:$AG$110</formula>
    <oldFormula>'МП Развитие ФКиС'!$A$1:$AG$110</oldFormula>
  </rdn>
  <rdn rId="0" localSheetId="5" customView="1" name="Z_B20F874D_7001_429F_971F_C60F72171BB4_.wvu.PrintTitles" hidden="1" oldHidden="1">
    <formula>'МП Развитие ФКиС'!$A:$A,'МП Развитие ФКиС'!$8:$9</formula>
    <oldFormula>'МП Развитие ФКиС'!$A:$A,'МП Развитие ФКиС'!$8:$9</oldFormula>
  </rdn>
  <rdn rId="0" localSheetId="5" customView="1" name="Z_B20F874D_7001_429F_971F_C60F72171BB4_.wvu.Cols" hidden="1" oldHidden="1">
    <formula>'МП Развитие ФКиС'!$AE:$AE</formula>
    <oldFormula>'МП Развитие ФКиС'!$AE:$AE</oldFormula>
  </rdn>
  <rdn rId="0" localSheetId="6" customView="1" name="Z_B20F874D_7001_429F_971F_C60F72171BB4_.wvu.PrintArea" hidden="1" oldHidden="1">
    <formula>'МП СЗН'!$A$1:$AF$53</formula>
    <oldFormula>'МП СЗН'!$A$1:$AF$53</oldFormula>
  </rdn>
  <rdn rId="0" localSheetId="6" customView="1" name="Z_B20F874D_7001_429F_971F_C60F72171BB4_.wvu.PrintTitles" hidden="1" oldHidden="1">
    <formula>'МП СЗН'!$A:$A</formula>
    <oldFormula>'МП СЗН'!$A:$A</oldFormula>
  </rdn>
  <rdn rId="0" localSheetId="7" customView="1" name="Z_B20F874D_7001_429F_971F_C60F72171BB4_.wvu.PrintArea" hidden="1" oldHidden="1">
    <formula>'МП АПК'!$A$1:$AF$87</formula>
    <oldFormula>'МП АПК'!$A$1:$AF$87</oldFormula>
  </rdn>
  <rdn rId="0" localSheetId="7" customView="1" name="Z_B20F874D_7001_429F_971F_C60F72171BB4_.wvu.PrintTitles" hidden="1" oldHidden="1">
    <formula>'МП АПК'!$A:$A</formula>
    <oldFormula>'МП АПК'!$A:$A</oldFormula>
  </rdn>
  <rdn rId="0" localSheetId="8" customView="1" name="Z_B20F874D_7001_429F_971F_C60F72171BB4_.wvu.PrintArea" hidden="1" oldHidden="1">
    <formula>'МП Развитие жилсферы'!$A$1:$AF$158</formula>
    <oldFormula>'МП Развитие жилсферы'!$A$1:$AF$158</oldFormula>
  </rdn>
  <rdn rId="0" localSheetId="8" customView="1" name="Z_B20F874D_7001_429F_971F_C60F72171B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B20F874D_7001_429F_971F_C60F72171BB4_.wvu.PrintArea" hidden="1" oldHidden="1">
    <formula>'МП Развитие муниц.службы'!$A$1:$AF$99</formula>
    <oldFormula>'МП Развитие муниц.службы'!$A$1:$AF$99</oldFormula>
  </rdn>
  <rdn rId="0" localSheetId="10" customView="1" name="Z_B20F874D_7001_429F_971F_C60F72171BB4_.wvu.PrintTitles" hidden="1" oldHidden="1">
    <formula>'МП Развитие муниц.службы'!$A:$A</formula>
    <oldFormula>'МП Развитие муниц.службы'!$A:$A</oldFormula>
  </rdn>
  <rdn rId="0" localSheetId="11" customView="1" name="Z_B20F874D_7001_429F_971F_C60F72171BB4_.wvu.Cols" hidden="1" oldHidden="1">
    <formula>'МП СЭР'!$AG:$AL</formula>
    <oldFormula>'МП СЭР'!$AG:$AL</oldFormula>
  </rdn>
  <rdn rId="0" localSheetId="11" customView="1" name="Z_B20F874D_7001_429F_971F_C60F72171BB4_.wvu.FilterData" hidden="1" oldHidden="1">
    <formula>'МП СЭР'!$A$1:$AJ$171</formula>
    <oldFormula>'МП СЭР'!$A$1:$AJ$171</oldFormula>
  </rdn>
  <rdn rId="0" localSheetId="15" customView="1" name="Z_B20F874D_7001_429F_971F_C60F72171BB4_.wvu.PrintArea" hidden="1" oldHidden="1">
    <formula>'МП РЖКК'!$A$1:$AF$119</formula>
    <oldFormula>'МП РЖКК'!$A$1:$AF$119</oldFormula>
  </rdn>
  <rdn rId="0" localSheetId="15" customView="1" name="Z_B20F874D_7001_429F_971F_C60F72171BB4_.wvu.PrintTitles" hidden="1" oldHidden="1">
    <formula>'МП РЖКК'!$4:$5</formula>
    <oldFormula>'МП РЖКК'!$4:$5</oldFormula>
  </rdn>
  <rdn rId="0" localSheetId="15" customView="1" name="Z_B20F874D_7001_429F_971F_C60F72171BB4_.wvu.Rows" hidden="1" oldHidden="1">
    <formula>'МП РЖКК'!$126:$126</formula>
    <oldFormula>'МП РЖКК'!$126:$126</oldFormula>
  </rdn>
  <rdn rId="0" localSheetId="16" customView="1" name="Z_B20F874D_7001_429F_971F_C60F72171BB4_.wvu.PrintArea" hidden="1" oldHidden="1">
    <formula>'МП СОГХ'!$A$1:$AR$110</formula>
    <oldFormula>'МП СОГХ'!$A$1:$AR$110</oldFormula>
  </rdn>
  <rdn rId="0" localSheetId="16" customView="1" name="Z_B20F874D_7001_429F_971F_C60F72171BB4_.wvu.PrintTitles" hidden="1" oldHidden="1">
    <formula>'МП СОГХ'!$3:$4</formula>
    <oldFormula>'МП СОГХ'!$3:$4</oldFormula>
  </rdn>
  <rdn rId="0" localSheetId="16" customView="1" name="Z_B20F874D_7001_429F_971F_C60F72171B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B20F874D_7001_429F_971F_C60F72171BB4_.wvu.PrintArea" hidden="1" oldHidden="1">
    <formula>'МП Развитие транспорт.системы'!$A$1:$AR$194</formula>
    <oldFormula>'МП Развитие транспорт.системы'!$A$1:$AR$194</oldFormula>
  </rdn>
  <rdn rId="0" localSheetId="17" customView="1" name="Z_B20F874D_7001_429F_971F_C60F72171BB4_.wvu.PrintTitles" hidden="1" oldHidden="1">
    <formula>'МП Развитие транспорт.системы'!$3:$4</formula>
    <oldFormula>'МП Развитие транспорт.системы'!$3:$4</oldFormula>
  </rdn>
  <rdn rId="0" localSheetId="17" customView="1" name="Z_B20F874D_7001_429F_971F_C60F72171BB4_.wvu.Rows" hidden="1" oldHidden="1">
    <formula>'МП Развитие транспорт.системы'!$167:$185</formula>
    <oldFormula>'МП Развитие транспорт.системы'!$167:$185</oldFormula>
  </rdn>
  <rdn rId="0" localSheetId="17" customView="1" name="Z_B20F874D_7001_429F_971F_C60F72171B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B20F874D-7001-429F-971F-C60F72171BB4}" action="add"/>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E1:E1048576" start="0" length="2147483647">
    <dxf>
      <font>
        <color rgb="FFFF0000"/>
      </font>
    </dxf>
  </rfmt>
  <rfmt sheetId="11" sqref="AE24" start="0" length="2147483647">
    <dxf>
      <font>
        <color rgb="FFFF0000"/>
      </font>
    </dxf>
  </rfmt>
  <rcc rId="2014" sId="11" numFmtId="4">
    <nc r="AE24">
      <v>21.6</v>
    </nc>
  </rcc>
  <rfmt sheetId="11" sqref="E24">
    <dxf>
      <fill>
        <patternFill patternType="solid">
          <bgColor rgb="FFFFFF99"/>
        </patternFill>
      </fill>
    </dxf>
  </rfmt>
  <rfmt sheetId="11" sqref="E24">
    <dxf>
      <fill>
        <patternFill>
          <bgColor rgb="FF66FF66"/>
        </patternFill>
      </fill>
    </dxf>
  </rfmt>
  <rfmt sheetId="11" sqref="AE35" start="0" length="2147483647">
    <dxf>
      <font>
        <color rgb="FFFF0000"/>
      </font>
    </dxf>
  </rfmt>
  <rfmt sheetId="11" sqref="A24:XFD24" start="0" length="2147483647">
    <dxf>
      <font>
        <color rgb="FFFF0000"/>
      </font>
    </dxf>
  </rfmt>
  <rfmt sheetId="11" sqref="A35:XFD35" start="0" length="2147483647">
    <dxf>
      <font>
        <color rgb="FFFF0000"/>
      </font>
    </dxf>
  </rfmt>
  <rfmt sheetId="11" sqref="N35">
    <dxf>
      <fill>
        <patternFill patternType="solid">
          <bgColor theme="0" tint="-0.499984740745262"/>
        </patternFill>
      </fill>
    </dxf>
  </rfmt>
  <rfmt sheetId="11" sqref="AD35">
    <dxf>
      <fill>
        <patternFill patternType="solid">
          <bgColor theme="0" tint="-0.499984740745262"/>
        </patternFill>
      </fill>
    </dxf>
  </rfmt>
  <rcc rId="2015" sId="11" numFmtId="4">
    <oc r="AD35">
      <v>1529.4960000000001</v>
    </oc>
    <nc r="AD35">
      <v>1667.25</v>
    </nc>
  </rcc>
  <rfmt sheetId="11" sqref="AD35">
    <dxf>
      <fill>
        <patternFill patternType="none">
          <bgColor auto="1"/>
        </patternFill>
      </fill>
    </dxf>
  </rfmt>
  <rfmt sheetId="11" sqref="AD35">
    <dxf>
      <fill>
        <patternFill patternType="solid">
          <bgColor rgb="FF66FF66"/>
        </patternFill>
      </fill>
    </dxf>
  </rfmt>
  <rfmt sheetId="11" sqref="N35">
    <dxf>
      <fill>
        <patternFill>
          <bgColor rgb="FF66FF66"/>
        </patternFill>
      </fill>
    </dxf>
  </rfmt>
  <rcc rId="2016" sId="11" numFmtId="4">
    <oc r="N35">
      <v>2531.5920000000001</v>
    </oc>
    <nc r="N35">
      <v>2544.19</v>
    </nc>
  </rcc>
  <rfmt sheetId="11" sqref="AE35">
    <dxf>
      <fill>
        <patternFill patternType="solid">
          <bgColor rgb="FF66FF66"/>
        </patternFill>
      </fill>
    </dxf>
  </rfmt>
  <rcc rId="2017" sId="11" numFmtId="4">
    <oc r="AE35">
      <v>0</v>
    </oc>
    <nc r="AE35">
      <v>3700.38</v>
    </nc>
  </rcc>
  <rfmt sheetId="11" sqref="E35">
    <dxf>
      <fill>
        <patternFill patternType="solid">
          <bgColor rgb="FF66FF66"/>
        </patternFill>
      </fill>
    </dxf>
  </rfmt>
  <rfmt sheetId="11" sqref="A41:XFD41" start="0" length="2147483647">
    <dxf>
      <font>
        <color rgb="FFFF0000"/>
      </font>
    </dxf>
  </rfmt>
  <rcc rId="2018" sId="11" numFmtId="4">
    <oc r="N41">
      <v>1815.41</v>
    </oc>
    <nc r="N41">
      <v>1820.91</v>
    </nc>
  </rcc>
  <rfmt sheetId="11" sqref="N41">
    <dxf>
      <fill>
        <patternFill patternType="solid">
          <bgColor rgb="FF66FF66"/>
        </patternFill>
      </fill>
    </dxf>
  </rfmt>
  <rfmt sheetId="11" sqref="AE41">
    <dxf>
      <fill>
        <patternFill patternType="solid">
          <bgColor rgb="FF66FF66"/>
        </patternFill>
      </fill>
    </dxf>
  </rfmt>
  <rcc rId="2019" sId="11" numFmtId="4">
    <nc r="AE41">
      <v>2566.14</v>
    </nc>
  </rcc>
  <rfmt sheetId="11" sqref="E41">
    <dxf>
      <fill>
        <patternFill patternType="solid">
          <bgColor rgb="FF66FF66"/>
        </patternFill>
      </fill>
    </dxf>
  </rfmt>
  <rfmt sheetId="11" sqref="A45:XFD45" start="0" length="2147483647">
    <dxf>
      <font>
        <color rgb="FFFF0000"/>
      </font>
    </dxf>
  </rfmt>
  <rcc rId="2020" sId="11" numFmtId="4">
    <oc r="N45">
      <v>796.72</v>
    </oc>
    <nc r="N45">
      <v>956.23</v>
    </nc>
  </rcc>
  <rfmt sheetId="11" sqref="N45">
    <dxf>
      <fill>
        <patternFill patternType="solid">
          <bgColor rgb="FF66FF66"/>
        </patternFill>
      </fill>
    </dxf>
  </rfmt>
  <rfmt sheetId="11" sqref="P45">
    <dxf>
      <fill>
        <patternFill patternType="solid">
          <bgColor rgb="FF66FF66"/>
        </patternFill>
      </fill>
    </dxf>
  </rfmt>
  <rcc rId="2021" sId="11" numFmtId="4">
    <oc r="AD45">
      <v>154.44900000000001</v>
    </oc>
    <nc r="AD45">
      <v>164.95</v>
    </nc>
  </rcc>
  <rfmt sheetId="11" sqref="AD45">
    <dxf>
      <fill>
        <patternFill patternType="solid">
          <bgColor rgb="FF66FF66"/>
        </patternFill>
      </fill>
    </dxf>
  </rfmt>
  <rcc rId="2022" sId="11" numFmtId="4">
    <oc r="P45">
      <v>468.89299999999997</v>
    </oc>
    <nc r="P45">
      <v>522.49</v>
    </nc>
  </rcc>
  <rcc rId="2023" sId="11">
    <oc r="A46" t="inlineStr">
      <is>
        <t>1.1.6. Проведение Всероссийской переписи населения 2020 года</t>
      </is>
    </oc>
    <nc r="A46" t="inlineStr">
      <is>
        <t>\</t>
      </is>
    </nc>
  </rcc>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51:XFD51" start="0" length="2147483647">
    <dxf>
      <font>
        <color rgb="FFFF0000"/>
      </font>
    </dxf>
  </rfmt>
  <rcc rId="2052" sId="11" numFmtId="4">
    <nc r="AC51">
      <v>311.5</v>
    </nc>
  </rcc>
  <rcc rId="2053" sId="11">
    <oc r="AE50">
      <f>AE51</f>
    </oc>
    <nc r="AE50">
      <f>AE51</f>
    </nc>
  </rcc>
  <rfmt sheetId="11" sqref="AC51">
    <dxf>
      <fill>
        <patternFill patternType="solid">
          <bgColor rgb="FF66FF66"/>
        </patternFill>
      </fill>
    </dxf>
  </rfmt>
  <rfmt sheetId="11" sqref="E51">
    <dxf>
      <fill>
        <patternFill patternType="solid">
          <bgColor rgb="FF66FF66"/>
        </patternFill>
      </fill>
    </dxf>
  </rfmt>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Rows" hidden="1" oldHidden="1">
    <formula>'МП СЭР'!$46:$48</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3" sId="11" numFmtId="4">
    <nc r="AC45">
      <v>300.86</v>
    </nc>
  </rcc>
  <rfmt sheetId="11" sqref="AC45">
    <dxf>
      <fill>
        <patternFill patternType="solid">
          <bgColor rgb="FF66FF66"/>
        </patternFill>
      </fill>
    </dxf>
  </rfmt>
  <rcc rId="2084" sId="11" numFmtId="4">
    <nc r="AE45">
      <v>826.12</v>
    </nc>
  </rcc>
  <rfmt sheetId="11" sqref="AE45">
    <dxf>
      <fill>
        <patternFill patternType="solid">
          <bgColor rgb="FF66FF66"/>
        </patternFill>
      </fill>
    </dxf>
  </rfmt>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5" sId="11" numFmtId="4">
    <nc r="AA51">
      <v>56.77</v>
    </nc>
  </rcc>
  <rfmt sheetId="11" sqref="AA51">
    <dxf>
      <fill>
        <patternFill patternType="solid">
          <bgColor rgb="FF66FF66"/>
        </patternFill>
      </fill>
    </dxf>
  </rfmt>
  <rcc rId="2086" sId="11" odxf="1" s="1" dxf="1">
    <nc r="Z51">
      <f>Z52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87" sId="11" odxf="1" s="1" dxf="1">
    <nc r="W51">
      <f>W52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88" sId="11" odxf="1" s="1" dxf="1">
    <nc r="X51">
      <f>X52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89" sId="11" odxf="1" s="1" dxf="1">
    <nc r="Y51">
      <f>Y52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0" sId="11" odxf="1" s="1" dxf="1">
    <nc r="S51">
      <f>S52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1" sId="11" odxf="1" s="1" dxf="1">
    <nc r="T51">
      <f>T52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2" sId="11" odxf="1" s="1" dxf="1">
    <nc r="U51">
      <f>U52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3" sId="11" odxf="1" s="1" dxf="1">
    <nc r="I51">
      <f>I52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4" sId="11" odxf="1" s="1" dxf="1">
    <nc r="J51">
      <f>J52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5" sId="11" odxf="1" s="1" dxf="1">
    <nc r="K51">
      <f>K52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6" sId="11" odxf="1" s="1" dxf="1">
    <nc r="L51">
      <f>L52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7" sId="11" odxf="1" s="1" dxf="1">
    <nc r="M51">
      <f>M52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8" sId="11" odxf="1" s="1" dxf="1">
    <nc r="N51">
      <f>N52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9" sId="11" odxf="1" s="1" dxf="1">
    <nc r="O51">
      <f>O52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0" sId="11" odxf="1" s="1" dxf="1">
    <nc r="P51">
      <f>P52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1" sId="11" odxf="1" s="1" dxf="1">
    <nc r="Q51">
      <f>Q52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2" sId="11" odxf="1" s="1" dxf="1">
    <nc r="R51">
      <f>R52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3" sId="11" odxf="1" s="1" dxf="1">
    <nc r="AD51">
      <f>AD52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4" sId="11" odxf="1" s="1" dxf="1">
    <nc r="AE51">
      <f>AE52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fmt sheetId="11" sqref="A51:XFD51" start="0" length="2147483647">
    <dxf>
      <font>
        <color rgb="FFFF0000"/>
      </font>
    </dxf>
  </rfmt>
  <rcc rId="2105" sId="11" numFmtId="4">
    <oc r="AC51">
      <v>311.5</v>
    </oc>
    <nc r="AC51">
      <v>254.74</v>
    </nc>
  </rcc>
  <rcc rId="2106" sId="11" odxf="1" s="1" dxf="1">
    <nc r="H51">
      <f>H52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fmt sheetId="11" sqref="H51" start="0" length="2147483647">
    <dxf>
      <font>
        <color rgb="FFFF0000"/>
      </font>
    </dxf>
  </rfmt>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7" sId="11" xfDxf="1" dxf="1" numFmtId="4">
    <oc r="AE41">
      <v>2566.14</v>
    </oc>
    <nc r="AE41">
      <v>1931.31</v>
    </nc>
    <ndxf>
      <font>
        <sz val="14"/>
        <color rgb="FFFF0000"/>
        <name val="Times New Roman"/>
        <scheme val="none"/>
      </font>
      <numFmt numFmtId="174" formatCode="#,##0.00_ ;[Red]\-#,##0.00\ "/>
      <fill>
        <patternFill patternType="solid">
          <bgColor rgb="FF66FF66"/>
        </patternFill>
      </fill>
      <alignment horizontal="center" readingOrder="0"/>
      <border outline="0">
        <left style="thin">
          <color indexed="64"/>
        </left>
        <right style="thin">
          <color indexed="64"/>
        </right>
        <top style="thin">
          <color indexed="64"/>
        </top>
        <bottom style="thin">
          <color indexed="64"/>
        </bottom>
      </border>
    </ndxf>
  </rcc>
  <rcc rId="2108" sId="11" xfDxf="1" dxf="1" numFmtId="4">
    <oc r="AC41">
      <v>0</v>
    </oc>
    <nc r="AC41">
      <v>634.83000000000004</v>
    </nc>
    <ndxf>
      <font>
        <sz val="14"/>
        <color rgb="FFFF0000"/>
        <name val="Times New Roman"/>
        <scheme val="none"/>
      </font>
      <numFmt numFmtId="174" formatCode="#,##0.00_ ;[Red]\-#,##0.00\ "/>
      <alignment horizontal="center" readingOrder="0"/>
      <border outline="0">
        <left style="thin">
          <color indexed="64"/>
        </left>
        <right style="thin">
          <color indexed="64"/>
        </right>
        <top style="thin">
          <color indexed="64"/>
        </top>
        <bottom style="thin">
          <color indexed="64"/>
        </bottom>
      </border>
    </ndxf>
  </rcc>
  <rfmt sheetId="11" sqref="AC41">
    <dxf>
      <fill>
        <patternFill patternType="solid">
          <bgColor rgb="FF66FF66"/>
        </patternFill>
      </fill>
    </dxf>
  </rfmt>
  <rcc rId="2109" sId="11" numFmtId="4">
    <oc r="AA41">
      <v>937.95500000000004</v>
    </oc>
    <nc r="AA41">
      <v>937.95</v>
    </nc>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0" sId="11" xfDxf="1" dxf="1" numFmtId="4">
    <oc r="AE35">
      <v>3700.38</v>
    </oc>
    <nc r="AE35">
      <v>2878.19</v>
    </nc>
    <ndxf>
      <font>
        <sz val="14"/>
        <color rgb="FFFF0000"/>
        <name val="Times New Roman"/>
        <scheme val="none"/>
      </font>
      <numFmt numFmtId="174" formatCode="#,##0.00_ ;[Red]\-#,##0.00\ "/>
      <fill>
        <patternFill patternType="solid">
          <bgColor rgb="FF66FF66"/>
        </patternFill>
      </fill>
      <alignment horizontal="center" readingOrder="0"/>
      <border outline="0">
        <left style="thin">
          <color indexed="64"/>
        </left>
        <right style="thin">
          <color indexed="64"/>
        </right>
        <top style="thin">
          <color indexed="64"/>
        </top>
        <bottom style="thin">
          <color indexed="64"/>
        </bottom>
      </border>
    </ndxf>
  </rcc>
  <rcc rId="2111" sId="11" xfDxf="1" dxf="1" numFmtId="4">
    <oc r="AC35">
      <v>0</v>
    </oc>
    <nc r="AC35">
      <v>822.18</v>
    </nc>
    <ndxf>
      <font>
        <sz val="14"/>
        <color rgb="FFFF0000"/>
        <name val="Times New Roman"/>
        <scheme val="none"/>
      </font>
      <numFmt numFmtId="174" formatCode="#,##0.00_ ;[Red]\-#,##0.00\ "/>
      <alignment horizontal="center" readingOrder="0"/>
      <border outline="0">
        <left style="thin">
          <color indexed="64"/>
        </left>
        <right style="thin">
          <color indexed="64"/>
        </right>
        <top style="thin">
          <color indexed="64"/>
        </top>
        <bottom style="thin">
          <color indexed="64"/>
        </bottom>
      </border>
    </ndxf>
  </rcc>
  <rfmt sheetId="11" sqref="AC35">
    <dxf>
      <fill>
        <patternFill patternType="solid">
          <bgColor rgb="FF66FF66"/>
        </patternFill>
      </fill>
    </dxf>
  </rfmt>
  <rcc rId="2112" sId="11" numFmtId="4">
    <oc r="AE24">
      <v>21.6</v>
    </oc>
    <nc r="AE24">
      <v>9.0399999999999991</v>
    </nc>
  </rcc>
  <rcc rId="2113" sId="11" xfDxf="1" dxf="1" numFmtId="4">
    <oc r="AC24">
      <v>0</v>
    </oc>
    <nc r="AC24">
      <v>12.56</v>
    </nc>
    <ndxf>
      <font>
        <sz val="14"/>
        <color rgb="FFFF0000"/>
        <name val="Times New Roman"/>
        <scheme val="none"/>
      </font>
      <numFmt numFmtId="174" formatCode="#,##0.00_ ;[Red]\-#,##0.00\ "/>
      <alignment horizontal="center" readingOrder="0"/>
      <border outline="0">
        <left style="thin">
          <color indexed="64"/>
        </left>
        <right style="thin">
          <color indexed="64"/>
        </right>
        <top style="thin">
          <color indexed="64"/>
        </top>
        <bottom style="thin">
          <color indexed="64"/>
        </bottom>
      </border>
    </ndxf>
  </rcc>
  <rfmt sheetId="11" sqref="AE24">
    <dxf>
      <fill>
        <patternFill patternType="solid">
          <bgColor rgb="FF66FF66"/>
        </patternFill>
      </fill>
    </dxf>
  </rfmt>
  <rfmt sheetId="11" sqref="AC24">
    <dxf>
      <fill>
        <patternFill patternType="solid">
          <bgColor rgb="FF66FF66"/>
        </patternFill>
      </fill>
    </dxf>
  </rfmt>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4" sId="11" numFmtId="4">
    <oc r="O35">
      <v>2373.6390000000001</v>
    </oc>
    <nc r="O35">
      <v>2373.64</v>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65:XFD67" start="0" length="2147483647">
    <dxf>
      <font>
        <color rgb="FFFF0000"/>
      </font>
    </dxf>
  </rfmt>
  <rfmt sheetId="11" sqref="A93:XFD95" start="0" length="2147483647">
    <dxf>
      <font>
        <color rgb="FFFF0000"/>
      </font>
    </dxf>
  </rfmt>
  <rfmt sheetId="11" sqref="A93:XFD95" start="0" length="2147483647">
    <dxf>
      <font>
        <color auto="1"/>
      </font>
    </dxf>
  </rfmt>
  <rfmt sheetId="11" sqref="A120:XFD121" start="0" length="2147483647">
    <dxf>
      <font>
        <color rgb="FFFF0000"/>
      </font>
    </dxf>
  </rfmt>
  <rcc rId="2115" sId="11" numFmtId="4">
    <nc r="AB120">
      <v>0</v>
    </nc>
  </rcc>
  <rcc rId="2116" sId="11" numFmtId="4">
    <nc r="AB121">
      <v>0</v>
    </nc>
  </rcc>
  <rcc rId="2117" sId="11" numFmtId="4">
    <nc r="AC120">
      <v>1035</v>
    </nc>
  </rcc>
  <rcc rId="2118" sId="11" numFmtId="4">
    <nc r="AC121">
      <v>115</v>
    </nc>
  </rcc>
  <rcc rId="2119" sId="11" numFmtId="4">
    <oc r="Z120">
      <v>0</v>
    </oc>
    <nc r="Z120"/>
  </rcc>
  <rcc rId="2120" sId="11" numFmtId="4">
    <oc r="Z121">
      <v>0</v>
    </oc>
    <nc r="Z121"/>
  </rcc>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Rows" hidden="1" oldHidden="1">
    <formula>'МП СЭР'!$46:$48</formula>
    <oldFormula>'МП СЭР'!$46:$48</old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C120:AC121">
    <dxf>
      <fill>
        <patternFill patternType="solid">
          <bgColor rgb="FF66FF66"/>
        </patternFill>
      </fill>
    </dxf>
  </rfmt>
  <rcc rId="2150" sId="11" numFmtId="4">
    <nc r="AB113">
      <v>0</v>
    </nc>
  </rcc>
  <rcc rId="2151" sId="11" numFmtId="4">
    <nc r="AB114">
      <v>0</v>
    </nc>
  </rcc>
  <rcc rId="2152" sId="11" numFmtId="4">
    <oc r="Z113">
      <v>0</v>
    </oc>
    <nc r="Z113"/>
  </rcc>
  <rcc rId="2153" sId="11" numFmtId="4">
    <oc r="Z114">
      <v>0</v>
    </oc>
    <nc r="Z114"/>
  </rcc>
  <rfmt sheetId="11" sqref="A113:XFD114" start="0" length="2147483647">
    <dxf>
      <font>
        <color rgb="FFFF0000"/>
      </font>
    </dxf>
  </rfmt>
  <rcc rId="2154" sId="11" numFmtId="4">
    <nc r="AC113">
      <v>1146.2</v>
    </nc>
  </rcc>
  <rcc rId="2155" sId="11" numFmtId="4">
    <nc r="AC114">
      <v>127.35599999999999</v>
    </nc>
  </rcc>
  <rfmt sheetId="11" sqref="AC113:AC114">
    <dxf>
      <fill>
        <patternFill patternType="solid">
          <bgColor rgb="FF66FF66"/>
        </patternFill>
      </fill>
    </dxf>
  </rfmt>
  <rfmt sheetId="11" sqref="A127:XFD128" start="0" length="2147483647">
    <dxf>
      <font>
        <color rgb="FFFF0000"/>
      </font>
    </dxf>
  </rfmt>
  <rcc rId="2156" sId="11" numFmtId="4">
    <nc r="AB127">
      <v>0</v>
    </nc>
  </rcc>
  <rcc rId="2157" sId="11" numFmtId="4">
    <nc r="AB128">
      <v>0</v>
    </nc>
  </rcc>
  <rm rId="2158" sheetId="11" source="X127:X128" destination="AC127:AC128" sourceSheetId="11">
    <undo index="1" exp="ref" v="1" dr="AC127" r="AC126" sId="11"/>
    <undo index="0" exp="ref" v="1" dr="AC128" r="AC126" sId="11"/>
    <undo index="19" exp="ref" v="1" dr="AC127" r="E127" sId="11"/>
    <undo index="19" exp="ref" v="1" dr="AC127" r="AI127" sId="11"/>
    <undo index="19" exp="ref" v="1" dr="AC128" r="E128" sId="11"/>
    <undo index="19" exp="ref" v="1" dr="AC128" r="AI128" sId="11"/>
    <undo index="3" exp="ref" v="1" dr="AC127" r="AC107" sId="11"/>
    <undo index="3" exp="ref" v="1" dr="AC128" r="AC108" sId="11"/>
    <rfmt sheetId="11" sqref="AC127" start="0" length="0">
      <dxf>
        <font>
          <sz val="14"/>
          <color rgb="FFFF0000"/>
          <name val="Times New Roman"/>
          <scheme val="none"/>
        </font>
        <numFmt numFmtId="174" formatCode="#,##0.00_ ;[Red]\-#,##0.00\ "/>
        <alignment horizontal="center" vertical="top" readingOrder="0"/>
        <border outline="0">
          <left style="thin">
            <color indexed="64"/>
          </left>
          <right style="thin">
            <color indexed="64"/>
          </right>
          <top style="thin">
            <color indexed="64"/>
          </top>
          <bottom style="thin">
            <color indexed="64"/>
          </bottom>
        </border>
      </dxf>
    </rfmt>
    <rfmt sheetId="11" sqref="AC128" start="0" length="0">
      <dxf>
        <font>
          <sz val="14"/>
          <color rgb="FFFF0000"/>
          <name val="Times New Roman"/>
          <scheme val="none"/>
        </font>
        <numFmt numFmtId="174" formatCode="#,##0.00_ ;[Red]\-#,##0.00\ "/>
        <alignment horizontal="center" vertical="top" readingOrder="0"/>
        <border outline="0">
          <left style="thin">
            <color indexed="64"/>
          </left>
          <right style="thin">
            <color indexed="64"/>
          </right>
          <top style="thin">
            <color indexed="64"/>
          </top>
          <bottom style="thin">
            <color indexed="64"/>
          </bottom>
        </border>
      </dxf>
    </rfmt>
  </rm>
  <rcc rId="2159" sId="11">
    <oc r="AC126">
      <f>#REF!+#REF!</f>
    </oc>
    <nc r="AC126">
      <f>AC128+AC127</f>
    </nc>
  </rcc>
  <rfmt sheetId="11" sqref="AC127:AC128">
    <dxf>
      <fill>
        <patternFill patternType="solid">
          <bgColor rgb="FF66FF66"/>
        </patternFill>
      </fill>
    </dxf>
  </rfmt>
  <rcc rId="2160" sId="11">
    <oc r="D126">
      <f>D128+D127</f>
    </oc>
    <nc r="D126">
      <f>D128+D127</f>
    </nc>
  </rcc>
  <rcc rId="2161" sId="11">
    <oc r="E126">
      <f>E128+E127</f>
    </oc>
    <nc r="E126">
      <f>E128+E127</f>
    </nc>
  </rcc>
  <rcc rId="2162" sId="11">
    <oc r="D127">
      <f>E127</f>
    </oc>
    <nc r="D127">
      <f>E127</f>
    </nc>
  </rcc>
  <rcc rId="2163" sId="11">
    <oc r="E127">
      <f>I127+K127+M127+O127+Q127+S127+U127+W127+Y127+AA127+#REF!+AE127</f>
    </oc>
    <nc r="E127">
      <f>I127+K127+M127+O127+Q127+S127+U127+W127+Y127++AA127+AC127+AE127</f>
    </nc>
  </rcc>
  <rcc rId="2164" sId="11">
    <oc r="D128">
      <f>E128</f>
    </oc>
    <nc r="D128">
      <f>E128</f>
    </nc>
  </rcc>
  <rcc rId="2165" sId="11">
    <oc r="E128">
      <f>I128+K128+M128+O128+Q128+S128+U128+W128+Y128+AA128+#REF!+AE128</f>
    </oc>
    <nc r="E128">
      <f>I128+K128+M128+O128+Q128+S128+U128+W128+Y128++AA128+AC128+AE128</f>
    </nc>
  </rcc>
  <rfmt sheetId="11" sqref="E120:E121">
    <dxf>
      <fill>
        <patternFill patternType="solid">
          <bgColor rgb="FF66FF66"/>
        </patternFill>
      </fill>
    </dxf>
  </rfmt>
  <rfmt sheetId="11" sqref="E113:E114">
    <dxf>
      <fill>
        <patternFill patternType="solid">
          <bgColor rgb="FF66FF66"/>
        </patternFill>
      </fill>
    </dxf>
  </rfmt>
  <rfmt sheetId="11" sqref="E127:E128">
    <dxf>
      <fill>
        <patternFill patternType="solid">
          <bgColor rgb="FF66FF66"/>
        </patternFill>
      </fill>
    </dxf>
  </rfmt>
  <rfmt sheetId="11" sqref="A135:XFD136" start="0" length="2147483647">
    <dxf>
      <font>
        <color rgb="FFFF0000"/>
      </font>
    </dxf>
  </rfmt>
  <rfmt sheetId="11" sqref="X127:X128">
    <dxf>
      <border>
        <left style="thin">
          <color indexed="64"/>
        </left>
        <right style="thin">
          <color indexed="64"/>
        </right>
        <top style="thin">
          <color indexed="64"/>
        </top>
        <bottom style="thin">
          <color indexed="64"/>
        </bottom>
        <vertical style="thin">
          <color indexed="64"/>
        </vertical>
        <horizontal style="thin">
          <color indexed="64"/>
        </horizontal>
      </border>
    </dxf>
  </rfmt>
  <rcc rId="2166" sId="11" numFmtId="4">
    <oc r="Z127">
      <v>0</v>
    </oc>
    <nc r="Z127"/>
  </rcc>
  <rcc rId="2167" sId="11" numFmtId="4">
    <oc r="Z128">
      <v>0</v>
    </oc>
    <nc r="Z128"/>
  </rcc>
  <rfmt sheetId="11" sqref="AB135:AB136">
    <dxf>
      <fill>
        <patternFill patternType="solid">
          <bgColor rgb="FF66FF66"/>
        </patternFill>
      </fill>
    </dxf>
  </rfmt>
  <rfmt sheetId="11" sqref="A140:XFD141" start="0" length="2147483647">
    <dxf>
      <font>
        <color rgb="FFFF0000"/>
      </font>
    </dxf>
  </rfmt>
  <rfmt sheetId="11" sqref="AB139:AB140">
    <dxf>
      <fill>
        <patternFill patternType="solid">
          <bgColor rgb="FF66FF66"/>
        </patternFill>
      </fill>
    </dxf>
  </rfmt>
  <rcc rId="2168" sId="11" odxf="1" dxf="1">
    <oc r="AC135">
      <f>AC137+AC136</f>
    </oc>
    <nc r="AC135">
      <f>AC137+AC136</f>
    </nc>
    <odxf>
      <fill>
        <patternFill patternType="none">
          <bgColor indexed="65"/>
        </patternFill>
      </fill>
    </odxf>
    <ndxf>
      <fill>
        <patternFill patternType="solid">
          <bgColor rgb="FF66FF66"/>
        </patternFill>
      </fill>
    </ndxf>
  </rcc>
  <rcc rId="2169" sId="11" odxf="1" dxf="1" numFmtId="4">
    <oc r="AC136">
      <v>0</v>
    </oc>
    <nc r="AC136">
      <v>500</v>
    </nc>
    <odxf>
      <fill>
        <patternFill patternType="none">
          <bgColor indexed="65"/>
        </patternFill>
      </fill>
    </odxf>
    <ndxf>
      <fill>
        <patternFill patternType="solid">
          <bgColor rgb="FF66FF66"/>
        </patternFill>
      </fill>
    </ndxf>
  </rcc>
  <rcc rId="2170" sId="11" odxf="1" dxf="1">
    <oc r="AB135">
      <f>AB137+AB136</f>
    </oc>
    <nc r="AB135">
      <f>AB137+AB136</f>
    </nc>
    <odxf>
      <fill>
        <patternFill patternType="solid">
          <bgColor rgb="FF66FF66"/>
        </patternFill>
      </fill>
    </odxf>
    <ndxf>
      <fill>
        <patternFill patternType="none">
          <bgColor indexed="65"/>
        </patternFill>
      </fill>
    </ndxf>
  </rcc>
  <rfmt sheetId="11" sqref="AB136" start="0" length="0">
    <dxf>
      <fill>
        <patternFill patternType="none">
          <bgColor indexed="65"/>
        </patternFill>
      </fill>
    </dxf>
  </rfmt>
  <rcc rId="2171" sId="11" odxf="1" dxf="1">
    <oc r="AC139">
      <f>AC141+AC140</f>
    </oc>
    <nc r="AC139">
      <f>AC141+AC140</f>
    </nc>
    <odxf>
      <fill>
        <patternFill patternType="none">
          <bgColor indexed="65"/>
        </patternFill>
      </fill>
    </odxf>
    <ndxf>
      <fill>
        <patternFill patternType="solid">
          <bgColor rgb="FF66FF66"/>
        </patternFill>
      </fill>
    </ndxf>
  </rcc>
  <rcc rId="2172" sId="11" odxf="1" dxf="1" numFmtId="4">
    <oc r="AC140">
      <v>0</v>
    </oc>
    <nc r="AC140">
      <v>790</v>
    </nc>
    <odxf>
      <fill>
        <patternFill patternType="none">
          <bgColor indexed="65"/>
        </patternFill>
      </fill>
    </odxf>
    <ndxf>
      <fill>
        <patternFill patternType="solid">
          <bgColor rgb="FF66FF66"/>
        </patternFill>
      </fill>
    </ndxf>
  </rcc>
  <rcc rId="2173" sId="11" odxf="1" dxf="1">
    <oc r="AB139">
      <f>AB141+AB140</f>
    </oc>
    <nc r="AB139">
      <f>AB141+AB140</f>
    </nc>
    <odxf>
      <fill>
        <patternFill patternType="solid">
          <bgColor rgb="FF66FF66"/>
        </patternFill>
      </fill>
    </odxf>
    <ndxf>
      <fill>
        <patternFill patternType="none">
          <bgColor indexed="65"/>
        </patternFill>
      </fill>
    </ndxf>
  </rcc>
  <rfmt sheetId="11" sqref="AB140" start="0" length="0">
    <dxf>
      <fill>
        <patternFill patternType="none">
          <bgColor indexed="65"/>
        </patternFill>
      </fill>
    </dxf>
  </rfmt>
  <rfmt sheetId="11" sqref="A139:XFD139" start="0" length="2147483647">
    <dxf>
      <font>
        <color rgb="FFFF0000"/>
      </font>
    </dxf>
  </rfmt>
  <rcc rId="2174" sId="11">
    <oc r="F140">
      <f>IFERROR(E140/B140*100,0)</f>
    </oc>
    <nc r="F140">
      <f>IFERROR(E140/B140*100,0)</f>
    </nc>
  </rcc>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Rows" hidden="1" oldHidden="1">
    <formula>'МП СЭР'!$46:$48</formula>
    <oldFormula>'МП СЭР'!$46:$48</old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143:XFD144" start="0" length="2147483647">
    <dxf>
      <font>
        <color rgb="FFFF0000"/>
      </font>
    </dxf>
  </rfmt>
  <rfmt sheetId="11" sqref="A145:XFD145" start="0" length="2147483647">
    <dxf>
      <font>
        <color rgb="FFFF0000"/>
      </font>
    </dxf>
  </rfmt>
  <rcc rId="2204" sId="11" odxf="1" dxf="1" numFmtId="4">
    <oc r="AC137">
      <v>0</v>
    </oc>
    <nc r="AC137">
      <v>500</v>
    </nc>
    <odxf>
      <font>
        <sz val="14"/>
        <color auto="1"/>
        <name val="Times New Roman"/>
        <scheme val="none"/>
      </font>
      <fill>
        <patternFill patternType="none">
          <bgColor indexed="65"/>
        </patternFill>
      </fill>
    </odxf>
    <ndxf>
      <font>
        <sz val="14"/>
        <color rgb="FFFF0000"/>
        <name val="Times New Roman"/>
        <scheme val="none"/>
      </font>
      <fill>
        <patternFill patternType="solid">
          <bgColor rgb="FF66FF66"/>
        </patternFill>
      </fill>
    </ndxf>
  </rcc>
  <rcc rId="2205" sId="11" odxf="1" dxf="1" numFmtId="4">
    <oc r="AC136">
      <v>500</v>
    </oc>
    <nc r="AC136">
      <v>0</v>
    </nc>
    <odxf>
      <fill>
        <patternFill patternType="solid">
          <bgColor rgb="FF66FF66"/>
        </patternFill>
      </fill>
    </odxf>
    <ndxf>
      <fill>
        <patternFill patternType="none">
          <bgColor indexed="65"/>
        </patternFill>
      </fill>
    </ndxf>
  </rcc>
  <rcc rId="2206" sId="11" odxf="1" dxf="1" numFmtId="4">
    <oc r="AC141">
      <v>0</v>
    </oc>
    <nc r="AC141">
      <v>790</v>
    </nc>
    <odxf>
      <fill>
        <patternFill patternType="none">
          <bgColor indexed="65"/>
        </patternFill>
      </fill>
    </odxf>
    <ndxf>
      <fill>
        <patternFill patternType="solid">
          <bgColor rgb="FF66FF66"/>
        </patternFill>
      </fill>
    </ndxf>
  </rcc>
  <rcc rId="2207" sId="11" odxf="1" dxf="1" numFmtId="4">
    <oc r="AC140">
      <v>790</v>
    </oc>
    <nc r="AC140">
      <v>0</v>
    </nc>
    <odxf>
      <fill>
        <patternFill patternType="solid">
          <bgColor rgb="FF66FF66"/>
        </patternFill>
      </fill>
    </odxf>
    <ndxf>
      <fill>
        <patternFill patternType="none">
          <bgColor indexed="65"/>
        </patternFill>
      </fill>
    </ndxf>
  </rcc>
  <rfmt sheetId="11" sqref="E135:E137">
    <dxf>
      <fill>
        <patternFill patternType="solid">
          <bgColor rgb="FF66FF66"/>
        </patternFill>
      </fill>
    </dxf>
  </rfmt>
  <rfmt sheetId="11" sqref="E139:E141">
    <dxf>
      <fill>
        <patternFill patternType="solid">
          <bgColor rgb="FF66FF66"/>
        </patternFill>
      </fill>
    </dxf>
  </rfmt>
  <rfmt sheetId="11" sqref="E143:E145">
    <dxf>
      <fill>
        <patternFill patternType="solid">
          <bgColor rgb="FF66FF66"/>
        </patternFill>
      </fill>
    </dxf>
  </rfmt>
  <rfmt sheetId="11" sqref="AC145">
    <dxf>
      <fill>
        <patternFill patternType="solid">
          <bgColor rgb="FF66FF66"/>
        </patternFill>
      </fill>
    </dxf>
  </rfmt>
  <rfmt sheetId="11" sqref="AC143">
    <dxf>
      <fill>
        <patternFill patternType="solid">
          <bgColor rgb="FF66FF66"/>
        </patternFill>
      </fill>
    </dxf>
  </rfmt>
  <rcc rId="2208" sId="11" numFmtId="4">
    <oc r="AC149">
      <v>0</v>
    </oc>
    <nc r="AC149">
      <v>300</v>
    </nc>
  </rcc>
  <rfmt sheetId="11" sqref="A147:XFD149" start="0" length="2147483647">
    <dxf>
      <font>
        <color rgb="FFFF0000"/>
      </font>
    </dxf>
  </rfmt>
  <rfmt sheetId="11" sqref="AC149">
    <dxf>
      <fill>
        <patternFill patternType="solid">
          <bgColor rgb="FF66FF66"/>
        </patternFill>
      </fill>
    </dxf>
  </rfmt>
  <rfmt sheetId="11" sqref="AC147">
    <dxf>
      <fill>
        <patternFill patternType="solid">
          <bgColor rgb="FF66FF66"/>
        </patternFill>
      </fill>
    </dxf>
  </rfmt>
  <rfmt sheetId="11" sqref="E147">
    <dxf>
      <fill>
        <patternFill patternType="solid">
          <bgColor rgb="FF66FF66"/>
        </patternFill>
      </fill>
    </dxf>
  </rfmt>
  <rfmt sheetId="11" sqref="E149">
    <dxf>
      <fill>
        <patternFill patternType="solid">
          <bgColor rgb="FF66FF66"/>
        </patternFill>
      </fill>
    </dxf>
  </rfmt>
  <rfmt sheetId="11" sqref="E144 E144 E136 E140 E140">
    <dxf>
      <fill>
        <patternFill patternType="none">
          <bgColor auto="1"/>
        </patternFill>
      </fill>
    </dxf>
  </rfmt>
  <rfmt sheetId="11" sqref="A151:XFD153" start="0" length="2147483647">
    <dxf>
      <font>
        <color rgb="FFFF0000"/>
      </font>
    </dxf>
  </rfmt>
  <rcc rId="2209" sId="11" numFmtId="4">
    <oc r="AE153">
      <v>0</v>
    </oc>
    <nc r="AE153">
      <v>1000</v>
    </nc>
  </rcc>
  <rfmt sheetId="11" sqref="AE153 AE151">
    <dxf>
      <fill>
        <patternFill patternType="solid">
          <bgColor rgb="FF66FF66"/>
        </patternFill>
      </fill>
    </dxf>
  </rfmt>
  <rfmt sheetId="11" sqref="A155:XFD157" start="0" length="2147483647">
    <dxf>
      <font>
        <color rgb="FFFF0000"/>
      </font>
    </dxf>
  </rfmt>
  <rcc rId="2210" sId="11" numFmtId="4">
    <oc r="AE157">
      <v>0</v>
    </oc>
    <nc r="AE157">
      <v>600</v>
    </nc>
  </rcc>
  <rfmt sheetId="11" sqref="AE157 AE155">
    <dxf>
      <fill>
        <patternFill patternType="solid">
          <bgColor rgb="FF66FF66"/>
        </patternFill>
      </fill>
    </dxf>
  </rfmt>
  <rfmt sheetId="11" sqref="E151 E153 E155 E157">
    <dxf>
      <fill>
        <patternFill patternType="solid">
          <bgColor rgb="FF66FF66"/>
        </patternFill>
      </fill>
    </dxf>
  </rfmt>
  <rfmt sheetId="11" sqref="A159:XFD161" start="0" length="2147483647">
    <dxf>
      <font>
        <color rgb="FFFF0000"/>
      </font>
    </dxf>
  </rfmt>
  <rcc rId="2211" sId="11" numFmtId="4">
    <oc r="AE161">
      <v>0</v>
    </oc>
    <nc r="AE161">
      <v>600</v>
    </nc>
  </rcc>
  <rfmt sheetId="11" sqref="AE161 AE159">
    <dxf>
      <fill>
        <patternFill patternType="solid">
          <bgColor rgb="FF66FF66"/>
        </patternFill>
      </fill>
    </dxf>
  </rfmt>
  <rfmt sheetId="11" sqref="AA171 E161 E159">
    <dxf>
      <fill>
        <patternFill patternType="solid">
          <bgColor rgb="FF66FF66"/>
        </patternFill>
      </fill>
    </dxf>
  </rfmt>
  <rcc rId="2212" sId="11">
    <oc r="E107">
      <f>E113+E120+E127+E136+E140+E144+E148+E152+E156+E160</f>
    </oc>
    <nc r="E107">
      <f>E113+E120+E127+E136+E140+E144+E148+E152+E156+E160</f>
    </nc>
  </rcc>
  <rcc rId="2213" sId="11" odxf="1" dxf="1">
    <oc r="AC143">
      <f>AC145+AC144</f>
    </oc>
    <nc r="AC143">
      <f>AC145+AC144</f>
    </nc>
    <odxf>
      <fill>
        <patternFill patternType="solid">
          <bgColor rgb="FF66FF66"/>
        </patternFill>
      </fill>
    </odxf>
    <ndxf>
      <fill>
        <patternFill patternType="none">
          <bgColor indexed="65"/>
        </patternFill>
      </fill>
    </ndxf>
  </rcc>
  <rfmt sheetId="11" sqref="AC145" start="0" length="0">
    <dxf>
      <fill>
        <patternFill patternType="none">
          <bgColor indexed="65"/>
        </patternFill>
      </fill>
    </dxf>
  </rfmt>
  <rcc rId="2214" sId="11">
    <oc r="Z143">
      <f>Z145+Z144</f>
    </oc>
    <nc r="Z143">
      <f>Z145+Z144</f>
    </nc>
  </rcc>
  <rcc rId="2215" sId="11" numFmtId="4">
    <oc r="Z145">
      <v>500</v>
    </oc>
    <nc r="Z145">
      <v>0</v>
    </nc>
  </rcc>
  <rfmt sheetId="11" sqref="A143:XFD145">
    <dxf>
      <fill>
        <patternFill patternType="none">
          <bgColor auto="1"/>
        </patternFill>
      </fill>
    </dxf>
  </rfmt>
  <rfmt sheetId="11" sqref="A143:XFD145" start="0" length="2147483647">
    <dxf>
      <font>
        <color auto="1"/>
      </font>
    </dxf>
  </rfmt>
  <rcc rId="2216" sId="11">
    <oc r="E148">
      <f>I148+K148+M148+O148+Q148+S148+U148+W148+Y148+AA148+AC148+AE148</f>
    </oc>
    <nc r="E148">
      <f>I148+K148+M148+O148+Q148+S148+U148+W148+Y148+AA148+AC148+AE148</f>
    </nc>
  </rcc>
  <rcc rId="2217" sId="11">
    <oc r="D169">
      <f>E169</f>
    </oc>
    <nc r="D169">
      <f>E169</f>
    </nc>
  </rcc>
  <rcc rId="2218" sId="11">
    <oc r="E166">
      <f>E167+E168+E169</f>
    </oc>
    <nc r="E166">
      <f>E167+E168+E169</f>
    </nc>
  </rcc>
  <rcc rId="2219" sId="11">
    <oc r="D168">
      <f>E168</f>
    </oc>
    <nc r="D168">
      <f>E168</f>
    </nc>
  </rcc>
  <rcc rId="2220" sId="11">
    <oc r="E168">
      <f>I168+K168+M168+O168+Q168+S168+U168+W168+Y168+AA168+AC168+AE168</f>
    </oc>
    <nc r="E168">
      <f>I168+K168+M168+O168+Q168+S168+U168+W168+Y168+AA168+AC168+AE168</f>
    </nc>
  </rcc>
  <rcc rId="2221" sId="11">
    <oc r="AD169">
      <f>AD12+AD55+AD165</f>
    </oc>
    <nc r="AD169">
      <f>AD12+AD55+AD165</f>
    </nc>
  </rcc>
  <rcc rId="2222" sId="11">
    <oc r="AC168">
      <f>AC11+AC54</f>
    </oc>
    <nc r="AC168">
      <f>AC11+AC54</f>
    </nc>
  </rcc>
  <rcc rId="2223" sId="11">
    <oc r="AC107">
      <f>AC113+AC120+#REF!+AC136+AC140+AC144+AC148+AC152+AC156+AC160</f>
    </oc>
    <nc r="AC107">
      <f>AC113+AC120+AC127+AC136+AC140+AC144+AC148+AC152+AC156+AC160</f>
    </nc>
  </rcc>
  <rcc rId="2224" sId="11">
    <oc r="AC108">
      <f>AC114+AC121+#REF!+AC137+AC141+AC145+AC149+AC153+AC157+AC161</f>
    </oc>
    <nc r="AC108">
      <f>AC114+AC121+AC128+AC137+AC141+AC145+AC149+AC153+AC157+AC161</f>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5" sId="11">
    <oc r="AC107">
      <f>AC113+AC120+AC127+AC136+AC140+AC144+AC148+AC152+AC156+AC160</f>
    </oc>
    <nc r="AC107">
      <f>AC113+AC120+AC127+AC136+AC140+AC144+AC148+AC152+AC156+AC160</f>
    </nc>
  </rcc>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6" sId="4" numFmtId="4">
    <oc r="AD35">
      <v>3240.78</v>
    </oc>
    <nc r="AD35">
      <v>3769.7716</v>
    </nc>
  </rcc>
  <rcc rId="2227" sId="4" numFmtId="4">
    <oc r="AB35">
      <v>3362.03</v>
    </oc>
    <nc r="AB35">
      <v>3362.0340000000001</v>
    </nc>
  </rcc>
  <rcc rId="2228" sId="4" numFmtId="4">
    <oc r="AD84">
      <v>3128.2</v>
    </oc>
    <nc r="AD84">
      <v>3856.1</v>
    </nc>
  </rcc>
  <rcc rId="2229" sId="4" numFmtId="4">
    <oc r="AD103">
      <v>107.24</v>
    </oc>
    <nc r="AD103">
      <v>239.636</v>
    </nc>
  </rcc>
  <rcc rId="2230" sId="4" numFmtId="4">
    <oc r="Z194">
      <v>2129.6660000000002</v>
    </oc>
    <nc r="Z194">
      <v>1710.0740000000001</v>
    </nc>
  </rcc>
  <rcc rId="2231" sId="4" numFmtId="4">
    <oc r="Z206">
      <v>11439.078</v>
    </oc>
    <nc r="Z206">
      <v>11868.67</v>
    </nc>
  </rcc>
  <rfmt sheetId="4" sqref="B206">
    <dxf>
      <fill>
        <patternFill>
          <bgColor rgb="FFFF0000"/>
        </patternFill>
      </fill>
    </dxf>
  </rfmt>
  <rcc rId="2232" sId="4" numFmtId="4">
    <oc r="W275">
      <v>100</v>
    </oc>
    <nc r="W275">
      <v>0</v>
    </nc>
  </rcc>
  <rcc rId="2233" sId="4" numFmtId="4">
    <oc r="V275">
      <v>100</v>
    </oc>
    <nc r="V275">
      <v>0</v>
    </nc>
  </rcc>
  <rcc rId="2234" sId="4" numFmtId="4">
    <oc r="X275">
      <v>394</v>
    </oc>
    <nc r="X275">
      <v>234</v>
    </nc>
  </rcc>
  <rcv guid="{B20F874D-7001-429F-971F-C60F72171BB4}" action="delete"/>
  <rdn rId="0" localSheetId="2" customView="1" name="Z_B20F874D_7001_429F_971F_C60F72171BB4_.wvu.PrintArea" hidden="1" oldHidden="1">
    <formula>'МП РО'!$A$1:$AG$337</formula>
    <oldFormula>'МП РО'!$A$1:$AG$337</oldFormula>
  </rdn>
  <rdn rId="0" localSheetId="3" customView="1" name="Z_B20F874D_7001_429F_971F_C60F72171BB4_.wvu.Rows" hidden="1" oldHidden="1">
    <formula>'МП СДР'!$4:$5</formula>
    <oldFormula>'МП СДР'!$4:$5</oldFormula>
  </rdn>
  <rdn rId="0" localSheetId="4" customView="1" name="Z_B20F874D_7001_429F_971F_C60F72171BB4_.wvu.PrintArea" hidden="1" oldHidden="1">
    <formula>'МП Культурное пространство'!$A$1:$AF$286</formula>
    <oldFormula>'МП Культурное пространство'!$A$1:$AF$286</oldFormula>
  </rdn>
  <rdn rId="0" localSheetId="4" customView="1" name="Z_B20F874D_7001_429F_971F_C60F72171B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B20F874D_7001_429F_971F_C60F72171BB4_.wvu.Rows" hidden="1" oldHidden="1">
    <formula>'МП Культурное пространство'!$117:$144</formula>
    <oldFormula>'МП Культурное пространство'!$117:$144</oldFormula>
  </rdn>
  <rdn rId="0" localSheetId="5" customView="1" name="Z_B20F874D_7001_429F_971F_C60F72171BB4_.wvu.PrintArea" hidden="1" oldHidden="1">
    <formula>'МП Развитие ФКиС'!$A$1:$AG$110</formula>
    <oldFormula>'МП Развитие ФКиС'!$A$1:$AG$110</oldFormula>
  </rdn>
  <rdn rId="0" localSheetId="5" customView="1" name="Z_B20F874D_7001_429F_971F_C60F72171BB4_.wvu.PrintTitles" hidden="1" oldHidden="1">
    <formula>'МП Развитие ФКиС'!$A:$A,'МП Развитие ФКиС'!$8:$9</formula>
    <oldFormula>'МП Развитие ФКиС'!$A:$A,'МП Развитие ФКиС'!$8:$9</oldFormula>
  </rdn>
  <rdn rId="0" localSheetId="5" customView="1" name="Z_B20F874D_7001_429F_971F_C60F72171BB4_.wvu.Cols" hidden="1" oldHidden="1">
    <formula>'МП Развитие ФКиС'!$AE:$AE</formula>
    <oldFormula>'МП Развитие ФКиС'!$AE:$AE</oldFormula>
  </rdn>
  <rdn rId="0" localSheetId="6" customView="1" name="Z_B20F874D_7001_429F_971F_C60F72171BB4_.wvu.PrintArea" hidden="1" oldHidden="1">
    <formula>'МП СЗН'!$A$1:$AF$53</formula>
    <oldFormula>'МП СЗН'!$A$1:$AF$53</oldFormula>
  </rdn>
  <rdn rId="0" localSheetId="6" customView="1" name="Z_B20F874D_7001_429F_971F_C60F72171BB4_.wvu.PrintTitles" hidden="1" oldHidden="1">
    <formula>'МП СЗН'!$A:$A</formula>
    <oldFormula>'МП СЗН'!$A:$A</oldFormula>
  </rdn>
  <rdn rId="0" localSheetId="7" customView="1" name="Z_B20F874D_7001_429F_971F_C60F72171BB4_.wvu.PrintArea" hidden="1" oldHidden="1">
    <formula>'МП АПК'!$A$1:$AF$87</formula>
    <oldFormula>'МП АПК'!$A$1:$AF$87</oldFormula>
  </rdn>
  <rdn rId="0" localSheetId="7" customView="1" name="Z_B20F874D_7001_429F_971F_C60F72171BB4_.wvu.PrintTitles" hidden="1" oldHidden="1">
    <formula>'МП АПК'!$A:$A</formula>
    <oldFormula>'МП АПК'!$A:$A</oldFormula>
  </rdn>
  <rdn rId="0" localSheetId="8" customView="1" name="Z_B20F874D_7001_429F_971F_C60F72171BB4_.wvu.PrintArea" hidden="1" oldHidden="1">
    <formula>'МП Развитие жилсферы'!$A$1:$AF$158</formula>
    <oldFormula>'МП Развитие жилсферы'!$A$1:$AF$158</oldFormula>
  </rdn>
  <rdn rId="0" localSheetId="8" customView="1" name="Z_B20F874D_7001_429F_971F_C60F72171B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B20F874D_7001_429F_971F_C60F72171BB4_.wvu.PrintArea" hidden="1" oldHidden="1">
    <formula>'МП Развитие муниц.службы'!$A$1:$AF$99</formula>
    <oldFormula>'МП Развитие муниц.службы'!$A$1:$AF$99</oldFormula>
  </rdn>
  <rdn rId="0" localSheetId="10" customView="1" name="Z_B20F874D_7001_429F_971F_C60F72171BB4_.wvu.PrintTitles" hidden="1" oldHidden="1">
    <formula>'МП Развитие муниц.службы'!$A:$A</formula>
    <oldFormula>'МП Развитие муниц.службы'!$A:$A</oldFormula>
  </rdn>
  <rdn rId="0" localSheetId="11" customView="1" name="Z_B20F874D_7001_429F_971F_C60F72171BB4_.wvu.Cols" hidden="1" oldHidden="1">
    <formula>'МП СЭР'!$AG:$AL</formula>
    <oldFormula>'МП СЭР'!$AG:$AL</oldFormula>
  </rdn>
  <rdn rId="0" localSheetId="11" customView="1" name="Z_B20F874D_7001_429F_971F_C60F72171BB4_.wvu.FilterData" hidden="1" oldHidden="1">
    <formula>'МП СЭР'!$A$1:$AJ$171</formula>
    <oldFormula>'МП СЭР'!$A$1:$AJ$171</oldFormula>
  </rdn>
  <rdn rId="0" localSheetId="15" customView="1" name="Z_B20F874D_7001_429F_971F_C60F72171BB4_.wvu.PrintArea" hidden="1" oldHidden="1">
    <formula>'МП РЖКК'!$A$1:$AF$119</formula>
    <oldFormula>'МП РЖКК'!$A$1:$AF$119</oldFormula>
  </rdn>
  <rdn rId="0" localSheetId="15" customView="1" name="Z_B20F874D_7001_429F_971F_C60F72171BB4_.wvu.PrintTitles" hidden="1" oldHidden="1">
    <formula>'МП РЖКК'!$4:$5</formula>
    <oldFormula>'МП РЖКК'!$4:$5</oldFormula>
  </rdn>
  <rdn rId="0" localSheetId="15" customView="1" name="Z_B20F874D_7001_429F_971F_C60F72171BB4_.wvu.Rows" hidden="1" oldHidden="1">
    <formula>'МП РЖКК'!$126:$126</formula>
    <oldFormula>'МП РЖКК'!$126:$126</oldFormula>
  </rdn>
  <rdn rId="0" localSheetId="16" customView="1" name="Z_B20F874D_7001_429F_971F_C60F72171BB4_.wvu.PrintArea" hidden="1" oldHidden="1">
    <formula>'МП СОГХ'!$A$1:$AR$110</formula>
    <oldFormula>'МП СОГХ'!$A$1:$AR$110</oldFormula>
  </rdn>
  <rdn rId="0" localSheetId="16" customView="1" name="Z_B20F874D_7001_429F_971F_C60F72171BB4_.wvu.PrintTitles" hidden="1" oldHidden="1">
    <formula>'МП СОГХ'!$3:$4</formula>
    <oldFormula>'МП СОГХ'!$3:$4</oldFormula>
  </rdn>
  <rdn rId="0" localSheetId="16" customView="1" name="Z_B20F874D_7001_429F_971F_C60F72171B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B20F874D_7001_429F_971F_C60F72171BB4_.wvu.PrintArea" hidden="1" oldHidden="1">
    <formula>'МП Развитие транспорт.системы'!$A$1:$AR$194</formula>
    <oldFormula>'МП Развитие транспорт.системы'!$A$1:$AR$194</oldFormula>
  </rdn>
  <rdn rId="0" localSheetId="17" customView="1" name="Z_B20F874D_7001_429F_971F_C60F72171BB4_.wvu.PrintTitles" hidden="1" oldHidden="1">
    <formula>'МП Развитие транспорт.системы'!$3:$4</formula>
    <oldFormula>'МП Развитие транспорт.системы'!$3:$4</oldFormula>
  </rdn>
  <rdn rId="0" localSheetId="17" customView="1" name="Z_B20F874D_7001_429F_971F_C60F72171BB4_.wvu.Rows" hidden="1" oldHidden="1">
    <formula>'МП Развитие транспорт.системы'!$167:$185</formula>
    <oldFormula>'МП Развитие транспорт.системы'!$167:$185</oldFormula>
  </rdn>
  <rdn rId="0" localSheetId="17" customView="1" name="Z_B20F874D_7001_429F_971F_C60F72171B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B20F874D-7001-429F-971F-C60F72171BB4}" action="add"/>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C1:AC1048576" start="0" length="2147483647">
    <dxf>
      <font>
        <color rgb="FFFF0000"/>
      </font>
    </dxf>
  </rfmt>
  <rfmt sheetId="11" sqref="AE1:AE1048576" start="0" length="2147483647">
    <dxf>
      <font>
        <color rgb="FFFF0000"/>
      </font>
    </dxf>
  </rfmt>
  <rfmt sheetId="11" sqref="E166" start="0" length="2147483647">
    <dxf>
      <font/>
    </dxf>
  </rfmt>
  <rfmt sheetId="11" sqref="E16 E58 E86 E105 A1:XFD1048576" start="0" length="2147483647">
    <dxf>
      <font>
        <color auto="1"/>
      </font>
    </dxf>
  </rfmt>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3" sId="4" numFmtId="34">
    <oc r="AD23">
      <v>102.3169</v>
    </oc>
    <nc r="AD23">
      <v>64.637500000000003</v>
    </nc>
  </rcc>
  <rcc rId="2264" sId="4" numFmtId="34">
    <oc r="AD22">
      <v>809.81690000000003</v>
    </oc>
    <nc r="AD22">
      <v>64.637500000000003</v>
    </nc>
  </rcc>
  <rcc rId="2265" sId="4" numFmtId="34">
    <oc r="AD21">
      <v>331.70760999999999</v>
    </oc>
    <nc r="AD21">
      <v>187.31161</v>
    </nc>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6" sId="11">
    <oc r="AC169">
      <f>AC12+AC55+AC165</f>
    </oc>
    <nc r="AC169">
      <f>AC12+AC55+AC165</f>
    </nc>
  </rcc>
  <rcc rId="2267" sId="11">
    <oc r="AE169">
      <f>AE12+AE55+AE165</f>
    </oc>
    <nc r="AE169">
      <f>AE12+AE55+AE165</f>
    </nc>
  </rcc>
  <rcc rId="2268" sId="11">
    <oc r="AA166">
      <f>AA167+AA168+AA169+AA171</f>
    </oc>
    <nc r="AA166">
      <f>AA167+AA168+AA169+AA171</f>
    </nc>
  </rcc>
  <rcc rId="2269" sId="11">
    <oc r="AA167">
      <f>AA10</f>
    </oc>
    <nc r="AA167">
      <f>AA10</f>
    </nc>
  </rcc>
  <rcc rId="2270" sId="11">
    <oc r="AA169">
      <f>AA12+AA55+AA165</f>
    </oc>
    <nc r="AA169">
      <f>AA12+AA55+AA165</f>
    </nc>
  </rcc>
  <rcc rId="2271" sId="11">
    <oc r="AB169">
      <f>AB12+AB55+AB165</f>
    </oc>
    <nc r="AB169">
      <f>AB12+AB55+AB165</f>
    </nc>
  </rcc>
  <rcc rId="2272" sId="11">
    <oc r="AE168">
      <f>AE11+AE54</f>
    </oc>
    <nc r="AE168">
      <f>AE11+AE54</f>
    </nc>
  </rcc>
  <rcc rId="2273" sId="11">
    <oc r="AD168">
      <f>AD11+AD54</f>
    </oc>
    <nc r="AD168">
      <f>AD11+AD54</f>
    </nc>
  </rcc>
  <rcc rId="2274" sId="11">
    <oc r="AB168">
      <f>AB11+AB54</f>
    </oc>
    <nc r="AB168">
      <f>AB11+AB54</f>
    </nc>
  </rcc>
  <rcc rId="2275" sId="11">
    <oc r="AA168">
      <f>AA11+AA54</f>
    </oc>
    <nc r="AA168">
      <f>AA11+AA54</f>
    </nc>
  </rcc>
  <rcc rId="2276" sId="11">
    <oc r="AC167">
      <f>AC10</f>
    </oc>
    <nc r="AC167">
      <f>AC10</f>
    </nc>
  </rcc>
  <rcc rId="2277" sId="11">
    <oc r="AE167">
      <f>AE10</f>
    </oc>
    <nc r="AE167">
      <f>AE10</f>
    </nc>
  </rcc>
  <rcc rId="2278" sId="11">
    <oc r="D168">
      <f>E168</f>
    </oc>
    <nc r="D168">
      <f>E168</f>
    </nc>
  </rcc>
  <rcc rId="2279" sId="11">
    <oc r="E168">
      <f>I168+K168+M168+O168+Q168+S168+U168+W168+Y168+AA168+AC168+AE168</f>
    </oc>
    <nc r="E168">
      <f>I168+K168+M168+O168+Q168+S168+U168+W168+Y168+AA168+AC168+AE168</f>
    </nc>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23">
    <dxf>
      <fill>
        <patternFill patternType="solid">
          <bgColor theme="8" tint="0.59999389629810485"/>
        </patternFill>
      </fill>
    </dxf>
  </rfmt>
  <rfmt sheetId="4" sqref="E23">
    <dxf>
      <fill>
        <patternFill patternType="solid">
          <bgColor theme="8" tint="0.59999389629810485"/>
        </patternFill>
      </fill>
    </dxf>
  </rfmt>
  <rcc rId="2280" sId="4" numFmtId="34">
    <nc r="AE23">
      <v>64.569999999999993</v>
    </nc>
  </rcc>
  <rcc rId="2281" sId="4" numFmtId="34">
    <nc r="AE22">
      <v>64.569999999999993</v>
    </nc>
  </rcc>
  <rfmt sheetId="4" sqref="AE22:AE23" start="0" length="2147483647">
    <dxf>
      <font>
        <b val="0"/>
      </font>
    </dxf>
  </rfmt>
  <rcc rId="2282" sId="4" numFmtId="34">
    <nc r="AE21">
      <v>187.31</v>
    </nc>
  </rcc>
  <rfmt sheetId="4" sqref="AE21" start="0" length="2147483647">
    <dxf>
      <font>
        <b val="0"/>
      </font>
    </dxf>
  </rfmt>
  <rcc rId="2283" sId="4" numFmtId="4">
    <nc r="AE20">
      <v>77.3</v>
    </nc>
  </rcc>
  <rcc rId="2284" sId="4">
    <nc r="AE19">
      <f>AE21+AE22+AE20</f>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5" sId="11">
    <oc r="W169">
      <f>W12+W55+W165</f>
    </oc>
    <nc r="W169">
      <f>W12+W55+W165</f>
    </nc>
  </rcc>
  <rcc rId="2286" sId="11">
    <oc r="V169">
      <f>V12+V55+V165</f>
    </oc>
    <nc r="V169">
      <f>V12+V55+V165</f>
    </nc>
  </rcc>
  <rfmt sheetId="11" sqref="A65:XFD69" start="0" length="2147483647">
    <dxf>
      <font>
        <color rgb="FFFF0000"/>
      </font>
    </dxf>
  </rfmt>
  <rcc rId="2287" sId="11" numFmtId="4">
    <nc r="AC66">
      <v>439.6</v>
    </nc>
  </rcc>
  <rcc rId="2288" sId="11" numFmtId="4">
    <nc r="AC67">
      <v>48.844000000000001</v>
    </nc>
  </rcc>
  <rcc rId="2289" sId="11" numFmtId="4">
    <nc r="AB66">
      <v>0</v>
    </nc>
  </rcc>
  <rfmt sheetId="11" sqref="AC65:AC67">
    <dxf>
      <fill>
        <patternFill patternType="solid">
          <bgColor rgb="FF66FF66"/>
        </patternFill>
      </fill>
    </dxf>
  </rfmt>
  <rcc rId="2290" sId="11" numFmtId="4">
    <nc r="Y66">
      <v>0</v>
    </nc>
  </rcc>
  <rcc rId="2291" sId="11" numFmtId="4">
    <nc r="Y67">
      <v>0</v>
    </nc>
  </rcc>
  <rcc rId="2292" sId="11">
    <oc r="E54">
      <f>E60+E88</f>
    </oc>
    <nc r="E54">
      <f>E60+E88</f>
    </nc>
  </rcc>
  <rcc rId="2293" sId="11">
    <oc r="D54">
      <f>D60+D88</f>
    </oc>
    <nc r="D54">
      <f>D60+D88</f>
    </nc>
  </rcc>
  <rfmt sheetId="11" sqref="E65:E67">
    <dxf>
      <fill>
        <patternFill patternType="solid">
          <bgColor rgb="FF66FF66"/>
        </patternFill>
      </fill>
    </dxf>
  </rfmt>
  <rcc rId="2294" sId="11" odxf="1" dxf="1">
    <oc r="E67">
      <f>I67</f>
    </oc>
    <nc r="E67">
      <f>I67+K67+M67+O67+Q67+S67+U67+W67+Y67+AA67+AC67+AE67</f>
    </nc>
    <odxf>
      <font>
        <sz val="14"/>
        <color rgb="FFFF0000"/>
        <name val="Times New Roman"/>
        <scheme val="none"/>
      </font>
    </odxf>
    <ndxf>
      <font>
        <sz val="14"/>
        <color auto="1"/>
        <name val="Times New Roman"/>
        <scheme val="none"/>
      </font>
    </ndxf>
  </rcc>
  <rcc rId="2295" sId="11" odxf="1" s="1" dxf="1">
    <oc r="E66">
      <f>I66</f>
    </oc>
    <nc r="E66">
      <f>I66+K66+M66+O66+Q66+S66+U66+W66+Y66+AA66+AC66+AE66</f>
    </nc>
    <odxf>
      <font>
        <b val="0"/>
        <i val="0"/>
        <strike val="0"/>
        <condense val="0"/>
        <extend val="0"/>
        <outline val="0"/>
        <shadow val="0"/>
        <u val="none"/>
        <vertAlign val="baseline"/>
        <sz val="14"/>
        <color rgb="FFFF0000"/>
        <name val="Times New Roman"/>
        <scheme val="none"/>
      </font>
      <numFmt numFmtId="174" formatCode="#,##0.00_ ;[Red]\-#,##0.00\ "/>
      <fill>
        <patternFill patternType="solid">
          <fgColor indexed="64"/>
          <bgColor rgb="FF66FF66"/>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fmt sheetId="11" sqref="E66:E67" start="0" length="2147483647">
    <dxf>
      <font>
        <color rgb="FFFF0000"/>
      </font>
    </dxf>
  </rfmt>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Rows" hidden="1" oldHidden="1">
    <formula>'МП СЭР'!$46:$48</formula>
    <oldFormula>'МП СЭР'!$46:$48</old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5" sId="4" numFmtId="4">
    <nc r="AE35">
      <v>7037.82</v>
    </nc>
  </rcc>
  <rcc rId="2326" sId="4">
    <nc r="AE32">
      <f>AE34+AE35</f>
    </nc>
  </rcc>
  <rcc rId="2327" sId="4" numFmtId="4">
    <nc r="AE40">
      <v>12</v>
    </nc>
  </rcc>
  <rcc rId="2328" sId="4" numFmtId="4">
    <nc r="AE41">
      <v>0.71</v>
    </nc>
  </rcc>
  <rcc rId="2329" sId="4" numFmtId="4">
    <nc r="AE42">
      <v>0.71</v>
    </nc>
  </rcc>
  <rcc rId="2330" sId="4">
    <nc r="AE38">
      <f>AE40+AE41+AE39</f>
    </nc>
  </rcc>
  <rfmt sheetId="4" sqref="C42">
    <dxf>
      <fill>
        <patternFill patternType="solid">
          <bgColor theme="8" tint="0.59999389629810485"/>
        </patternFill>
      </fill>
    </dxf>
  </rfmt>
  <rfmt sheetId="4" sqref="E42">
    <dxf>
      <fill>
        <patternFill patternType="solid">
          <bgColor theme="8" tint="0.59999389629810485"/>
        </patternFill>
      </fill>
    </dxf>
  </rfmt>
  <rcc rId="2331" sId="4" numFmtId="4">
    <nc r="AE60">
      <v>314.7</v>
    </nc>
  </rcc>
  <rcc rId="2332" sId="4">
    <nc r="AE57">
      <f>AE58+AE59+AE60</f>
    </nc>
  </rcc>
  <rcc rId="2333" sId="4" numFmtId="4">
    <nc r="AE72">
      <v>30</v>
    </nc>
  </rcc>
  <rcc rId="2334" sId="4">
    <nc r="AE69">
      <f>AE70+AE71+AE72</f>
    </nc>
  </rcc>
  <rcc rId="2335" sId="4" numFmtId="4">
    <nc r="AC78">
      <v>3.5579999999999998</v>
    </nc>
  </rcc>
  <rcc rId="2336" sId="4">
    <nc r="AC75">
      <f>AC76+AC77+AC78</f>
    </nc>
  </rcc>
  <rcc rId="2337" sId="4">
    <oc r="AF74" t="inlineStr">
      <is>
        <t>Остаток средств в сумме -3,6 т.руб.,  приобр.ОС оплата по факту на основании документов на оплату и товарных накладных, средства будут использованы в августе.</t>
      </is>
    </oc>
    <nc r="AF74"/>
  </rcc>
  <rcc rId="2338" sId="4">
    <oc r="AF68" t="inlineStr">
      <is>
        <t>Остаток средств в сумме -30,0 т.руб.- транспортные расходы , оплата по факту на основании документов на оплату и акта выполненных работ, средства будут использованы в декабре.</t>
      </is>
    </oc>
    <nc r="AF68"/>
  </rcc>
  <rcc rId="2339" sId="4" numFmtId="4">
    <nc r="AE84">
      <v>6912.4470000000001</v>
    </nc>
  </rcc>
  <rcc rId="2340" sId="4" numFmtId="4">
    <nc r="AE170">
      <v>113.5</v>
    </nc>
  </rcc>
  <rcc rId="2341" sId="4">
    <nc r="AE167">
      <f>AE168+AE169+AE170</f>
    </nc>
  </rcc>
  <rcc rId="2342" sId="4">
    <oc r="AF167" t="inlineStr">
      <is>
        <t>Остаток средств в сумме -113,500 т.руб., в т.ч. оплата услуг по организации питания - 29,0 т.руб., организ.меропр.-34,5 т.руб,. приобрет.ОС-50,00 т.руб., оплата по факту на основании документов на оплату и акта выполненных работ, средства будут использованы в декабре.</t>
      </is>
    </oc>
    <nc r="AF167"/>
  </rcc>
  <rcc rId="2343" sId="4" numFmtId="4">
    <nc r="AE275">
      <v>43.12</v>
    </nc>
  </rcc>
  <rcc rId="2344" sId="4" numFmtId="4">
    <nc r="AE276">
      <v>270.92200000000003</v>
    </nc>
  </rcc>
  <rcc rId="2345" sId="4">
    <nc r="AE273">
      <f>AE274+AE275+AE276</f>
    </nc>
  </rcc>
  <rcc rId="2346" sId="4" numFmtId="4">
    <oc r="W275">
      <v>0</v>
    </oc>
    <nc r="W275">
      <v>100</v>
    </nc>
  </rcc>
  <rcc rId="2347" sId="4">
    <oc r="AF275" t="inlineStr">
      <is>
        <t>Остаток средств в сумме -43,120 т.руб., в т.ч.  организ.меропр. тур.групп-3,500 т.руб., приобрет.канц.товаров-39,620,00 т.руб.,оплата по факту на основании документов на оплату и акта выполненных работ, средства будут использованы в декабре.</t>
      </is>
    </oc>
    <nc r="AF275"/>
  </rcc>
  <rcc rId="2348" sId="4">
    <oc r="AF276" t="inlineStr">
      <is>
        <t>Остаток средств в сумме -270,922 т.руб., в т.ч. оплата команд.расходов - 94,994 т.руб.,оплата услуг фотографа -38,5 т.руб.,дизайнера- 25,0 т.руб., организ.меропр.-110,0 т.руб.,оплата сувенир.продукции - 2,428 т.руб., оплата по факту на основании документов на оплату и акта выполненных работ, средства будут использованы в декабре.</t>
      </is>
    </oc>
    <nc r="AF276"/>
  </rcc>
  <rcc rId="2349" sId="4">
    <oc r="AF277" t="inlineStr">
      <is>
        <t>Средства использованы на оплату услуг с ИП Шакирова О.А: по дог.№ 21 от 15.03.2021г.(организ.питания)-315,0 т.руб.,дог.22 от 15.03.2021г.(организ. Перевозки и страхованию жизни)-518,22 т.руб., дог.№ 23 от 15.03.2021г.(организ.размещения)-378,0 т.руб., дог.№ 24 от 15.03.2021г. (организ.программы на объектах тур.показа)- 292,5 т.руб.</t>
      </is>
    </oc>
    <nc r="AF277"/>
  </rcc>
  <rfmt sheetId="4" sqref="C260:C263">
    <dxf>
      <fill>
        <patternFill patternType="solid">
          <bgColor rgb="FFFFFF99"/>
        </patternFill>
      </fill>
    </dxf>
  </rfmt>
  <rfmt sheetId="4" sqref="E260:E263">
    <dxf>
      <fill>
        <patternFill patternType="solid">
          <bgColor rgb="FFFFFF99"/>
        </patternFill>
      </fill>
    </dxf>
  </rfmt>
  <rfmt sheetId="4" sqref="B275:C275">
    <dxf>
      <fill>
        <patternFill patternType="solid">
          <bgColor rgb="FFFF0000"/>
        </patternFill>
      </fill>
    </dxf>
  </rfmt>
  <rfmt sheetId="4" sqref="D275:E275">
    <dxf>
      <fill>
        <patternFill patternType="solid">
          <bgColor rgb="FFFF0000"/>
        </patternFill>
      </fill>
    </dxf>
  </rfmt>
  <rcmt sheetId="4" cell="C288" guid="{00000000-0000-0000-0000-000000000000}" action="delete" author="Кошелева Танзиля Фиркатовна"/>
  <rcc rId="2350" sId="4" numFmtId="4">
    <nc r="AE103">
      <v>430.36</v>
    </nc>
  </rcc>
  <rcc rId="2351" sId="4">
    <oc r="AF99" t="inlineStr">
      <is>
        <t>Отклонение 197,304 тыс. руб. - оплата за костюмы - по факту поставки.</t>
      </is>
    </oc>
    <nc r="AF99" t="inlineStr">
      <is>
        <t>Отклонение 6,504 тыс. руб. - экономия по оплате сценических костюмов.</t>
      </is>
    </nc>
  </rcc>
  <rcc rId="2352" sId="4" numFmtId="4">
    <nc r="AE194">
      <v>1802.9780000000001</v>
    </nc>
  </rcc>
  <rcc rId="2353" sId="4">
    <nc r="AE191">
      <f>AE192+AE193+AE194</f>
    </nc>
  </rcc>
  <rcc rId="2354" sId="4">
    <oc r="AF190" t="inlineStr">
      <is>
        <t>Отклонение -6254,927 тыс. руб., в том числе: 153,366 тыс. руб. - команидировочные расходы для участия в конкурсе-фестивале не оплачивались, 109,289 тыс. руб. - транспортные расходы в рамках мероприятий по встрече Нового года, "Проводы зимы", "День Победы" не оказывались "День города"-документы не предоставлены, 1243,419 тыс. руб. - средства перераспределены на мероприятия в рамках встречи Нового года, 78,9 тыс. руб.  - участие в фестивалях не оплачивалось, 231,000 тыс. руб. - установка сцены, столба на мер. "Проводы зимы", "День Победы" не осуществлялась,585,629 тыс.руб. -организация мероприятия "День города" не оплачивалась в связи с отменой мероприятия,  5,0 тыс. руб. - цветы на мероприятия не приобретались, 17,711 тыс. руб. - энергоснабжение  не оплачивалось;   0,044-экономия по основным средствам (по результатам котировки)  54,606 тыс. руб. - услуги диджея на мероприятие в рамках Дня молодежи не оплачивались, перенесено на более поздний срок, 377,000 тыс. - услуги приглашенных артистов на мероприятие "День города" не оплачивались, 370,417 тыс.руб.- средства предусмотрены на фестиваль "Золотая лента", 3022,555тыс.руб. (средства НК ЛУКОЙЛ) на мер."День города", 5,991 тыс. руб. -  расходы перераспределены на спортинвентарь (фестиваль г.Ялта).</t>
      </is>
    </oc>
    <nc r="AF190" t="inlineStr">
      <is>
        <t>Отклонение 4902,929: по оплате командировочных расходов и др.</t>
      </is>
    </nc>
  </rcc>
  <rcc rId="2355" sId="4" numFmtId="4">
    <nc r="AE206">
      <v>16479.308000000001</v>
    </nc>
  </rcc>
  <rcc rId="2356" sId="4">
    <nc r="AE203">
      <f>AE204+AE205+AE206</f>
    </nc>
  </rcc>
  <rcc rId="2357" sId="4">
    <oc r="AF202" t="inlineStr">
      <is>
        <r>
          <t>Отклонение 8248,770 тыс. руб., в том числе: 1956,235 тыс. руб. - заработная плата, 4,229</t>
        </r>
        <r>
          <rPr>
            <sz val="14"/>
            <color rgb="FFFF0000"/>
            <rFont val="Times New Roman"/>
            <family val="1"/>
            <charset val="204"/>
          </rPr>
          <t xml:space="preserve"> </t>
        </r>
        <r>
          <rPr>
            <sz val="14"/>
            <rFont val="Times New Roman"/>
            <family val="1"/>
            <charset val="204"/>
          </rPr>
          <t>тыс. руб. - оплата трёх дней больничного за счет средств работодателя сложилась ниже, 22,574 тыс. руб. - средства перераспределены на оплату проезда на похороны, 2640,472 тыс. руб. - начисление на оплату труда, 81,819 тыс. руб. - услуги связи; 122,519 тыс. руб. - транспортные услуги, 229,363 тыс. руб. - теплопотребление, 107,758 тыс. руб. 0 энергоснабжение, 17,972 тыс. руб. - водопотребление, 202,978 тыс. руб. - вывоз снега, 187,600 тыс. руб. - техническое обслуживание зданий, 145,600 тыс. руб. - экономия по противопожарным договорам, 116,000 тыс. - экономия по тех освидетельствованию 4-х батутов, 22,000 руб. - экономия по обслуживанию УРМ, 0,209 тыс. руб. - программа "Контур", 49,060 тыс. руб. - медосмотр не оплачивался, 492,075 тыс. руб. - охрана объектов, 412,295 тыс. руб. - ремонт системы видеонаблюдения в МЦ "Метро", 0,002 тыс. руб. - аренда земли под складом,  24,92 тыс. руб. - петличные микрофоны (оплата по факту поставки), 50,0 тыс. руб, - оплата расходов на погребение работника,  1,115</t>
        </r>
        <r>
          <rPr>
            <sz val="14"/>
            <color rgb="FFFF0000"/>
            <rFont val="Times New Roman"/>
            <family val="1"/>
            <charset val="204"/>
          </rPr>
          <t xml:space="preserve"> </t>
        </r>
        <r>
          <rPr>
            <sz val="14"/>
            <rFont val="Times New Roman"/>
            <family val="1"/>
            <charset val="204"/>
          </rPr>
          <t>тыс. руб. - оплата проезда к месту отпуска и обратно сложилась ниже, 4,600 тыс. -возмещение стоимости санаторно-курортных путевок сложилось ниже, 408,500 руб. - ремонт туалетов в МЦ "Метро", 948,875 тыс руб. - экономия по  демонтажу парка.</t>
        </r>
      </is>
    </oc>
    <nc r="AF202" t="inlineStr">
      <is>
        <t>Отклонение 4694,019 тыс. руб.:экономия по оплате больничных, льготного проезда и др.</t>
      </is>
    </nc>
  </rcc>
  <rfmt sheetId="4" sqref="AF202" start="0" length="2147483647">
    <dxf>
      <font>
        <sz val="12"/>
      </font>
    </dxf>
  </rfmt>
  <rfmt sheetId="4" sqref="AF202">
    <dxf>
      <alignment vertical="top" readingOrder="0"/>
    </dxf>
  </rfmt>
  <rcc rId="2358" sId="4" numFmtId="4">
    <oc r="AE262">
      <v>0</v>
    </oc>
    <nc r="AE262">
      <v>5988.0749999999998</v>
    </nc>
  </rcc>
  <rcmt sheetId="4" cell="B275" guid="{2E1C1716-6E2F-4146-9A1C-773C5C5801E9}" author="Кошелева Танзиля Фиркатовна" newLength="52"/>
  <rcv guid="{B20F874D-7001-429F-971F-C60F72171BB4}" action="delete"/>
  <rdn rId="0" localSheetId="2" customView="1" name="Z_B20F874D_7001_429F_971F_C60F72171BB4_.wvu.PrintArea" hidden="1" oldHidden="1">
    <formula>'МП РО'!$A$1:$AG$337</formula>
    <oldFormula>'МП РО'!$A$1:$AG$337</oldFormula>
  </rdn>
  <rdn rId="0" localSheetId="3" customView="1" name="Z_B20F874D_7001_429F_971F_C60F72171BB4_.wvu.Rows" hidden="1" oldHidden="1">
    <formula>'МП СДР'!$4:$5</formula>
    <oldFormula>'МП СДР'!$4:$5</oldFormula>
  </rdn>
  <rdn rId="0" localSheetId="4" customView="1" name="Z_B20F874D_7001_429F_971F_C60F72171BB4_.wvu.PrintArea" hidden="1" oldHidden="1">
    <formula>'МП Культурное пространство'!$A$1:$AF$286</formula>
    <oldFormula>'МП Культурное пространство'!$A$1:$AF$286</oldFormula>
  </rdn>
  <rdn rId="0" localSheetId="4" customView="1" name="Z_B20F874D_7001_429F_971F_C60F72171B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B20F874D_7001_429F_971F_C60F72171BB4_.wvu.Rows" hidden="1" oldHidden="1">
    <formula>'МП Культурное пространство'!$117:$144</formula>
    <oldFormula>'МП Культурное пространство'!$117:$144</oldFormula>
  </rdn>
  <rdn rId="0" localSheetId="5" customView="1" name="Z_B20F874D_7001_429F_971F_C60F72171BB4_.wvu.PrintArea" hidden="1" oldHidden="1">
    <formula>'МП Развитие ФКиС'!$A$1:$AG$110</formula>
    <oldFormula>'МП Развитие ФКиС'!$A$1:$AG$110</oldFormula>
  </rdn>
  <rdn rId="0" localSheetId="5" customView="1" name="Z_B20F874D_7001_429F_971F_C60F72171BB4_.wvu.PrintTitles" hidden="1" oldHidden="1">
    <formula>'МП Развитие ФКиС'!$A:$A,'МП Развитие ФКиС'!$8:$9</formula>
    <oldFormula>'МП Развитие ФКиС'!$A:$A,'МП Развитие ФКиС'!$8:$9</oldFormula>
  </rdn>
  <rdn rId="0" localSheetId="5" customView="1" name="Z_B20F874D_7001_429F_971F_C60F72171BB4_.wvu.Cols" hidden="1" oldHidden="1">
    <formula>'МП Развитие ФКиС'!$AE:$AE</formula>
    <oldFormula>'МП Развитие ФКиС'!$AE:$AE</oldFormula>
  </rdn>
  <rdn rId="0" localSheetId="6" customView="1" name="Z_B20F874D_7001_429F_971F_C60F72171BB4_.wvu.PrintArea" hidden="1" oldHidden="1">
    <formula>'МП СЗН'!$A$1:$AF$53</formula>
    <oldFormula>'МП СЗН'!$A$1:$AF$53</oldFormula>
  </rdn>
  <rdn rId="0" localSheetId="6" customView="1" name="Z_B20F874D_7001_429F_971F_C60F72171BB4_.wvu.PrintTitles" hidden="1" oldHidden="1">
    <formula>'МП СЗН'!$A:$A</formula>
    <oldFormula>'МП СЗН'!$A:$A</oldFormula>
  </rdn>
  <rdn rId="0" localSheetId="7" customView="1" name="Z_B20F874D_7001_429F_971F_C60F72171BB4_.wvu.PrintArea" hidden="1" oldHidden="1">
    <formula>'МП АПК'!$A$1:$AF$87</formula>
    <oldFormula>'МП АПК'!$A$1:$AF$87</oldFormula>
  </rdn>
  <rdn rId="0" localSheetId="7" customView="1" name="Z_B20F874D_7001_429F_971F_C60F72171BB4_.wvu.PrintTitles" hidden="1" oldHidden="1">
    <formula>'МП АПК'!$A:$A</formula>
    <oldFormula>'МП АПК'!$A:$A</oldFormula>
  </rdn>
  <rdn rId="0" localSheetId="8" customView="1" name="Z_B20F874D_7001_429F_971F_C60F72171BB4_.wvu.PrintArea" hidden="1" oldHidden="1">
    <formula>'МП Развитие жилсферы'!$A$1:$AF$158</formula>
    <oldFormula>'МП Развитие жилсферы'!$A$1:$AF$158</oldFormula>
  </rdn>
  <rdn rId="0" localSheetId="8" customView="1" name="Z_B20F874D_7001_429F_971F_C60F72171B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B20F874D_7001_429F_971F_C60F72171BB4_.wvu.PrintArea" hidden="1" oldHidden="1">
    <formula>'МП Развитие муниц.службы'!$A$1:$AF$99</formula>
    <oldFormula>'МП Развитие муниц.службы'!$A$1:$AF$99</oldFormula>
  </rdn>
  <rdn rId="0" localSheetId="10" customView="1" name="Z_B20F874D_7001_429F_971F_C60F72171BB4_.wvu.PrintTitles" hidden="1" oldHidden="1">
    <formula>'МП Развитие муниц.службы'!$A:$A</formula>
    <oldFormula>'МП Развитие муниц.службы'!$A:$A</oldFormula>
  </rdn>
  <rdn rId="0" localSheetId="11" customView="1" name="Z_B20F874D_7001_429F_971F_C60F72171BB4_.wvu.Cols" hidden="1" oldHidden="1">
    <formula>'МП СЭР'!$AG:$AL</formula>
    <oldFormula>'МП СЭР'!$AG:$AL</oldFormula>
  </rdn>
  <rdn rId="0" localSheetId="11" customView="1" name="Z_B20F874D_7001_429F_971F_C60F72171BB4_.wvu.FilterData" hidden="1" oldHidden="1">
    <formula>'МП СЭР'!$A$1:$AJ$171</formula>
    <oldFormula>'МП СЭР'!$A$1:$AJ$171</oldFormula>
  </rdn>
  <rdn rId="0" localSheetId="15" customView="1" name="Z_B20F874D_7001_429F_971F_C60F72171BB4_.wvu.PrintArea" hidden="1" oldHidden="1">
    <formula>'МП РЖКК'!$A$1:$AF$119</formula>
    <oldFormula>'МП РЖКК'!$A$1:$AF$119</oldFormula>
  </rdn>
  <rdn rId="0" localSheetId="15" customView="1" name="Z_B20F874D_7001_429F_971F_C60F72171BB4_.wvu.PrintTitles" hidden="1" oldHidden="1">
    <formula>'МП РЖКК'!$4:$5</formula>
    <oldFormula>'МП РЖКК'!$4:$5</oldFormula>
  </rdn>
  <rdn rId="0" localSheetId="15" customView="1" name="Z_B20F874D_7001_429F_971F_C60F72171BB4_.wvu.Rows" hidden="1" oldHidden="1">
    <formula>'МП РЖКК'!$126:$126</formula>
    <oldFormula>'МП РЖКК'!$126:$126</oldFormula>
  </rdn>
  <rdn rId="0" localSheetId="16" customView="1" name="Z_B20F874D_7001_429F_971F_C60F72171BB4_.wvu.PrintArea" hidden="1" oldHidden="1">
    <formula>'МП СОГХ'!$A$1:$AR$110</formula>
    <oldFormula>'МП СОГХ'!$A$1:$AR$110</oldFormula>
  </rdn>
  <rdn rId="0" localSheetId="16" customView="1" name="Z_B20F874D_7001_429F_971F_C60F72171BB4_.wvu.PrintTitles" hidden="1" oldHidden="1">
    <formula>'МП СОГХ'!$3:$4</formula>
    <oldFormula>'МП СОГХ'!$3:$4</oldFormula>
  </rdn>
  <rdn rId="0" localSheetId="16" customView="1" name="Z_B20F874D_7001_429F_971F_C60F72171B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B20F874D_7001_429F_971F_C60F72171BB4_.wvu.PrintArea" hidden="1" oldHidden="1">
    <formula>'МП Развитие транспорт.системы'!$A$1:$AR$194</formula>
    <oldFormula>'МП Развитие транспорт.системы'!$A$1:$AR$194</oldFormula>
  </rdn>
  <rdn rId="0" localSheetId="17" customView="1" name="Z_B20F874D_7001_429F_971F_C60F72171BB4_.wvu.PrintTitles" hidden="1" oldHidden="1">
    <formula>'МП Развитие транспорт.системы'!$3:$4</formula>
    <oldFormula>'МП Развитие транспорт.системы'!$3:$4</oldFormula>
  </rdn>
  <rdn rId="0" localSheetId="17" customView="1" name="Z_B20F874D_7001_429F_971F_C60F72171BB4_.wvu.Rows" hidden="1" oldHidden="1">
    <formula>'МП Развитие транспорт.системы'!$167:$185</formula>
    <oldFormula>'МП Развитие транспорт.системы'!$167:$185</oldFormula>
  </rdn>
  <rdn rId="0" localSheetId="17" customView="1" name="Z_B20F874D_7001_429F_971F_C60F72171B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B20F874D-7001-429F-971F-C60F72171BB4}"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D35">
    <dxf>
      <fill>
        <patternFill patternType="none">
          <bgColor auto="1"/>
        </patternFill>
      </fill>
    </dxf>
  </rfmt>
  <rfmt sheetId="6" sqref="AE35:AF35">
    <dxf>
      <fill>
        <patternFill patternType="none">
          <bgColor auto="1"/>
        </patternFill>
      </fill>
    </dxf>
  </rfmt>
  <rcv guid="{7E4D5209-3514-4B4B-9D2B-9C42A7BE704E}" action="delete"/>
  <rdn rId="0" localSheetId="11" customView="1" name="Z_7E4D5209_3514_4B4B_9D2B_9C42A7BE704E_.wvu.FilterData" hidden="1" oldHidden="1">
    <formula>'МП СЭР'!$A$1:$AJ$171</formula>
    <oldFormula>'МП СЭР'!$A$1:$AJ$171</oldFormula>
  </rdn>
  <rcv guid="{7E4D5209-3514-4B4B-9D2B-9C42A7BE704E}" action="add"/>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88" sId="11">
    <oc r="AC55">
      <f>AC61+AC89+AC108</f>
    </oc>
    <nc r="AC55">
      <f>AC61+AC89+AC108</f>
    </nc>
  </rcc>
  <rcc rId="2389" sId="11">
    <oc r="E60">
      <f>E72+E77+E82</f>
    </oc>
    <nc r="E60">
      <f>E66+E72+E77+E82</f>
    </nc>
  </rcc>
  <rfmt sheetId="11" sqref="E58">
    <dxf>
      <fill>
        <patternFill patternType="solid">
          <bgColor rgb="FF66FF66"/>
        </patternFill>
      </fill>
    </dxf>
  </rfmt>
  <rcc rId="2390" sId="11">
    <oc r="AC61">
      <f>AC67+AC73+AC78+AC83</f>
    </oc>
    <nc r="AC61">
      <f>AC67+AC73+AC78+AC83</f>
    </nc>
  </rcc>
  <rcc rId="2391" sId="11">
    <oc r="AC60">
      <f>AC72+AC77+AC82</f>
    </oc>
    <nc r="AC60">
      <f>AC66</f>
    </nc>
  </rcc>
  <rcc rId="2392" sId="11">
    <oc r="E108">
      <f>E114+E121+E128+E137+E141+E145+E149+E153+E157+E161</f>
    </oc>
    <nc r="E108">
      <f>E114+E121+E128+E137+E141+E145+E149+E153+E157+E161</f>
    </nc>
  </rcc>
  <rcc rId="2393" sId="11">
    <oc r="E10">
      <f>E17</f>
    </oc>
    <nc r="E10">
      <f>E17</f>
    </nc>
  </rcc>
  <rcc rId="2394" sId="11">
    <oc r="AE16">
      <f>AE17+AE18+AE19+AE21</f>
    </oc>
    <nc r="AE16">
      <f>AE17+AE18+AE19+AE21</f>
    </nc>
  </rcc>
  <rcc rId="2395" sId="11">
    <oc r="AE19">
      <f>AE24+AE29+AE35+AE41+AE45</f>
    </oc>
    <nc r="AE19">
      <f>AE24+AE29+AE35+AE41+AE45</f>
    </nc>
  </rcc>
  <rcc rId="2396" sId="11">
    <oc r="AC17">
      <f>AC51</f>
    </oc>
    <nc r="AC17">
      <f>AC51</f>
    </nc>
  </rcc>
  <rcc rId="2397" sId="11">
    <oc r="AC19">
      <f>AC24+AC29+AC35+AC41+AC45</f>
    </oc>
    <nc r="AC19">
      <f>AC24+AC29+AC35+AC41+AC45</f>
    </nc>
  </rcc>
  <rcc rId="2398" sId="11">
    <oc r="AB19">
      <f>AB24+AB29+AB35+AB41+AB45</f>
    </oc>
    <nc r="AB19">
      <f>AB24+AB29+AB35+AB41+AB45</f>
    </nc>
  </rcc>
  <rcc rId="2399" sId="11">
    <oc r="AA19">
      <f>AA24+AA29+AA35+AA41+AA45</f>
    </oc>
    <nc r="AA19">
      <f>AA24+AA29+AA35+AA41+AA45</f>
    </nc>
  </rcc>
  <rcc rId="2400" sId="11">
    <oc r="Y19">
      <f>Y24+Y29+Y35+Y41+Y45</f>
    </oc>
    <nc r="Y19">
      <f>Y24+Y29+Y35+Y41+Y45</f>
    </nc>
  </rcc>
  <rcc rId="2401" sId="11">
    <oc r="X12">
      <f>X19</f>
    </oc>
    <nc r="X12">
      <f>X19</f>
    </nc>
  </rcc>
  <rcc rId="2402" sId="11">
    <oc r="X19">
      <f>X24+X29+X35+X41+X45</f>
    </oc>
    <nc r="X19">
      <f>X24+X29+X35+X41+X45</f>
    </nc>
  </rcc>
  <rcc rId="2403" sId="11">
    <oc r="W19">
      <f>W24+W29+W35+W41+W45</f>
    </oc>
    <nc r="W19">
      <f>W24+W29+W35+W41+W45</f>
    </nc>
  </rcc>
  <rcc rId="2404" sId="11">
    <oc r="U16">
      <f>U17+U18+U19+U21</f>
    </oc>
    <nc r="U16">
      <f>U17+U18+U19+U21</f>
    </nc>
  </rcc>
  <rcc rId="2405" sId="11">
    <oc r="U19">
      <f>U24+U29+U35+U41+U45</f>
    </oc>
    <nc r="U19">
      <f>U24+U29+U35+U41+U45</f>
    </nc>
  </rcc>
  <rcc rId="2406" sId="11">
    <oc r="S19">
      <f>S24+S29+S35+S41+S45</f>
    </oc>
    <nc r="S19">
      <f>S24+S29+S35+S41+S45</f>
    </nc>
  </rcc>
  <rcc rId="2407" sId="11">
    <oc r="Q19">
      <f>Q24+Q29+Q35+Q41+Q45</f>
    </oc>
    <nc r="Q19">
      <f>Q24+Q29+Q35+Q41+Q45</f>
    </nc>
  </rcc>
  <rcc rId="2408" sId="11">
    <oc r="Q16">
      <f>Q17+Q18+Q19+Q21</f>
    </oc>
    <nc r="Q16">
      <f>Q17+Q18+Q19+Q21</f>
    </nc>
  </rcc>
  <rcc rId="2409" sId="11">
    <oc r="O19">
      <f>O24+O29+O35+O41+O45</f>
    </oc>
    <nc r="O19">
      <f>O24+O29+O35+O41+O45</f>
    </nc>
  </rcc>
  <rcc rId="2410" sId="11">
    <oc r="M19">
      <f>M24+M29+M35+M41+M45</f>
    </oc>
    <nc r="M19">
      <f>M24+M29+M35+M41+M45</f>
    </nc>
  </rcc>
  <rcc rId="2411" sId="11">
    <oc r="L19">
      <f>L24+L29+L35+L41+L45</f>
    </oc>
    <nc r="L19">
      <f>L24+L29+L35+L41+L45</f>
    </nc>
  </rcc>
  <rcc rId="2412" sId="11">
    <oc r="J19">
      <f>J24+J29+J35+J41+J45</f>
    </oc>
    <nc r="J19">
      <f>J24+J29+J35+J41+J45</f>
    </nc>
  </rcc>
  <rcc rId="2413" sId="11">
    <oc r="I19">
      <f>I24+I29+I35+I41+I45</f>
    </oc>
    <nc r="I19">
      <f>I24+I29+I35+I41+I45</f>
    </nc>
  </rcc>
  <rcc rId="2414" sId="11">
    <oc r="G19">
      <f>IFERROR(E19/C19*100,0)</f>
    </oc>
    <nc r="G19">
      <f>IFERROR(E19/C19*100,0)</f>
    </nc>
  </rcc>
  <rcc rId="2415" sId="11">
    <oc r="F58">
      <f>IFERROR(E58/B58*100,0)</f>
    </oc>
    <nc r="F58">
      <f>IFERROR(E58/B58*100,0)</f>
    </nc>
  </rcc>
  <rcc rId="2416" sId="11">
    <oc r="F166">
      <f>IFERROR(E166/B166*100,0)</f>
    </oc>
    <nc r="F166">
      <f>IFERROR(E166/B166*100,0)</f>
    </nc>
  </rcc>
  <rcc rId="2417" sId="11">
    <oc r="I166">
      <f>I167+I168+I169+I171</f>
    </oc>
    <nc r="I166">
      <f>I167+I168+I169+I171</f>
    </nc>
  </rcc>
  <rcc rId="2418" sId="11">
    <oc r="J166">
      <f>J167+J168+J169+J171</f>
    </oc>
    <nc r="J166">
      <f>J167+J168+J169+J171</f>
    </nc>
  </rcc>
  <rcc rId="2419" sId="11">
    <oc r="K166">
      <f>K167+K168+K169+K171</f>
    </oc>
    <nc r="K166">
      <f>K167+K168+K169+K171</f>
    </nc>
  </rcc>
  <rcc rId="2420" sId="11">
    <oc r="L166">
      <f>L167+L168+L169+L171</f>
    </oc>
    <nc r="L166">
      <f>L167+L168+L169+L171</f>
    </nc>
  </rcc>
  <rcc rId="2421" sId="11">
    <oc r="M166">
      <f>M167+M168+M169+M171</f>
    </oc>
    <nc r="M166">
      <f>M167+M168+M169+M171</f>
    </nc>
  </rcc>
  <rcc rId="2422" sId="11">
    <oc r="N166">
      <f>N167+N168+N169+N171</f>
    </oc>
    <nc r="N166">
      <f>N167+N168+N169+N171</f>
    </nc>
  </rcc>
  <rcc rId="2423" sId="11">
    <oc r="O166">
      <f>O167+O168+O169+O171</f>
    </oc>
    <nc r="O166">
      <f>O167+O168+O169+O171</f>
    </nc>
  </rcc>
  <rcc rId="2424" sId="11">
    <oc r="P166">
      <f>P167+P168+P169+P171</f>
    </oc>
    <nc r="P166">
      <f>P167+P168+P169+P171</f>
    </nc>
  </rcc>
  <rcc rId="2425" sId="11">
    <oc r="Q166">
      <f>Q167+Q168+Q169+Q171</f>
    </oc>
    <nc r="Q166">
      <f>Q167+Q168+Q169+Q171</f>
    </nc>
  </rcc>
  <rcc rId="2426" sId="11">
    <oc r="R166">
      <f>R167+R168+R169+R171</f>
    </oc>
    <nc r="R166">
      <f>R167+R168+R169+R171</f>
    </nc>
  </rcc>
  <rcc rId="2427" sId="11">
    <oc r="S166">
      <f>S167+S168+S169+S171</f>
    </oc>
    <nc r="S166">
      <f>S167+S168+S169+S171</f>
    </nc>
  </rcc>
  <rcc rId="2428" sId="11">
    <oc r="T166">
      <f>T167+T168+T169+T171</f>
    </oc>
    <nc r="T166">
      <f>T167+T168+T169+T171</f>
    </nc>
  </rcc>
  <rcc rId="2429" sId="11">
    <oc r="U166">
      <f>U167+U168+U169+U171</f>
    </oc>
    <nc r="U166">
      <f>U167+U168+U169+U171</f>
    </nc>
  </rcc>
  <rcc rId="2430" sId="11">
    <oc r="V166">
      <f>V167+V168+V169+V171</f>
    </oc>
    <nc r="V166">
      <f>V167+V168+V169+V171</f>
    </nc>
  </rcc>
  <rcc rId="2431" sId="11">
    <oc r="W166">
      <f>W167+W168+W169+W171</f>
    </oc>
    <nc r="W166">
      <f>W167+W168+W169+W171</f>
    </nc>
  </rcc>
  <rcc rId="2432" sId="11">
    <oc r="X166">
      <f>X167+X168+X169+X171</f>
    </oc>
    <nc r="X166">
      <f>X167+X168+X169+X171</f>
    </nc>
  </rcc>
  <rcc rId="2433" sId="11">
    <oc r="Y166">
      <f>Y167+Y168+Y169+Y171</f>
    </oc>
    <nc r="Y166">
      <f>Y167+Y168+Y169+Y171</f>
    </nc>
  </rcc>
  <rcc rId="2434" sId="11">
    <oc r="Z166">
      <f>Z167+Z168+Z169+Z171</f>
    </oc>
    <nc r="Z166">
      <f>Z167+Z168+Z169+Z171</f>
    </nc>
  </rcc>
  <rcc rId="2435" sId="11">
    <oc r="AB166">
      <f>AB167+AB168+AB169+AB171</f>
    </oc>
    <nc r="AB166">
      <f>AB167+AB168+AB169+AB171</f>
    </nc>
  </rcc>
  <rcc rId="2436" sId="11">
    <oc r="AC166">
      <f>AC167+AC168+AC169+AC171</f>
    </oc>
    <nc r="AC166">
      <f>AC167+AC168+AC169+AC171</f>
    </nc>
  </rcc>
  <rcc rId="2437" sId="11">
    <oc r="AD166">
      <f>AD167+AD168+AD169+AD171</f>
    </oc>
    <nc r="AD166">
      <f>AD167+AD168+AD169+AD171</f>
    </nc>
  </rcc>
  <rcc rId="2438" sId="11">
    <oc r="AE166">
      <f>AE167+AE168+AE169+AE171</f>
    </oc>
    <nc r="AE166">
      <f>AE167+AE168+AE169+AE171</f>
    </nc>
  </rcc>
  <rcc rId="2439" sId="11">
    <oc r="I169">
      <f>I12+I55+I165</f>
    </oc>
    <nc r="I169">
      <f>I12+I55+I165</f>
    </nc>
  </rcc>
  <rcc rId="2440" sId="11">
    <oc r="K169">
      <f>K12+K55+K165</f>
    </oc>
    <nc r="K169">
      <f>K12+K55+K165</f>
    </nc>
  </rcc>
  <rcc rId="2441" sId="11">
    <oc r="E65">
      <f>E67</f>
    </oc>
    <nc r="E65">
      <f>E67+E66</f>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42" sId="6">
    <oc r="B47">
      <f>H47+J47+L47+N47+P47+R47+T47+V47+X47+Z47+AB47+AD47+0.1</f>
    </oc>
    <nc r="B47">
      <f>H47+J47+L47+N47+P47+R47+T47+V47+X47+Z47+AB47+AD47</f>
    </nc>
  </rcc>
  <rcc rId="2443" sId="6">
    <oc r="C47">
      <f>C12+C35+C43+0.1</f>
    </oc>
    <nc r="C47">
      <f>C12+C35+C43</f>
    </nc>
  </rcc>
  <rcc rId="2444" sId="6">
    <oc r="B48">
      <f>H48+J48+L48+N48+P48+R48+T48+V48+X48+Z48+AB48+AD48</f>
    </oc>
    <nc r="B48">
      <f>H48+J48+L48+N48+P48+R48+T48+V48+X48+Z48+AB48+AD48+0.1</f>
    </nc>
  </rcc>
  <rcc rId="2445" sId="6">
    <oc r="C48">
      <f>C13+C39</f>
    </oc>
    <nc r="C48">
      <f>C13+C39+0.1</f>
    </nc>
  </rcc>
  <rcc rId="2446" sId="6">
    <oc r="AE35">
      <v>336.1</v>
    </oc>
    <nc r="AE35">
      <f>336.1+16.1</f>
    </nc>
  </rcc>
  <rcc rId="2447" sId="6">
    <oc r="AD35">
      <f>221.56231+9.17908</f>
    </oc>
    <nc r="AD35">
      <f>221.56231+9.17908</f>
    </nc>
  </rcc>
  <rcc rId="2448" sId="6">
    <oc r="AF35" t="inlineStr">
      <is>
        <r>
          <t xml:space="preserve">Остаток плановых ассигнований из бюджета автономного округа в сумме </t>
        </r>
        <r>
          <rPr>
            <b/>
            <sz val="12"/>
            <rFont val="Times New Roman"/>
            <family val="1"/>
            <charset val="204"/>
          </rPr>
          <t>72,0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79 устных и 7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oc>
    <nc r="AF35" t="inlineStr">
      <is>
        <r>
          <t xml:space="preserve">Остаток плановых ассигнований из бюджета автономного округа в сумме </t>
        </r>
        <r>
          <rPr>
            <b/>
            <sz val="12"/>
            <rFont val="Times New Roman"/>
            <family val="1"/>
            <charset val="204"/>
          </rPr>
          <t>55,9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79 устных и 7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nc>
  </rcc>
  <rcv guid="{7E4D5209-3514-4B4B-9D2B-9C42A7BE704E}" action="delete"/>
  <rdn rId="0" localSheetId="11" customView="1" name="Z_7E4D5209_3514_4B4B_9D2B_9C42A7BE704E_.wvu.FilterData" hidden="1" oldHidden="1">
    <formula>'МП СЭР'!$A$1:$AJ$171</formula>
    <oldFormula>'МП СЭР'!$A$1:$AJ$171</oldFormula>
  </rdn>
  <rcv guid="{7E4D5209-3514-4B4B-9D2B-9C42A7BE704E}" action="add"/>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B35">
    <dxf>
      <fill>
        <patternFill patternType="solid">
          <bgColor theme="9" tint="-0.249977111117893"/>
        </patternFill>
      </fill>
    </dxf>
  </rfmt>
  <rfmt sheetId="11" sqref="B45">
    <dxf>
      <fill>
        <patternFill patternType="solid">
          <bgColor theme="9" tint="-0.249977111117893"/>
        </patternFill>
      </fill>
    </dxf>
  </rfmt>
  <rfmt sheetId="11" sqref="B35">
    <dxf>
      <fill>
        <patternFill patternType="none">
          <bgColor auto="1"/>
        </patternFill>
      </fill>
    </dxf>
  </rfmt>
  <rcc rId="2450" sId="11" numFmtId="4">
    <oc r="AB45">
      <v>432.89299999999997</v>
    </oc>
    <nc r="AB45">
      <v>432.89</v>
    </nc>
  </rcc>
  <rcc rId="2451" sId="11" numFmtId="4">
    <oc r="H45">
      <v>670.45399999999995</v>
    </oc>
    <nc r="H45">
      <v>670.45</v>
    </nc>
  </rcc>
  <rcc rId="2452" sId="11" numFmtId="4">
    <oc r="J45">
      <v>580.197</v>
    </oc>
    <nc r="J45">
      <v>580.20000000000005</v>
    </nc>
  </rcc>
  <rcc rId="2453" sId="11" numFmtId="4">
    <oc r="L45">
      <v>347.11200000000002</v>
    </oc>
    <nc r="L45">
      <v>347.11</v>
    </nc>
  </rcc>
  <rcc rId="2454" sId="11" numFmtId="4">
    <oc r="R45">
      <v>644.72699999999998</v>
    </oc>
    <nc r="R45">
      <v>644.73</v>
    </nc>
  </rcc>
  <rcc rId="2455" sId="11" numFmtId="4">
    <oc r="T45">
      <v>915.12400000000002</v>
    </oc>
    <nc r="T45">
      <v>915.12</v>
    </nc>
  </rcc>
  <rcc rId="2456" sId="11" numFmtId="4">
    <oc r="V45">
      <v>531.08799999999997</v>
    </oc>
    <nc r="V45">
      <v>531.09</v>
    </nc>
  </rcc>
  <rcc rId="2457" sId="11" numFmtId="4">
    <oc r="X45">
      <v>241.227</v>
    </oc>
    <nc r="X45">
      <v>241.23</v>
    </nc>
  </rcc>
  <rfmt sheetId="11" sqref="B45">
    <dxf>
      <fill>
        <patternFill patternType="none">
          <bgColor auto="1"/>
        </patternFill>
      </fill>
    </dxf>
  </rfmt>
  <rfmt sheetId="11" sqref="A65:C67" start="0" length="2147483647">
    <dxf>
      <font>
        <color auto="1"/>
      </font>
    </dxf>
  </rfmt>
  <rcc rId="2458" sId="11" numFmtId="19">
    <oc r="C6">
      <v>44531</v>
    </oc>
    <nc r="C6">
      <v>44562</v>
    </nc>
  </rcc>
  <rcc rId="2459" sId="11" numFmtId="19">
    <oc r="D6">
      <v>44531</v>
    </oc>
    <nc r="D6">
      <v>44562</v>
    </nc>
  </rcc>
  <rcc rId="2460" sId="11" numFmtId="19">
    <oc r="E6">
      <v>44531</v>
    </oc>
    <nc r="E6">
      <v>44562</v>
    </nc>
  </rcc>
  <rcc rId="2461" sId="11" numFmtId="4">
    <oc r="E167">
      <v>0</v>
    </oc>
    <nc r="E167">
      <f>I167+K167+M167+O167+Q167+S167+U167+W167+Y167+AA167+AC167+AE167</f>
    </nc>
  </rcc>
  <rfmt sheetId="11" sqref="E159:E161">
    <dxf>
      <fill>
        <patternFill patternType="none">
          <bgColor auto="1"/>
        </patternFill>
      </fill>
    </dxf>
  </rfmt>
  <rfmt sheetId="11" sqref="E155:E157">
    <dxf>
      <fill>
        <patternFill patternType="none">
          <bgColor auto="1"/>
        </patternFill>
      </fill>
    </dxf>
  </rfmt>
  <rfmt sheetId="11" sqref="E151:E153">
    <dxf>
      <fill>
        <patternFill patternType="none">
          <bgColor auto="1"/>
        </patternFill>
      </fill>
    </dxf>
  </rfmt>
  <rfmt sheetId="11" sqref="E147:E149">
    <dxf>
      <fill>
        <patternFill patternType="none">
          <bgColor auto="1"/>
        </patternFill>
      </fill>
    </dxf>
  </rfmt>
  <rfmt sheetId="11" sqref="E139">
    <dxf>
      <fill>
        <patternFill patternType="none">
          <bgColor auto="1"/>
        </patternFill>
      </fill>
    </dxf>
  </rfmt>
  <rfmt sheetId="11" sqref="E137 E141 E135 E128">
    <dxf>
      <fill>
        <patternFill patternType="none">
          <bgColor auto="1"/>
        </patternFill>
      </fill>
    </dxf>
  </rfmt>
  <rfmt sheetId="11" sqref="E127 E121 E120 E114">
    <dxf>
      <fill>
        <patternFill patternType="none">
          <bgColor auto="1"/>
        </patternFill>
      </fill>
    </dxf>
  </rfmt>
  <rfmt sheetId="11" sqref="E113">
    <dxf>
      <fill>
        <patternFill patternType="none">
          <bgColor auto="1"/>
        </patternFill>
      </fill>
    </dxf>
  </rfmt>
  <rfmt sheetId="11" sqref="A64:AE67" start="0" length="2147483647">
    <dxf>
      <font>
        <color auto="1"/>
      </font>
    </dxf>
  </rfmt>
  <rfmt sheetId="11" sqref="E65:E67">
    <dxf>
      <fill>
        <patternFill patternType="none">
          <bgColor auto="1"/>
        </patternFill>
      </fill>
    </dxf>
  </rfmt>
  <rfmt sheetId="11" sqref="E58">
    <dxf>
      <fill>
        <patternFill patternType="none">
          <bgColor auto="1"/>
        </patternFill>
      </fill>
    </dxf>
  </rfmt>
  <rfmt sheetId="11" sqref="E51">
    <dxf>
      <fill>
        <patternFill patternType="none">
          <bgColor auto="1"/>
        </patternFill>
      </fill>
    </dxf>
  </rfmt>
  <rfmt sheetId="11" sqref="F50:G50">
    <dxf>
      <numFmt numFmtId="186" formatCode="0.0000000"/>
    </dxf>
  </rfmt>
  <rfmt sheetId="11" sqref="F50:G50">
    <dxf>
      <numFmt numFmtId="187" formatCode="0.000000"/>
    </dxf>
  </rfmt>
  <rfmt sheetId="11" sqref="F50:G50">
    <dxf>
      <numFmt numFmtId="188" formatCode="0.00000"/>
    </dxf>
  </rfmt>
  <rfmt sheetId="11" sqref="F50:G50">
    <dxf>
      <numFmt numFmtId="189" formatCode="0.0000"/>
    </dxf>
  </rfmt>
  <rfmt sheetId="11" sqref="F50:G50">
    <dxf>
      <numFmt numFmtId="190" formatCode="0.000"/>
    </dxf>
  </rfmt>
  <rfmt sheetId="11" sqref="F50:G50">
    <dxf>
      <numFmt numFmtId="2" formatCode="0.00"/>
    </dxf>
  </rfmt>
  <rfmt sheetId="11" sqref="F50:G50">
    <dxf>
      <numFmt numFmtId="172" formatCode="0.0"/>
    </dxf>
  </rfmt>
  <rfmt sheetId="11" sqref="F50:G50">
    <dxf>
      <numFmt numFmtId="2" formatCode="0.00"/>
    </dxf>
  </rfmt>
  <rfmt sheetId="11" sqref="G51">
    <dxf>
      <numFmt numFmtId="186" formatCode="0.0000000"/>
    </dxf>
  </rfmt>
  <rfmt sheetId="11" sqref="G51">
    <dxf>
      <numFmt numFmtId="187" formatCode="0.000000"/>
    </dxf>
  </rfmt>
  <rfmt sheetId="11" sqref="G51">
    <dxf>
      <numFmt numFmtId="188" formatCode="0.00000"/>
    </dxf>
  </rfmt>
  <rfmt sheetId="11" sqref="G51">
    <dxf>
      <numFmt numFmtId="189" formatCode="0.0000"/>
    </dxf>
  </rfmt>
  <rfmt sheetId="11" sqref="G51">
    <dxf>
      <numFmt numFmtId="190" formatCode="0.000"/>
    </dxf>
  </rfmt>
  <rfmt sheetId="11" sqref="G51">
    <dxf>
      <numFmt numFmtId="2" formatCode="0.00"/>
    </dxf>
  </rfmt>
  <rfmt sheetId="11" sqref="E41">
    <dxf>
      <fill>
        <patternFill patternType="none">
          <bgColor auto="1"/>
        </patternFill>
      </fill>
    </dxf>
  </rfmt>
  <rfmt sheetId="11" sqref="E35">
    <dxf>
      <fill>
        <patternFill patternType="none">
          <bgColor auto="1"/>
        </patternFill>
      </fill>
    </dxf>
  </rfmt>
  <rfmt sheetId="11" sqref="E24">
    <dxf>
      <fill>
        <patternFill patternType="none">
          <bgColor auto="1"/>
        </patternFill>
      </fill>
    </dxf>
  </rfmt>
  <rcv guid="{388A1E4B-B5AE-4D91-9FF1-5AD49EECDDED}" action="delete"/>
  <rdn rId="0" localSheetId="2" customView="1" name="Z_388A1E4B_B5AE_4D91_9FF1_5AD49EECDDED_.wvu.PrintArea" hidden="1" oldHidden="1">
    <formula>'МП РО'!$A$1:$AG$337</formula>
    <oldFormula>'МП РО'!$A$1:$AG$337</oldFormula>
  </rdn>
  <rdn rId="0" localSheetId="3" customView="1" name="Z_388A1E4B_B5AE_4D91_9FF1_5AD49EECDDED_.wvu.Rows" hidden="1" oldHidden="1">
    <formula>'МП СДР'!$4:$5</formula>
    <oldFormula>'МП СДР'!$4:$5</oldFormula>
  </rdn>
  <rdn rId="0" localSheetId="4" customView="1" name="Z_388A1E4B_B5AE_4D91_9FF1_5AD49EECDDED_.wvu.PrintArea" hidden="1" oldHidden="1">
    <formula>'МП Культурное пространство'!$A$1:$AF$286</formula>
    <oldFormula>'МП Культурное пространство'!$A$1:$AF$286</oldFormula>
  </rdn>
  <rdn rId="0" localSheetId="4" customView="1" name="Z_388A1E4B_B5AE_4D91_9FF1_5AD49EECDDED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388A1E4B_B5AE_4D91_9FF1_5AD49EECDDED_.wvu.Rows" hidden="1" oldHidden="1">
    <formula>'МП Культурное пространство'!$117:$144</formula>
    <oldFormula>'МП Культурное пространство'!$117:$144</oldFormula>
  </rdn>
  <rdn rId="0" localSheetId="5" customView="1" name="Z_388A1E4B_B5AE_4D91_9FF1_5AD49EECDDED_.wvu.PrintArea" hidden="1" oldHidden="1">
    <formula>'МП Развитие ФКиС'!$A$1:$AG$110</formula>
    <oldFormula>'МП Развитие ФКиС'!$A$1:$AG$110</oldFormula>
  </rdn>
  <rdn rId="0" localSheetId="5" customView="1" name="Z_388A1E4B_B5AE_4D91_9FF1_5AD49EECDDED_.wvu.PrintTitles" hidden="1" oldHidden="1">
    <formula>'МП Развитие ФКиС'!$A:$A,'МП Развитие ФКиС'!$8:$9</formula>
    <oldFormula>'МП Развитие ФКиС'!$A:$A,'МП Развитие ФКиС'!$8:$9</oldFormula>
  </rdn>
  <rdn rId="0" localSheetId="5" customView="1" name="Z_388A1E4B_B5AE_4D91_9FF1_5AD49EECDDED_.wvu.Cols" hidden="1" oldHidden="1">
    <formula>'МП Развитие ФКиС'!$AE:$AE</formula>
    <oldFormula>'МП Развитие ФКиС'!$AE:$AE</oldFormula>
  </rdn>
  <rdn rId="0" localSheetId="6" customView="1" name="Z_388A1E4B_B5AE_4D91_9FF1_5AD49EECDDED_.wvu.PrintArea" hidden="1" oldHidden="1">
    <formula>'МП СЗН'!$A$1:$AF$53</formula>
    <oldFormula>'МП СЗН'!$A$1:$AF$53</oldFormula>
  </rdn>
  <rdn rId="0" localSheetId="6" customView="1" name="Z_388A1E4B_B5AE_4D91_9FF1_5AD49EECDDED_.wvu.PrintTitles" hidden="1" oldHidden="1">
    <formula>'МП СЗН'!$A:$A</formula>
    <oldFormula>'МП СЗН'!$A:$A</oldFormula>
  </rdn>
  <rdn rId="0" localSheetId="7" customView="1" name="Z_388A1E4B_B5AE_4D91_9FF1_5AD49EECDDED_.wvu.PrintArea" hidden="1" oldHidden="1">
    <formula>'МП АПК'!$A$1:$AF$87</formula>
    <oldFormula>'МП АПК'!$A$1:$AF$87</oldFormula>
  </rdn>
  <rdn rId="0" localSheetId="7" customView="1" name="Z_388A1E4B_B5AE_4D91_9FF1_5AD49EECDDED_.wvu.PrintTitles" hidden="1" oldHidden="1">
    <formula>'МП АПК'!$A:$A</formula>
    <oldFormula>'МП АПК'!$A:$A</oldFormula>
  </rdn>
  <rdn rId="0" localSheetId="8" customView="1" name="Z_388A1E4B_B5AE_4D91_9FF1_5AD49EECDDED_.wvu.PrintArea" hidden="1" oldHidden="1">
    <formula>'МП Развитие жилсферы'!$A$1:$AF$158</formula>
    <oldFormula>'МП Развитие жилсферы'!$A$1:$AF$158</oldFormula>
  </rdn>
  <rdn rId="0" localSheetId="8" customView="1" name="Z_388A1E4B_B5AE_4D91_9FF1_5AD49EECDDED_.wvu.PrintTitles" hidden="1" oldHidden="1">
    <formula>'МП Развитие жилсферы'!$A:$A,'МП Развитие жилсферы'!$8:$10</formula>
    <oldFormula>'МП Развитие жилсферы'!$A:$A,'МП Развитие жилсферы'!$8:$10</oldFormula>
  </rdn>
  <rdn rId="0" localSheetId="10" customView="1" name="Z_388A1E4B_B5AE_4D91_9FF1_5AD49EECDDED_.wvu.PrintArea" hidden="1" oldHidden="1">
    <formula>'МП Развитие муниц.службы'!$A$1:$AF$99</formula>
    <oldFormula>'МП Развитие муниц.службы'!$A$1:$AF$99</oldFormula>
  </rdn>
  <rdn rId="0" localSheetId="10" customView="1" name="Z_388A1E4B_B5AE_4D91_9FF1_5AD49EECDDED_.wvu.PrintTitles" hidden="1" oldHidden="1">
    <formula>'МП Развитие муниц.службы'!$A:$A</formula>
    <oldFormula>'МП Развитие муниц.службы'!$A:$A</oldFormula>
  </rdn>
  <rdn rId="0" localSheetId="11" customView="1" name="Z_388A1E4B_B5AE_4D91_9FF1_5AD49EECDDED_.wvu.Rows" hidden="1" oldHidden="1">
    <formula>'МП СЭР'!$68:$69,'МП СЭР'!$96:$96,'МП СЭР'!$99:$103,'МП СЭР'!$115:$116,'МП СЭР'!$122:$123,'МП СЭР'!$129:$133</formula>
  </rdn>
  <rdn rId="0" localSheetId="11" customView="1" name="Z_388A1E4B_B5AE_4D91_9FF1_5AD49EECDDED_.wvu.Cols" hidden="1" oldHidden="1">
    <formula>'МП СЭР'!$AG:$AL</formula>
    <oldFormula>'МП СЭР'!$AG:$AL</oldFormula>
  </rdn>
  <rdn rId="0" localSheetId="11" customView="1" name="Z_388A1E4B_B5AE_4D91_9FF1_5AD49EECDDED_.wvu.FilterData" hidden="1" oldHidden="1">
    <formula>'МП СЭР'!$A$1:$AJ$171</formula>
    <oldFormula>'МП СЭР'!$A$1:$AJ$171</oldFormula>
  </rdn>
  <rdn rId="0" localSheetId="12" customView="1" name="Z_388A1E4B_B5AE_4D91_9FF1_5AD49EECDDED_.wvu.Rows" hidden="1" oldHidden="1">
    <formula>'МП  РИГО'!$141:$156,'МП  РИГО'!$163:$186</formula>
    <oldFormula>'МП  РИГО'!$141:$156,'МП  РИГО'!$163:$186</oldFormula>
  </rdn>
  <rdn rId="0" localSheetId="15" customView="1" name="Z_388A1E4B_B5AE_4D91_9FF1_5AD49EECDDED_.wvu.PrintArea" hidden="1" oldHidden="1">
    <formula>'МП РЖКК'!$A$1:$AF$113</formula>
    <oldFormula>'МП РЖКК'!$A$1:$AF$113</oldFormula>
  </rdn>
  <rdn rId="0" localSheetId="15" customView="1" name="Z_388A1E4B_B5AE_4D91_9FF1_5AD49EECDDED_.wvu.PrintTitles" hidden="1" oldHidden="1">
    <formula>'МП РЖКК'!$4:$5</formula>
    <oldFormula>'МП РЖКК'!$4:$5</oldFormula>
  </rdn>
  <rdn rId="0" localSheetId="15" customView="1" name="Z_388A1E4B_B5AE_4D91_9FF1_5AD49EECDDED_.wvu.Rows" hidden="1" oldHidden="1">
    <formula>'МП РЖКК'!$126:$126</formula>
    <oldFormula>'МП РЖКК'!$126:$126</oldFormula>
  </rdn>
  <rdn rId="0" localSheetId="16" customView="1" name="Z_388A1E4B_B5AE_4D91_9FF1_5AD49EECDDED_.wvu.PrintArea" hidden="1" oldHidden="1">
    <formula>'МП СОГХ'!$A$1:$AR$110</formula>
    <oldFormula>'МП СОГХ'!$A$1:$AR$110</oldFormula>
  </rdn>
  <rdn rId="0" localSheetId="16" customView="1" name="Z_388A1E4B_B5AE_4D91_9FF1_5AD49EECDDED_.wvu.PrintTitles" hidden="1" oldHidden="1">
    <formula>'МП СОГХ'!$3:$4</formula>
    <oldFormula>'МП СОГХ'!$3:$4</oldFormula>
  </rdn>
  <rdn rId="0" localSheetId="16" customView="1" name="Z_388A1E4B_B5AE_4D91_9FF1_5AD49EECDDED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388A1E4B_B5AE_4D91_9FF1_5AD49EECDDED_.wvu.PrintArea" hidden="1" oldHidden="1">
    <formula>'МП Развитие транспорт.системы'!$A$1:$AR$194</formula>
    <oldFormula>'МП Развитие транспорт.системы'!$A$1:$AR$194</oldFormula>
  </rdn>
  <rdn rId="0" localSheetId="17" customView="1" name="Z_388A1E4B_B5AE_4D91_9FF1_5AD49EECDDED_.wvu.PrintTitles" hidden="1" oldHidden="1">
    <formula>'МП Развитие транспорт.системы'!$3:$4</formula>
    <oldFormula>'МП Развитие транспорт.системы'!$3:$4</oldFormula>
  </rdn>
  <rdn rId="0" localSheetId="17" customView="1" name="Z_388A1E4B_B5AE_4D91_9FF1_5AD49EECDDED_.wvu.Rows" hidden="1" oldHidden="1">
    <formula>'МП Развитие транспорт.системы'!$167:$185</formula>
    <oldFormula>'МП Развитие транспорт.системы'!$167:$185</oldFormula>
  </rdn>
  <rdn rId="0" localSheetId="17" customView="1" name="Z_388A1E4B_B5AE_4D91_9FF1_5AD49EECDDED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388A1E4B_B5AE_4D91_9FF1_5AD49EECDDED_.wvu.Cols" hidden="1" oldHidden="1">
    <formula>'МП ФКГС'!$H:$M</formula>
    <oldFormula>'МП ФКГС'!$H:$M</oldFormula>
  </rdn>
  <rcv guid="{388A1E4B-B5AE-4D91-9FF1-5AD49EECDDED}" action="add"/>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C24:AE24">
    <dxf>
      <fill>
        <patternFill patternType="none">
          <bgColor auto="1"/>
        </patternFill>
      </fill>
    </dxf>
  </rfmt>
  <rfmt sheetId="11" sqref="AC35:AE35">
    <dxf>
      <fill>
        <patternFill patternType="none">
          <bgColor auto="1"/>
        </patternFill>
      </fill>
    </dxf>
  </rfmt>
  <rfmt sheetId="11" sqref="AC41:AE41">
    <dxf>
      <fill>
        <patternFill patternType="none">
          <bgColor auto="1"/>
        </patternFill>
      </fill>
    </dxf>
  </rfmt>
  <rfmt sheetId="11" sqref="AC45:AE45">
    <dxf>
      <fill>
        <patternFill patternType="none">
          <bgColor auto="1"/>
        </patternFill>
      </fill>
    </dxf>
  </rfmt>
  <rfmt sheetId="11" sqref="AA51:AC51">
    <dxf>
      <fill>
        <patternFill patternType="none">
          <bgColor auto="1"/>
        </patternFill>
      </fill>
    </dxf>
  </rfmt>
  <rfmt sheetId="11" sqref="AC65:AC67">
    <dxf>
      <fill>
        <patternFill patternType="none">
          <bgColor auto="1"/>
        </patternFill>
      </fill>
    </dxf>
  </rfmt>
  <rfmt sheetId="11" sqref="AC113:AC114">
    <dxf>
      <fill>
        <patternFill patternType="none">
          <bgColor auto="1"/>
        </patternFill>
      </fill>
    </dxf>
  </rfmt>
  <rfmt sheetId="11" sqref="AC120:AC121">
    <dxf>
      <fill>
        <patternFill patternType="none">
          <bgColor auto="1"/>
        </patternFill>
      </fill>
    </dxf>
  </rfmt>
  <rfmt sheetId="11" sqref="AC127:AC128">
    <dxf>
      <fill>
        <patternFill patternType="none">
          <bgColor auto="1"/>
        </patternFill>
      </fill>
    </dxf>
  </rfmt>
  <rfmt sheetId="11" sqref="AC135:AC137">
    <dxf>
      <fill>
        <patternFill patternType="none">
          <bgColor auto="1"/>
        </patternFill>
      </fill>
    </dxf>
  </rfmt>
  <rfmt sheetId="11" sqref="AC139:AC141">
    <dxf>
      <fill>
        <patternFill patternType="none">
          <bgColor auto="1"/>
        </patternFill>
      </fill>
    </dxf>
  </rfmt>
  <rfmt sheetId="11" sqref="AC147:AC149">
    <dxf>
      <fill>
        <patternFill patternType="none">
          <bgColor auto="1"/>
        </patternFill>
      </fill>
    </dxf>
  </rfmt>
  <rfmt sheetId="11" sqref="AE151:AE153">
    <dxf>
      <fill>
        <patternFill patternType="none">
          <bgColor auto="1"/>
        </patternFill>
      </fill>
    </dxf>
  </rfmt>
  <rfmt sheetId="11" sqref="AE155:AE157">
    <dxf>
      <fill>
        <patternFill patternType="none">
          <bgColor auto="1"/>
        </patternFill>
      </fill>
    </dxf>
  </rfmt>
  <rfmt sheetId="11" sqref="AE159:AE161">
    <dxf>
      <fill>
        <patternFill patternType="none">
          <bgColor auto="1"/>
        </patternFill>
      </fill>
    </dxf>
  </rfmt>
  <rfmt sheetId="11" sqref="AA171">
    <dxf>
      <fill>
        <patternFill patternType="none">
          <bgColor auto="1"/>
        </patternFill>
      </fill>
    </dxf>
  </rfmt>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93" sId="11">
    <oc r="I180" t="inlineStr">
      <is>
        <t>Е.А. Галкина
 тел. 93-752</t>
      </is>
    </oc>
    <nc r="I180" t="inlineStr">
      <is>
        <t>О.С. Саратова
 тел. 93-752</t>
      </is>
    </nc>
  </rcc>
  <rfmt sheetId="11" sqref="N35">
    <dxf>
      <fill>
        <patternFill patternType="none">
          <bgColor auto="1"/>
        </patternFill>
      </fill>
    </dxf>
  </rfmt>
  <rcc rId="2494" sId="11">
    <oc r="C35">
      <f>H35+J35+L35+N35+P35+R35+T35+V35+X35+Z35+AB35</f>
    </oc>
    <nc r="C35">
      <f>H35+J35+L35+N35+P35+R35+T35+V35+X35+Z35+AB35+AD35</f>
    </nc>
  </rcc>
  <rfmt sheetId="11" sqref="N41 N45 P45">
    <dxf>
      <fill>
        <patternFill patternType="none">
          <bgColor auto="1"/>
        </patternFill>
      </fill>
    </dxf>
  </rfmt>
  <rcc rId="2495" sId="11">
    <oc r="C45">
      <f>H45+J45+L45+N45+P45+R45+T45+V45+X45+Z45+AB45</f>
    </oc>
    <nc r="C45">
      <f>H45+J45+L45+N45+P45+R45+T45+V45+X45+Z45+AB45+AD45</f>
    </nc>
  </rcc>
  <rcc rId="2496" sId="11">
    <oc r="C41">
      <f>H41+J41+L41+N41+P41+R41+T41+V41+X41+Z41+AB41</f>
    </oc>
    <nc r="C41">
      <f>H41+J41+L41+N41+P41+R41+T41+V41+X41+Z41+AB41+AD41</f>
    </nc>
  </rcc>
  <rcc rId="2497" sId="11">
    <oc r="C24">
      <f>H24+J24+L24+N24+P24+R24+T24+V24+X24+Z24+AB24</f>
    </oc>
    <nc r="C24">
      <f>H24+J24+L24+N24+P24+R24+T24+V24+X24+Z24+AB24+AD24</f>
    </nc>
  </rcc>
  <rcc rId="2498" sId="11">
    <oc r="C169">
      <f>H169+J169+L169+N169+P169+R169+T169+V169+X169+Z169+AB169</f>
    </oc>
    <nc r="C169">
      <f>H169+J169+L169+N169+P169+R169+T169+V169+X169+Z169+AB169+AD169</f>
    </nc>
  </rcc>
  <rcc rId="2499" sId="11">
    <oc r="C167">
      <f>H167+J167+L167+N167+P167+R167+T167+V167+X167+Z167+AB167</f>
    </oc>
    <nc r="C167">
      <f>H167+J167+L167+N167+P167+R167+T167+V167+X167+Z167+AB167+AD167</f>
    </nc>
  </rcc>
  <rcc rId="2500" sId="11">
    <oc r="C168">
      <f>H168+J168+L168+N168+P168+R168+T168+V168+X168+Z168+AB168</f>
    </oc>
    <nc r="C168">
      <f>H168+J168+L168+N168+P168+R168+T168+V168+X168+Z168+AB168+AD168</f>
    </nc>
  </rcc>
  <rrc rId="2501" sId="11" ref="A68:XFD68"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5:$XFD$185" dn="Z_7C652CC3_AEBA_4CE1_8785_60610E85E470_.wvu.Rows" sId="11"/>
    <undo index="44" exp="area" ref3D="1" dr="$A$171:$XFD$171" dn="Z_7C652CC3_AEBA_4CE1_8785_60610E85E470_.wvu.Rows" sId="11"/>
    <undo index="42" exp="area" ref3D="1" dr="$A$129:$XFD$133" dn="Z_7C652CC3_AEBA_4CE1_8785_60610E85E470_.wvu.Rows" sId="11"/>
    <undo index="40" exp="area" ref3D="1" dr="$A$122:$XFD$123" dn="Z_7C652CC3_AEBA_4CE1_8785_60610E85E470_.wvu.Rows" sId="11"/>
    <undo index="38" exp="area" ref3D="1" dr="$A$115:$XFD$116" dn="Z_7C652CC3_AEBA_4CE1_8785_60610E85E470_.wvu.Rows" sId="11"/>
    <undo index="36" exp="area" ref3D="1" dr="$A$109:$XFD$109" dn="Z_7C652CC3_AEBA_4CE1_8785_60610E85E470_.wvu.Rows" sId="11"/>
    <undo index="34" exp="area" ref3D="1" dr="$A$106:$XFD$106" dn="Z_7C652CC3_AEBA_4CE1_8785_60610E85E470_.wvu.Rows" sId="11"/>
    <undo index="32" exp="area" ref3D="1" dr="$A$99:$XFD$103" dn="Z_7C652CC3_AEBA_4CE1_8785_60610E85E470_.wvu.Rows" sId="11"/>
    <undo index="30" exp="area" ref3D="1" dr="$A$96:$XFD$97" dn="Z_7C652CC3_AEBA_4CE1_8785_60610E85E470_.wvu.Rows" sId="11"/>
    <undo index="28" exp="area" ref3D="1" dr="$A$90:$XFD$90" dn="Z_7C652CC3_AEBA_4CE1_8785_60610E85E470_.wvu.Rows" sId="11"/>
    <undo index="26" exp="area" ref3D="1" dr="$A$87:$XFD$87" dn="Z_7C652CC3_AEBA_4CE1_8785_60610E85E470_.wvu.Rows" sId="11"/>
    <undo index="24" exp="area" ref3D="1" dr="$A$68:$XFD$84"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5:$XFD$185" dn="Z_63473B3F_A685_4EE9_A01B_183212BE5C53_.wvu.Rows" sId="11"/>
    <undo index="38" exp="area" ref3D="1" dr="$A$171:$XFD$171" dn="Z_63473B3F_A685_4EE9_A01B_183212BE5C53_.wvu.Rows" sId="11"/>
    <undo index="34" exp="area" ref3D="1" dr="$A$99:$XFD$103" dn="Z_63473B3F_A685_4EE9_A01B_183212BE5C53_.wvu.Rows" sId="11"/>
    <undo index="30" exp="area" ref3D="1" dr="$A$96:$XFD$97" dn="Z_63473B3F_A685_4EE9_A01B_183212BE5C53_.wvu.Rows" sId="11"/>
    <undo index="28" exp="area" ref3D="1" dr="$A$87:$XFD$87" dn="Z_63473B3F_A685_4EE9_A01B_183212BE5C53_.wvu.Rows" sId="11"/>
    <undo index="22" exp="area" ref3D="1" dr="$A$68:$XFD$69" dn="Z_63473B3F_A685_4EE9_A01B_183212BE5C53_.wvu.Rows" sId="11"/>
    <undo index="0" exp="area" ref3D="1" dr="$AG$1:$AL$1048576" dn="Z_67959110_810A_48DC_8557_7A749BB9427E_.wvu.Cols" sId="11"/>
    <undo index="10" exp="area" ref3D="1" dr="$A$129:$XFD$133" dn="Z_388A1E4B_B5AE_4D91_9FF1_5AD49EECDDED_.wvu.Rows" sId="11"/>
    <undo index="8" exp="area" ref3D="1" dr="$A$122:$XFD$123" dn="Z_388A1E4B_B5AE_4D91_9FF1_5AD49EECDDED_.wvu.Rows" sId="11"/>
    <undo index="6" exp="area" ref3D="1" dr="$A$115:$XFD$116" dn="Z_388A1E4B_B5AE_4D91_9FF1_5AD49EECDDED_.wvu.Rows" sId="11"/>
    <undo index="4" exp="area" ref3D="1" dr="$A$99:$XFD$103" dn="Z_388A1E4B_B5AE_4D91_9FF1_5AD49EECDDED_.wvu.Rows" sId="11"/>
    <undo index="2" exp="area" ref3D="1" dr="$A$96:$XFD$96" dn="Z_388A1E4B_B5AE_4D91_9FF1_5AD49EECDDED_.wvu.Rows" sId="11"/>
    <undo index="1" exp="area" ref3D="1" dr="$A$68:$XFD$69" dn="Z_388A1E4B_B5AE_4D91_9FF1_5AD49EECDDED_.wvu.Rows" sId="11"/>
    <undo index="0" exp="area" ref3D="1" dr="$AG$1:$AL$1048576" dn="Z_63473B3F_A685_4EE9_A01B_183212BE5C53_.wvu.Cols" sId="11"/>
    <undo index="40" exp="area" ref3D="1" dr="$A$185:$XFD$185" dn="Z_E6058B35_16EE_4520_97FC_BC8944DC361A_.wvu.Rows" sId="11"/>
    <undo index="38" exp="area" ref3D="1" dr="$A$171:$XFD$171" dn="Z_E6058B35_16EE_4520_97FC_BC8944DC361A_.wvu.Rows" sId="11"/>
    <undo index="34" exp="area" ref3D="1" dr="$A$99:$XFD$103" dn="Z_E6058B35_16EE_4520_97FC_BC8944DC361A_.wvu.Rows" sId="11"/>
    <undo index="30" exp="area" ref3D="1" dr="$A$96:$XFD$97" dn="Z_E6058B35_16EE_4520_97FC_BC8944DC361A_.wvu.Rows" sId="11"/>
    <undo index="28" exp="area" ref3D="1" dr="$A$87:$XFD$87" dn="Z_E6058B35_16EE_4520_97FC_BC8944DC361A_.wvu.Rows" sId="11"/>
    <undo index="22" exp="area" ref3D="1" dr="$A$68:$XFD$69"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5:$XFD$185" dn="Z_E36983B1_2930_4BC3_9F81_C76866BFC5EC_.wvu.Rows" sId="11"/>
    <undo index="38" exp="area" ref3D="1" dr="$A$171:$XFD$171" dn="Z_E36983B1_2930_4BC3_9F81_C76866BFC5EC_.wvu.Rows" sId="11"/>
    <undo index="34" exp="area" ref3D="1" dr="$A$99:$XFD$103" dn="Z_E36983B1_2930_4BC3_9F81_C76866BFC5EC_.wvu.Rows" sId="11"/>
    <undo index="30" exp="area" ref3D="1" dr="$A$96:$XFD$97" dn="Z_E36983B1_2930_4BC3_9F81_C76866BFC5EC_.wvu.Rows" sId="11"/>
    <undo index="28" exp="area" ref3D="1" dr="$A$87:$XFD$87" dn="Z_E36983B1_2930_4BC3_9F81_C76866BFC5EC_.wvu.Rows" sId="11"/>
    <undo index="22" exp="area" ref3D="1" dr="$A$68:$XFD$69"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5:$XFD$185" dn="Z_CC99A19B_7C06_4842_B555_F1FC30BBAE15_.wvu.Rows" sId="11"/>
    <undo index="38" exp="area" ref3D="1" dr="$A$171:$XFD$171" dn="Z_CC99A19B_7C06_4842_B555_F1FC30BBAE15_.wvu.Rows" sId="11"/>
    <undo index="34" exp="area" ref3D="1" dr="$A$99:$XFD$103" dn="Z_CC99A19B_7C06_4842_B555_F1FC30BBAE15_.wvu.Rows" sId="11"/>
    <undo index="30" exp="area" ref3D="1" dr="$A$96:$XFD$97" dn="Z_CC99A19B_7C06_4842_B555_F1FC30BBAE15_.wvu.Rows" sId="11"/>
    <undo index="28" exp="area" ref3D="1" dr="$A$87:$XFD$87" dn="Z_CC99A19B_7C06_4842_B555_F1FC30BBAE15_.wvu.Rows" sId="11"/>
    <undo index="22" exp="area" ref3D="1" dr="$A$68:$XFD$69"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5:$XFD$185" dn="Z_EBBEF937_D19E_44FA_94D9_3672C89A5F21_.wvu.Rows" sId="11"/>
    <undo index="38" exp="area" ref3D="1" dr="$A$171:$XFD$171" dn="Z_EBBEF937_D19E_44FA_94D9_3672C89A5F21_.wvu.Rows" sId="11"/>
    <undo index="34" exp="area" ref3D="1" dr="$A$99:$XFD$103" dn="Z_EBBEF937_D19E_44FA_94D9_3672C89A5F21_.wvu.Rows" sId="11"/>
    <undo index="30" exp="area" ref3D="1" dr="$A$96:$XFD$97" dn="Z_EBBEF937_D19E_44FA_94D9_3672C89A5F21_.wvu.Rows" sId="11"/>
    <undo index="28" exp="area" ref3D="1" dr="$A$87:$XFD$87" dn="Z_EBBEF937_D19E_44FA_94D9_3672C89A5F21_.wvu.Rows" sId="11"/>
    <undo index="22" exp="area" ref3D="1" dr="$A$68:$XFD$69"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5:$XFD$185" dn="Z_14AFD6C3_FC5A_47D1_B6D3_4DD498FDE7ED_.wvu.Rows" sId="11"/>
    <undo index="38" exp="area" ref3D="1" dr="$A$171:$XFD$171" dn="Z_14AFD6C3_FC5A_47D1_B6D3_4DD498FDE7ED_.wvu.Rows" sId="11"/>
    <undo index="34" exp="area" ref3D="1" dr="$A$99:$XFD$103" dn="Z_14AFD6C3_FC5A_47D1_B6D3_4DD498FDE7ED_.wvu.Rows" sId="11"/>
    <undo index="30" exp="area" ref3D="1" dr="$A$96:$XFD$97" dn="Z_14AFD6C3_FC5A_47D1_B6D3_4DD498FDE7ED_.wvu.Rows" sId="11"/>
    <undo index="28" exp="area" ref3D="1" dr="$A$87:$XFD$87" dn="Z_14AFD6C3_FC5A_47D1_B6D3_4DD498FDE7ED_.wvu.Rows" sId="11"/>
    <undo index="22" exp="area" ref3D="1" dr="$A$68:$XFD$69"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5:$XFD$185" dn="Z_3680FFF4_6D9F_486C_AA14_8F72F0313081_.wvu.Rows" sId="11"/>
    <undo index="38" exp="area" ref3D="1" dr="$A$171:$XFD$171" dn="Z_3680FFF4_6D9F_486C_AA14_8F72F0313081_.wvu.Rows" sId="11"/>
    <undo index="34" exp="area" ref3D="1" dr="$A$99:$XFD$103" dn="Z_3680FFF4_6D9F_486C_AA14_8F72F0313081_.wvu.Rows" sId="11"/>
    <undo index="30" exp="area" ref3D="1" dr="$A$96:$XFD$97" dn="Z_3680FFF4_6D9F_486C_AA14_8F72F0313081_.wvu.Rows" sId="11"/>
    <undo index="28" exp="area" ref3D="1" dr="$A$87:$XFD$87" dn="Z_3680FFF4_6D9F_486C_AA14_8F72F0313081_.wvu.Rows" sId="11"/>
    <undo index="22" exp="area" ref3D="1" dr="$A$68:$XFD$69" dn="Z_3680FFF4_6D9F_486C_AA14_8F72F0313081_.wvu.Rows" sId="11"/>
    <undo index="0" exp="area" ref3D="1" dr="$AG$1:$AL$1048576" dn="Z_3680FFF4_6D9F_486C_AA14_8F72F0313081_.wvu.Cols" sId="11"/>
    <undo index="40" exp="area" ref3D="1" dr="$A$185:$XFD$185" dn="Z_356BE809_9589_4A4C_A8C3_12B5A4A1A47A_.wvu.Rows" sId="11"/>
    <undo index="38" exp="area" ref3D="1" dr="$A$171:$XFD$171" dn="Z_356BE809_9589_4A4C_A8C3_12B5A4A1A47A_.wvu.Rows" sId="11"/>
    <undo index="34" exp="area" ref3D="1" dr="$A$99:$XFD$103" dn="Z_356BE809_9589_4A4C_A8C3_12B5A4A1A47A_.wvu.Rows" sId="11"/>
    <undo index="30" exp="area" ref3D="1" dr="$A$96:$XFD$97" dn="Z_356BE809_9589_4A4C_A8C3_12B5A4A1A47A_.wvu.Rows" sId="11"/>
    <undo index="28" exp="area" ref3D="1" dr="$A$87:$XFD$87" dn="Z_356BE809_9589_4A4C_A8C3_12B5A4A1A47A_.wvu.Rows" sId="11"/>
    <undo index="22" exp="area" ref3D="1" dr="$A$68:$XFD$69" dn="Z_356BE809_9589_4A4C_A8C3_12B5A4A1A47A_.wvu.Rows" sId="11"/>
    <undo index="0" exp="area" ref3D="1" dr="$AG$1:$AL$1048576" dn="Z_356BE809_9589_4A4C_A8C3_12B5A4A1A47A_.wvu.Cols" sId="11"/>
    <undo index="40" exp="area" ref3D="1" dr="$A$185:$XFD$185" dn="Z_2D22DDA1_0B32_4042_8E55_53A9917D8437_.wvu.Rows" sId="11"/>
    <undo index="38" exp="area" ref3D="1" dr="$A$171:$XFD$171" dn="Z_2D22DDA1_0B32_4042_8E55_53A9917D8437_.wvu.Rows" sId="11"/>
    <undo index="34" exp="area" ref3D="1" dr="$A$99:$XFD$103" dn="Z_2D22DDA1_0B32_4042_8E55_53A9917D8437_.wvu.Rows" sId="11"/>
    <undo index="30" exp="area" ref3D="1" dr="$A$96:$XFD$97" dn="Z_2D22DDA1_0B32_4042_8E55_53A9917D8437_.wvu.Rows" sId="11"/>
    <undo index="28" exp="area" ref3D="1" dr="$A$87:$XFD$87" dn="Z_2D22DDA1_0B32_4042_8E55_53A9917D8437_.wvu.Rows" sId="11"/>
    <undo index="22" exp="area" ref3D="1" dr="$A$68:$XFD$69"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5:$XFD$185" dn="Z_B6ED5A6A_E502_40ED_B1F2_2FE231B320B9_.wvu.Rows" sId="11"/>
    <undo index="38" exp="area" ref3D="1" dr="$A$171:$XFD$171" dn="Z_B6ED5A6A_E502_40ED_B1F2_2FE231B320B9_.wvu.Rows" sId="11"/>
    <undo index="34" exp="area" ref3D="1" dr="$A$99:$XFD$103" dn="Z_B6ED5A6A_E502_40ED_B1F2_2FE231B320B9_.wvu.Rows" sId="11"/>
    <undo index="30" exp="area" ref3D="1" dr="$A$96:$XFD$97" dn="Z_B6ED5A6A_E502_40ED_B1F2_2FE231B320B9_.wvu.Rows" sId="11"/>
    <undo index="28" exp="area" ref3D="1" dr="$A$87:$XFD$87" dn="Z_B6ED5A6A_E502_40ED_B1F2_2FE231B320B9_.wvu.Rows" sId="11"/>
    <undo index="22" exp="area" ref3D="1" dr="$A$68:$XFD$69"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5:$XFD$185" dn="Z_7DE9713E_1F38_437C_8FB6_9C29DB24E5B8_.wvu.Rows" sId="11"/>
    <undo index="38" exp="area" ref3D="1" dr="$A$171:$XFD$171" dn="Z_7DE9713E_1F38_437C_8FB6_9C29DB24E5B8_.wvu.Rows" sId="11"/>
    <undo index="34" exp="area" ref3D="1" dr="$A$99:$XFD$103" dn="Z_7DE9713E_1F38_437C_8FB6_9C29DB24E5B8_.wvu.Rows" sId="11"/>
    <undo index="30" exp="area" ref3D="1" dr="$A$96:$XFD$97" dn="Z_7DE9713E_1F38_437C_8FB6_9C29DB24E5B8_.wvu.Rows" sId="11"/>
    <undo index="28" exp="area" ref3D="1" dr="$A$87:$XFD$87" dn="Z_7DE9713E_1F38_437C_8FB6_9C29DB24E5B8_.wvu.Rows" sId="11"/>
    <undo index="22" exp="area" ref3D="1" dr="$A$68:$XFD$69" dn="Z_7DE9713E_1F38_437C_8FB6_9C29DB24E5B8_.wvu.Rows" sId="11"/>
    <undo index="0" exp="area" ref3D="1" dr="$AG$1:$AL$1048576" dn="Z_A2E3A7A6_FF28_41C5_9BA8_3899D915CB9D_.wvu.Cols" sId="11"/>
    <undo index="40" exp="area" ref3D="1" dr="$A$185:$XFD$185" dn="Z_9A254B3E_BF29_465E_994B_E56187330748_.wvu.Rows" sId="11"/>
    <undo index="38" exp="area" ref3D="1" dr="$A$171:$XFD$171" dn="Z_9A254B3E_BF29_465E_994B_E56187330748_.wvu.Rows" sId="11"/>
    <undo index="34" exp="area" ref3D="1" dr="$A$99:$XFD$103" dn="Z_9A254B3E_BF29_465E_994B_E56187330748_.wvu.Rows" sId="11"/>
    <undo index="30" exp="area" ref3D="1" dr="$A$96:$XFD$97" dn="Z_9A254B3E_BF29_465E_994B_E56187330748_.wvu.Rows" sId="11"/>
    <undo index="28" exp="area" ref3D="1" dr="$A$87:$XFD$87" dn="Z_9A254B3E_BF29_465E_994B_E56187330748_.wvu.Rows" sId="11"/>
    <undo index="22" exp="area" ref3D="1" dr="$A$68:$XFD$69" dn="Z_9A254B3E_BF29_465E_994B_E56187330748_.wvu.Rows" sId="11"/>
    <undo index="40" exp="area" ref3D="1" dr="$A$185:$XFD$185" dn="Z_B9F5A68E_7A21_490B_A9C1_858A34AED228_.wvu.Rows" sId="11"/>
    <undo index="38" exp="area" ref3D="1" dr="$A$171:$XFD$171" dn="Z_B9F5A68E_7A21_490B_A9C1_858A34AED228_.wvu.Rows" sId="11"/>
    <undo index="34" exp="area" ref3D="1" dr="$A$99:$XFD$103" dn="Z_B9F5A68E_7A21_490B_A9C1_858A34AED228_.wvu.Rows" sId="11"/>
    <undo index="30" exp="area" ref3D="1" dr="$A$96:$XFD$97" dn="Z_B9F5A68E_7A21_490B_A9C1_858A34AED228_.wvu.Rows" sId="11"/>
    <undo index="28" exp="area" ref3D="1" dr="$A$87:$XFD$87" dn="Z_B9F5A68E_7A21_490B_A9C1_858A34AED228_.wvu.Rows" sId="11"/>
    <undo index="22" exp="area" ref3D="1" dr="$A$68:$XFD$69"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68:XFD68" start="0" length="0">
      <dxf>
        <font>
          <sz val="12"/>
          <color rgb="FFFF0000"/>
          <name val="Times New Roman"/>
          <scheme val="none"/>
        </font>
        <alignment vertical="center" wrapText="1" readingOrder="0"/>
      </dxf>
    </rfmt>
    <rcc rId="0" sId="11" dxf="1">
      <nc r="A68" t="inlineStr">
        <is>
          <t>федеральный бюджет</t>
        </is>
      </nc>
      <ndxf>
        <font>
          <sz val="14"/>
          <color rgb="FFFF0000"/>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fmt sheetId="11" sqref="B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C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D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E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F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G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H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68" start="0" length="0">
      <dxf>
        <numFmt numFmtId="174" formatCode="#,##0.00_ ;[Red]\-#,##0.00\ "/>
        <alignment vertical="top" readingOrder="0"/>
        <border outline="0">
          <left style="thin">
            <color indexed="64"/>
          </left>
          <right style="thin">
            <color indexed="64"/>
          </right>
          <top style="thin">
            <color indexed="64"/>
          </top>
          <bottom style="thin">
            <color indexed="64"/>
          </bottom>
        </border>
      </dxf>
    </rfmt>
    <rfmt sheetId="11" sqref="AF68" start="0" length="0">
      <dxf>
        <font>
          <sz val="14"/>
          <color rgb="FFFF0000"/>
          <name val="Times New Roman"/>
          <scheme val="none"/>
        </font>
        <border outline="0">
          <left style="thin">
            <color indexed="64"/>
          </left>
          <right style="thin">
            <color indexed="64"/>
          </right>
          <top style="thin">
            <color indexed="64"/>
          </top>
          <bottom style="thin">
            <color indexed="64"/>
          </bottom>
        </border>
      </dxf>
    </rfmt>
    <rcc rId="0" sId="11" dxf="1">
      <nc r="AG68">
        <f>H68+J68+L68+N68+P68+R68+T68+V68+X68+Z68+AB68+AD68</f>
      </nc>
      <ndxf>
        <numFmt numFmtId="174" formatCode="#,##0.00_ ;[Red]\-#,##0.00\ "/>
      </ndxf>
    </rcc>
    <rcc rId="0" sId="11" dxf="1">
      <nc r="AH68">
        <f>H68+J68+L68+N68+P68+R68+T68+V68+X68</f>
      </nc>
      <ndxf>
        <numFmt numFmtId="174" formatCode="#,##0.00_ ;[Red]\-#,##0.00\ "/>
      </ndxf>
    </rcc>
    <rcc rId="0" sId="11" dxf="1">
      <nc r="AI68">
        <f>I68+K68+M68+O68+Q68+S68+U68+W68+Y68+AA68+AC68+AE68</f>
      </nc>
      <ndxf>
        <numFmt numFmtId="174" formatCode="#,##0.00_ ;[Red]\-#,##0.00\ "/>
      </ndxf>
    </rcc>
    <rcc rId="0" sId="11" dxf="1">
      <nc r="AJ68">
        <f>E68-C68</f>
      </nc>
      <ndxf>
        <numFmt numFmtId="174" formatCode="#,##0.00_ ;[Red]\-#,##0.00\ "/>
      </ndxf>
    </rcc>
  </rrc>
  <rfmt sheetId="11" xfDxf="1" sqref="A68" start="0" length="0">
    <dxf>
      <font>
        <sz val="14"/>
        <color rgb="FFFF0000"/>
        <name val="Times New Roman"/>
        <scheme val="none"/>
      </font>
      <alignment horizontal="justify" wrapText="1" readingOrder="0"/>
      <border outline="0">
        <left style="thin">
          <color indexed="64"/>
        </left>
        <right style="thin">
          <color indexed="64"/>
        </right>
        <top style="thin">
          <color indexed="64"/>
        </top>
        <bottom style="thin">
          <color indexed="64"/>
        </bottom>
      </border>
    </dxf>
  </rfmt>
  <rcc rId="2502" sId="11" odxf="1" dxf="1">
    <oc r="A68" t="inlineStr">
      <is>
        <t>привлеченные средства</t>
      </is>
    </oc>
    <nc r="A68" t="inlineStr">
      <is>
        <t>в т.ч. бюджет города Когалыма в части софинансирования</t>
      </is>
    </nc>
    <ndxf>
      <font>
        <sz val="14"/>
        <color auto="1"/>
        <name val="Times New Roman"/>
        <scheme val="none"/>
      </font>
      <fill>
        <patternFill patternType="solid">
          <bgColor theme="7" tint="0.59999389629810485"/>
        </patternFill>
      </fill>
      <alignment horizontal="right" readingOrder="0"/>
    </ndxf>
  </rcc>
  <rcc rId="2503" sId="11">
    <oc r="B62">
      <f>B73+B78+B83</f>
    </oc>
    <nc r="B62">
      <f>B73+B78+B83+B68</f>
    </nc>
  </rcc>
  <rcc rId="2504" sId="11" odxf="1" s="1" dxf="1">
    <nc r="B68">
      <f>H68+J68+L68+N68+P68+R68+T68+V68+X68+Z68+AB68+AD68</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5" sId="11" odxf="1" s="1" dxf="1">
    <nc r="C68">
      <f>H68+J68+L68+N68+P68+R68+T68+V68+X68+Z68+AB68</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6" sId="11" odxf="1" s="1" dxf="1">
    <nc r="D68">
      <f>E68</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7" sId="11" odxf="1" s="1" dxf="1">
    <nc r="E68">
      <f>I68+K68+M68+O68+Q68+S68+U68+W68+Y68+AA68+AC68+AE68</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8" sId="11" odxf="1" s="1" dxf="1">
    <nc r="F68">
      <f>IFERROR(E68/B68*100,0)</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9" sId="11" odxf="1" s="1" dxf="1">
    <nc r="G68">
      <f>IFERROR(E68/C68*100,0)</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fmt sheetId="11" sqref="B68:AE68">
    <dxf>
      <fill>
        <patternFill patternType="solid">
          <bgColor theme="7" tint="0.59999389629810485"/>
        </patternFill>
      </fill>
    </dxf>
  </rfmt>
  <rcc rId="2510" sId="11" numFmtId="4">
    <nc r="X68">
      <v>48.84</v>
    </nc>
  </rcc>
  <rfmt sheetId="11" sqref="X68" start="0" length="2147483647">
    <dxf>
      <font>
        <color auto="1"/>
      </font>
    </dxf>
  </rfmt>
  <rcc rId="2511" sId="11" numFmtId="4">
    <nc r="AC68">
      <v>48.84</v>
    </nc>
  </rcc>
  <rfmt sheetId="11" sqref="AC68" start="0" length="2147483647">
    <dxf>
      <font>
        <color auto="1"/>
      </font>
    </dxf>
  </rfmt>
  <rrc rId="2512" sId="11" ref="A114:XFD114"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4:$XFD$184" dn="Z_7C652CC3_AEBA_4CE1_8785_60610E85E470_.wvu.Rows" sId="11"/>
    <undo index="44" exp="area" ref3D="1" dr="$A$170:$XFD$170" dn="Z_7C652CC3_AEBA_4CE1_8785_60610E85E470_.wvu.Rows" sId="11"/>
    <undo index="42" exp="area" ref3D="1" dr="$A$128:$XFD$132" dn="Z_7C652CC3_AEBA_4CE1_8785_60610E85E470_.wvu.Rows" sId="11"/>
    <undo index="40" exp="area" ref3D="1" dr="$A$121:$XFD$122" dn="Z_7C652CC3_AEBA_4CE1_8785_60610E85E470_.wvu.Rows" sId="11"/>
    <undo index="38" exp="area" ref3D="1" dr="$A$114:$XFD$115"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4:$XFD$184" dn="Z_63473B3F_A685_4EE9_A01B_183212BE5C53_.wvu.Rows" sId="11"/>
    <undo index="38" exp="area" ref3D="1" dr="$A$170:$XFD$170" dn="Z_63473B3F_A685_4EE9_A01B_183212BE5C53_.wvu.Rows" sId="11"/>
    <undo index="0" exp="area" ref3D="1" dr="$AG$1:$AL$1048576" dn="Z_67959110_810A_48DC_8557_7A749BB9427E_.wvu.Cols" sId="11"/>
    <undo index="10" exp="area" ref3D="1" dr="$A$128:$XFD$132" dn="Z_388A1E4B_B5AE_4D91_9FF1_5AD49EECDDED_.wvu.Rows" sId="11"/>
    <undo index="8" exp="area" ref3D="1" dr="$A$121:$XFD$122" dn="Z_388A1E4B_B5AE_4D91_9FF1_5AD49EECDDED_.wvu.Rows" sId="11"/>
    <undo index="6" exp="area" ref3D="1" dr="$A$114:$XFD$115" dn="Z_388A1E4B_B5AE_4D91_9FF1_5AD49EECDDED_.wvu.Rows" sId="11"/>
    <undo index="0" exp="area" ref3D="1" dr="$AG$1:$AL$1048576" dn="Z_63473B3F_A685_4EE9_A01B_183212BE5C53_.wvu.Cols" sId="11"/>
    <undo index="40" exp="area" ref3D="1" dr="$A$184:$XFD$184" dn="Z_E6058B35_16EE_4520_97FC_BC8944DC361A_.wvu.Rows" sId="11"/>
    <undo index="38" exp="area" ref3D="1" dr="$A$170:$XFD$170"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4:$XFD$184" dn="Z_E36983B1_2930_4BC3_9F81_C76866BFC5EC_.wvu.Rows" sId="11"/>
    <undo index="38" exp="area" ref3D="1" dr="$A$170:$XFD$170"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4:$XFD$184" dn="Z_CC99A19B_7C06_4842_B555_F1FC30BBAE15_.wvu.Rows" sId="11"/>
    <undo index="38" exp="area" ref3D="1" dr="$A$170:$XFD$170"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4:$XFD$184" dn="Z_EBBEF937_D19E_44FA_94D9_3672C89A5F21_.wvu.Rows" sId="11"/>
    <undo index="38" exp="area" ref3D="1" dr="$A$170:$XFD$170"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4:$XFD$184" dn="Z_14AFD6C3_FC5A_47D1_B6D3_4DD498FDE7ED_.wvu.Rows" sId="11"/>
    <undo index="38" exp="area" ref3D="1" dr="$A$170:$XFD$170"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4:$XFD$184" dn="Z_3680FFF4_6D9F_486C_AA14_8F72F0313081_.wvu.Rows" sId="11"/>
    <undo index="38" exp="area" ref3D="1" dr="$A$170:$XFD$170" dn="Z_3680FFF4_6D9F_486C_AA14_8F72F0313081_.wvu.Rows" sId="11"/>
    <undo index="0" exp="area" ref3D="1" dr="$AG$1:$AL$1048576" dn="Z_3680FFF4_6D9F_486C_AA14_8F72F0313081_.wvu.Cols" sId="11"/>
    <undo index="40" exp="area" ref3D="1" dr="$A$184:$XFD$184" dn="Z_356BE809_9589_4A4C_A8C3_12B5A4A1A47A_.wvu.Rows" sId="11"/>
    <undo index="38" exp="area" ref3D="1" dr="$A$170:$XFD$170" dn="Z_356BE809_9589_4A4C_A8C3_12B5A4A1A47A_.wvu.Rows" sId="11"/>
    <undo index="0" exp="area" ref3D="1" dr="$AG$1:$AL$1048576" dn="Z_356BE809_9589_4A4C_A8C3_12B5A4A1A47A_.wvu.Cols" sId="11"/>
    <undo index="40" exp="area" ref3D="1" dr="$A$184:$XFD$184" dn="Z_2D22DDA1_0B32_4042_8E55_53A9917D8437_.wvu.Rows" sId="11"/>
    <undo index="38" exp="area" ref3D="1" dr="$A$170:$XFD$170"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4:$XFD$184" dn="Z_B6ED5A6A_E502_40ED_B1F2_2FE231B320B9_.wvu.Rows" sId="11"/>
    <undo index="38" exp="area" ref3D="1" dr="$A$170:$XFD$170"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4:$XFD$184" dn="Z_7DE9713E_1F38_437C_8FB6_9C29DB24E5B8_.wvu.Rows" sId="11"/>
    <undo index="38" exp="area" ref3D="1" dr="$A$170:$XFD$170" dn="Z_7DE9713E_1F38_437C_8FB6_9C29DB24E5B8_.wvu.Rows" sId="11"/>
    <undo index="0" exp="area" ref3D="1" dr="$AG$1:$AL$1048576" dn="Z_A2E3A7A6_FF28_41C5_9BA8_3899D915CB9D_.wvu.Cols" sId="11"/>
    <undo index="40" exp="area" ref3D="1" dr="$A$184:$XFD$184" dn="Z_9A254B3E_BF29_465E_994B_E56187330748_.wvu.Rows" sId="11"/>
    <undo index="38" exp="area" ref3D="1" dr="$A$170:$XFD$170" dn="Z_9A254B3E_BF29_465E_994B_E56187330748_.wvu.Rows" sId="11"/>
    <undo index="40" exp="area" ref3D="1" dr="$A$184:$XFD$184" dn="Z_B9F5A68E_7A21_490B_A9C1_858A34AED228_.wvu.Rows" sId="11"/>
    <undo index="38" exp="area" ref3D="1" dr="$A$170:$XFD$170"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14:XFD114" start="0" length="0">
      <dxf>
        <font>
          <b/>
          <sz val="12"/>
          <color auto="1"/>
          <name val="Times New Roman"/>
          <scheme val="none"/>
        </font>
        <alignment vertical="center" wrapText="1" readingOrder="0"/>
      </dxf>
    </rfmt>
    <rcc rId="0" sId="11" dxf="1">
      <nc r="A114" t="inlineStr">
        <is>
          <t>федеральный бюджет</t>
        </is>
      </nc>
      <ndxf>
        <font>
          <b val="0"/>
          <sz val="14"/>
          <color auto="1"/>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cc rId="0" sId="11" s="1" dxf="1">
      <nc r="B114">
        <f>H114+J114+L114+N114+P114+R114+T114+V114+X114+Z114+AB114+AD114</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C114">
        <f>H114</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D114">
        <f>E114</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E114">
        <f>I114+K114+M114+O114+Q114+S114+U114+W114+Y114++AA114+AC114+AE114</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F114">
        <f>IFERROR(E114/B114*100,0)</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G114">
        <f>IFERROR(E114/C114*100,0)</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H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F114"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14">
        <f>H114+J114+L114+N114+P114+R114+T114+V114+X114+Z114+AB114+AD114</f>
      </nc>
      <ndxf>
        <numFmt numFmtId="174" formatCode="#,##0.00_ ;[Red]\-#,##0.00\ "/>
      </ndxf>
    </rcc>
    <rcc rId="0" sId="11" dxf="1">
      <nc r="AH114">
        <f>H114+J114+L114+N114+P114+R114+T114+V114+X114</f>
      </nc>
      <ndxf>
        <numFmt numFmtId="174" formatCode="#,##0.00_ ;[Red]\-#,##0.00\ "/>
      </ndxf>
    </rcc>
    <rcc rId="0" sId="11" dxf="1">
      <nc r="AI114">
        <f>I114+K114+M114+O114+Q114+S114+U114+W114+Y114+AA114+AC114+AE114</f>
      </nc>
      <ndxf>
        <numFmt numFmtId="174" formatCode="#,##0.00_ ;[Red]\-#,##0.00\ "/>
      </ndxf>
    </rcc>
    <rcc rId="0" sId="11" dxf="1">
      <nc r="AJ114">
        <f>E114-C114</f>
      </nc>
      <ndxf>
        <numFmt numFmtId="174" formatCode="#,##0.00_ ;[Red]\-#,##0.00\ "/>
      </ndxf>
    </rcc>
  </rrc>
  <rfmt sheetId="11" xfDxf="1" sqref="A114" start="0" length="0">
    <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dxf>
  </rfmt>
  <rcc rId="2513" sId="11" odxf="1" dxf="1">
    <oc r="A114" t="inlineStr">
      <is>
        <t>привлеченные средства</t>
      </is>
    </oc>
    <nc r="A114" t="inlineStr">
      <is>
        <t>в т.ч. бюджет города Когалыма в части софинансирования</t>
      </is>
    </nc>
    <ndxf>
      <fill>
        <patternFill patternType="solid">
          <bgColor theme="7" tint="0.59999389629810485"/>
        </patternFill>
      </fill>
      <alignment horizontal="right" readingOrder="0"/>
    </ndxf>
  </rcc>
  <rcc rId="2514" sId="11">
    <oc r="C114">
      <f>H114</f>
    </oc>
    <nc r="C114">
      <f>H114+J114+L114+N114+P114+R114+T114+V114+X114+Z114+AB114</f>
    </nc>
  </rcc>
  <rcc rId="2515" sId="11">
    <oc r="D114">
      <f>E114</f>
    </oc>
    <nc r="D114">
      <f>E114</f>
    </nc>
  </rcc>
  <rcc rId="2516" sId="11">
    <oc r="E114">
      <f>I114+K114+M114+O114+Q114+S114+U114+W114+Y114++AA114+AC114+AE114</f>
    </oc>
    <nc r="E114">
      <f>I114+K114+M114+O114+Q114+S114+U114+W114+Y114++AA114+AC114+AE114</f>
    </nc>
  </rcc>
  <rfmt sheetId="11" sqref="B114:AE114">
    <dxf>
      <fill>
        <patternFill patternType="solid">
          <bgColor theme="7" tint="0.59999389629810485"/>
        </patternFill>
      </fill>
    </dxf>
  </rfmt>
  <rcc rId="2517" sId="11" numFmtId="4">
    <nc r="X114">
      <v>127.36</v>
    </nc>
  </rcc>
  <rcc rId="2518" sId="11" numFmtId="4">
    <nc r="AC114">
      <v>127.36</v>
    </nc>
  </rcc>
  <rfmt sheetId="11" sqref="X114:AC114" start="0" length="2147483647">
    <dxf>
      <font>
        <b val="0"/>
      </font>
    </dxf>
  </rfmt>
  <rrc rId="2519" sId="11" ref="A120:XFD120"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3:$XFD$183" dn="Z_7C652CC3_AEBA_4CE1_8785_60610E85E470_.wvu.Rows" sId="11"/>
    <undo index="44" exp="area" ref3D="1" dr="$A$169:$XFD$169" dn="Z_7C652CC3_AEBA_4CE1_8785_60610E85E470_.wvu.Rows" sId="11"/>
    <undo index="42" exp="area" ref3D="1" dr="$A$127:$XFD$131" dn="Z_7C652CC3_AEBA_4CE1_8785_60610E85E470_.wvu.Rows" sId="11"/>
    <undo index="40" exp="area" ref3D="1" dr="$A$120:$XFD$121"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3:$XFD$183" dn="Z_63473B3F_A685_4EE9_A01B_183212BE5C53_.wvu.Rows" sId="11"/>
    <undo index="38" exp="area" ref3D="1" dr="$A$169:$XFD$169" dn="Z_63473B3F_A685_4EE9_A01B_183212BE5C53_.wvu.Rows" sId="11"/>
    <undo index="0" exp="area" ref3D="1" dr="$AG$1:$AL$1048576" dn="Z_67959110_810A_48DC_8557_7A749BB9427E_.wvu.Cols" sId="11"/>
    <undo index="10" exp="area" ref3D="1" dr="$A$127:$XFD$131" dn="Z_388A1E4B_B5AE_4D91_9FF1_5AD49EECDDED_.wvu.Rows" sId="11"/>
    <undo index="8" exp="area" ref3D="1" dr="$A$120:$XFD$121" dn="Z_388A1E4B_B5AE_4D91_9FF1_5AD49EECDDED_.wvu.Rows" sId="11"/>
    <undo index="0" exp="area" ref3D="1" dr="$AG$1:$AL$1048576" dn="Z_63473B3F_A685_4EE9_A01B_183212BE5C53_.wvu.Cols" sId="11"/>
    <undo index="40" exp="area" ref3D="1" dr="$A$183:$XFD$183" dn="Z_E6058B35_16EE_4520_97FC_BC8944DC361A_.wvu.Rows" sId="11"/>
    <undo index="38" exp="area" ref3D="1" dr="$A$169:$XFD$169"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3:$XFD$183" dn="Z_E36983B1_2930_4BC3_9F81_C76866BFC5EC_.wvu.Rows" sId="11"/>
    <undo index="38" exp="area" ref3D="1" dr="$A$169:$XFD$169"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3:$XFD$183" dn="Z_CC99A19B_7C06_4842_B555_F1FC30BBAE15_.wvu.Rows" sId="11"/>
    <undo index="38" exp="area" ref3D="1" dr="$A$169:$XFD$169"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3:$XFD$183" dn="Z_EBBEF937_D19E_44FA_94D9_3672C89A5F21_.wvu.Rows" sId="11"/>
    <undo index="38" exp="area" ref3D="1" dr="$A$169:$XFD$169"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3:$XFD$183" dn="Z_14AFD6C3_FC5A_47D1_B6D3_4DD498FDE7ED_.wvu.Rows" sId="11"/>
    <undo index="38" exp="area" ref3D="1" dr="$A$169:$XFD$169"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3:$XFD$183" dn="Z_3680FFF4_6D9F_486C_AA14_8F72F0313081_.wvu.Rows" sId="11"/>
    <undo index="38" exp="area" ref3D="1" dr="$A$169:$XFD$169" dn="Z_3680FFF4_6D9F_486C_AA14_8F72F0313081_.wvu.Rows" sId="11"/>
    <undo index="0" exp="area" ref3D="1" dr="$AG$1:$AL$1048576" dn="Z_3680FFF4_6D9F_486C_AA14_8F72F0313081_.wvu.Cols" sId="11"/>
    <undo index="40" exp="area" ref3D="1" dr="$A$183:$XFD$183" dn="Z_356BE809_9589_4A4C_A8C3_12B5A4A1A47A_.wvu.Rows" sId="11"/>
    <undo index="38" exp="area" ref3D="1" dr="$A$169:$XFD$169" dn="Z_356BE809_9589_4A4C_A8C3_12B5A4A1A47A_.wvu.Rows" sId="11"/>
    <undo index="0" exp="area" ref3D="1" dr="$AG$1:$AL$1048576" dn="Z_356BE809_9589_4A4C_A8C3_12B5A4A1A47A_.wvu.Cols" sId="11"/>
    <undo index="40" exp="area" ref3D="1" dr="$A$183:$XFD$183" dn="Z_2D22DDA1_0B32_4042_8E55_53A9917D8437_.wvu.Rows" sId="11"/>
    <undo index="38" exp="area" ref3D="1" dr="$A$169:$XFD$169"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3:$XFD$183" dn="Z_B6ED5A6A_E502_40ED_B1F2_2FE231B320B9_.wvu.Rows" sId="11"/>
    <undo index="38" exp="area" ref3D="1" dr="$A$169:$XFD$169"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3:$XFD$183" dn="Z_7DE9713E_1F38_437C_8FB6_9C29DB24E5B8_.wvu.Rows" sId="11"/>
    <undo index="38" exp="area" ref3D="1" dr="$A$169:$XFD$169" dn="Z_7DE9713E_1F38_437C_8FB6_9C29DB24E5B8_.wvu.Rows" sId="11"/>
    <undo index="0" exp="area" ref3D="1" dr="$AG$1:$AL$1048576" dn="Z_A2E3A7A6_FF28_41C5_9BA8_3899D915CB9D_.wvu.Cols" sId="11"/>
    <undo index="40" exp="area" ref3D="1" dr="$A$183:$XFD$183" dn="Z_9A254B3E_BF29_465E_994B_E56187330748_.wvu.Rows" sId="11"/>
    <undo index="38" exp="area" ref3D="1" dr="$A$169:$XFD$169" dn="Z_9A254B3E_BF29_465E_994B_E56187330748_.wvu.Rows" sId="11"/>
    <undo index="40" exp="area" ref3D="1" dr="$A$183:$XFD$183" dn="Z_B9F5A68E_7A21_490B_A9C1_858A34AED228_.wvu.Rows" sId="11"/>
    <undo index="38" exp="area" ref3D="1" dr="$A$169:$XFD$169"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20:XFD120" start="0" length="0">
      <dxf>
        <font>
          <sz val="12"/>
          <color auto="1"/>
          <name val="Times New Roman"/>
          <scheme val="none"/>
        </font>
        <alignment vertical="center" wrapText="1" readingOrder="0"/>
      </dxf>
    </rfmt>
    <rcc rId="0" sId="11" dxf="1">
      <nc r="A120" t="inlineStr">
        <is>
          <t>федеральный бюджет</t>
        </is>
      </nc>
      <ndxf>
        <font>
          <sz val="14"/>
          <color auto="1"/>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cc rId="0" sId="11" s="1" dxf="1">
      <nc r="B120">
        <f>H120+J120+L120+N120+P120+R120+T120+V120+X120+Z120+AB120+AD120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C120">
        <f>H120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D120">
        <f>E120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E120">
        <f>I120+K120+M120+O120+Q120+S120+U120+W120+Y120++AA120+AC120+AE120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F120">
        <f>IFERROR(E120/B120*100,0)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G120">
        <f>IFERROR(E120/C120*100,0)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H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F120"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20">
        <f>H120+J120+L120+N120+P120+R120+T120+V120+X120+Z120+AB120+AD120</f>
      </nc>
      <ndxf>
        <font>
          <b/>
          <sz val="12"/>
          <color auto="1"/>
          <name val="Times New Roman"/>
          <scheme val="none"/>
        </font>
        <numFmt numFmtId="174" formatCode="#,##0.00_ ;[Red]\-#,##0.00\ "/>
      </ndxf>
    </rcc>
    <rcc rId="0" sId="11" dxf="1">
      <nc r="AH120">
        <f>H120+J120+L120+N120+P120+R120+T120+V120+X120</f>
      </nc>
      <ndxf>
        <font>
          <b/>
          <sz val="12"/>
          <color auto="1"/>
          <name val="Times New Roman"/>
          <scheme val="none"/>
        </font>
        <numFmt numFmtId="174" formatCode="#,##0.00_ ;[Red]\-#,##0.00\ "/>
      </ndxf>
    </rcc>
    <rcc rId="0" sId="11" dxf="1">
      <nc r="AI120">
        <f>I120+K120+M120+O120+Q120+S120+U120+W120+Y120+AA120+AC120+AE120</f>
      </nc>
      <ndxf>
        <font>
          <b/>
          <sz val="12"/>
          <color auto="1"/>
          <name val="Times New Roman"/>
          <scheme val="none"/>
        </font>
        <numFmt numFmtId="174" formatCode="#,##0.00_ ;[Red]\-#,##0.00\ "/>
      </ndxf>
    </rcc>
    <rcc rId="0" sId="11" dxf="1">
      <nc r="AJ120">
        <f>E120-C120</f>
      </nc>
      <ndxf>
        <font>
          <b/>
          <sz val="12"/>
          <color auto="1"/>
          <name val="Times New Roman"/>
          <scheme val="none"/>
        </font>
        <numFmt numFmtId="174" formatCode="#,##0.00_ ;[Red]\-#,##0.00\ "/>
      </ndxf>
    </rcc>
  </rrc>
  <rcc rId="2520" sId="11" odxf="1" dxf="1">
    <oc r="A120" t="inlineStr">
      <is>
        <t>привлеченные средства</t>
      </is>
    </oc>
    <nc r="A120" t="inlineStr">
      <is>
        <t>в т.ч. бюджет города Когалыма в части софинансирования</t>
      </is>
    </nc>
    <odxf>
      <fill>
        <patternFill patternType="none">
          <bgColor indexed="65"/>
        </patternFill>
      </fill>
      <alignment horizontal="justify" readingOrder="0"/>
    </odxf>
    <ndxf>
      <fill>
        <patternFill patternType="solid">
          <bgColor theme="7" tint="0.59999389629810485"/>
        </patternFill>
      </fill>
      <alignment horizontal="right" readingOrder="0"/>
    </ndxf>
  </rcc>
  <rfmt sheetId="11" sqref="B120:AE120">
    <dxf>
      <fill>
        <patternFill patternType="solid">
          <bgColor theme="7" tint="0.59999389629810485"/>
        </patternFill>
      </fill>
    </dxf>
  </rfmt>
  <rcc rId="2521" sId="11" numFmtId="4">
    <nc r="X120">
      <v>115</v>
    </nc>
  </rcc>
  <rcc rId="2522" sId="11" numFmtId="4">
    <nc r="AC120">
      <v>115</v>
    </nc>
  </rcc>
  <rcc rId="2523" sId="11" odxf="1" dxf="1">
    <oc r="G120">
      <f>IFERROR(E120/C120*100,0)</f>
    </oc>
    <nc r="G120">
      <f>IFERROR(E120/C120*100,0)</f>
    </nc>
    <odxf>
      <fill>
        <patternFill patternType="solid">
          <bgColor theme="7" tint="0.59999389629810485"/>
        </patternFill>
      </fill>
    </odxf>
    <ndxf>
      <fill>
        <patternFill patternType="none">
          <bgColor indexed="65"/>
        </patternFill>
      </fill>
    </ndxf>
  </rcc>
  <rcc rId="2524" sId="11" odxf="1" dxf="1">
    <oc r="C120">
      <f>H120</f>
    </oc>
    <nc r="C120">
      <f>H120+J120+L120+N120+P120+R120+T120+V120+X120+Z120+AB120</f>
    </nc>
    <odxf>
      <fill>
        <patternFill patternType="solid">
          <bgColor theme="7" tint="0.59999389629810485"/>
        </patternFill>
      </fill>
    </odxf>
    <ndxf>
      <fill>
        <patternFill patternType="none">
          <bgColor indexed="65"/>
        </patternFill>
      </fill>
    </ndxf>
  </rcc>
  <rfmt sheetId="11" sqref="C120:G120">
    <dxf>
      <fill>
        <patternFill>
          <bgColor theme="7" tint="0.59999389629810485"/>
        </patternFill>
      </fill>
    </dxf>
  </rfmt>
  <rcv guid="{388A1E4B-B5AE-4D91-9FF1-5AD49EECDDED}" action="delete"/>
  <rdn rId="0" localSheetId="2" customView="1" name="Z_388A1E4B_B5AE_4D91_9FF1_5AD49EECDDED_.wvu.PrintArea" hidden="1" oldHidden="1">
    <formula>'МП РО'!$A$1:$AG$337</formula>
    <oldFormula>'МП РО'!$A$1:$AG$337</oldFormula>
  </rdn>
  <rdn rId="0" localSheetId="3" customView="1" name="Z_388A1E4B_B5AE_4D91_9FF1_5AD49EECDDED_.wvu.Rows" hidden="1" oldHidden="1">
    <formula>'МП СДР'!$4:$5</formula>
    <oldFormula>'МП СДР'!$4:$5</oldFormula>
  </rdn>
  <rdn rId="0" localSheetId="4" customView="1" name="Z_388A1E4B_B5AE_4D91_9FF1_5AD49EECDDED_.wvu.PrintArea" hidden="1" oldHidden="1">
    <formula>'МП Культурное пространство'!$A$1:$AF$286</formula>
    <oldFormula>'МП Культурное пространство'!$A$1:$AF$286</oldFormula>
  </rdn>
  <rdn rId="0" localSheetId="4" customView="1" name="Z_388A1E4B_B5AE_4D91_9FF1_5AD49EECDDED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388A1E4B_B5AE_4D91_9FF1_5AD49EECDDED_.wvu.Rows" hidden="1" oldHidden="1">
    <formula>'МП Культурное пространство'!$117:$144</formula>
    <oldFormula>'МП Культурное пространство'!$117:$144</oldFormula>
  </rdn>
  <rdn rId="0" localSheetId="5" customView="1" name="Z_388A1E4B_B5AE_4D91_9FF1_5AD49EECDDED_.wvu.PrintArea" hidden="1" oldHidden="1">
    <formula>'МП Развитие ФКиС'!$A$1:$AG$110</formula>
    <oldFormula>'МП Развитие ФКиС'!$A$1:$AG$110</oldFormula>
  </rdn>
  <rdn rId="0" localSheetId="5" customView="1" name="Z_388A1E4B_B5AE_4D91_9FF1_5AD49EECDDED_.wvu.PrintTitles" hidden="1" oldHidden="1">
    <formula>'МП Развитие ФКиС'!$A:$A,'МП Развитие ФКиС'!$8:$9</formula>
    <oldFormula>'МП Развитие ФКиС'!$A:$A,'МП Развитие ФКиС'!$8:$9</oldFormula>
  </rdn>
  <rdn rId="0" localSheetId="5" customView="1" name="Z_388A1E4B_B5AE_4D91_9FF1_5AD49EECDDED_.wvu.Cols" hidden="1" oldHidden="1">
    <formula>'МП Развитие ФКиС'!$AE:$AE</formula>
    <oldFormula>'МП Развитие ФКиС'!$AE:$AE</oldFormula>
  </rdn>
  <rdn rId="0" localSheetId="6" customView="1" name="Z_388A1E4B_B5AE_4D91_9FF1_5AD49EECDDED_.wvu.PrintArea" hidden="1" oldHidden="1">
    <formula>'МП СЗН'!$A$1:$AF$53</formula>
    <oldFormula>'МП СЗН'!$A$1:$AF$53</oldFormula>
  </rdn>
  <rdn rId="0" localSheetId="6" customView="1" name="Z_388A1E4B_B5AE_4D91_9FF1_5AD49EECDDED_.wvu.PrintTitles" hidden="1" oldHidden="1">
    <formula>'МП СЗН'!$A:$A</formula>
    <oldFormula>'МП СЗН'!$A:$A</oldFormula>
  </rdn>
  <rdn rId="0" localSheetId="7" customView="1" name="Z_388A1E4B_B5AE_4D91_9FF1_5AD49EECDDED_.wvu.PrintArea" hidden="1" oldHidden="1">
    <formula>'МП АПК'!$A$1:$AF$87</formula>
    <oldFormula>'МП АПК'!$A$1:$AF$87</oldFormula>
  </rdn>
  <rdn rId="0" localSheetId="7" customView="1" name="Z_388A1E4B_B5AE_4D91_9FF1_5AD49EECDDED_.wvu.PrintTitles" hidden="1" oldHidden="1">
    <formula>'МП АПК'!$A:$A</formula>
    <oldFormula>'МП АПК'!$A:$A</oldFormula>
  </rdn>
  <rdn rId="0" localSheetId="8" customView="1" name="Z_388A1E4B_B5AE_4D91_9FF1_5AD49EECDDED_.wvu.PrintArea" hidden="1" oldHidden="1">
    <formula>'МП Развитие жилсферы'!$A$1:$AF$158</formula>
    <oldFormula>'МП Развитие жилсферы'!$A$1:$AF$158</oldFormula>
  </rdn>
  <rdn rId="0" localSheetId="8" customView="1" name="Z_388A1E4B_B5AE_4D91_9FF1_5AD49EECDDED_.wvu.PrintTitles" hidden="1" oldHidden="1">
    <formula>'МП Развитие жилсферы'!$A:$A,'МП Развитие жилсферы'!$8:$10</formula>
    <oldFormula>'МП Развитие жилсферы'!$A:$A,'МП Развитие жилсферы'!$8:$10</oldFormula>
  </rdn>
  <rdn rId="0" localSheetId="10" customView="1" name="Z_388A1E4B_B5AE_4D91_9FF1_5AD49EECDDED_.wvu.PrintArea" hidden="1" oldHidden="1">
    <formula>'МП Развитие муниц.службы'!$A$1:$AF$99</formula>
    <oldFormula>'МП Развитие муниц.службы'!$A$1:$AF$99</oldFormula>
  </rdn>
  <rdn rId="0" localSheetId="10" customView="1" name="Z_388A1E4B_B5AE_4D91_9FF1_5AD49EECDDED_.wvu.PrintTitles" hidden="1" oldHidden="1">
    <formula>'МП Развитие муниц.службы'!$A:$A</formula>
    <oldFormula>'МП Развитие муниц.службы'!$A:$A</oldFormula>
  </rdn>
  <rdn rId="0" localSheetId="11" customView="1" name="Z_388A1E4B_B5AE_4D91_9FF1_5AD49EECDDED_.wvu.Rows" hidden="1" oldHidden="1">
    <formula>'МП СЭР'!$95:$95,'МП СЭР'!$98:$102,'МП СЭР'!$126:$130</formula>
    <oldFormula>'МП СЭР'!$68:$68,'МП СЭР'!$95:$95,'МП СЭР'!$98:$102,'МП СЭР'!$114:$114,'МП СЭР'!$120:$120,'МП СЭР'!$126:$130</oldFormula>
  </rdn>
  <rdn rId="0" localSheetId="11" customView="1" name="Z_388A1E4B_B5AE_4D91_9FF1_5AD49EECDDED_.wvu.Cols" hidden="1" oldHidden="1">
    <formula>'МП СЭР'!$AG:$AL</formula>
    <oldFormula>'МП СЭР'!$AG:$AL</oldFormula>
  </rdn>
  <rdn rId="0" localSheetId="11" customView="1" name="Z_388A1E4B_B5AE_4D91_9FF1_5AD49EECDDED_.wvu.FilterData" hidden="1" oldHidden="1">
    <formula>'МП СЭР'!$A$1:$AJ$168</formula>
    <oldFormula>'МП СЭР'!$A$1:$AJ$168</oldFormula>
  </rdn>
  <rdn rId="0" localSheetId="12" customView="1" name="Z_388A1E4B_B5AE_4D91_9FF1_5AD49EECDDED_.wvu.Rows" hidden="1" oldHidden="1">
    <formula>'МП  РИГО'!$141:$156,'МП  РИГО'!$163:$186</formula>
    <oldFormula>'МП  РИГО'!$141:$156,'МП  РИГО'!$163:$186</oldFormula>
  </rdn>
  <rdn rId="0" localSheetId="15" customView="1" name="Z_388A1E4B_B5AE_4D91_9FF1_5AD49EECDDED_.wvu.PrintArea" hidden="1" oldHidden="1">
    <formula>'МП РЖКК'!$A$1:$AF$113</formula>
    <oldFormula>'МП РЖКК'!$A$1:$AF$113</oldFormula>
  </rdn>
  <rdn rId="0" localSheetId="15" customView="1" name="Z_388A1E4B_B5AE_4D91_9FF1_5AD49EECDDED_.wvu.PrintTitles" hidden="1" oldHidden="1">
    <formula>'МП РЖКК'!$4:$5</formula>
    <oldFormula>'МП РЖКК'!$4:$5</oldFormula>
  </rdn>
  <rdn rId="0" localSheetId="15" customView="1" name="Z_388A1E4B_B5AE_4D91_9FF1_5AD49EECDDED_.wvu.Rows" hidden="1" oldHidden="1">
    <formula>'МП РЖКК'!$126:$126</formula>
    <oldFormula>'МП РЖКК'!$126:$126</oldFormula>
  </rdn>
  <rdn rId="0" localSheetId="16" customView="1" name="Z_388A1E4B_B5AE_4D91_9FF1_5AD49EECDDED_.wvu.PrintArea" hidden="1" oldHidden="1">
    <formula>'МП СОГХ'!$A$1:$AR$110</formula>
    <oldFormula>'МП СОГХ'!$A$1:$AR$110</oldFormula>
  </rdn>
  <rdn rId="0" localSheetId="16" customView="1" name="Z_388A1E4B_B5AE_4D91_9FF1_5AD49EECDDED_.wvu.PrintTitles" hidden="1" oldHidden="1">
    <formula>'МП СОГХ'!$3:$4</formula>
    <oldFormula>'МП СОГХ'!$3:$4</oldFormula>
  </rdn>
  <rdn rId="0" localSheetId="16" customView="1" name="Z_388A1E4B_B5AE_4D91_9FF1_5AD49EECDDED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388A1E4B_B5AE_4D91_9FF1_5AD49EECDDED_.wvu.PrintArea" hidden="1" oldHidden="1">
    <formula>'МП Развитие транспорт.системы'!$A$1:$AR$194</formula>
    <oldFormula>'МП Развитие транспорт.системы'!$A$1:$AR$194</oldFormula>
  </rdn>
  <rdn rId="0" localSheetId="17" customView="1" name="Z_388A1E4B_B5AE_4D91_9FF1_5AD49EECDDED_.wvu.PrintTitles" hidden="1" oldHidden="1">
    <formula>'МП Развитие транспорт.системы'!$3:$4</formula>
    <oldFormula>'МП Развитие транспорт.системы'!$3:$4</oldFormula>
  </rdn>
  <rdn rId="0" localSheetId="17" customView="1" name="Z_388A1E4B_B5AE_4D91_9FF1_5AD49EECDDED_.wvu.Rows" hidden="1" oldHidden="1">
    <formula>'МП Развитие транспорт.системы'!$167:$185</formula>
    <oldFormula>'МП Развитие транспорт.системы'!$167:$185</oldFormula>
  </rdn>
  <rdn rId="0" localSheetId="17" customView="1" name="Z_388A1E4B_B5AE_4D91_9FF1_5AD49EECDDED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388A1E4B_B5AE_4D91_9FF1_5AD49EECDDED_.wvu.Cols" hidden="1" oldHidden="1">
    <formula>'МП ФКГС'!$H:$M</formula>
    <oldFormula>'МП ФКГС'!$H:$M</oldFormula>
  </rdn>
  <rcv guid="{388A1E4B-B5AE-4D91-9FF1-5AD49EECDDED}" action="add"/>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6" sId="6">
    <oc r="C6" t="inlineStr">
      <is>
        <t>План на 31.12.2021</t>
      </is>
    </oc>
    <nc r="C6" t="inlineStr">
      <is>
        <t>План на 01.01.2022</t>
      </is>
    </nc>
  </rcc>
  <rcc rId="2557" sId="6">
    <oc r="D6" t="inlineStr">
      <is>
        <t>Профинансировано на 31.12.2021</t>
      </is>
    </oc>
    <nc r="D6" t="inlineStr">
      <is>
        <t>Профинансировано на 01.01.2022</t>
      </is>
    </nc>
  </rcc>
  <rcc rId="2558" sId="6">
    <oc r="E6" t="inlineStr">
      <is>
        <t>Кассовый расход на 31.12.2021</t>
      </is>
    </oc>
    <nc r="E6" t="inlineStr">
      <is>
        <t>Кассовый расход на 01.01.2022</t>
      </is>
    </nc>
  </rcc>
  <rcv guid="{7E4D5209-3514-4B4B-9D2B-9C42A7BE704E}" action="delete"/>
  <rdn rId="0" localSheetId="11" customView="1" name="Z_7E4D5209_3514_4B4B_9D2B_9C42A7BE704E_.wvu.FilterData" hidden="1" oldHidden="1">
    <formula>'МП СЭР'!$A$1:$AJ$168</formula>
    <oldFormula>'МП СЭР'!$A$1:$AJ$168</oldFormula>
  </rdn>
  <rcv guid="{7E4D5209-3514-4B4B-9D2B-9C42A7BE704E}" action="add"/>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560" sId="11" ref="A130:XFD130"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2:$XFD$182" dn="Z_7C652CC3_AEBA_4CE1_8785_60610E85E470_.wvu.Rows" sId="11"/>
    <undo index="44" exp="area" ref3D="1" dr="$A$168:$XFD$168" dn="Z_7C652CC3_AEBA_4CE1_8785_60610E85E470_.wvu.Rows" sId="11"/>
    <undo index="42" exp="area" ref3D="1" dr="$A$126:$XFD$130"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2:$XFD$182" dn="Z_63473B3F_A685_4EE9_A01B_183212BE5C53_.wvu.Rows" sId="11"/>
    <undo index="38" exp="area" ref3D="1" dr="$A$168:$XFD$168" dn="Z_63473B3F_A685_4EE9_A01B_183212BE5C53_.wvu.Rows" sId="11"/>
    <undo index="0" exp="area" ref3D="1" dr="$AG$1:$AL$1048576" dn="Z_67959110_810A_48DC_8557_7A749BB9427E_.wvu.Cols" sId="11"/>
    <undo index="4" exp="area" ref3D="1" dr="$A$126:$XFD$130" dn="Z_388A1E4B_B5AE_4D91_9FF1_5AD49EECDDED_.wvu.Rows" sId="11"/>
    <undo index="0" exp="area" ref3D="1" dr="$AG$1:$AL$1048576" dn="Z_63473B3F_A685_4EE9_A01B_183212BE5C53_.wvu.Cols" sId="11"/>
    <undo index="40" exp="area" ref3D="1" dr="$A$182:$XFD$182" dn="Z_E6058B35_16EE_4520_97FC_BC8944DC361A_.wvu.Rows" sId="11"/>
    <undo index="38" exp="area" ref3D="1" dr="$A$168:$XFD$168"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2:$XFD$182" dn="Z_E36983B1_2930_4BC3_9F81_C76866BFC5EC_.wvu.Rows" sId="11"/>
    <undo index="38" exp="area" ref3D="1" dr="$A$168:$XFD$168"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2:$XFD$182" dn="Z_CC99A19B_7C06_4842_B555_F1FC30BBAE15_.wvu.Rows" sId="11"/>
    <undo index="38" exp="area" ref3D="1" dr="$A$168:$XFD$168"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2:$XFD$182" dn="Z_EBBEF937_D19E_44FA_94D9_3672C89A5F21_.wvu.Rows" sId="11"/>
    <undo index="38" exp="area" ref3D="1" dr="$A$168:$XFD$168"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2:$XFD$182" dn="Z_14AFD6C3_FC5A_47D1_B6D3_4DD498FDE7ED_.wvu.Rows" sId="11"/>
    <undo index="38" exp="area" ref3D="1" dr="$A$168:$XFD$168"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2:$XFD$182" dn="Z_3680FFF4_6D9F_486C_AA14_8F72F0313081_.wvu.Rows" sId="11"/>
    <undo index="38" exp="area" ref3D="1" dr="$A$168:$XFD$168" dn="Z_3680FFF4_6D9F_486C_AA14_8F72F0313081_.wvu.Rows" sId="11"/>
    <undo index="0" exp="area" ref3D="1" dr="$AG$1:$AL$1048576" dn="Z_3680FFF4_6D9F_486C_AA14_8F72F0313081_.wvu.Cols" sId="11"/>
    <undo index="40" exp="area" ref3D="1" dr="$A$182:$XFD$182" dn="Z_356BE809_9589_4A4C_A8C3_12B5A4A1A47A_.wvu.Rows" sId="11"/>
    <undo index="38" exp="area" ref3D="1" dr="$A$168:$XFD$168" dn="Z_356BE809_9589_4A4C_A8C3_12B5A4A1A47A_.wvu.Rows" sId="11"/>
    <undo index="0" exp="area" ref3D="1" dr="$AG$1:$AL$1048576" dn="Z_356BE809_9589_4A4C_A8C3_12B5A4A1A47A_.wvu.Cols" sId="11"/>
    <undo index="40" exp="area" ref3D="1" dr="$A$182:$XFD$182" dn="Z_2D22DDA1_0B32_4042_8E55_53A9917D8437_.wvu.Rows" sId="11"/>
    <undo index="38" exp="area" ref3D="1" dr="$A$168:$XFD$168"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2:$XFD$182" dn="Z_B6ED5A6A_E502_40ED_B1F2_2FE231B320B9_.wvu.Rows" sId="11"/>
    <undo index="38" exp="area" ref3D="1" dr="$A$168:$XFD$168"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2:$XFD$182" dn="Z_7DE9713E_1F38_437C_8FB6_9C29DB24E5B8_.wvu.Rows" sId="11"/>
    <undo index="38" exp="area" ref3D="1" dr="$A$168:$XFD$168" dn="Z_7DE9713E_1F38_437C_8FB6_9C29DB24E5B8_.wvu.Rows" sId="11"/>
    <undo index="0" exp="area" ref3D="1" dr="$AG$1:$AL$1048576" dn="Z_A2E3A7A6_FF28_41C5_9BA8_3899D915CB9D_.wvu.Cols" sId="11"/>
    <undo index="40" exp="area" ref3D="1" dr="$A$182:$XFD$182" dn="Z_9A254B3E_BF29_465E_994B_E56187330748_.wvu.Rows" sId="11"/>
    <undo index="38" exp="area" ref3D="1" dr="$A$168:$XFD$168" dn="Z_9A254B3E_BF29_465E_994B_E56187330748_.wvu.Rows" sId="11"/>
    <undo index="40" exp="area" ref3D="1" dr="$A$182:$XFD$182" dn="Z_B9F5A68E_7A21_490B_A9C1_858A34AED228_.wvu.Rows" sId="11"/>
    <undo index="38" exp="area" ref3D="1" dr="$A$168:$XFD$168"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30:XFD130" start="0" length="0">
      <dxf>
        <font>
          <b/>
          <sz val="12"/>
          <color auto="1"/>
          <name val="Times New Roman"/>
          <scheme val="none"/>
        </font>
        <alignment vertical="center" wrapText="1" readingOrder="0"/>
      </dxf>
    </rfmt>
    <rcc rId="0" sId="11" dxf="1">
      <nc r="A130" t="inlineStr">
        <is>
          <t>привлеченные средства</t>
        </is>
      </nc>
      <ndxf>
        <font>
          <b val="0"/>
          <sz val="14"/>
          <color auto="1"/>
          <name val="Times New Roman"/>
          <scheme val="none"/>
        </font>
        <fill>
          <patternFill patternType="solid">
            <bgColor rgb="FFFFFFCC"/>
          </patternFill>
        </fill>
        <alignment horizontal="justify" vertical="top" readingOrder="0"/>
        <border outline="0">
          <left style="thin">
            <color indexed="64"/>
          </left>
          <right style="thin">
            <color indexed="64"/>
          </right>
          <top style="thin">
            <color indexed="64"/>
          </top>
          <bottom style="thin">
            <color indexed="64"/>
          </bottom>
        </border>
      </ndxf>
    </rcc>
    <rfmt sheetId="11" sqref="B130"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cc rId="0" sId="11" s="1" dxf="1">
      <nc r="C130">
        <f>H130+J130+L130+N130+P130+R130+T130</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D130"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E130"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cc rId="0" sId="11" dxf="1">
      <nc r="F130">
        <f>IFERROR(D130/B130*100,0)</f>
      </nc>
      <n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ndxf>
    </rcc>
    <rcc rId="0" sId="11" dxf="1">
      <nc r="G130">
        <f>IFERROR(F130/B130*100,0)</f>
      </nc>
      <n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ndxf>
    </rcc>
    <rfmt sheetId="11" sqref="H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30" start="0" length="0">
      <dxf>
        <numFmt numFmtId="174" formatCode="#,##0.00_ ;[Red]\-#,##0.00\ "/>
        <alignment vertical="top" readingOrder="0"/>
        <border outline="0">
          <left style="thin">
            <color indexed="64"/>
          </left>
          <right style="thin">
            <color indexed="64"/>
          </right>
          <top style="thin">
            <color indexed="64"/>
          </top>
          <bottom style="thin">
            <color indexed="64"/>
          </bottom>
        </border>
      </dxf>
    </rfmt>
    <rfmt sheetId="11" sqref="AF130"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30">
        <f>H130+J130+L130+N130+P130+R130+T130+V130+X130+Z130+AB130+AD130</f>
      </nc>
      <ndxf>
        <numFmt numFmtId="174" formatCode="#,##0.00_ ;[Red]\-#,##0.00\ "/>
      </ndxf>
    </rcc>
    <rcc rId="0" sId="11" dxf="1">
      <nc r="AH130">
        <f>H130+J130+L130+N130+P130+R130+T130+V130+X130</f>
      </nc>
      <ndxf>
        <numFmt numFmtId="174" formatCode="#,##0.00_ ;[Red]\-#,##0.00\ "/>
      </ndxf>
    </rcc>
    <rcc rId="0" sId="11" dxf="1">
      <nc r="AI130">
        <f>I130+K130+M130+O130+Q130+S130+U130+W130+Y130+AA130+AC130+AE130</f>
      </nc>
      <ndxf>
        <numFmt numFmtId="174" formatCode="#,##0.00_ ;[Red]\-#,##0.00\ "/>
      </ndxf>
    </rcc>
    <rcc rId="0" sId="11" dxf="1">
      <nc r="AJ130">
        <f>E130-C130</f>
      </nc>
      <ndxf>
        <numFmt numFmtId="174" formatCode="#,##0.00_ ;[Red]\-#,##0.00\ "/>
      </ndxf>
    </rcc>
  </rrc>
  <rrc rId="2561" sId="11" ref="A126:XFD126"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1:$XFD$181" dn="Z_7C652CC3_AEBA_4CE1_8785_60610E85E470_.wvu.Rows" sId="11"/>
    <undo index="44" exp="area" ref3D="1" dr="$A$167:$XFD$167" dn="Z_7C652CC3_AEBA_4CE1_8785_60610E85E470_.wvu.Rows" sId="11"/>
    <undo index="42" exp="area" ref3D="1" dr="$A$126:$XFD$129"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1:$XFD$181" dn="Z_63473B3F_A685_4EE9_A01B_183212BE5C53_.wvu.Rows" sId="11"/>
    <undo index="38" exp="area" ref3D="1" dr="$A$167:$XFD$167" dn="Z_63473B3F_A685_4EE9_A01B_183212BE5C53_.wvu.Rows" sId="11"/>
    <undo index="0" exp="area" ref3D="1" dr="$AG$1:$AL$1048576" dn="Z_67959110_810A_48DC_8557_7A749BB9427E_.wvu.Cols" sId="11"/>
    <undo index="4" exp="area" ref3D="1" dr="$A$126:$XFD$129" dn="Z_388A1E4B_B5AE_4D91_9FF1_5AD49EECDDED_.wvu.Rows" sId="11"/>
    <undo index="0" exp="area" ref3D="1" dr="$AG$1:$AL$1048576" dn="Z_63473B3F_A685_4EE9_A01B_183212BE5C53_.wvu.Cols" sId="11"/>
    <undo index="40" exp="area" ref3D="1" dr="$A$181:$XFD$181" dn="Z_E6058B35_16EE_4520_97FC_BC8944DC361A_.wvu.Rows" sId="11"/>
    <undo index="38" exp="area" ref3D="1" dr="$A$167:$XFD$167"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1:$XFD$181" dn="Z_E36983B1_2930_4BC3_9F81_C76866BFC5EC_.wvu.Rows" sId="11"/>
    <undo index="38" exp="area" ref3D="1" dr="$A$167:$XFD$167"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1:$XFD$181" dn="Z_CC99A19B_7C06_4842_B555_F1FC30BBAE15_.wvu.Rows" sId="11"/>
    <undo index="38" exp="area" ref3D="1" dr="$A$167:$XFD$167"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1:$XFD$181" dn="Z_EBBEF937_D19E_44FA_94D9_3672C89A5F21_.wvu.Rows" sId="11"/>
    <undo index="38" exp="area" ref3D="1" dr="$A$167:$XFD$167"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1:$XFD$181" dn="Z_14AFD6C3_FC5A_47D1_B6D3_4DD498FDE7ED_.wvu.Rows" sId="11"/>
    <undo index="38" exp="area" ref3D="1" dr="$A$167:$XFD$167"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1:$XFD$181" dn="Z_3680FFF4_6D9F_486C_AA14_8F72F0313081_.wvu.Rows" sId="11"/>
    <undo index="38" exp="area" ref3D="1" dr="$A$167:$XFD$167" dn="Z_3680FFF4_6D9F_486C_AA14_8F72F0313081_.wvu.Rows" sId="11"/>
    <undo index="0" exp="area" ref3D="1" dr="$AG$1:$AL$1048576" dn="Z_3680FFF4_6D9F_486C_AA14_8F72F0313081_.wvu.Cols" sId="11"/>
    <undo index="40" exp="area" ref3D="1" dr="$A$181:$XFD$181" dn="Z_356BE809_9589_4A4C_A8C3_12B5A4A1A47A_.wvu.Rows" sId="11"/>
    <undo index="38" exp="area" ref3D="1" dr="$A$167:$XFD$167" dn="Z_356BE809_9589_4A4C_A8C3_12B5A4A1A47A_.wvu.Rows" sId="11"/>
    <undo index="0" exp="area" ref3D="1" dr="$AG$1:$AL$1048576" dn="Z_356BE809_9589_4A4C_A8C3_12B5A4A1A47A_.wvu.Cols" sId="11"/>
    <undo index="40" exp="area" ref3D="1" dr="$A$181:$XFD$181" dn="Z_2D22DDA1_0B32_4042_8E55_53A9917D8437_.wvu.Rows" sId="11"/>
    <undo index="38" exp="area" ref3D="1" dr="$A$167:$XFD$167"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1:$XFD$181" dn="Z_B6ED5A6A_E502_40ED_B1F2_2FE231B320B9_.wvu.Rows" sId="11"/>
    <undo index="38" exp="area" ref3D="1" dr="$A$167:$XFD$167"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1:$XFD$181" dn="Z_7DE9713E_1F38_437C_8FB6_9C29DB24E5B8_.wvu.Rows" sId="11"/>
    <undo index="38" exp="area" ref3D="1" dr="$A$167:$XFD$167" dn="Z_7DE9713E_1F38_437C_8FB6_9C29DB24E5B8_.wvu.Rows" sId="11"/>
    <undo index="0" exp="area" ref3D="1" dr="$AG$1:$AL$1048576" dn="Z_A2E3A7A6_FF28_41C5_9BA8_3899D915CB9D_.wvu.Cols" sId="11"/>
    <undo index="40" exp="area" ref3D="1" dr="$A$181:$XFD$181" dn="Z_9A254B3E_BF29_465E_994B_E56187330748_.wvu.Rows" sId="11"/>
    <undo index="38" exp="area" ref3D="1" dr="$A$167:$XFD$167" dn="Z_9A254B3E_BF29_465E_994B_E56187330748_.wvu.Rows" sId="11"/>
    <undo index="40" exp="area" ref3D="1" dr="$A$181:$XFD$181" dn="Z_B9F5A68E_7A21_490B_A9C1_858A34AED228_.wvu.Rows" sId="11"/>
    <undo index="38" exp="area" ref3D="1" dr="$A$167:$XFD$167"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26:XFD126" start="0" length="0">
      <dxf>
        <font>
          <sz val="12"/>
          <color auto="1"/>
          <name val="Times New Roman"/>
          <scheme val="none"/>
        </font>
        <alignment vertical="center" wrapText="1" readingOrder="0"/>
      </dxf>
    </rfmt>
    <rcc rId="0" sId="11" dxf="1">
      <nc r="A126" t="inlineStr">
        <is>
          <t>федеральный бюджет</t>
        </is>
      </nc>
      <ndxf>
        <font>
          <sz val="14"/>
          <color auto="1"/>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cc rId="0" sId="11" s="1" dxf="1">
      <nc r="B126">
        <f>H126+J126+L126+N126+P126+R126+T126+V126+X126+Z126+AB126+AD126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C126">
        <f>H126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D126">
        <f>E126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E126">
        <f>I126+K126+M126+O126+Q126+S126+U126+W126+Y126+AA126+AC126+AE126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F126">
        <f>IFERROR(E126/B126*100,0)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G126">
        <f>IFERROR(E126/C126*100,0)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H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F126"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26">
        <f>H126+J126+L126+N126+P126+R126+T126+V126+X126+Z126+AB126+AD126</f>
      </nc>
      <ndxf>
        <font>
          <b/>
          <sz val="12"/>
          <color auto="1"/>
          <name val="Times New Roman"/>
          <scheme val="none"/>
        </font>
        <numFmt numFmtId="174" formatCode="#,##0.00_ ;[Red]\-#,##0.00\ "/>
      </ndxf>
    </rcc>
    <rcc rId="0" sId="11" dxf="1">
      <nc r="AH126">
        <f>H126+J126+L126+N126+P126+R126+T126+V126+X126</f>
      </nc>
      <ndxf>
        <font>
          <b/>
          <sz val="12"/>
          <color auto="1"/>
          <name val="Times New Roman"/>
          <scheme val="none"/>
        </font>
        <numFmt numFmtId="174" formatCode="#,##0.00_ ;[Red]\-#,##0.00\ "/>
      </ndxf>
    </rcc>
    <rcc rId="0" sId="11" dxf="1">
      <nc r="AI126">
        <f>I126+K126+M126+O126+Q126+S126+U126+W126+Y126+AA126+AC126+AE126</f>
      </nc>
      <ndxf>
        <font>
          <b/>
          <sz val="12"/>
          <color auto="1"/>
          <name val="Times New Roman"/>
          <scheme val="none"/>
        </font>
        <numFmt numFmtId="174" formatCode="#,##0.00_ ;[Red]\-#,##0.00\ "/>
      </ndxf>
    </rcc>
    <rcc rId="0" sId="11" dxf="1">
      <nc r="AJ126">
        <f>E126-C126</f>
      </nc>
      <ndxf>
        <font>
          <b/>
          <sz val="12"/>
          <color auto="1"/>
          <name val="Times New Roman"/>
          <scheme val="none"/>
        </font>
        <numFmt numFmtId="174" formatCode="#,##0.00_ ;[Red]\-#,##0.00\ "/>
      </ndxf>
    </rcc>
  </rrc>
  <rrc rId="2562" sId="11" ref="A126:XFD126"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0:$XFD$180" dn="Z_7C652CC3_AEBA_4CE1_8785_60610E85E470_.wvu.Rows" sId="11"/>
    <undo index="44" exp="area" ref3D="1" dr="$A$166:$XFD$166" dn="Z_7C652CC3_AEBA_4CE1_8785_60610E85E470_.wvu.Rows" sId="11"/>
    <undo index="42" exp="area" ref3D="1" dr="$A$126:$XFD$128"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0:$XFD$180" dn="Z_63473B3F_A685_4EE9_A01B_183212BE5C53_.wvu.Rows" sId="11"/>
    <undo index="38" exp="area" ref3D="1" dr="$A$166:$XFD$166" dn="Z_63473B3F_A685_4EE9_A01B_183212BE5C53_.wvu.Rows" sId="11"/>
    <undo index="0" exp="area" ref3D="1" dr="$AG$1:$AL$1048576" dn="Z_67959110_810A_48DC_8557_7A749BB9427E_.wvu.Cols" sId="11"/>
    <undo index="4" exp="area" ref3D="1" dr="$A$126:$XFD$128" dn="Z_388A1E4B_B5AE_4D91_9FF1_5AD49EECDDED_.wvu.Rows" sId="11"/>
    <undo index="0" exp="area" ref3D="1" dr="$AG$1:$AL$1048576" dn="Z_63473B3F_A685_4EE9_A01B_183212BE5C53_.wvu.Cols" sId="11"/>
    <undo index="40" exp="area" ref3D="1" dr="$A$180:$XFD$180" dn="Z_E6058B35_16EE_4520_97FC_BC8944DC361A_.wvu.Rows" sId="11"/>
    <undo index="38" exp="area" ref3D="1" dr="$A$166:$XFD$166"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0:$XFD$180" dn="Z_E36983B1_2930_4BC3_9F81_C76866BFC5EC_.wvu.Rows" sId="11"/>
    <undo index="38" exp="area" ref3D="1" dr="$A$166:$XFD$166"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0:$XFD$180" dn="Z_CC99A19B_7C06_4842_B555_F1FC30BBAE15_.wvu.Rows" sId="11"/>
    <undo index="38" exp="area" ref3D="1" dr="$A$166:$XFD$166"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0:$XFD$180" dn="Z_EBBEF937_D19E_44FA_94D9_3672C89A5F21_.wvu.Rows" sId="11"/>
    <undo index="38" exp="area" ref3D="1" dr="$A$166:$XFD$166"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0:$XFD$180" dn="Z_14AFD6C3_FC5A_47D1_B6D3_4DD498FDE7ED_.wvu.Rows" sId="11"/>
    <undo index="38" exp="area" ref3D="1" dr="$A$166:$XFD$166"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0:$XFD$180" dn="Z_3680FFF4_6D9F_486C_AA14_8F72F0313081_.wvu.Rows" sId="11"/>
    <undo index="38" exp="area" ref3D="1" dr="$A$166:$XFD$166" dn="Z_3680FFF4_6D9F_486C_AA14_8F72F0313081_.wvu.Rows" sId="11"/>
    <undo index="0" exp="area" ref3D="1" dr="$AG$1:$AL$1048576" dn="Z_3680FFF4_6D9F_486C_AA14_8F72F0313081_.wvu.Cols" sId="11"/>
    <undo index="40" exp="area" ref3D="1" dr="$A$180:$XFD$180" dn="Z_356BE809_9589_4A4C_A8C3_12B5A4A1A47A_.wvu.Rows" sId="11"/>
    <undo index="38" exp="area" ref3D="1" dr="$A$166:$XFD$166" dn="Z_356BE809_9589_4A4C_A8C3_12B5A4A1A47A_.wvu.Rows" sId="11"/>
    <undo index="0" exp="area" ref3D="1" dr="$AG$1:$AL$1048576" dn="Z_356BE809_9589_4A4C_A8C3_12B5A4A1A47A_.wvu.Cols" sId="11"/>
    <undo index="40" exp="area" ref3D="1" dr="$A$180:$XFD$180" dn="Z_2D22DDA1_0B32_4042_8E55_53A9917D8437_.wvu.Rows" sId="11"/>
    <undo index="38" exp="area" ref3D="1" dr="$A$166:$XFD$166"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0:$XFD$180" dn="Z_B6ED5A6A_E502_40ED_B1F2_2FE231B320B9_.wvu.Rows" sId="11"/>
    <undo index="38" exp="area" ref3D="1" dr="$A$166:$XFD$166"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0:$XFD$180" dn="Z_7DE9713E_1F38_437C_8FB6_9C29DB24E5B8_.wvu.Rows" sId="11"/>
    <undo index="38" exp="area" ref3D="1" dr="$A$166:$XFD$166" dn="Z_7DE9713E_1F38_437C_8FB6_9C29DB24E5B8_.wvu.Rows" sId="11"/>
    <undo index="0" exp="area" ref3D="1" dr="$AG$1:$AL$1048576" dn="Z_A2E3A7A6_FF28_41C5_9BA8_3899D915CB9D_.wvu.Cols" sId="11"/>
    <undo index="40" exp="area" ref3D="1" dr="$A$180:$XFD$180" dn="Z_9A254B3E_BF29_465E_994B_E56187330748_.wvu.Rows" sId="11"/>
    <undo index="38" exp="area" ref3D="1" dr="$A$166:$XFD$166" dn="Z_9A254B3E_BF29_465E_994B_E56187330748_.wvu.Rows" sId="11"/>
    <undo index="40" exp="area" ref3D="1" dr="$A$180:$XFD$180" dn="Z_B9F5A68E_7A21_490B_A9C1_858A34AED228_.wvu.Rows" sId="11"/>
    <undo index="38" exp="area" ref3D="1" dr="$A$166:$XFD$166"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26:XFD126" start="0" length="0">
      <dxf>
        <font>
          <sz val="12"/>
          <color auto="1"/>
          <name val="Times New Roman"/>
          <scheme val="none"/>
        </font>
        <alignment vertical="center" wrapText="1" readingOrder="0"/>
      </dxf>
    </rfmt>
    <rcc rId="0" sId="11" dxf="1">
      <nc r="A126" t="inlineStr">
        <is>
          <t>привлеченные средства</t>
        </is>
      </nc>
      <ndxf>
        <font>
          <sz val="14"/>
          <color auto="1"/>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cc rId="0" sId="11" s="1" dxf="1">
      <nc r="B126">
        <f>H126+J126+L126+N126+P126+R126+T126+V126+X126+Z126+AB126+AD126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C126">
        <f>H126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D126">
        <f>E126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E126">
        <f>I126+K126+M126+O126+Q126+S126+U126+W126+Y126+AA126+AC126+AE126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F126">
        <f>IFERROR(E126/B126*100,0)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G126">
        <f>IFERROR(E126/C126*100,0)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H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F126"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26">
        <f>H126+J126+L126+N126+P126+R126+T126+V126+X126+Z126+AB126+AD126</f>
      </nc>
      <ndxf>
        <font>
          <b/>
          <sz val="12"/>
          <color auto="1"/>
          <name val="Times New Roman"/>
          <scheme val="none"/>
        </font>
        <numFmt numFmtId="174" formatCode="#,##0.00_ ;[Red]\-#,##0.00\ "/>
      </ndxf>
    </rcc>
    <rcc rId="0" sId="11" dxf="1">
      <nc r="AH126">
        <f>H126+J126+L126+N126+P126+R126+T126+V126+X126</f>
      </nc>
      <ndxf>
        <font>
          <b/>
          <sz val="12"/>
          <color auto="1"/>
          <name val="Times New Roman"/>
          <scheme val="none"/>
        </font>
        <numFmt numFmtId="174" formatCode="#,##0.00_ ;[Red]\-#,##0.00\ "/>
      </ndxf>
    </rcc>
    <rcc rId="0" sId="11" dxf="1">
      <nc r="AI126">
        <f>I126+K126+M126+O126+Q126+S126+U126+W126+Y126+AA126+AC126+AE126</f>
      </nc>
      <ndxf>
        <font>
          <b/>
          <sz val="12"/>
          <color auto="1"/>
          <name val="Times New Roman"/>
          <scheme val="none"/>
        </font>
        <numFmt numFmtId="174" formatCode="#,##0.00_ ;[Red]\-#,##0.00\ "/>
      </ndxf>
    </rcc>
    <rcc rId="0" sId="11" dxf="1">
      <nc r="AJ126">
        <f>E126-C126</f>
      </nc>
      <ndxf>
        <font>
          <b/>
          <sz val="12"/>
          <color auto="1"/>
          <name val="Times New Roman"/>
          <scheme val="none"/>
        </font>
        <numFmt numFmtId="174" formatCode="#,##0.00_ ;[Red]\-#,##0.00\ "/>
      </ndxf>
    </rcc>
  </rrc>
  <rrc rId="2563" sId="11" ref="A127:XFD127"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79:$XFD$179" dn="Z_7C652CC3_AEBA_4CE1_8785_60610E85E470_.wvu.Rows" sId="11"/>
    <undo index="44" exp="area" ref3D="1" dr="$A$165:$XFD$165" dn="Z_7C652CC3_AEBA_4CE1_8785_60610E85E470_.wvu.Rows" sId="11"/>
    <undo index="42" exp="area" ref3D="1" dr="$A$126:$XFD$127"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79:$XFD$179" dn="Z_63473B3F_A685_4EE9_A01B_183212BE5C53_.wvu.Rows" sId="11"/>
    <undo index="38" exp="area" ref3D="1" dr="$A$165:$XFD$165" dn="Z_63473B3F_A685_4EE9_A01B_183212BE5C53_.wvu.Rows" sId="11"/>
    <undo index="0" exp="area" ref3D="1" dr="$AG$1:$AL$1048576" dn="Z_67959110_810A_48DC_8557_7A749BB9427E_.wvu.Cols" sId="11"/>
    <undo index="4" exp="area" ref3D="1" dr="$A$126:$XFD$127" dn="Z_388A1E4B_B5AE_4D91_9FF1_5AD49EECDDED_.wvu.Rows" sId="11"/>
    <undo index="0" exp="area" ref3D="1" dr="$AG$1:$AL$1048576" dn="Z_63473B3F_A685_4EE9_A01B_183212BE5C53_.wvu.Cols" sId="11"/>
    <undo index="40" exp="area" ref3D="1" dr="$A$179:$XFD$179" dn="Z_E6058B35_16EE_4520_97FC_BC8944DC361A_.wvu.Rows" sId="11"/>
    <undo index="38" exp="area" ref3D="1" dr="$A$165:$XFD$165"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79:$XFD$179" dn="Z_E36983B1_2930_4BC3_9F81_C76866BFC5EC_.wvu.Rows" sId="11"/>
    <undo index="38" exp="area" ref3D="1" dr="$A$165:$XFD$165"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79:$XFD$179" dn="Z_CC99A19B_7C06_4842_B555_F1FC30BBAE15_.wvu.Rows" sId="11"/>
    <undo index="38" exp="area" ref3D="1" dr="$A$165:$XFD$165"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79:$XFD$179" dn="Z_EBBEF937_D19E_44FA_94D9_3672C89A5F21_.wvu.Rows" sId="11"/>
    <undo index="38" exp="area" ref3D="1" dr="$A$165:$XFD$165"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79:$XFD$179" dn="Z_14AFD6C3_FC5A_47D1_B6D3_4DD498FDE7ED_.wvu.Rows" sId="11"/>
    <undo index="38" exp="area" ref3D="1" dr="$A$165:$XFD$165"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79:$XFD$179" dn="Z_3680FFF4_6D9F_486C_AA14_8F72F0313081_.wvu.Rows" sId="11"/>
    <undo index="38" exp="area" ref3D="1" dr="$A$165:$XFD$165" dn="Z_3680FFF4_6D9F_486C_AA14_8F72F0313081_.wvu.Rows" sId="11"/>
    <undo index="0" exp="area" ref3D="1" dr="$AG$1:$AL$1048576" dn="Z_3680FFF4_6D9F_486C_AA14_8F72F0313081_.wvu.Cols" sId="11"/>
    <undo index="40" exp="area" ref3D="1" dr="$A$179:$XFD$179" dn="Z_356BE809_9589_4A4C_A8C3_12B5A4A1A47A_.wvu.Rows" sId="11"/>
    <undo index="38" exp="area" ref3D="1" dr="$A$165:$XFD$165" dn="Z_356BE809_9589_4A4C_A8C3_12B5A4A1A47A_.wvu.Rows" sId="11"/>
    <undo index="0" exp="area" ref3D="1" dr="$AG$1:$AL$1048576" dn="Z_356BE809_9589_4A4C_A8C3_12B5A4A1A47A_.wvu.Cols" sId="11"/>
    <undo index="40" exp="area" ref3D="1" dr="$A$179:$XFD$179" dn="Z_2D22DDA1_0B32_4042_8E55_53A9917D8437_.wvu.Rows" sId="11"/>
    <undo index="38" exp="area" ref3D="1" dr="$A$165:$XFD$165"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79:$XFD$179" dn="Z_B6ED5A6A_E502_40ED_B1F2_2FE231B320B9_.wvu.Rows" sId="11"/>
    <undo index="38" exp="area" ref3D="1" dr="$A$165:$XFD$165"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79:$XFD$179" dn="Z_7DE9713E_1F38_437C_8FB6_9C29DB24E5B8_.wvu.Rows" sId="11"/>
    <undo index="38" exp="area" ref3D="1" dr="$A$165:$XFD$165" dn="Z_7DE9713E_1F38_437C_8FB6_9C29DB24E5B8_.wvu.Rows" sId="11"/>
    <undo index="0" exp="area" ref3D="1" dr="$AG$1:$AL$1048576" dn="Z_A2E3A7A6_FF28_41C5_9BA8_3899D915CB9D_.wvu.Cols" sId="11"/>
    <undo index="40" exp="area" ref3D="1" dr="$A$179:$XFD$179" dn="Z_9A254B3E_BF29_465E_994B_E56187330748_.wvu.Rows" sId="11"/>
    <undo index="38" exp="area" ref3D="1" dr="$A$165:$XFD$165" dn="Z_9A254B3E_BF29_465E_994B_E56187330748_.wvu.Rows" sId="11"/>
    <undo index="40" exp="area" ref3D="1" dr="$A$179:$XFD$179" dn="Z_B9F5A68E_7A21_490B_A9C1_858A34AED228_.wvu.Rows" sId="11"/>
    <undo index="38" exp="area" ref3D="1" dr="$A$165:$XFD$165"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27:XFD127" start="0" length="0">
      <dxf>
        <font>
          <b/>
          <sz val="12"/>
          <color auto="1"/>
          <name val="Times New Roman"/>
          <scheme val="none"/>
        </font>
        <alignment vertical="center" wrapText="1" readingOrder="0"/>
      </dxf>
    </rfmt>
    <rcc rId="0" sId="11" dxf="1">
      <nc r="A127" t="inlineStr">
        <is>
          <t>федеральный бюджет</t>
        </is>
      </nc>
      <ndxf>
        <font>
          <b val="0"/>
          <sz val="14"/>
          <color auto="1"/>
          <name val="Times New Roman"/>
          <scheme val="none"/>
        </font>
        <fill>
          <patternFill patternType="solid">
            <bgColor rgb="FFFFFFCC"/>
          </patternFill>
        </fill>
        <alignment horizontal="justify" vertical="top" readingOrder="0"/>
        <border outline="0">
          <left style="thin">
            <color indexed="64"/>
          </left>
          <right style="thin">
            <color indexed="64"/>
          </right>
          <top style="thin">
            <color indexed="64"/>
          </top>
          <bottom style="thin">
            <color indexed="64"/>
          </bottom>
        </border>
      </ndxf>
    </rcc>
    <rfmt sheetId="11" sqref="B127"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cc rId="0" sId="11" s="1" dxf="1">
      <nc r="C127">
        <f>H127+J127+L127+N127+P127+R127+T127</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D127"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E127"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cc rId="0" sId="11" dxf="1">
      <nc r="F127">
        <f>IFERROR(D127/B127*100,0)</f>
      </nc>
      <n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ndxf>
    </rcc>
    <rcc rId="0" sId="11" dxf="1">
      <nc r="G127">
        <f>IFERROR(F127/B127*100,0)</f>
      </nc>
      <n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ndxf>
    </rcc>
    <rfmt sheetId="11" sqref="H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27" start="0" length="0">
      <dxf>
        <numFmt numFmtId="174" formatCode="#,##0.00_ ;[Red]\-#,##0.00\ "/>
        <alignment vertical="top" readingOrder="0"/>
        <border outline="0">
          <left style="thin">
            <color indexed="64"/>
          </left>
          <right style="thin">
            <color indexed="64"/>
          </right>
          <top style="thin">
            <color indexed="64"/>
          </top>
          <bottom style="thin">
            <color indexed="64"/>
          </bottom>
        </border>
      </dxf>
    </rfmt>
    <rfmt sheetId="11" sqref="AF127"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27">
        <f>H127+J127+L127+N127+P127+R127+T127+V127+X127+Z127+AB127+AD127</f>
      </nc>
      <ndxf>
        <numFmt numFmtId="174" formatCode="#,##0.00_ ;[Red]\-#,##0.00\ "/>
      </ndxf>
    </rcc>
    <rcc rId="0" sId="11" dxf="1">
      <nc r="AH127">
        <f>H127+J127+L127+N127+P127+R127+T127+V127+X127</f>
      </nc>
      <ndxf>
        <numFmt numFmtId="174" formatCode="#,##0.00_ ;[Red]\-#,##0.00\ "/>
      </ndxf>
    </rcc>
    <rcc rId="0" sId="11" dxf="1">
      <nc r="AI127">
        <f>I127+K127+M127+O127+Q127+S127+U127+W127+Y127+AA127+AC127+AE127</f>
      </nc>
      <ndxf>
        <numFmt numFmtId="174" formatCode="#,##0.00_ ;[Red]\-#,##0.00\ "/>
      </ndxf>
    </rcc>
    <rcc rId="0" sId="11" dxf="1">
      <nc r="AJ127">
        <f>E127-C127</f>
      </nc>
      <ndxf>
        <numFmt numFmtId="174" formatCode="#,##0.00_ ;[Red]\-#,##0.00\ "/>
      </ndxf>
    </rcc>
  </rrc>
  <rcc rId="2564" sId="11" odxf="1" dxf="1">
    <oc r="D126">
      <f>E126</f>
    </oc>
    <nc r="D126">
      <f>E126</f>
    </nc>
    <odxf>
      <fill>
        <patternFill patternType="solid">
          <bgColor theme="7" tint="0.59999389629810485"/>
        </patternFill>
      </fill>
      <alignment horizontal="right" readingOrder="0"/>
    </odxf>
    <ndxf>
      <fill>
        <patternFill patternType="none">
          <bgColor indexed="65"/>
        </patternFill>
      </fill>
      <alignment horizontal="center" readingOrder="0"/>
    </ndxf>
  </rcc>
  <rcc rId="2565" sId="11" odxf="1" dxf="1">
    <oc r="E126">
      <f>I126+K126+M126+O126+Q126+S126+U126+W126+Y126+AA126+AC126+AE126</f>
    </oc>
    <nc r="E126">
      <f>I126+K126+M126+O126+Q126+S126+U126+W126+Y126++AA126+AC126+AE126</f>
    </nc>
    <odxf>
      <fill>
        <patternFill patternType="solid">
          <bgColor theme="7" tint="0.59999389629810485"/>
        </patternFill>
      </fill>
      <alignment horizontal="right" readingOrder="0"/>
    </odxf>
    <ndxf>
      <fill>
        <patternFill patternType="none">
          <bgColor indexed="65"/>
        </patternFill>
      </fill>
      <alignment horizontal="center" readingOrder="0"/>
    </ndxf>
  </rcc>
  <rcc rId="2566" sId="11" odxf="1" dxf="1">
    <oc r="F126">
      <f>IFERROR(E126/B126*100,0)</f>
    </oc>
    <nc r="F126">
      <f>IFERROR(E126/B126*100,0)</f>
    </nc>
    <odxf>
      <fill>
        <patternFill patternType="solid">
          <bgColor theme="7" tint="0.59999389629810485"/>
        </patternFill>
      </fill>
      <alignment horizontal="right" readingOrder="0"/>
    </odxf>
    <ndxf>
      <fill>
        <patternFill patternType="none">
          <bgColor indexed="65"/>
        </patternFill>
      </fill>
      <alignment horizontal="center" readingOrder="0"/>
    </ndxf>
  </rcc>
  <rcc rId="2567" sId="11" odxf="1" dxf="1">
    <oc r="G126">
      <f>IFERROR(E126/C126*100,0)</f>
    </oc>
    <nc r="G126">
      <f>IFERROR(E126/C126*100,0)</f>
    </nc>
    <odxf>
      <fill>
        <patternFill patternType="solid">
          <bgColor theme="7" tint="0.59999389629810485"/>
        </patternFill>
      </fill>
      <alignment horizontal="right" readingOrder="0"/>
    </odxf>
    <ndxf>
      <fill>
        <patternFill patternType="none">
          <bgColor indexed="65"/>
        </patternFill>
      </fill>
      <alignment horizontal="center" readingOrder="0"/>
    </ndxf>
  </rcc>
  <rfmt sheetId="11" sqref="D126:G126">
    <dxf>
      <fill>
        <patternFill patternType="solid">
          <bgColor theme="7" tint="0.59999389629810485"/>
        </patternFill>
      </fill>
    </dxf>
  </rfmt>
  <rcc rId="2568" sId="11">
    <oc r="X123">
      <f>AC125+AC124</f>
    </oc>
    <nc r="X123">
      <f>X125+X124</f>
    </nc>
  </rcc>
  <rcc rId="2569" sId="11">
    <oc r="Y123">
      <f>Y125+Y124</f>
    </oc>
    <nc r="Y123">
      <f>Y125+Y124</f>
    </nc>
  </rcc>
  <rcc rId="2570" sId="11">
    <oc r="Z123">
      <f>Z125+Z124</f>
    </oc>
    <nc r="Z123">
      <f>Z125+Z124</f>
    </nc>
  </rcc>
  <rcc rId="2571" sId="11">
    <oc r="AA123">
      <f>AA125+AA124</f>
    </oc>
    <nc r="AA123">
      <f>AA125+AA124</f>
    </nc>
  </rcc>
  <rcc rId="2572" sId="11">
    <oc r="AB123">
      <f>AB125+AB124</f>
    </oc>
    <nc r="AB123">
      <f>AB125+AB124</f>
    </nc>
  </rcc>
  <rcc rId="2573" sId="11">
    <oc r="AC123">
      <f>AC125+AC124</f>
    </oc>
    <nc r="AC123">
      <f>AC125+AC124</f>
    </nc>
  </rcc>
  <rcc rId="2574" sId="11" odxf="1" dxf="1" numFmtId="4">
    <nc r="X124">
      <v>180</v>
    </nc>
    <ndxf>
      <font>
        <sz val="14"/>
        <color auto="1"/>
        <name val="Times New Roman"/>
        <scheme val="none"/>
      </font>
      <numFmt numFmtId="174" formatCode="#,##0.00_ ;[Red]\-#,##0.00\ "/>
      <alignment horizontal="center" vertical="top" wrapText="0" readingOrder="0"/>
    </ndxf>
  </rcc>
  <rcc rId="2575" sId="11" odxf="1" dxf="1" numFmtId="4">
    <nc r="X125">
      <v>20</v>
    </nc>
    <ndxf>
      <font>
        <sz val="14"/>
        <color auto="1"/>
        <name val="Times New Roman"/>
        <scheme val="none"/>
      </font>
      <numFmt numFmtId="174" formatCode="#,##0.00_ ;[Red]\-#,##0.00\ "/>
      <alignment horizontal="center" vertical="top" wrapText="0" readingOrder="0"/>
    </ndxf>
  </rcc>
  <rcc rId="2576" sId="11" numFmtId="4">
    <nc r="X126">
      <v>20</v>
    </nc>
  </rcc>
  <rfmt sheetId="11" sqref="X126">
    <dxf>
      <alignment horizontal="center" readingOrder="0"/>
    </dxf>
  </rfmt>
  <rcc rId="2577" sId="11" numFmtId="4">
    <nc r="AC126">
      <v>20</v>
    </nc>
  </rcc>
  <rfmt sheetId="11" sqref="AC126">
    <dxf>
      <alignment horizontal="center" readingOrder="0"/>
    </dxf>
  </rfmt>
  <rcc rId="2578" sId="11">
    <oc r="C62">
      <f>C73+C78+C83</f>
    </oc>
    <nc r="C62">
      <f>C73+C78+C83+C68</f>
    </nc>
  </rcc>
  <rcc rId="2579" sId="11">
    <oc r="D62">
      <f>D73+D78+D83</f>
    </oc>
    <nc r="D62">
      <f>D73+D78+D83+D68</f>
    </nc>
  </rcc>
  <rcc rId="2580" sId="11">
    <oc r="E62">
      <f>E73+E78+E83</f>
    </oc>
    <nc r="E62">
      <f>E73+E78+E83+E68</f>
    </nc>
  </rcc>
  <rcc rId="2581" sId="11">
    <oc r="B108">
      <f>B115+B121+B126</f>
    </oc>
    <nc r="B108">
      <f>B114+B120+B126</f>
    </nc>
  </rcc>
  <rcc rId="2582" sId="11">
    <oc r="C108">
      <f>C115+C121+C126</f>
    </oc>
    <nc r="C108">
      <f>C114+C120+C126</f>
    </nc>
  </rcc>
  <rcc rId="2583" sId="11">
    <oc r="D108">
      <f>D115+D121+D126</f>
    </oc>
    <nc r="D108">
      <f>D114+D120+D126</f>
    </nc>
  </rcc>
  <rcc rId="2584" sId="11">
    <oc r="E108">
      <f>E115+E121+E126</f>
    </oc>
    <nc r="E108">
      <f>E114+E120+E126</f>
    </nc>
  </rcc>
  <rcc rId="2585" sId="11">
    <oc r="B56">
      <f>B62+B89</f>
    </oc>
    <nc r="B56">
      <f>B62+B89+B108</f>
    </nc>
  </rcc>
  <rcc rId="2586" sId="11">
    <oc r="C56">
      <f>C62+C89</f>
    </oc>
    <nc r="C56">
      <f>C62+C89+C108</f>
    </nc>
  </rcc>
  <rcc rId="2587" sId="11">
    <oc r="D56">
      <f>D62+D89</f>
    </oc>
    <nc r="D56">
      <f>D62+D89+D108</f>
    </nc>
  </rcc>
  <rcc rId="2588" sId="11">
    <oc r="E56">
      <f>E62+E89</f>
    </oc>
    <nc r="E56">
      <f>E62+E89+E108</f>
    </nc>
  </rcc>
  <rfmt sheetId="11" sqref="AF50" start="0" length="0">
    <dxf>
      <font>
        <b val="0"/>
        <sz val="11"/>
        <color theme="1"/>
        <name val="Calibri"/>
        <scheme val="minor"/>
      </font>
      <numFmt numFmtId="0" formatCode="General"/>
      <alignment horizontal="general" vertical="bottom" wrapText="0" readingOrder="0"/>
      <border outline="0">
        <left/>
        <right/>
        <top/>
        <bottom/>
      </border>
    </dxf>
  </rfmt>
  <rfmt sheetId="11" sqref="AF51" start="0" length="0">
    <dxf>
      <font>
        <b val="0"/>
        <sz val="11"/>
        <color theme="1"/>
        <name val="Calibri"/>
        <scheme val="minor"/>
      </font>
      <alignment vertical="bottom" wrapText="0" readingOrder="0"/>
      <border outline="0">
        <left/>
        <right/>
        <top/>
        <bottom/>
      </border>
    </dxf>
  </rfmt>
  <rcc rId="2589" sId="11" xfDxf="1" dxf="1">
    <nc r="AF50" t="inlineStr">
      <is>
        <t xml:space="preserve">Муниципальный контракт на оказание услуги по перевозке пассажиров легковым автомобильным транспортом заключен на сумму 284,9 тыс. рублей (плановый объем субвенции составлял на 2021 год 491,2 тыс. рублей). Обоснованная экономия в размере 206,3 тыс. рублей сложилась в результате проведения аукциона в электронной форме. </t>
      </is>
    </nc>
    <ndxf>
      <font>
        <sz val="13"/>
        <name val="Times New Roman"/>
        <scheme val="none"/>
      </font>
      <alignment horizontal="justify" vertical="center" readingOrder="0"/>
    </ndxf>
  </rcc>
  <rcc rId="2590" sId="11" xfDxf="1" dxf="1">
    <nc r="AF51" t="inlineStr">
      <is>
        <t>Плановый объем субвенции на предоставление необходимых средств связи на 2021 год составлял 44,1 тыс. рублей. Договор заключен на 26,6 тыс. рублей.</t>
      </is>
    </nc>
    <ndxf>
      <font>
        <sz val="13"/>
        <name val="Times New Roman"/>
        <scheme val="none"/>
      </font>
      <alignment horizontal="justify" vertical="center" readingOrder="0"/>
    </ndxf>
  </rcc>
  <rfmt sheetId="11" sqref="AF50:AF51" start="0" length="0">
    <dxf>
      <border>
        <right style="thin">
          <color indexed="64"/>
        </right>
      </border>
    </dxf>
  </rfmt>
  <rfmt sheetId="11" sqref="AF50:AF5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1" sqref="A163:AE163">
    <dxf>
      <fill>
        <patternFill patternType="solid">
          <bgColor theme="7" tint="0.59999389629810485"/>
        </patternFill>
      </fill>
    </dxf>
  </rfmt>
  <rcc rId="2591" sId="11">
    <oc r="H163">
      <f>H13+H56</f>
    </oc>
    <nc r="H163">
      <f>H13+H56</f>
    </nc>
  </rcc>
  <rcc rId="2592" sId="11">
    <oc r="H56">
      <f>H62</f>
    </oc>
    <nc r="H56">
      <f>H62+H89+H108</f>
    </nc>
  </rcc>
  <rcc rId="2593" sId="11">
    <oc r="I56">
      <f>I62+I89</f>
    </oc>
    <nc r="I56">
      <f>I62+I89+I108</f>
    </nc>
  </rcc>
  <rcc rId="2594" sId="11">
    <oc r="J56">
      <f>J62+J89</f>
    </oc>
    <nc r="J56">
      <f>J62+J89+J108</f>
    </nc>
  </rcc>
  <rcc rId="2595" sId="11">
    <oc r="K56">
      <f>K62+K89</f>
    </oc>
    <nc r="K56">
      <f>K62+K89+K108</f>
    </nc>
  </rcc>
  <rcc rId="2596" sId="11">
    <oc r="L56">
      <f>L62+L89</f>
    </oc>
    <nc r="L56">
      <f>L62+L89+L108</f>
    </nc>
  </rcc>
  <rcc rId="2597" sId="11">
    <oc r="M56">
      <f>M62+M89</f>
    </oc>
    <nc r="M56">
      <f>M62+M89+M108</f>
    </nc>
  </rcc>
  <rcc rId="2598" sId="11">
    <oc r="N56">
      <f>N62+N89</f>
    </oc>
    <nc r="N56">
      <f>N62+N89+N108</f>
    </nc>
  </rcc>
  <rcc rId="2599" sId="11">
    <oc r="O56">
      <f>O62+O89</f>
    </oc>
    <nc r="O56">
      <f>O62+O89+O108</f>
    </nc>
  </rcc>
  <rcc rId="2600" sId="11">
    <oc r="P56">
      <f>P62+P89</f>
    </oc>
    <nc r="P56">
      <f>P62+P89+P108</f>
    </nc>
  </rcc>
  <rcc rId="2601" sId="11">
    <oc r="Q56">
      <f>Q62+Q89</f>
    </oc>
    <nc r="Q56">
      <f>Q62+Q89+Q108</f>
    </nc>
  </rcc>
  <rcc rId="2602" sId="11">
    <oc r="R56">
      <f>R62+R89</f>
    </oc>
    <nc r="R56">
      <f>R62+R89+R108</f>
    </nc>
  </rcc>
  <rcc rId="2603" sId="11">
    <oc r="S56">
      <f>S62+S89</f>
    </oc>
    <nc r="S56">
      <f>S62+S89+S108</f>
    </nc>
  </rcc>
  <rcc rId="2604" sId="11">
    <oc r="T56">
      <f>T62+T89</f>
    </oc>
    <nc r="T56">
      <f>T62+T89+T108</f>
    </nc>
  </rcc>
  <rcc rId="2605" sId="11">
    <oc r="U56">
      <f>U62+U89</f>
    </oc>
    <nc r="U56">
      <f>U62+U89+U108</f>
    </nc>
  </rcc>
  <rcc rId="2606" sId="11">
    <oc r="V56">
      <f>V62+V89</f>
    </oc>
    <nc r="V56">
      <f>V62+V89+V108</f>
    </nc>
  </rcc>
  <rcc rId="2607" sId="11">
    <oc r="W56">
      <f>W62+W89</f>
    </oc>
    <nc r="W56">
      <f>W62+W89+W108</f>
    </nc>
  </rcc>
  <rcc rId="2608" sId="11">
    <oc r="X56">
      <f>X62+X89</f>
    </oc>
    <nc r="X56">
      <f>X62+X89+X108</f>
    </nc>
  </rcc>
  <rcc rId="2609" sId="11">
    <oc r="Y56">
      <f>Y62+Y89</f>
    </oc>
    <nc r="Y56">
      <f>Y62+Y89+Y108</f>
    </nc>
  </rcc>
  <rcc rId="2610" sId="11">
    <oc r="Z56">
      <f>Z62+Z89</f>
    </oc>
    <nc r="Z56">
      <f>Z62+Z89+Z108</f>
    </nc>
  </rcc>
  <rcc rId="2611" sId="11">
    <oc r="AA56">
      <f>AA62+AA89</f>
    </oc>
    <nc r="AA56">
      <f>AA62+AA89+AA108</f>
    </nc>
  </rcc>
  <rcc rId="2612" sId="11">
    <oc r="AB56">
      <f>AB62+AB89</f>
    </oc>
    <nc r="AB56">
      <f>AB62+AB89+AB108</f>
    </nc>
  </rcc>
  <rcc rId="2613" sId="11">
    <oc r="AC56">
      <f>AC62+AC89</f>
    </oc>
    <nc r="AC56">
      <f>AC62+AC89+AC108</f>
    </nc>
  </rcc>
  <rcc rId="2614" sId="11">
    <oc r="AD56">
      <f>AD62+AD89</f>
    </oc>
    <nc r="AD56">
      <f>AD62+AD89+AD108</f>
    </nc>
  </rcc>
  <rcc rId="2615" sId="11">
    <oc r="AE56">
      <f>AE62+AE89</f>
    </oc>
    <nc r="AE56">
      <f>AE62+AE89+AE108</f>
    </nc>
  </rcc>
  <rcc rId="2616" sId="11">
    <oc r="X108">
      <f>X115+X121+X126</f>
    </oc>
    <nc r="X108">
      <f>X114+X120+X126</f>
    </nc>
  </rcc>
  <rcv guid="{388A1E4B-B5AE-4D91-9FF1-5AD49EECDDED}" action="delete"/>
  <rdn rId="0" localSheetId="2" customView="1" name="Z_388A1E4B_B5AE_4D91_9FF1_5AD49EECDDED_.wvu.PrintArea" hidden="1" oldHidden="1">
    <formula>'МП РО'!$A$1:$AG$337</formula>
    <oldFormula>'МП РО'!$A$1:$AG$337</oldFormula>
  </rdn>
  <rdn rId="0" localSheetId="3" customView="1" name="Z_388A1E4B_B5AE_4D91_9FF1_5AD49EECDDED_.wvu.Rows" hidden="1" oldHidden="1">
    <formula>'МП СДР'!$4:$5</formula>
    <oldFormula>'МП СДР'!$4:$5</oldFormula>
  </rdn>
  <rdn rId="0" localSheetId="4" customView="1" name="Z_388A1E4B_B5AE_4D91_9FF1_5AD49EECDDED_.wvu.PrintArea" hidden="1" oldHidden="1">
    <formula>'МП Культурное пространство'!$A$1:$AF$286</formula>
    <oldFormula>'МП Культурное пространство'!$A$1:$AF$286</oldFormula>
  </rdn>
  <rdn rId="0" localSheetId="4" customView="1" name="Z_388A1E4B_B5AE_4D91_9FF1_5AD49EECDDED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388A1E4B_B5AE_4D91_9FF1_5AD49EECDDED_.wvu.Rows" hidden="1" oldHidden="1">
    <formula>'МП Культурное пространство'!$117:$144</formula>
    <oldFormula>'МП Культурное пространство'!$117:$144</oldFormula>
  </rdn>
  <rdn rId="0" localSheetId="5" customView="1" name="Z_388A1E4B_B5AE_4D91_9FF1_5AD49EECDDED_.wvu.PrintArea" hidden="1" oldHidden="1">
    <formula>'МП Развитие ФКиС'!$A$1:$AG$110</formula>
    <oldFormula>'МП Развитие ФКиС'!$A$1:$AG$110</oldFormula>
  </rdn>
  <rdn rId="0" localSheetId="5" customView="1" name="Z_388A1E4B_B5AE_4D91_9FF1_5AD49EECDDED_.wvu.PrintTitles" hidden="1" oldHidden="1">
    <formula>'МП Развитие ФКиС'!$A:$A,'МП Развитие ФКиС'!$8:$9</formula>
    <oldFormula>'МП Развитие ФКиС'!$A:$A,'МП Развитие ФКиС'!$8:$9</oldFormula>
  </rdn>
  <rdn rId="0" localSheetId="5" customView="1" name="Z_388A1E4B_B5AE_4D91_9FF1_5AD49EECDDED_.wvu.Cols" hidden="1" oldHidden="1">
    <formula>'МП Развитие ФКиС'!$AE:$AE</formula>
    <oldFormula>'МП Развитие ФКиС'!$AE:$AE</oldFormula>
  </rdn>
  <rdn rId="0" localSheetId="6" customView="1" name="Z_388A1E4B_B5AE_4D91_9FF1_5AD49EECDDED_.wvu.PrintArea" hidden="1" oldHidden="1">
    <formula>'МП СЗН'!$A$1:$AF$53</formula>
    <oldFormula>'МП СЗН'!$A$1:$AF$53</oldFormula>
  </rdn>
  <rdn rId="0" localSheetId="6" customView="1" name="Z_388A1E4B_B5AE_4D91_9FF1_5AD49EECDDED_.wvu.PrintTitles" hidden="1" oldHidden="1">
    <formula>'МП СЗН'!$A:$A</formula>
    <oldFormula>'МП СЗН'!$A:$A</oldFormula>
  </rdn>
  <rdn rId="0" localSheetId="7" customView="1" name="Z_388A1E4B_B5AE_4D91_9FF1_5AD49EECDDED_.wvu.PrintArea" hidden="1" oldHidden="1">
    <formula>'МП АПК'!$A$1:$AF$87</formula>
    <oldFormula>'МП АПК'!$A$1:$AF$87</oldFormula>
  </rdn>
  <rdn rId="0" localSheetId="7" customView="1" name="Z_388A1E4B_B5AE_4D91_9FF1_5AD49EECDDED_.wvu.PrintTitles" hidden="1" oldHidden="1">
    <formula>'МП АПК'!$A:$A</formula>
    <oldFormula>'МП АПК'!$A:$A</oldFormula>
  </rdn>
  <rdn rId="0" localSheetId="8" customView="1" name="Z_388A1E4B_B5AE_4D91_9FF1_5AD49EECDDED_.wvu.PrintArea" hidden="1" oldHidden="1">
    <formula>'МП Развитие жилсферы'!$A$1:$AF$158</formula>
    <oldFormula>'МП Развитие жилсферы'!$A$1:$AF$158</oldFormula>
  </rdn>
  <rdn rId="0" localSheetId="8" customView="1" name="Z_388A1E4B_B5AE_4D91_9FF1_5AD49EECDDED_.wvu.PrintTitles" hidden="1" oldHidden="1">
    <formula>'МП Развитие жилсферы'!$A:$A,'МП Развитие жилсферы'!$8:$10</formula>
    <oldFormula>'МП Развитие жилсферы'!$A:$A,'МП Развитие жилсферы'!$8:$10</oldFormula>
  </rdn>
  <rdn rId="0" localSheetId="10" customView="1" name="Z_388A1E4B_B5AE_4D91_9FF1_5AD49EECDDED_.wvu.PrintArea" hidden="1" oldHidden="1">
    <formula>'МП Развитие муниц.службы'!$A$1:$AF$99</formula>
    <oldFormula>'МП Развитие муниц.службы'!$A$1:$AF$99</oldFormula>
  </rdn>
  <rdn rId="0" localSheetId="10" customView="1" name="Z_388A1E4B_B5AE_4D91_9FF1_5AD49EECDDED_.wvu.PrintTitles" hidden="1" oldHidden="1">
    <formula>'МП Развитие муниц.службы'!$A:$A</formula>
    <oldFormula>'МП Развитие муниц.службы'!$A:$A</oldFormula>
  </rdn>
  <rdn rId="0" localSheetId="11" customView="1" name="Z_388A1E4B_B5AE_4D91_9FF1_5AD49EECDDED_.wvu.Rows" hidden="1" oldHidden="1">
    <formula>'МП СЭР'!$95:$95,'МП СЭР'!$98:$102</formula>
    <oldFormula>'МП СЭР'!$95:$95,'МП СЭР'!$98:$102,'МП СЭР'!$126:$126</oldFormula>
  </rdn>
  <rdn rId="0" localSheetId="11" customView="1" name="Z_388A1E4B_B5AE_4D91_9FF1_5AD49EECDDED_.wvu.Cols" hidden="1" oldHidden="1">
    <formula>'МП СЭР'!$AG:$AL</formula>
    <oldFormula>'МП СЭР'!$AG:$AL</oldFormula>
  </rdn>
  <rdn rId="0" localSheetId="11" customView="1" name="Z_388A1E4B_B5AE_4D91_9FF1_5AD49EECDDED_.wvu.FilterData" hidden="1" oldHidden="1">
    <formula>'МП СЭР'!$A$1:$AJ$164</formula>
    <oldFormula>'МП СЭР'!$A$1:$AJ$164</oldFormula>
  </rdn>
  <rdn rId="0" localSheetId="12" customView="1" name="Z_388A1E4B_B5AE_4D91_9FF1_5AD49EECDDED_.wvu.Rows" hidden="1" oldHidden="1">
    <formula>'МП  РИГО'!$141:$156,'МП  РИГО'!$163:$186</formula>
    <oldFormula>'МП  РИГО'!$141:$156,'МП  РИГО'!$163:$186</oldFormula>
  </rdn>
  <rdn rId="0" localSheetId="15" customView="1" name="Z_388A1E4B_B5AE_4D91_9FF1_5AD49EECDDED_.wvu.PrintArea" hidden="1" oldHidden="1">
    <formula>'МП РЖКК'!$A$1:$AF$113</formula>
    <oldFormula>'МП РЖКК'!$A$1:$AF$113</oldFormula>
  </rdn>
  <rdn rId="0" localSheetId="15" customView="1" name="Z_388A1E4B_B5AE_4D91_9FF1_5AD49EECDDED_.wvu.PrintTitles" hidden="1" oldHidden="1">
    <formula>'МП РЖКК'!$4:$5</formula>
    <oldFormula>'МП РЖКК'!$4:$5</oldFormula>
  </rdn>
  <rdn rId="0" localSheetId="15" customView="1" name="Z_388A1E4B_B5AE_4D91_9FF1_5AD49EECDDED_.wvu.Rows" hidden="1" oldHidden="1">
    <formula>'МП РЖКК'!$126:$126</formula>
    <oldFormula>'МП РЖКК'!$126:$126</oldFormula>
  </rdn>
  <rdn rId="0" localSheetId="16" customView="1" name="Z_388A1E4B_B5AE_4D91_9FF1_5AD49EECDDED_.wvu.PrintArea" hidden="1" oldHidden="1">
    <formula>'МП СОГХ'!$A$1:$AR$110</formula>
    <oldFormula>'МП СОГХ'!$A$1:$AR$110</oldFormula>
  </rdn>
  <rdn rId="0" localSheetId="16" customView="1" name="Z_388A1E4B_B5AE_4D91_9FF1_5AD49EECDDED_.wvu.PrintTitles" hidden="1" oldHidden="1">
    <formula>'МП СОГХ'!$3:$4</formula>
    <oldFormula>'МП СОГХ'!$3:$4</oldFormula>
  </rdn>
  <rdn rId="0" localSheetId="16" customView="1" name="Z_388A1E4B_B5AE_4D91_9FF1_5AD49EECDDED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388A1E4B_B5AE_4D91_9FF1_5AD49EECDDED_.wvu.PrintArea" hidden="1" oldHidden="1">
    <formula>'МП Развитие транспорт.системы'!$A$1:$AR$194</formula>
    <oldFormula>'МП Развитие транспорт.системы'!$A$1:$AR$194</oldFormula>
  </rdn>
  <rdn rId="0" localSheetId="17" customView="1" name="Z_388A1E4B_B5AE_4D91_9FF1_5AD49EECDDED_.wvu.PrintTitles" hidden="1" oldHidden="1">
    <formula>'МП Развитие транспорт.системы'!$3:$4</formula>
    <oldFormula>'МП Развитие транспорт.системы'!$3:$4</oldFormula>
  </rdn>
  <rdn rId="0" localSheetId="17" customView="1" name="Z_388A1E4B_B5AE_4D91_9FF1_5AD49EECDDED_.wvu.Rows" hidden="1" oldHidden="1">
    <formula>'МП Развитие транспорт.системы'!$167:$185</formula>
    <oldFormula>'МП Развитие транспорт.системы'!$167:$185</oldFormula>
  </rdn>
  <rdn rId="0" localSheetId="17" customView="1" name="Z_388A1E4B_B5AE_4D91_9FF1_5AD49EECDDED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388A1E4B_B5AE_4D91_9FF1_5AD49EECDDED_.wvu.Cols" hidden="1" oldHidden="1">
    <formula>'МП ФКГС'!$H:$M</formula>
    <oldFormula>'МП ФКГС'!$H:$M</oldFormula>
  </rdn>
  <rcv guid="{388A1E4B-B5AE-4D91-9FF1-5AD49EECDDED}" action="add"/>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8" sId="11">
    <oc r="X62">
      <f>X73</f>
    </oc>
    <nc r="X62">
      <f>X73+X68</f>
    </nc>
  </rcc>
  <rcc rId="2649" sId="11">
    <oc r="Y163">
      <f>Y13+Y56</f>
    </oc>
    <nc r="Y163">
      <f>Y13+Y56</f>
    </nc>
  </rcc>
  <rcc rId="2650" sId="11">
    <oc r="Z163">
      <f>Z13+Z56</f>
    </oc>
    <nc r="Z163">
      <f>Z13+Z56</f>
    </nc>
  </rcc>
  <rcc rId="2651" sId="11">
    <oc r="AA163">
      <f>AA13+AA56</f>
    </oc>
    <nc r="AA163">
      <f>AA13+AA56</f>
    </nc>
  </rcc>
  <rcc rId="2652" sId="11">
    <oc r="AB163">
      <f>AB13+AB56</f>
    </oc>
    <nc r="AB163">
      <f>AB13+AB56</f>
    </nc>
  </rcc>
  <rcc rId="2653" sId="11">
    <oc r="AC163">
      <f>AC13+AC56</f>
    </oc>
    <nc r="AC163">
      <f>AC13+AC56</f>
    </nc>
  </rcc>
  <rfmt sheetId="11" sqref="A13:AE13">
    <dxf>
      <fill>
        <patternFill patternType="solid">
          <bgColor theme="7" tint="0.59999389629810485"/>
        </patternFill>
      </fill>
    </dxf>
  </rfmt>
  <rcc rId="2654" sId="11">
    <oc r="Y108">
      <f>Y115+Y121+Y126</f>
    </oc>
    <nc r="Y108">
      <f>Y114+Y120+Y126</f>
    </nc>
  </rcc>
  <rcc rId="2655" sId="11">
    <oc r="Z108">
      <f>Z115+Z121+Z126</f>
    </oc>
    <nc r="Z108">
      <f>Z114+Z120+Z126</f>
    </nc>
  </rcc>
  <rcc rId="2656" sId="11">
    <oc r="AA108">
      <f>AA115+AA121+AA126</f>
    </oc>
    <nc r="AA108">
      <f>AA114+AA120+AA126</f>
    </nc>
  </rcc>
  <rcc rId="2657" sId="11">
    <oc r="AB108">
      <f>AB115+AB121+AB126</f>
    </oc>
    <nc r="AB108">
      <f>AB114+AB120+AB126</f>
    </nc>
  </rcc>
  <rcc rId="2658" sId="11">
    <oc r="AC108">
      <f>AC115+AC121+AC126</f>
    </oc>
    <nc r="AC108">
      <f>AC114+AC120+AC126</f>
    </nc>
  </rcc>
  <rcc rId="2659" sId="11">
    <oc r="AD108">
      <f>AD115+AD121+AD126</f>
    </oc>
    <nc r="AD108">
      <f>AD114+AD120+AD126</f>
    </nc>
  </rcc>
  <rcc rId="2660" sId="11">
    <oc r="AE108">
      <f>AE115+AE121+AE126</f>
    </oc>
    <nc r="AE108">
      <f>AE114+AE120+AE126</f>
    </nc>
  </rcc>
  <rcc rId="2661" sId="11">
    <oc r="Y56">
      <f>Y62+Y89+Y108</f>
    </oc>
    <nc r="Y56">
      <f>Y62+Y89+Y108</f>
    </nc>
  </rcc>
  <rcc rId="2662" sId="11">
    <oc r="Z56">
      <f>Z62+Z89+Z108</f>
    </oc>
    <nc r="Z56">
      <f>Z62+Z89+Z108</f>
    </nc>
  </rcc>
  <rcc rId="2663" sId="11">
    <oc r="AA56">
      <f>AA62+AA89+AA108</f>
    </oc>
    <nc r="AA56">
      <f>AA62+AA89+AA108</f>
    </nc>
  </rcc>
  <rcc rId="2664" sId="11">
    <oc r="AB56">
      <f>AB62+AB89+AB108</f>
    </oc>
    <nc r="AB56">
      <f>AB62+AB89+AB108</f>
    </nc>
  </rcc>
  <rcc rId="2665" sId="11">
    <oc r="AC56">
      <f>AC62+AC89+AC108</f>
    </oc>
    <nc r="AC56">
      <f>AC62+AC89+AC108</f>
    </nc>
  </rcc>
  <rcc rId="2666" sId="11">
    <oc r="Y62">
      <f>Y73</f>
    </oc>
    <nc r="Y62">
      <f>Y73+Y68</f>
    </nc>
  </rcc>
  <rcc rId="2667" sId="11">
    <oc r="Z62">
      <f>Z73</f>
    </oc>
    <nc r="Z62">
      <f>Z73+Z68</f>
    </nc>
  </rcc>
  <rcc rId="2668" sId="11">
    <oc r="AA62">
      <f>AA73</f>
    </oc>
    <nc r="AA62">
      <f>AA73+AA68</f>
    </nc>
  </rcc>
  <rcc rId="2669" sId="11">
    <oc r="AB62">
      <f>AB73</f>
    </oc>
    <nc r="AB62">
      <f>AB73+AB68</f>
    </nc>
  </rcc>
  <rcc rId="2670" sId="11">
    <oc r="AC62">
      <f>AC73</f>
    </oc>
    <nc r="AC62">
      <f>AC73+AC68</f>
    </nc>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1" sId="11" numFmtId="19">
    <oc r="A175">
      <v>44533</v>
    </oc>
    <nc r="A175">
      <v>44578</v>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2" sId="11">
    <oc r="D60">
      <f>D71+D76+D81</f>
    </oc>
    <nc r="D60">
      <f>D66</f>
    </nc>
  </rcc>
  <rcc rId="2673" sId="11">
    <oc r="A57" t="inlineStr">
      <is>
        <t>2.1. Основное мероприятие "Создание условий для легкого старта и комфортоног ведения бизнеса" (показатели  6, 7, 8, 9)</t>
      </is>
    </oc>
    <nc r="A57" t="inlineStr">
      <is>
        <t>2.1. Основное мероприятие "Создание условий для легкого старта и комфортного ведения бизнеса" (показатели  6, 7, 8, 9)</t>
      </is>
    </nc>
  </rcc>
  <rcc rId="2674" sId="11">
    <oc r="E54">
      <f>E60+E87</f>
    </oc>
    <nc r="E54">
      <f>E60+E87+E106</f>
    </nc>
  </rcc>
  <rcc rId="2675" sId="11">
    <oc r="D55">
      <f>D61+D88</f>
    </oc>
    <nc r="D55">
      <f>D61+D88+D107</f>
    </nc>
  </rcc>
  <rcc rId="2676" sId="11">
    <oc r="E55">
      <f>E61+E88</f>
    </oc>
    <nc r="E55">
      <f>E61+E88+E107</f>
    </nc>
  </rcc>
  <rcc rId="2677" sId="11">
    <oc r="D54">
      <f>D60+D87</f>
    </oc>
    <nc r="D54">
      <f>D60+D87+D106</f>
    </nc>
  </rcc>
  <rcc rId="2678" sId="11">
    <oc r="D106">
      <f>D112+D118+D124+D129+D133+D137+D141+D145+D149+D153</f>
    </oc>
    <nc r="D106">
      <f>D112+D118+D124+D129+D133+D137+D141+D145+D149+D153</f>
    </nc>
  </rcc>
  <rcc rId="2679" sId="11" numFmtId="4">
    <oc r="D118">
      <v>0</v>
    </oc>
    <nc r="D118">
      <f>E118</f>
    </nc>
  </rcc>
  <rcc rId="2680" sId="11" numFmtId="4">
    <oc r="D119">
      <v>0</v>
    </oc>
    <nc r="D119">
      <f>E119</f>
    </nc>
  </rcc>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81" sId="11">
    <oc r="AF143" t="inlineStr">
      <is>
        <t>Реализация мероприятий запланирована на 3-4 квартал 2021 года в соответствии с планом</t>
      </is>
    </oc>
    <nc r="AF143"/>
  </rcc>
  <rcc rId="2682" sId="11">
    <oc r="AF147" t="inlineStr">
      <is>
        <t>Реализация мероприятий запланирована на 3-4 квартал 2021 года в соответствии с планом</t>
      </is>
    </oc>
    <nc r="AF147"/>
  </rcc>
  <rcc rId="2683" sId="11">
    <oc r="AF151" t="inlineStr">
      <is>
        <t>Реализация мероприятий запланирована на 3-4 квартал 2021 года в соответствии с планом</t>
      </is>
    </oc>
    <nc r="AF151"/>
  </rcc>
  <rcc rId="2684" sId="11">
    <oc r="AF127" t="inlineStr">
      <is>
        <t>Реализация мероприятий запланирована на 3-4 квартал 2021 года в соответствии с планом</t>
      </is>
    </oc>
    <nc r="AF127"/>
  </rcc>
  <rcc rId="2685" sId="11">
    <oc r="AF131" t="inlineStr">
      <is>
        <t>Реализация мероприятий запланирована на 3-4 квартал 2021 года в соответствии с планом</t>
      </is>
    </oc>
    <nc r="AF131"/>
  </rcc>
  <rcc rId="2686" sId="11">
    <oc r="AF135" t="inlineStr">
      <is>
        <t>Реализация мероприятий запланирована на 3-4 квартал 2021 года в соответствии с планом</t>
      </is>
    </oc>
    <nc r="AF135"/>
  </rcc>
  <rcc rId="2687" sId="11">
    <oc r="AF139" t="inlineStr">
      <is>
        <t>Реализация мероприятий запланирована на 3-4 квартал 2021 года в соответствии с планом</t>
      </is>
    </oc>
    <nc r="AF139"/>
  </rcc>
  <rcc rId="2688" sId="11">
    <oc r="AF69" t="inlineStr">
      <is>
        <t>Реализация мероприятий запланирована на 3 квартал 2021 года в соответствии с планом</t>
      </is>
    </oc>
    <nc r="AF69"/>
  </rcc>
  <rcc rId="2689" sId="11">
    <oc r="AF74" t="inlineStr">
      <is>
        <t>Реализация мероприятий запланирована на 3 квартал 2021 года в соответствии с планом</t>
      </is>
    </oc>
    <nc r="AF74"/>
  </rcc>
  <rcc rId="2690" sId="11">
    <oc r="AF79" t="inlineStr">
      <is>
        <t>Реализация мероприятий запланирована на 3 квартал 2021 года в соответствии с планом</t>
      </is>
    </oc>
    <nc r="AF79"/>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88A1E4B-B5AE-4D91-9FF1-5AD49EECDDED}" action="delete"/>
  <rdn rId="0" localSheetId="2" customView="1" name="Z_388A1E4B_B5AE_4D91_9FF1_5AD49EECDDED_.wvu.PrintArea" hidden="1" oldHidden="1">
    <formula>'МП РО'!$A$1:$AG$337</formula>
    <oldFormula>'МП РО'!$A$1:$AG$337</oldFormula>
  </rdn>
  <rdn rId="0" localSheetId="3" customView="1" name="Z_388A1E4B_B5AE_4D91_9FF1_5AD49EECDDED_.wvu.Rows" hidden="1" oldHidden="1">
    <formula>'МП СДР'!$4:$5</formula>
    <oldFormula>'МП СДР'!$4:$5</oldFormula>
  </rdn>
  <rdn rId="0" localSheetId="4" customView="1" name="Z_388A1E4B_B5AE_4D91_9FF1_5AD49EECDDED_.wvu.PrintArea" hidden="1" oldHidden="1">
    <formula>'МП Культурное пространство'!$A$1:$AF$286</formula>
    <oldFormula>'МП Культурное пространство'!$A$1:$AF$286</oldFormula>
  </rdn>
  <rdn rId="0" localSheetId="4" customView="1" name="Z_388A1E4B_B5AE_4D91_9FF1_5AD49EECDDED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388A1E4B_B5AE_4D91_9FF1_5AD49EECDDED_.wvu.Rows" hidden="1" oldHidden="1">
    <formula>'МП Культурное пространство'!$117:$144</formula>
    <oldFormula>'МП Культурное пространство'!$117:$144</oldFormula>
  </rdn>
  <rdn rId="0" localSheetId="5" customView="1" name="Z_388A1E4B_B5AE_4D91_9FF1_5AD49EECDDED_.wvu.PrintArea" hidden="1" oldHidden="1">
    <formula>'МП Развитие ФКиС'!$A$1:$AG$110</formula>
    <oldFormula>'МП Развитие ФКиС'!$A$1:$AG$110</oldFormula>
  </rdn>
  <rdn rId="0" localSheetId="5" customView="1" name="Z_388A1E4B_B5AE_4D91_9FF1_5AD49EECDDED_.wvu.PrintTitles" hidden="1" oldHidden="1">
    <formula>'МП Развитие ФКиС'!$A:$A,'МП Развитие ФКиС'!$8:$9</formula>
    <oldFormula>'МП Развитие ФКиС'!$A:$A,'МП Развитие ФКиС'!$8:$9</oldFormula>
  </rdn>
  <rdn rId="0" localSheetId="5" customView="1" name="Z_388A1E4B_B5AE_4D91_9FF1_5AD49EECDDED_.wvu.Cols" hidden="1" oldHidden="1">
    <formula>'МП Развитие ФКиС'!$AE:$AE</formula>
    <oldFormula>'МП Развитие ФКиС'!$AE:$AE</oldFormula>
  </rdn>
  <rdn rId="0" localSheetId="6" customView="1" name="Z_388A1E4B_B5AE_4D91_9FF1_5AD49EECDDED_.wvu.PrintArea" hidden="1" oldHidden="1">
    <formula>'МП СЗН'!$A$1:$AF$53</formula>
    <oldFormula>'МП СЗН'!$A$1:$AF$53</oldFormula>
  </rdn>
  <rdn rId="0" localSheetId="6" customView="1" name="Z_388A1E4B_B5AE_4D91_9FF1_5AD49EECDDED_.wvu.PrintTitles" hidden="1" oldHidden="1">
    <formula>'МП СЗН'!$A:$A</formula>
    <oldFormula>'МП СЗН'!$A:$A</oldFormula>
  </rdn>
  <rdn rId="0" localSheetId="7" customView="1" name="Z_388A1E4B_B5AE_4D91_9FF1_5AD49EECDDED_.wvu.PrintArea" hidden="1" oldHidden="1">
    <formula>'МП АПК'!$A$1:$AF$87</formula>
    <oldFormula>'МП АПК'!$A$1:$AF$87</oldFormula>
  </rdn>
  <rdn rId="0" localSheetId="7" customView="1" name="Z_388A1E4B_B5AE_4D91_9FF1_5AD49EECDDED_.wvu.PrintTitles" hidden="1" oldHidden="1">
    <formula>'МП АПК'!$A:$A</formula>
    <oldFormula>'МП АПК'!$A:$A</oldFormula>
  </rdn>
  <rdn rId="0" localSheetId="8" customView="1" name="Z_388A1E4B_B5AE_4D91_9FF1_5AD49EECDDED_.wvu.PrintArea" hidden="1" oldHidden="1">
    <formula>'МП Развитие жилсферы'!$A$1:$AF$158</formula>
    <oldFormula>'МП Развитие жилсферы'!$A$1:$AF$158</oldFormula>
  </rdn>
  <rdn rId="0" localSheetId="8" customView="1" name="Z_388A1E4B_B5AE_4D91_9FF1_5AD49EECDDED_.wvu.PrintTitles" hidden="1" oldHidden="1">
    <formula>'МП Развитие жилсферы'!$A:$A,'МП Развитие жилсферы'!$8:$10</formula>
    <oldFormula>'МП Развитие жилсферы'!$A:$A,'МП Развитие жилсферы'!$8:$10</oldFormula>
  </rdn>
  <rdn rId="0" localSheetId="10" customView="1" name="Z_388A1E4B_B5AE_4D91_9FF1_5AD49EECDDED_.wvu.PrintArea" hidden="1" oldHidden="1">
    <formula>'МП Развитие муниц.службы'!$A$1:$AF$99</formula>
    <oldFormula>'МП Развитие муниц.службы'!$A$1:$AF$99</oldFormula>
  </rdn>
  <rdn rId="0" localSheetId="10" customView="1" name="Z_388A1E4B_B5AE_4D91_9FF1_5AD49EECDDED_.wvu.PrintTitles" hidden="1" oldHidden="1">
    <formula>'МП Развитие муниц.службы'!$A:$A</formula>
    <oldFormula>'МП Развитие муниц.службы'!$A:$A</oldFormula>
  </rdn>
  <rdn rId="0" localSheetId="11" customView="1" name="Z_388A1E4B_B5AE_4D91_9FF1_5AD49EECDDED_.wvu.Rows" hidden="1" oldHidden="1">
    <formula>'МП СЭР'!$95:$95,'МП СЭР'!$98:$102</formula>
    <oldFormula>'МП СЭР'!$95:$95,'МП СЭР'!$98:$102</oldFormula>
  </rdn>
  <rdn rId="0" localSheetId="11" customView="1" name="Z_388A1E4B_B5AE_4D91_9FF1_5AD49EECDDED_.wvu.Cols" hidden="1" oldHidden="1">
    <formula>'МП СЭР'!$AG:$AL</formula>
    <oldFormula>'МП СЭР'!$AG:$AL</oldFormula>
  </rdn>
  <rdn rId="0" localSheetId="11" customView="1" name="Z_388A1E4B_B5AE_4D91_9FF1_5AD49EECDDED_.wvu.FilterData" hidden="1" oldHidden="1">
    <formula>'МП СЭР'!$A$1:$AJ$164</formula>
    <oldFormula>'МП СЭР'!$A$1:$AJ$164</oldFormula>
  </rdn>
  <rdn rId="0" localSheetId="12" customView="1" name="Z_388A1E4B_B5AE_4D91_9FF1_5AD49EECDDED_.wvu.Rows" hidden="1" oldHidden="1">
    <formula>'МП  РИГО'!$141:$156,'МП  РИГО'!$163:$186</formula>
    <oldFormula>'МП  РИГО'!$141:$156,'МП  РИГО'!$163:$186</oldFormula>
  </rdn>
  <rdn rId="0" localSheetId="15" customView="1" name="Z_388A1E4B_B5AE_4D91_9FF1_5AD49EECDDED_.wvu.PrintArea" hidden="1" oldHidden="1">
    <formula>'МП РЖКК'!$A$1:$AF$113</formula>
    <oldFormula>'МП РЖКК'!$A$1:$AF$113</oldFormula>
  </rdn>
  <rdn rId="0" localSheetId="15" customView="1" name="Z_388A1E4B_B5AE_4D91_9FF1_5AD49EECDDED_.wvu.PrintTitles" hidden="1" oldHidden="1">
    <formula>'МП РЖКК'!$4:$5</formula>
    <oldFormula>'МП РЖКК'!$4:$5</oldFormula>
  </rdn>
  <rdn rId="0" localSheetId="15" customView="1" name="Z_388A1E4B_B5AE_4D91_9FF1_5AD49EECDDED_.wvu.Rows" hidden="1" oldHidden="1">
    <formula>'МП РЖКК'!$126:$126</formula>
    <oldFormula>'МП РЖКК'!$126:$126</oldFormula>
  </rdn>
  <rdn rId="0" localSheetId="16" customView="1" name="Z_388A1E4B_B5AE_4D91_9FF1_5AD49EECDDED_.wvu.PrintArea" hidden="1" oldHidden="1">
    <formula>'МП СОГХ'!$A$1:$AR$110</formula>
    <oldFormula>'МП СОГХ'!$A$1:$AR$110</oldFormula>
  </rdn>
  <rdn rId="0" localSheetId="16" customView="1" name="Z_388A1E4B_B5AE_4D91_9FF1_5AD49EECDDED_.wvu.PrintTitles" hidden="1" oldHidden="1">
    <formula>'МП СОГХ'!$3:$4</formula>
    <oldFormula>'МП СОГХ'!$3:$4</oldFormula>
  </rdn>
  <rdn rId="0" localSheetId="16" customView="1" name="Z_388A1E4B_B5AE_4D91_9FF1_5AD49EECDDED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388A1E4B_B5AE_4D91_9FF1_5AD49EECDDED_.wvu.PrintArea" hidden="1" oldHidden="1">
    <formula>'МП Развитие транспорт.системы'!$A$1:$AR$194</formula>
    <oldFormula>'МП Развитие транспорт.системы'!$A$1:$AR$194</oldFormula>
  </rdn>
  <rdn rId="0" localSheetId="17" customView="1" name="Z_388A1E4B_B5AE_4D91_9FF1_5AD49EECDDED_.wvu.PrintTitles" hidden="1" oldHidden="1">
    <formula>'МП Развитие транспорт.системы'!$3:$4</formula>
    <oldFormula>'МП Развитие транспорт.системы'!$3:$4</oldFormula>
  </rdn>
  <rdn rId="0" localSheetId="17" customView="1" name="Z_388A1E4B_B5AE_4D91_9FF1_5AD49EECDDED_.wvu.Rows" hidden="1" oldHidden="1">
    <formula>'МП Развитие транспорт.системы'!$167:$185</formula>
    <oldFormula>'МП Развитие транспорт.системы'!$167:$185</oldFormula>
  </rdn>
  <rdn rId="0" localSheetId="17" customView="1" name="Z_388A1E4B_B5AE_4D91_9FF1_5AD49EECDDED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388A1E4B_B5AE_4D91_9FF1_5AD49EECDDED_.wvu.Cols" hidden="1" oldHidden="1">
    <formula>'МП ФКГС'!$H:$M</formula>
    <oldFormula>'МП ФКГС'!$H:$M</oldFormula>
  </rdn>
  <rcv guid="{388A1E4B-B5AE-4D91-9FF1-5AD49EECDDED}" action="add"/>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F10998C4-BD23-4123-9624-1436EC840983}" action="delete"/>
  <rdn rId="0" localSheetId="2" customView="1" name="Z_F10998C4_BD23_4123_9624_1436EC840983_.wvu.PrintArea" hidden="1" oldHidden="1">
    <formula>'МП РО'!$A$1:$AG$337</formula>
    <oldFormula>'МП РО'!$A$1:$AG$337</oldFormula>
  </rdn>
  <rdn rId="0" localSheetId="3" customView="1" name="Z_F10998C4_BD23_4123_9624_1436EC840983_.wvu.Rows" hidden="1" oldHidden="1">
    <formula>'МП СДР'!$4:$5</formula>
    <oldFormula>'МП СДР'!$4:$5</oldFormula>
  </rdn>
  <rdn rId="0" localSheetId="4" customView="1" name="Z_F10998C4_BD23_4123_9624_1436EC840983_.wvu.PrintArea" hidden="1" oldHidden="1">
    <formula>'МП Культурное пространство'!$A$1:$AF$286</formula>
    <oldFormula>'МП Культурное пространство'!$A$1:$AF$286</oldFormula>
  </rdn>
  <rdn rId="0" localSheetId="4" customView="1" name="Z_F10998C4_BD23_4123_9624_1436EC840983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F10998C4_BD23_4123_9624_1436EC840983_.wvu.Rows" hidden="1" oldHidden="1">
    <formula>'МП Культурное пространство'!$117:$144</formula>
    <oldFormula>'МП Культурное пространство'!$117:$144</oldFormula>
  </rdn>
  <rdn rId="0" localSheetId="5" customView="1" name="Z_F10998C4_BD23_4123_9624_1436EC840983_.wvu.PrintArea" hidden="1" oldHidden="1">
    <formula>'МП Развитие ФКиС'!$A$1:$AG$110</formula>
    <oldFormula>'МП Развитие ФКиС'!$A$1:$AG$110</oldFormula>
  </rdn>
  <rdn rId="0" localSheetId="5" customView="1" name="Z_F10998C4_BD23_4123_9624_1436EC840983_.wvu.PrintTitles" hidden="1" oldHidden="1">
    <formula>'МП Развитие ФКиС'!$A:$A,'МП Развитие ФКиС'!$8:$9</formula>
    <oldFormula>'МП Развитие ФКиС'!$A:$A,'МП Развитие ФКиС'!$8:$9</oldFormula>
  </rdn>
  <rdn rId="0" localSheetId="5" customView="1" name="Z_F10998C4_BD23_4123_9624_1436EC840983_.wvu.Cols" hidden="1" oldHidden="1">
    <formula>'МП Развитие ФКиС'!$AE:$AE</formula>
    <oldFormula>'МП Развитие ФКиС'!$AE:$AE</oldFormula>
  </rdn>
  <rdn rId="0" localSheetId="6" customView="1" name="Z_F10998C4_BD23_4123_9624_1436EC840983_.wvu.PrintArea" hidden="1" oldHidden="1">
    <formula>'МП СЗН'!$A$1:$AF$53</formula>
    <oldFormula>'МП СЗН'!$A$1:$AF$53</oldFormula>
  </rdn>
  <rdn rId="0" localSheetId="6" customView="1" name="Z_F10998C4_BD23_4123_9624_1436EC840983_.wvu.PrintTitles" hidden="1" oldHidden="1">
    <formula>'МП СЗН'!$A:$A</formula>
    <oldFormula>'МП СЗН'!$A:$A</oldFormula>
  </rdn>
  <rdn rId="0" localSheetId="7" customView="1" name="Z_F10998C4_BD23_4123_9624_1436EC840983_.wvu.PrintArea" hidden="1" oldHidden="1">
    <formula>'МП АПК'!$A$1:$AF$87</formula>
    <oldFormula>'МП АПК'!$A$1:$AF$87</oldFormula>
  </rdn>
  <rdn rId="0" localSheetId="7" customView="1" name="Z_F10998C4_BD23_4123_9624_1436EC840983_.wvu.PrintTitles" hidden="1" oldHidden="1">
    <formula>'МП АПК'!$A:$A</formula>
    <oldFormula>'МП АПК'!$A:$A</oldFormula>
  </rdn>
  <rdn rId="0" localSheetId="8" customView="1" name="Z_F10998C4_BD23_4123_9624_1436EC840983_.wvu.PrintArea" hidden="1" oldHidden="1">
    <formula>'МП Развитие жилсферы'!$A$1:$AF$158</formula>
    <oldFormula>'МП Развитие жилсферы'!$A$1:$AF$158</oldFormula>
  </rdn>
  <rdn rId="0" localSheetId="8" customView="1" name="Z_F10998C4_BD23_4123_9624_1436EC840983_.wvu.PrintTitles" hidden="1" oldHidden="1">
    <formula>'МП Развитие жилсферы'!$A:$A,'МП Развитие жилсферы'!$8:$10</formula>
    <oldFormula>'МП Развитие жилсферы'!$A:$A,'МП Развитие жилсферы'!$8:$10</oldFormula>
  </rdn>
  <rdn rId="0" localSheetId="10" customView="1" name="Z_F10998C4_BD23_4123_9624_1436EC840983_.wvu.PrintArea" hidden="1" oldHidden="1">
    <formula>'МП Развитие муниц.службы'!$A$1:$AF$99</formula>
    <oldFormula>'МП Развитие муниц.службы'!$A$1:$AF$99</oldFormula>
  </rdn>
  <rdn rId="0" localSheetId="10" customView="1" name="Z_F10998C4_BD23_4123_9624_1436EC840983_.wvu.PrintTitles" hidden="1" oldHidden="1">
    <formula>'МП Развитие муниц.службы'!$A:$A</formula>
    <oldFormula>'МП Развитие муниц.службы'!$A:$A</oldFormula>
  </rdn>
  <rdn rId="0" localSheetId="11" customView="1" name="Z_F10998C4_BD23_4123_9624_1436EC840983_.wvu.Cols" hidden="1" oldHidden="1">
    <formula>'МП СЭР'!$AG:$AL</formula>
    <oldFormula>'МП СЭР'!$AG:$AL</oldFormula>
  </rdn>
  <rdn rId="0" localSheetId="11" customView="1" name="Z_F10998C4_BD23_4123_9624_1436EC840983_.wvu.FilterData" hidden="1" oldHidden="1">
    <formula>'МП СЭР'!$A$1:$AJ$164</formula>
    <oldFormula>'МП СЭР'!$A$1:$AJ$164</oldFormula>
  </rdn>
  <rdn rId="0" localSheetId="15" customView="1" name="Z_F10998C4_BD23_4123_9624_1436EC840983_.wvu.PrintArea" hidden="1" oldHidden="1">
    <formula>'МП РЖКК'!$A$1:$AF$113</formula>
    <oldFormula>'МП РЖКК'!$A$1:$AF$113</oldFormula>
  </rdn>
  <rdn rId="0" localSheetId="15" customView="1" name="Z_F10998C4_BD23_4123_9624_1436EC840983_.wvu.PrintTitles" hidden="1" oldHidden="1">
    <formula>'МП РЖКК'!$4:$5</formula>
    <oldFormula>'МП РЖКК'!$4:$5</oldFormula>
  </rdn>
  <rdn rId="0" localSheetId="15" customView="1" name="Z_F10998C4_BD23_4123_9624_1436EC840983_.wvu.Rows" hidden="1" oldHidden="1">
    <formula>'МП РЖКК'!$126:$126</formula>
    <oldFormula>'МП РЖКК'!$126:$126</oldFormula>
  </rdn>
  <rdn rId="0" localSheetId="16" customView="1" name="Z_F10998C4_BD23_4123_9624_1436EC840983_.wvu.PrintArea" hidden="1" oldHidden="1">
    <formula>'МП СОГХ'!$A$1:$AR$110</formula>
    <oldFormula>'МП СОГХ'!$A$1:$AR$110</oldFormula>
  </rdn>
  <rdn rId="0" localSheetId="16" customView="1" name="Z_F10998C4_BD23_4123_9624_1436EC840983_.wvu.PrintTitles" hidden="1" oldHidden="1">
    <formula>'МП СОГХ'!$3:$4</formula>
    <oldFormula>'МП СОГХ'!$3:$4</oldFormula>
  </rdn>
  <rdn rId="0" localSheetId="16" customView="1" name="Z_F10998C4_BD23_4123_9624_1436EC840983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F10998C4_BD23_4123_9624_1436EC840983_.wvu.PrintArea" hidden="1" oldHidden="1">
    <formula>'МП Развитие транспорт.системы'!$A$1:$AR$194</formula>
    <oldFormula>'МП Развитие транспорт.системы'!$A$1:$AR$194</oldFormula>
  </rdn>
  <rdn rId="0" localSheetId="17" customView="1" name="Z_F10998C4_BD23_4123_9624_1436EC840983_.wvu.PrintTitles" hidden="1" oldHidden="1">
    <formula>'МП Развитие транспорт.системы'!$3:$4</formula>
    <oldFormula>'МП Развитие транспорт.системы'!$3:$4</oldFormula>
  </rdn>
  <rdn rId="0" localSheetId="17" customView="1" name="Z_F10998C4_BD23_4123_9624_1436EC840983_.wvu.Rows" hidden="1" oldHidden="1">
    <formula>'МП Развитие транспорт.системы'!$167:$185</formula>
    <oldFormula>'МП Развитие транспорт.системы'!$167:$185</oldFormula>
  </rdn>
  <rdn rId="0" localSheetId="17" customView="1" name="Z_F10998C4_BD23_4123_9624_1436EC840983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F10998C4-BD23-4123-9624-1436EC840983}"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FB9FBCD4-E3A4-418C-99EF-A62C4C6A9DDD}" name="Цыганкова Ирина Анатольевн" id="-1141417369" dateTime="2022-01-13T08:38:21"/>
  <userInfo guid="{70763AAA-7EF7-4440-BF28-E8B1891630F3}" name="Гариева Лилия Владимировна" id="-168779540" dateTime="2022-01-14T13:57:55"/>
</us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2.bin"/><Relationship Id="rId13" Type="http://schemas.openxmlformats.org/officeDocument/2006/relationships/printerSettings" Target="../printerSettings/printerSettings257.bin"/><Relationship Id="rId18" Type="http://schemas.openxmlformats.org/officeDocument/2006/relationships/printerSettings" Target="../printerSettings/printerSettings262.bin"/><Relationship Id="rId26" Type="http://schemas.openxmlformats.org/officeDocument/2006/relationships/printerSettings" Target="../printerSettings/printerSettings270.bin"/><Relationship Id="rId3" Type="http://schemas.openxmlformats.org/officeDocument/2006/relationships/printerSettings" Target="../printerSettings/printerSettings247.bin"/><Relationship Id="rId21" Type="http://schemas.openxmlformats.org/officeDocument/2006/relationships/printerSettings" Target="../printerSettings/printerSettings265.bin"/><Relationship Id="rId34" Type="http://schemas.openxmlformats.org/officeDocument/2006/relationships/printerSettings" Target="../printerSettings/printerSettings278.bin"/><Relationship Id="rId7" Type="http://schemas.openxmlformats.org/officeDocument/2006/relationships/printerSettings" Target="../printerSettings/printerSettings251.bin"/><Relationship Id="rId12" Type="http://schemas.openxmlformats.org/officeDocument/2006/relationships/printerSettings" Target="../printerSettings/printerSettings256.bin"/><Relationship Id="rId17" Type="http://schemas.openxmlformats.org/officeDocument/2006/relationships/printerSettings" Target="../printerSettings/printerSettings261.bin"/><Relationship Id="rId25" Type="http://schemas.openxmlformats.org/officeDocument/2006/relationships/printerSettings" Target="../printerSettings/printerSettings269.bin"/><Relationship Id="rId33" Type="http://schemas.openxmlformats.org/officeDocument/2006/relationships/printerSettings" Target="../printerSettings/printerSettings277.bin"/><Relationship Id="rId2" Type="http://schemas.openxmlformats.org/officeDocument/2006/relationships/printerSettings" Target="../printerSettings/printerSettings246.bin"/><Relationship Id="rId16" Type="http://schemas.openxmlformats.org/officeDocument/2006/relationships/printerSettings" Target="../printerSettings/printerSettings260.bin"/><Relationship Id="rId20" Type="http://schemas.openxmlformats.org/officeDocument/2006/relationships/printerSettings" Target="../printerSettings/printerSettings264.bin"/><Relationship Id="rId29" Type="http://schemas.openxmlformats.org/officeDocument/2006/relationships/printerSettings" Target="../printerSettings/printerSettings273.bin"/><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11" Type="http://schemas.openxmlformats.org/officeDocument/2006/relationships/printerSettings" Target="../printerSettings/printerSettings255.bin"/><Relationship Id="rId24" Type="http://schemas.openxmlformats.org/officeDocument/2006/relationships/printerSettings" Target="../printerSettings/printerSettings268.bin"/><Relationship Id="rId32" Type="http://schemas.openxmlformats.org/officeDocument/2006/relationships/printerSettings" Target="../printerSettings/printerSettings276.bin"/><Relationship Id="rId5" Type="http://schemas.openxmlformats.org/officeDocument/2006/relationships/printerSettings" Target="../printerSettings/printerSettings249.bin"/><Relationship Id="rId15" Type="http://schemas.openxmlformats.org/officeDocument/2006/relationships/printerSettings" Target="../printerSettings/printerSettings259.bin"/><Relationship Id="rId23" Type="http://schemas.openxmlformats.org/officeDocument/2006/relationships/printerSettings" Target="../printerSettings/printerSettings267.bin"/><Relationship Id="rId28" Type="http://schemas.openxmlformats.org/officeDocument/2006/relationships/printerSettings" Target="../printerSettings/printerSettings272.bin"/><Relationship Id="rId10" Type="http://schemas.openxmlformats.org/officeDocument/2006/relationships/printerSettings" Target="../printerSettings/printerSettings254.bin"/><Relationship Id="rId19" Type="http://schemas.openxmlformats.org/officeDocument/2006/relationships/printerSettings" Target="../printerSettings/printerSettings263.bin"/><Relationship Id="rId31" Type="http://schemas.openxmlformats.org/officeDocument/2006/relationships/printerSettings" Target="../printerSettings/printerSettings275.bin"/><Relationship Id="rId4" Type="http://schemas.openxmlformats.org/officeDocument/2006/relationships/printerSettings" Target="../printerSettings/printerSettings248.bin"/><Relationship Id="rId9" Type="http://schemas.openxmlformats.org/officeDocument/2006/relationships/printerSettings" Target="../printerSettings/printerSettings253.bin"/><Relationship Id="rId14" Type="http://schemas.openxmlformats.org/officeDocument/2006/relationships/printerSettings" Target="../printerSettings/printerSettings258.bin"/><Relationship Id="rId22" Type="http://schemas.openxmlformats.org/officeDocument/2006/relationships/printerSettings" Target="../printerSettings/printerSettings266.bin"/><Relationship Id="rId27" Type="http://schemas.openxmlformats.org/officeDocument/2006/relationships/printerSettings" Target="../printerSettings/printerSettings271.bin"/><Relationship Id="rId30" Type="http://schemas.openxmlformats.org/officeDocument/2006/relationships/printerSettings" Target="../printerSettings/printerSettings27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6.bin"/><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3" Type="http://schemas.openxmlformats.org/officeDocument/2006/relationships/printerSettings" Target="../printerSettings/printerSettings281.bin"/><Relationship Id="rId21" Type="http://schemas.openxmlformats.org/officeDocument/2006/relationships/printerSettings" Target="../printerSettings/printerSettings299.bin"/><Relationship Id="rId34" Type="http://schemas.openxmlformats.org/officeDocument/2006/relationships/printerSettings" Target="../printerSettings/printerSettings312.bin"/><Relationship Id="rId7" Type="http://schemas.openxmlformats.org/officeDocument/2006/relationships/printerSettings" Target="../printerSettings/printerSettings285.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printerSettings" Target="../printerSettings/printerSettings311.bin"/><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printerSettings" Target="../printerSettings/printerSettings310.bin"/><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printerSettings" Target="../printerSettings/printerSettings309.bin"/><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20.bin"/><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3" Type="http://schemas.openxmlformats.org/officeDocument/2006/relationships/printerSettings" Target="../printerSettings/printerSettings315.bin"/><Relationship Id="rId21" Type="http://schemas.openxmlformats.org/officeDocument/2006/relationships/printerSettings" Target="../printerSettings/printerSettings333.bin"/><Relationship Id="rId7" Type="http://schemas.openxmlformats.org/officeDocument/2006/relationships/printerSettings" Target="../printerSettings/printerSettings319.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29" Type="http://schemas.openxmlformats.org/officeDocument/2006/relationships/printerSettings" Target="../printerSettings/printerSettings341.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9.bin"/><Relationship Id="rId13" Type="http://schemas.openxmlformats.org/officeDocument/2006/relationships/printerSettings" Target="../printerSettings/printerSettings354.bin"/><Relationship Id="rId18" Type="http://schemas.openxmlformats.org/officeDocument/2006/relationships/printerSettings" Target="../printerSettings/printerSettings359.bin"/><Relationship Id="rId26" Type="http://schemas.openxmlformats.org/officeDocument/2006/relationships/printerSettings" Target="../printerSettings/printerSettings367.bin"/><Relationship Id="rId3" Type="http://schemas.openxmlformats.org/officeDocument/2006/relationships/printerSettings" Target="../printerSettings/printerSettings344.bin"/><Relationship Id="rId21" Type="http://schemas.openxmlformats.org/officeDocument/2006/relationships/printerSettings" Target="../printerSettings/printerSettings362.bin"/><Relationship Id="rId7" Type="http://schemas.openxmlformats.org/officeDocument/2006/relationships/printerSettings" Target="../printerSettings/printerSettings348.bin"/><Relationship Id="rId12" Type="http://schemas.openxmlformats.org/officeDocument/2006/relationships/printerSettings" Target="../printerSettings/printerSettings353.bin"/><Relationship Id="rId17" Type="http://schemas.openxmlformats.org/officeDocument/2006/relationships/printerSettings" Target="../printerSettings/printerSettings358.bin"/><Relationship Id="rId25" Type="http://schemas.openxmlformats.org/officeDocument/2006/relationships/printerSettings" Target="../printerSettings/printerSettings366.bin"/><Relationship Id="rId2" Type="http://schemas.openxmlformats.org/officeDocument/2006/relationships/printerSettings" Target="../printerSettings/printerSettings343.bin"/><Relationship Id="rId16" Type="http://schemas.openxmlformats.org/officeDocument/2006/relationships/printerSettings" Target="../printerSettings/printerSettings357.bin"/><Relationship Id="rId20" Type="http://schemas.openxmlformats.org/officeDocument/2006/relationships/printerSettings" Target="../printerSettings/printerSettings361.bin"/><Relationship Id="rId29" Type="http://schemas.openxmlformats.org/officeDocument/2006/relationships/printerSettings" Target="../printerSettings/printerSettings370.bin"/><Relationship Id="rId1" Type="http://schemas.openxmlformats.org/officeDocument/2006/relationships/printerSettings" Target="../printerSettings/printerSettings342.bin"/><Relationship Id="rId6" Type="http://schemas.openxmlformats.org/officeDocument/2006/relationships/printerSettings" Target="../printerSettings/printerSettings347.bin"/><Relationship Id="rId11" Type="http://schemas.openxmlformats.org/officeDocument/2006/relationships/printerSettings" Target="../printerSettings/printerSettings352.bin"/><Relationship Id="rId24" Type="http://schemas.openxmlformats.org/officeDocument/2006/relationships/printerSettings" Target="../printerSettings/printerSettings365.bin"/><Relationship Id="rId5" Type="http://schemas.openxmlformats.org/officeDocument/2006/relationships/printerSettings" Target="../printerSettings/printerSettings346.bin"/><Relationship Id="rId15" Type="http://schemas.openxmlformats.org/officeDocument/2006/relationships/printerSettings" Target="../printerSettings/printerSettings356.bin"/><Relationship Id="rId23" Type="http://schemas.openxmlformats.org/officeDocument/2006/relationships/printerSettings" Target="../printerSettings/printerSettings364.bin"/><Relationship Id="rId28" Type="http://schemas.openxmlformats.org/officeDocument/2006/relationships/printerSettings" Target="../printerSettings/printerSettings369.bin"/><Relationship Id="rId10" Type="http://schemas.openxmlformats.org/officeDocument/2006/relationships/printerSettings" Target="../printerSettings/printerSettings351.bin"/><Relationship Id="rId19" Type="http://schemas.openxmlformats.org/officeDocument/2006/relationships/printerSettings" Target="../printerSettings/printerSettings360.bin"/><Relationship Id="rId4" Type="http://schemas.openxmlformats.org/officeDocument/2006/relationships/printerSettings" Target="../printerSettings/printerSettings345.bin"/><Relationship Id="rId9" Type="http://schemas.openxmlformats.org/officeDocument/2006/relationships/printerSettings" Target="../printerSettings/printerSettings350.bin"/><Relationship Id="rId14" Type="http://schemas.openxmlformats.org/officeDocument/2006/relationships/printerSettings" Target="../printerSettings/printerSettings355.bin"/><Relationship Id="rId22" Type="http://schemas.openxmlformats.org/officeDocument/2006/relationships/printerSettings" Target="../printerSettings/printerSettings363.bin"/><Relationship Id="rId27" Type="http://schemas.openxmlformats.org/officeDocument/2006/relationships/printerSettings" Target="../printerSettings/printerSettings36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26" Type="http://schemas.openxmlformats.org/officeDocument/2006/relationships/printerSettings" Target="../printerSettings/printerSettings396.bin"/><Relationship Id="rId3" Type="http://schemas.openxmlformats.org/officeDocument/2006/relationships/printerSettings" Target="../printerSettings/printerSettings373.bin"/><Relationship Id="rId21" Type="http://schemas.openxmlformats.org/officeDocument/2006/relationships/printerSettings" Target="../printerSettings/printerSettings391.bin"/><Relationship Id="rId34" Type="http://schemas.openxmlformats.org/officeDocument/2006/relationships/printerSettings" Target="../printerSettings/printerSettings404.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5" Type="http://schemas.openxmlformats.org/officeDocument/2006/relationships/printerSettings" Target="../printerSettings/printerSettings395.bin"/><Relationship Id="rId33" Type="http://schemas.openxmlformats.org/officeDocument/2006/relationships/printerSettings" Target="../printerSettings/printerSettings403.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printerSettings" Target="../printerSettings/printerSettings390.bin"/><Relationship Id="rId29" Type="http://schemas.openxmlformats.org/officeDocument/2006/relationships/printerSettings" Target="../printerSettings/printerSettings399.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24" Type="http://schemas.openxmlformats.org/officeDocument/2006/relationships/printerSettings" Target="../printerSettings/printerSettings394.bin"/><Relationship Id="rId32" Type="http://schemas.openxmlformats.org/officeDocument/2006/relationships/printerSettings" Target="../printerSettings/printerSettings402.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23" Type="http://schemas.openxmlformats.org/officeDocument/2006/relationships/printerSettings" Target="../printerSettings/printerSettings393.bin"/><Relationship Id="rId28" Type="http://schemas.openxmlformats.org/officeDocument/2006/relationships/printerSettings" Target="../printerSettings/printerSettings398.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31" Type="http://schemas.openxmlformats.org/officeDocument/2006/relationships/printerSettings" Target="../printerSettings/printerSettings401.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 Id="rId22" Type="http://schemas.openxmlformats.org/officeDocument/2006/relationships/printerSettings" Target="../printerSettings/printerSettings392.bin"/><Relationship Id="rId27" Type="http://schemas.openxmlformats.org/officeDocument/2006/relationships/printerSettings" Target="../printerSettings/printerSettings397.bin"/><Relationship Id="rId30" Type="http://schemas.openxmlformats.org/officeDocument/2006/relationships/printerSettings" Target="../printerSettings/printerSettings40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18" Type="http://schemas.openxmlformats.org/officeDocument/2006/relationships/printerSettings" Target="../printerSettings/printerSettings422.bin"/><Relationship Id="rId26" Type="http://schemas.openxmlformats.org/officeDocument/2006/relationships/printerSettings" Target="../printerSettings/printerSettings430.bin"/><Relationship Id="rId3" Type="http://schemas.openxmlformats.org/officeDocument/2006/relationships/printerSettings" Target="../printerSettings/printerSettings407.bin"/><Relationship Id="rId21" Type="http://schemas.openxmlformats.org/officeDocument/2006/relationships/printerSettings" Target="../printerSettings/printerSettings425.bin"/><Relationship Id="rId34" Type="http://schemas.openxmlformats.org/officeDocument/2006/relationships/printerSettings" Target="../printerSettings/printerSettings438.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17" Type="http://schemas.openxmlformats.org/officeDocument/2006/relationships/printerSettings" Target="../printerSettings/printerSettings421.bin"/><Relationship Id="rId25" Type="http://schemas.openxmlformats.org/officeDocument/2006/relationships/printerSettings" Target="../printerSettings/printerSettings429.bin"/><Relationship Id="rId33" Type="http://schemas.openxmlformats.org/officeDocument/2006/relationships/printerSettings" Target="../printerSettings/printerSettings437.bin"/><Relationship Id="rId2" Type="http://schemas.openxmlformats.org/officeDocument/2006/relationships/printerSettings" Target="../printerSettings/printerSettings406.bin"/><Relationship Id="rId16" Type="http://schemas.openxmlformats.org/officeDocument/2006/relationships/printerSettings" Target="../printerSettings/printerSettings420.bin"/><Relationship Id="rId20" Type="http://schemas.openxmlformats.org/officeDocument/2006/relationships/printerSettings" Target="../printerSettings/printerSettings424.bin"/><Relationship Id="rId29" Type="http://schemas.openxmlformats.org/officeDocument/2006/relationships/printerSettings" Target="../printerSettings/printerSettings433.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24" Type="http://schemas.openxmlformats.org/officeDocument/2006/relationships/printerSettings" Target="../printerSettings/printerSettings428.bin"/><Relationship Id="rId32" Type="http://schemas.openxmlformats.org/officeDocument/2006/relationships/printerSettings" Target="../printerSettings/printerSettings436.bin"/><Relationship Id="rId5" Type="http://schemas.openxmlformats.org/officeDocument/2006/relationships/printerSettings" Target="../printerSettings/printerSettings409.bin"/><Relationship Id="rId15" Type="http://schemas.openxmlformats.org/officeDocument/2006/relationships/printerSettings" Target="../printerSettings/printerSettings419.bin"/><Relationship Id="rId23" Type="http://schemas.openxmlformats.org/officeDocument/2006/relationships/printerSettings" Target="../printerSettings/printerSettings427.bin"/><Relationship Id="rId28" Type="http://schemas.openxmlformats.org/officeDocument/2006/relationships/printerSettings" Target="../printerSettings/printerSettings432.bin"/><Relationship Id="rId10" Type="http://schemas.openxmlformats.org/officeDocument/2006/relationships/printerSettings" Target="../printerSettings/printerSettings414.bin"/><Relationship Id="rId19" Type="http://schemas.openxmlformats.org/officeDocument/2006/relationships/printerSettings" Target="../printerSettings/printerSettings423.bin"/><Relationship Id="rId31" Type="http://schemas.openxmlformats.org/officeDocument/2006/relationships/printerSettings" Target="../printerSettings/printerSettings435.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 Id="rId22" Type="http://schemas.openxmlformats.org/officeDocument/2006/relationships/printerSettings" Target="../printerSettings/printerSettings426.bin"/><Relationship Id="rId27" Type="http://schemas.openxmlformats.org/officeDocument/2006/relationships/printerSettings" Target="../printerSettings/printerSettings431.bin"/><Relationship Id="rId30" Type="http://schemas.openxmlformats.org/officeDocument/2006/relationships/printerSettings" Target="../printerSettings/printerSettings43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26" Type="http://schemas.openxmlformats.org/officeDocument/2006/relationships/printerSettings" Target="../printerSettings/printerSettings464.bin"/><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34" Type="http://schemas.openxmlformats.org/officeDocument/2006/relationships/printerSettings" Target="../printerSettings/printerSettings472.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printerSettings" Target="../printerSettings/printerSettings463.bin"/><Relationship Id="rId33" Type="http://schemas.openxmlformats.org/officeDocument/2006/relationships/printerSettings" Target="../printerSettings/printerSettings471.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29" Type="http://schemas.openxmlformats.org/officeDocument/2006/relationships/printerSettings" Target="../printerSettings/printerSettings467.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32" Type="http://schemas.openxmlformats.org/officeDocument/2006/relationships/printerSettings" Target="../printerSettings/printerSettings470.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28" Type="http://schemas.openxmlformats.org/officeDocument/2006/relationships/printerSettings" Target="../printerSettings/printerSettings466.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31" Type="http://schemas.openxmlformats.org/officeDocument/2006/relationships/printerSettings" Target="../printerSettings/printerSettings469.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 Id="rId27" Type="http://schemas.openxmlformats.org/officeDocument/2006/relationships/printerSettings" Target="../printerSettings/printerSettings465.bin"/><Relationship Id="rId30" Type="http://schemas.openxmlformats.org/officeDocument/2006/relationships/printerSettings" Target="../printerSettings/printerSettings46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34" Type="http://schemas.openxmlformats.org/officeDocument/2006/relationships/printerSettings" Target="../printerSettings/printerSettings506.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33" Type="http://schemas.openxmlformats.org/officeDocument/2006/relationships/printerSettings" Target="../printerSettings/printerSettings505.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printerSettings" Target="../printerSettings/printerSettings501.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32" Type="http://schemas.openxmlformats.org/officeDocument/2006/relationships/printerSettings" Target="../printerSettings/printerSettings504.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printerSettings" Target="../printerSettings/printerSettings500.bin"/><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31" Type="http://schemas.openxmlformats.org/officeDocument/2006/relationships/printerSettings" Target="../printerSettings/printerSettings503.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 Id="rId30" Type="http://schemas.openxmlformats.org/officeDocument/2006/relationships/printerSettings" Target="../printerSettings/printerSettings50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26" Type="http://schemas.openxmlformats.org/officeDocument/2006/relationships/printerSettings" Target="../printerSettings/printerSettings532.bin"/><Relationship Id="rId3" Type="http://schemas.openxmlformats.org/officeDocument/2006/relationships/printerSettings" Target="../printerSettings/printerSettings509.bin"/><Relationship Id="rId21" Type="http://schemas.openxmlformats.org/officeDocument/2006/relationships/printerSettings" Target="../printerSettings/printerSettings527.bin"/><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5" Type="http://schemas.openxmlformats.org/officeDocument/2006/relationships/printerSettings" Target="../printerSettings/printerSettings531.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24" Type="http://schemas.openxmlformats.org/officeDocument/2006/relationships/printerSettings" Target="../printerSettings/printerSettings530.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printerSettings" Target="../printerSettings/printerSettings529.bin"/><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13" Type="http://schemas.openxmlformats.org/officeDocument/2006/relationships/printerSettings" Target="../printerSettings/printerSettings22.bin"/><Relationship Id="rId18" Type="http://schemas.openxmlformats.org/officeDocument/2006/relationships/printerSettings" Target="../printerSettings/printerSettings27.bin"/><Relationship Id="rId26" Type="http://schemas.openxmlformats.org/officeDocument/2006/relationships/printerSettings" Target="../printerSettings/printerSettings35.bin"/><Relationship Id="rId3" Type="http://schemas.openxmlformats.org/officeDocument/2006/relationships/printerSettings" Target="../printerSettings/printerSettings12.bin"/><Relationship Id="rId21" Type="http://schemas.openxmlformats.org/officeDocument/2006/relationships/printerSettings" Target="../printerSettings/printerSettings30.bin"/><Relationship Id="rId7" Type="http://schemas.openxmlformats.org/officeDocument/2006/relationships/printerSettings" Target="../printerSettings/printerSettings16.bin"/><Relationship Id="rId12" Type="http://schemas.openxmlformats.org/officeDocument/2006/relationships/printerSettings" Target="../printerSettings/printerSettings21.bin"/><Relationship Id="rId17" Type="http://schemas.openxmlformats.org/officeDocument/2006/relationships/printerSettings" Target="../printerSettings/printerSettings26.bin"/><Relationship Id="rId25" Type="http://schemas.openxmlformats.org/officeDocument/2006/relationships/printerSettings" Target="../printerSettings/printerSettings34.bin"/><Relationship Id="rId2" Type="http://schemas.openxmlformats.org/officeDocument/2006/relationships/printerSettings" Target="../printerSettings/printerSettings11.bin"/><Relationship Id="rId16" Type="http://schemas.openxmlformats.org/officeDocument/2006/relationships/printerSettings" Target="../printerSettings/printerSettings25.bin"/><Relationship Id="rId20" Type="http://schemas.openxmlformats.org/officeDocument/2006/relationships/printerSettings" Target="../printerSettings/printerSettings29.bin"/><Relationship Id="rId29" Type="http://schemas.openxmlformats.org/officeDocument/2006/relationships/vmlDrawing" Target="../drawings/vmlDrawing1.vml"/><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printerSettings" Target="../printerSettings/printerSettings20.bin"/><Relationship Id="rId24" Type="http://schemas.openxmlformats.org/officeDocument/2006/relationships/printerSettings" Target="../printerSettings/printerSettings33.bin"/><Relationship Id="rId5" Type="http://schemas.openxmlformats.org/officeDocument/2006/relationships/printerSettings" Target="../printerSettings/printerSettings14.bin"/><Relationship Id="rId15" Type="http://schemas.openxmlformats.org/officeDocument/2006/relationships/printerSettings" Target="../printerSettings/printerSettings24.bin"/><Relationship Id="rId23" Type="http://schemas.openxmlformats.org/officeDocument/2006/relationships/printerSettings" Target="../printerSettings/printerSettings32.bin"/><Relationship Id="rId28" Type="http://schemas.openxmlformats.org/officeDocument/2006/relationships/printerSettings" Target="../printerSettings/printerSettings37.bin"/><Relationship Id="rId10" Type="http://schemas.openxmlformats.org/officeDocument/2006/relationships/printerSettings" Target="../printerSettings/printerSettings19.bin"/><Relationship Id="rId19" Type="http://schemas.openxmlformats.org/officeDocument/2006/relationships/printerSettings" Target="../printerSettings/printerSettings28.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 Id="rId14" Type="http://schemas.openxmlformats.org/officeDocument/2006/relationships/printerSettings" Target="../printerSettings/printerSettings23.bin"/><Relationship Id="rId22" Type="http://schemas.openxmlformats.org/officeDocument/2006/relationships/printerSettings" Target="../printerSettings/printerSettings31.bin"/><Relationship Id="rId27" Type="http://schemas.openxmlformats.org/officeDocument/2006/relationships/printerSettings" Target="../printerSettings/printerSettings36.bin"/><Relationship Id="rId30"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35.bin"/><Relationship Id="rId2" Type="http://schemas.openxmlformats.org/officeDocument/2006/relationships/printerSettings" Target="../printerSettings/printerSettings534.bin"/><Relationship Id="rId1" Type="http://schemas.openxmlformats.org/officeDocument/2006/relationships/printerSettings" Target="../printerSettings/printerSettings533.bin"/><Relationship Id="rId6" Type="http://schemas.openxmlformats.org/officeDocument/2006/relationships/printerSettings" Target="../printerSettings/printerSettings538.bin"/><Relationship Id="rId5" Type="http://schemas.openxmlformats.org/officeDocument/2006/relationships/printerSettings" Target="../printerSettings/printerSettings537.bin"/><Relationship Id="rId4" Type="http://schemas.openxmlformats.org/officeDocument/2006/relationships/printerSettings" Target="../printerSettings/printerSettings53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3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42.bin"/><Relationship Id="rId2" Type="http://schemas.openxmlformats.org/officeDocument/2006/relationships/printerSettings" Target="../printerSettings/printerSettings541.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5" Type="http://schemas.openxmlformats.org/officeDocument/2006/relationships/printerSettings" Target="../printerSettings/printerSettings544.bin"/><Relationship Id="rId4" Type="http://schemas.openxmlformats.org/officeDocument/2006/relationships/printerSettings" Target="../printerSettings/printerSettings54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3.bin"/><Relationship Id="rId13" Type="http://schemas.openxmlformats.org/officeDocument/2006/relationships/printerSettings" Target="../printerSettings/printerSettings58.bin"/><Relationship Id="rId18" Type="http://schemas.openxmlformats.org/officeDocument/2006/relationships/printerSettings" Target="../printerSettings/printerSettings63.bin"/><Relationship Id="rId26" Type="http://schemas.openxmlformats.org/officeDocument/2006/relationships/printerSettings" Target="../printerSettings/printerSettings71.bin"/><Relationship Id="rId3" Type="http://schemas.openxmlformats.org/officeDocument/2006/relationships/printerSettings" Target="../printerSettings/printerSettings48.bin"/><Relationship Id="rId21" Type="http://schemas.openxmlformats.org/officeDocument/2006/relationships/printerSettings" Target="../printerSettings/printerSettings66.bin"/><Relationship Id="rId34" Type="http://schemas.openxmlformats.org/officeDocument/2006/relationships/printerSettings" Target="../printerSettings/printerSettings79.bin"/><Relationship Id="rId7" Type="http://schemas.openxmlformats.org/officeDocument/2006/relationships/printerSettings" Target="../printerSettings/printerSettings52.bin"/><Relationship Id="rId12" Type="http://schemas.openxmlformats.org/officeDocument/2006/relationships/printerSettings" Target="../printerSettings/printerSettings57.bin"/><Relationship Id="rId17" Type="http://schemas.openxmlformats.org/officeDocument/2006/relationships/printerSettings" Target="../printerSettings/printerSettings62.bin"/><Relationship Id="rId25" Type="http://schemas.openxmlformats.org/officeDocument/2006/relationships/printerSettings" Target="../printerSettings/printerSettings70.bin"/><Relationship Id="rId33" Type="http://schemas.openxmlformats.org/officeDocument/2006/relationships/printerSettings" Target="../printerSettings/printerSettings78.bin"/><Relationship Id="rId2" Type="http://schemas.openxmlformats.org/officeDocument/2006/relationships/printerSettings" Target="../printerSettings/printerSettings47.bin"/><Relationship Id="rId16" Type="http://schemas.openxmlformats.org/officeDocument/2006/relationships/printerSettings" Target="../printerSettings/printerSettings61.bin"/><Relationship Id="rId20" Type="http://schemas.openxmlformats.org/officeDocument/2006/relationships/printerSettings" Target="../printerSettings/printerSettings65.bin"/><Relationship Id="rId29" Type="http://schemas.openxmlformats.org/officeDocument/2006/relationships/printerSettings" Target="../printerSettings/printerSettings74.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printerSettings" Target="../printerSettings/printerSettings56.bin"/><Relationship Id="rId24" Type="http://schemas.openxmlformats.org/officeDocument/2006/relationships/printerSettings" Target="../printerSettings/printerSettings69.bin"/><Relationship Id="rId32" Type="http://schemas.openxmlformats.org/officeDocument/2006/relationships/printerSettings" Target="../printerSettings/printerSettings77.bin"/><Relationship Id="rId5" Type="http://schemas.openxmlformats.org/officeDocument/2006/relationships/printerSettings" Target="../printerSettings/printerSettings50.bin"/><Relationship Id="rId15" Type="http://schemas.openxmlformats.org/officeDocument/2006/relationships/printerSettings" Target="../printerSettings/printerSettings60.bin"/><Relationship Id="rId23" Type="http://schemas.openxmlformats.org/officeDocument/2006/relationships/printerSettings" Target="../printerSettings/printerSettings68.bin"/><Relationship Id="rId28" Type="http://schemas.openxmlformats.org/officeDocument/2006/relationships/printerSettings" Target="../printerSettings/printerSettings73.bin"/><Relationship Id="rId36" Type="http://schemas.openxmlformats.org/officeDocument/2006/relationships/comments" Target="../comments2.xml"/><Relationship Id="rId10" Type="http://schemas.openxmlformats.org/officeDocument/2006/relationships/printerSettings" Target="../printerSettings/printerSettings55.bin"/><Relationship Id="rId19" Type="http://schemas.openxmlformats.org/officeDocument/2006/relationships/printerSettings" Target="../printerSettings/printerSettings64.bin"/><Relationship Id="rId31" Type="http://schemas.openxmlformats.org/officeDocument/2006/relationships/printerSettings" Target="../printerSettings/printerSettings76.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 Id="rId14" Type="http://schemas.openxmlformats.org/officeDocument/2006/relationships/printerSettings" Target="../printerSettings/printerSettings59.bin"/><Relationship Id="rId22" Type="http://schemas.openxmlformats.org/officeDocument/2006/relationships/printerSettings" Target="../printerSettings/printerSettings67.bin"/><Relationship Id="rId27" Type="http://schemas.openxmlformats.org/officeDocument/2006/relationships/printerSettings" Target="../printerSettings/printerSettings72.bin"/><Relationship Id="rId30" Type="http://schemas.openxmlformats.org/officeDocument/2006/relationships/printerSettings" Target="../printerSettings/printerSettings75.bin"/><Relationship Id="rId35"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34" Type="http://schemas.openxmlformats.org/officeDocument/2006/relationships/printerSettings" Target="../printerSettings/printerSettings113.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33" Type="http://schemas.openxmlformats.org/officeDocument/2006/relationships/printerSettings" Target="../printerSettings/printerSettings112.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printerSettings" Target="../printerSettings/printerSettings108.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32" Type="http://schemas.openxmlformats.org/officeDocument/2006/relationships/printerSettings" Target="../printerSettings/printerSettings111.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31" Type="http://schemas.openxmlformats.org/officeDocument/2006/relationships/printerSettings" Target="../printerSettings/printerSettings110.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 Id="rId30" Type="http://schemas.openxmlformats.org/officeDocument/2006/relationships/printerSettings" Target="../printerSettings/printerSettings10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26" Type="http://schemas.openxmlformats.org/officeDocument/2006/relationships/printerSettings" Target="../printerSettings/printerSettings139.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34" Type="http://schemas.openxmlformats.org/officeDocument/2006/relationships/printerSettings" Target="../printerSettings/printerSettings147.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5" Type="http://schemas.openxmlformats.org/officeDocument/2006/relationships/printerSettings" Target="../printerSettings/printerSettings138.bin"/><Relationship Id="rId33" Type="http://schemas.openxmlformats.org/officeDocument/2006/relationships/printerSettings" Target="../printerSettings/printerSettings146.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29" Type="http://schemas.openxmlformats.org/officeDocument/2006/relationships/printerSettings" Target="../printerSettings/printerSettings142.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24" Type="http://schemas.openxmlformats.org/officeDocument/2006/relationships/printerSettings" Target="../printerSettings/printerSettings137.bin"/><Relationship Id="rId32" Type="http://schemas.openxmlformats.org/officeDocument/2006/relationships/printerSettings" Target="../printerSettings/printerSettings145.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23" Type="http://schemas.openxmlformats.org/officeDocument/2006/relationships/printerSettings" Target="../printerSettings/printerSettings136.bin"/><Relationship Id="rId28" Type="http://schemas.openxmlformats.org/officeDocument/2006/relationships/printerSettings" Target="../printerSettings/printerSettings141.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31" Type="http://schemas.openxmlformats.org/officeDocument/2006/relationships/printerSettings" Target="../printerSettings/printerSettings144.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 Id="rId22" Type="http://schemas.openxmlformats.org/officeDocument/2006/relationships/printerSettings" Target="../printerSettings/printerSettings135.bin"/><Relationship Id="rId27" Type="http://schemas.openxmlformats.org/officeDocument/2006/relationships/printerSettings" Target="../printerSettings/printerSettings140.bin"/><Relationship Id="rId30" Type="http://schemas.openxmlformats.org/officeDocument/2006/relationships/printerSettings" Target="../printerSettings/printerSettings14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5.bin"/><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 Type="http://schemas.openxmlformats.org/officeDocument/2006/relationships/printerSettings" Target="../printerSettings/printerSettings150.bin"/><Relationship Id="rId21" Type="http://schemas.openxmlformats.org/officeDocument/2006/relationships/printerSettings" Target="../printerSettings/printerSettings168.bin"/><Relationship Id="rId34" Type="http://schemas.openxmlformats.org/officeDocument/2006/relationships/printerSettings" Target="../printerSettings/printerSettings181.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33" Type="http://schemas.openxmlformats.org/officeDocument/2006/relationships/printerSettings" Target="../printerSettings/printerSettings180.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32" Type="http://schemas.openxmlformats.org/officeDocument/2006/relationships/printerSettings" Target="../printerSettings/printerSettings179.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printerSettings" Target="../printerSettings/printerSettings178.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26" Type="http://schemas.openxmlformats.org/officeDocument/2006/relationships/printerSettings" Target="../printerSettings/printerSettings207.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34" Type="http://schemas.openxmlformats.org/officeDocument/2006/relationships/printerSettings" Target="../printerSettings/printerSettings215.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5" Type="http://schemas.openxmlformats.org/officeDocument/2006/relationships/printerSettings" Target="../printerSettings/printerSettings206.bin"/><Relationship Id="rId33" Type="http://schemas.openxmlformats.org/officeDocument/2006/relationships/printerSettings" Target="../printerSettings/printerSettings214.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29" Type="http://schemas.openxmlformats.org/officeDocument/2006/relationships/printerSettings" Target="../printerSettings/printerSettings210.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24" Type="http://schemas.openxmlformats.org/officeDocument/2006/relationships/printerSettings" Target="../printerSettings/printerSettings205.bin"/><Relationship Id="rId32" Type="http://schemas.openxmlformats.org/officeDocument/2006/relationships/printerSettings" Target="../printerSettings/printerSettings213.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23" Type="http://schemas.openxmlformats.org/officeDocument/2006/relationships/printerSettings" Target="../printerSettings/printerSettings204.bin"/><Relationship Id="rId28" Type="http://schemas.openxmlformats.org/officeDocument/2006/relationships/printerSettings" Target="../printerSettings/printerSettings209.bin"/><Relationship Id="rId36" Type="http://schemas.openxmlformats.org/officeDocument/2006/relationships/comments" Target="../comments3.xml"/><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31" Type="http://schemas.openxmlformats.org/officeDocument/2006/relationships/printerSettings" Target="../printerSettings/printerSettings212.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printerSettings" Target="../printerSettings/printerSettings203.bin"/><Relationship Id="rId27" Type="http://schemas.openxmlformats.org/officeDocument/2006/relationships/printerSettings" Target="../printerSettings/printerSettings208.bin"/><Relationship Id="rId30" Type="http://schemas.openxmlformats.org/officeDocument/2006/relationships/printerSettings" Target="../printerSettings/printerSettings211.bin"/><Relationship Id="rId35"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3.bin"/><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26" Type="http://schemas.openxmlformats.org/officeDocument/2006/relationships/printerSettings" Target="../printerSettings/printerSettings241.bin"/><Relationship Id="rId3" Type="http://schemas.openxmlformats.org/officeDocument/2006/relationships/printerSettings" Target="../printerSettings/printerSettings218.bin"/><Relationship Id="rId21" Type="http://schemas.openxmlformats.org/officeDocument/2006/relationships/printerSettings" Target="../printerSettings/printerSettings236.bin"/><Relationship Id="rId7" Type="http://schemas.openxmlformats.org/officeDocument/2006/relationships/printerSettings" Target="../printerSettings/printerSettings222.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printerSettings" Target="../printerSettings/printerSettings240.bin"/><Relationship Id="rId2" Type="http://schemas.openxmlformats.org/officeDocument/2006/relationships/printerSettings" Target="../printerSettings/printerSettings217.bin"/><Relationship Id="rId16" Type="http://schemas.openxmlformats.org/officeDocument/2006/relationships/printerSettings" Target="../printerSettings/printerSettings231.bin"/><Relationship Id="rId20" Type="http://schemas.openxmlformats.org/officeDocument/2006/relationships/printerSettings" Target="../printerSettings/printerSettings235.bin"/><Relationship Id="rId29" Type="http://schemas.openxmlformats.org/officeDocument/2006/relationships/printerSettings" Target="../printerSettings/printerSettings244.bin"/><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1" Type="http://schemas.openxmlformats.org/officeDocument/2006/relationships/printerSettings" Target="../printerSettings/printerSettings226.bin"/><Relationship Id="rId24" Type="http://schemas.openxmlformats.org/officeDocument/2006/relationships/printerSettings" Target="../printerSettings/printerSettings239.bin"/><Relationship Id="rId5" Type="http://schemas.openxmlformats.org/officeDocument/2006/relationships/printerSettings" Target="../printerSettings/printerSettings220.bin"/><Relationship Id="rId15" Type="http://schemas.openxmlformats.org/officeDocument/2006/relationships/printerSettings" Target="../printerSettings/printerSettings230.bin"/><Relationship Id="rId23" Type="http://schemas.openxmlformats.org/officeDocument/2006/relationships/printerSettings" Target="../printerSettings/printerSettings238.bin"/><Relationship Id="rId28" Type="http://schemas.openxmlformats.org/officeDocument/2006/relationships/printerSettings" Target="../printerSettings/printerSettings243.bin"/><Relationship Id="rId10" Type="http://schemas.openxmlformats.org/officeDocument/2006/relationships/printerSettings" Target="../printerSettings/printerSettings225.bin"/><Relationship Id="rId19" Type="http://schemas.openxmlformats.org/officeDocument/2006/relationships/printerSettings" Target="../printerSettings/printerSettings234.bin"/><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4" Type="http://schemas.openxmlformats.org/officeDocument/2006/relationships/printerSettings" Target="../printerSettings/printerSettings229.bin"/><Relationship Id="rId22" Type="http://schemas.openxmlformats.org/officeDocument/2006/relationships/printerSettings" Target="../printerSettings/printerSettings237.bin"/><Relationship Id="rId27" Type="http://schemas.openxmlformats.org/officeDocument/2006/relationships/printerSettings" Target="../printerSettings/printerSettings2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65"/>
  <sheetViews>
    <sheetView topLeftCell="A25" zoomScale="50" zoomScaleNormal="50" workbookViewId="0">
      <selection activeCell="A61" sqref="A61"/>
    </sheetView>
  </sheetViews>
  <sheetFormatPr defaultRowHeight="14.4" x14ac:dyDescent="0.3"/>
  <cols>
    <col min="1" max="1" width="38.6640625" customWidth="1"/>
    <col min="2" max="2" width="19.6640625" customWidth="1"/>
    <col min="3" max="3" width="14.6640625" customWidth="1"/>
    <col min="4" max="4" width="28.33203125" customWidth="1"/>
    <col min="5" max="5" width="14.6640625" customWidth="1"/>
    <col min="6" max="6" width="23" customWidth="1"/>
    <col min="7" max="7" width="14.33203125" customWidth="1"/>
    <col min="8" max="13" width="15.33203125" customWidth="1"/>
    <col min="14" max="15" width="12.6640625" customWidth="1"/>
    <col min="16" max="16" width="13" customWidth="1"/>
    <col min="17" max="17" width="12.6640625" customWidth="1"/>
    <col min="18" max="31" width="11.44140625" customWidth="1"/>
    <col min="32" max="32" width="39.33203125" customWidth="1"/>
  </cols>
  <sheetData>
    <row r="1" spans="1:32" ht="16.8" x14ac:dyDescent="0.3">
      <c r="A1" s="1537" t="s">
        <v>85</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row>
    <row r="2" spans="1:32" ht="16.8" x14ac:dyDescent="0.3">
      <c r="A2" s="1537" t="s">
        <v>480</v>
      </c>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row>
    <row r="3" spans="1:32" ht="16.8" x14ac:dyDescent="0.3">
      <c r="A3" s="1539" t="s">
        <v>481</v>
      </c>
      <c r="B3" s="1539"/>
      <c r="C3" s="1539"/>
      <c r="D3" s="1539"/>
      <c r="E3" s="1539"/>
      <c r="F3" s="1539"/>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row>
    <row r="4" spans="1:32" ht="16.8" x14ac:dyDescent="0.3">
      <c r="A4" s="1540" t="s">
        <v>1</v>
      </c>
      <c r="B4" s="1543" t="s">
        <v>2</v>
      </c>
      <c r="C4" s="1543" t="s">
        <v>2</v>
      </c>
      <c r="D4" s="1543" t="s">
        <v>3</v>
      </c>
      <c r="E4" s="1543" t="s">
        <v>4</v>
      </c>
      <c r="F4" s="1531" t="s">
        <v>5</v>
      </c>
      <c r="G4" s="1531"/>
      <c r="H4" s="1527" t="s">
        <v>6</v>
      </c>
      <c r="I4" s="1528"/>
      <c r="J4" s="1527" t="s">
        <v>7</v>
      </c>
      <c r="K4" s="1528"/>
      <c r="L4" s="1527" t="s">
        <v>8</v>
      </c>
      <c r="M4" s="1528"/>
      <c r="N4" s="1527" t="s">
        <v>9</v>
      </c>
      <c r="O4" s="1528"/>
      <c r="P4" s="1527" t="s">
        <v>10</v>
      </c>
      <c r="Q4" s="1528"/>
      <c r="R4" s="1527" t="s">
        <v>11</v>
      </c>
      <c r="S4" s="1528"/>
      <c r="T4" s="1527" t="s">
        <v>12</v>
      </c>
      <c r="U4" s="1528"/>
      <c r="V4" s="1527" t="s">
        <v>13</v>
      </c>
      <c r="W4" s="1528"/>
      <c r="X4" s="1527" t="s">
        <v>14</v>
      </c>
      <c r="Y4" s="1528"/>
      <c r="Z4" s="1527" t="s">
        <v>15</v>
      </c>
      <c r="AA4" s="1528"/>
      <c r="AB4" s="1529" t="s">
        <v>16</v>
      </c>
      <c r="AC4" s="1530"/>
      <c r="AD4" s="1531" t="s">
        <v>17</v>
      </c>
      <c r="AE4" s="1531"/>
      <c r="AF4" s="1532" t="s">
        <v>18</v>
      </c>
    </row>
    <row r="5" spans="1:32" ht="16.8" x14ac:dyDescent="0.3">
      <c r="A5" s="1541"/>
      <c r="B5" s="1544"/>
      <c r="C5" s="1545"/>
      <c r="D5" s="1546"/>
      <c r="E5" s="1545"/>
      <c r="F5" s="1158"/>
      <c r="G5" s="1158"/>
      <c r="H5" s="823"/>
      <c r="I5" s="823"/>
      <c r="J5" s="823"/>
      <c r="K5" s="823"/>
      <c r="L5" s="823"/>
      <c r="M5" s="823"/>
      <c r="N5" s="823"/>
      <c r="O5" s="823"/>
      <c r="P5" s="823"/>
      <c r="Q5" s="823"/>
      <c r="R5" s="823"/>
      <c r="S5" s="823"/>
      <c r="T5" s="823"/>
      <c r="U5" s="823"/>
      <c r="V5" s="823"/>
      <c r="W5" s="823"/>
      <c r="X5" s="823"/>
      <c r="Y5" s="823"/>
      <c r="Z5" s="823"/>
      <c r="AA5" s="823"/>
      <c r="AB5" s="823"/>
      <c r="AC5" s="823"/>
      <c r="AD5" s="823"/>
      <c r="AE5" s="823"/>
      <c r="AF5" s="1532"/>
    </row>
    <row r="6" spans="1:32" ht="50.4" x14ac:dyDescent="0.3">
      <c r="A6" s="1542"/>
      <c r="B6" s="863">
        <v>2021</v>
      </c>
      <c r="C6" s="862" t="s">
        <v>819</v>
      </c>
      <c r="D6" s="862" t="s">
        <v>819</v>
      </c>
      <c r="E6" s="862" t="s">
        <v>819</v>
      </c>
      <c r="F6" s="824" t="s">
        <v>20</v>
      </c>
      <c r="G6" s="824" t="s">
        <v>21</v>
      </c>
      <c r="H6" s="824" t="s">
        <v>22</v>
      </c>
      <c r="I6" s="824" t="s">
        <v>23</v>
      </c>
      <c r="J6" s="824" t="s">
        <v>22</v>
      </c>
      <c r="K6" s="824" t="s">
        <v>23</v>
      </c>
      <c r="L6" s="824" t="s">
        <v>22</v>
      </c>
      <c r="M6" s="824" t="s">
        <v>23</v>
      </c>
      <c r="N6" s="824" t="s">
        <v>22</v>
      </c>
      <c r="O6" s="824" t="s">
        <v>23</v>
      </c>
      <c r="P6" s="824" t="s">
        <v>22</v>
      </c>
      <c r="Q6" s="824" t="s">
        <v>23</v>
      </c>
      <c r="R6" s="824" t="s">
        <v>22</v>
      </c>
      <c r="S6" s="824" t="s">
        <v>23</v>
      </c>
      <c r="T6" s="824" t="s">
        <v>22</v>
      </c>
      <c r="U6" s="824" t="s">
        <v>23</v>
      </c>
      <c r="V6" s="824" t="s">
        <v>22</v>
      </c>
      <c r="W6" s="824" t="s">
        <v>23</v>
      </c>
      <c r="X6" s="824" t="s">
        <v>22</v>
      </c>
      <c r="Y6" s="824" t="s">
        <v>23</v>
      </c>
      <c r="Z6" s="824" t="s">
        <v>22</v>
      </c>
      <c r="AA6" s="824" t="s">
        <v>23</v>
      </c>
      <c r="AB6" s="824" t="s">
        <v>22</v>
      </c>
      <c r="AC6" s="824" t="s">
        <v>23</v>
      </c>
      <c r="AD6" s="824" t="s">
        <v>22</v>
      </c>
      <c r="AE6" s="824" t="s">
        <v>23</v>
      </c>
      <c r="AF6" s="1159"/>
    </row>
    <row r="7" spans="1:32" ht="16.8" x14ac:dyDescent="0.3">
      <c r="A7" s="825">
        <v>1</v>
      </c>
      <c r="B7" s="825">
        <v>2</v>
      </c>
      <c r="C7" s="825">
        <v>3</v>
      </c>
      <c r="D7" s="825">
        <v>4</v>
      </c>
      <c r="E7" s="825">
        <v>5</v>
      </c>
      <c r="F7" s="825">
        <v>6</v>
      </c>
      <c r="G7" s="825">
        <v>7</v>
      </c>
      <c r="H7" s="825">
        <v>8</v>
      </c>
      <c r="I7" s="825">
        <v>9</v>
      </c>
      <c r="J7" s="825">
        <v>10</v>
      </c>
      <c r="K7" s="825">
        <v>11</v>
      </c>
      <c r="L7" s="825">
        <v>12</v>
      </c>
      <c r="M7" s="825">
        <v>13</v>
      </c>
      <c r="N7" s="825">
        <v>14</v>
      </c>
      <c r="O7" s="825">
        <v>15</v>
      </c>
      <c r="P7" s="825">
        <v>16</v>
      </c>
      <c r="Q7" s="825">
        <v>17</v>
      </c>
      <c r="R7" s="825">
        <v>18</v>
      </c>
      <c r="S7" s="825">
        <v>19</v>
      </c>
      <c r="T7" s="825">
        <v>20</v>
      </c>
      <c r="U7" s="825">
        <v>21</v>
      </c>
      <c r="V7" s="825">
        <v>22</v>
      </c>
      <c r="W7" s="825">
        <v>23</v>
      </c>
      <c r="X7" s="825">
        <v>24</v>
      </c>
      <c r="Y7" s="825">
        <v>25</v>
      </c>
      <c r="Z7" s="825">
        <v>26</v>
      </c>
      <c r="AA7" s="825">
        <v>27</v>
      </c>
      <c r="AB7" s="825">
        <v>28</v>
      </c>
      <c r="AC7" s="825">
        <v>29</v>
      </c>
      <c r="AD7" s="825">
        <v>30</v>
      </c>
      <c r="AE7" s="825">
        <v>31</v>
      </c>
      <c r="AF7" s="825">
        <v>32</v>
      </c>
    </row>
    <row r="8" spans="1:32" ht="20.399999999999999" x14ac:dyDescent="0.3">
      <c r="A8" s="1495" t="s">
        <v>482</v>
      </c>
      <c r="B8" s="1496"/>
      <c r="C8" s="1496"/>
      <c r="D8" s="1496"/>
      <c r="E8" s="1496"/>
      <c r="F8" s="1496"/>
      <c r="G8" s="1496"/>
      <c r="H8" s="1496"/>
      <c r="I8" s="1496"/>
      <c r="J8" s="1496"/>
      <c r="K8" s="1496"/>
      <c r="L8" s="1496"/>
      <c r="M8" s="1496"/>
      <c r="N8" s="1496"/>
      <c r="O8" s="1496"/>
      <c r="P8" s="1496"/>
      <c r="Q8" s="1496"/>
      <c r="R8" s="1496"/>
      <c r="S8" s="1496"/>
      <c r="T8" s="1496"/>
      <c r="U8" s="1496"/>
      <c r="V8" s="1496"/>
      <c r="W8" s="1496"/>
      <c r="X8" s="1496"/>
      <c r="Y8" s="1496"/>
      <c r="Z8" s="1496"/>
      <c r="AA8" s="1496"/>
      <c r="AB8" s="1496"/>
      <c r="AC8" s="1496"/>
      <c r="AD8" s="1496"/>
      <c r="AE8" s="1497"/>
      <c r="AF8" s="826"/>
    </row>
    <row r="9" spans="1:32" ht="20.399999999999999" x14ac:dyDescent="0.3">
      <c r="A9" s="1522" t="s">
        <v>483</v>
      </c>
      <c r="B9" s="1523"/>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4"/>
      <c r="AF9" s="1533" t="s">
        <v>826</v>
      </c>
    </row>
    <row r="10" spans="1:32" ht="16.8" x14ac:dyDescent="0.3">
      <c r="A10" s="827" t="s">
        <v>26</v>
      </c>
      <c r="B10" s="828">
        <f>B11+B12+B13+B15</f>
        <v>855.2</v>
      </c>
      <c r="C10" s="828">
        <f>C11+C12+C13+C15</f>
        <v>855.2</v>
      </c>
      <c r="D10" s="828">
        <f>D11+D12+D13+D15</f>
        <v>489.00741999999991</v>
      </c>
      <c r="E10" s="828">
        <f>E11+E12+E13+E15</f>
        <v>489.00741999999991</v>
      </c>
      <c r="F10" s="828">
        <f>E10/B10*100</f>
        <v>57.180474742750221</v>
      </c>
      <c r="G10" s="828">
        <f>E10/C10*100</f>
        <v>57.180474742750221</v>
      </c>
      <c r="H10" s="828">
        <f t="shared" ref="H10:AE10" si="0">H11+H12+H13+H15</f>
        <v>0</v>
      </c>
      <c r="I10" s="828">
        <f t="shared" si="0"/>
        <v>0</v>
      </c>
      <c r="J10" s="828">
        <f t="shared" si="0"/>
        <v>0</v>
      </c>
      <c r="K10" s="828">
        <f t="shared" si="0"/>
        <v>0</v>
      </c>
      <c r="L10" s="828">
        <f t="shared" si="0"/>
        <v>0</v>
      </c>
      <c r="M10" s="828">
        <f t="shared" si="0"/>
        <v>1.55742</v>
      </c>
      <c r="N10" s="828">
        <f t="shared" si="0"/>
        <v>228.8</v>
      </c>
      <c r="O10" s="828">
        <f t="shared" si="0"/>
        <v>167.7</v>
      </c>
      <c r="P10" s="828">
        <f t="shared" si="0"/>
        <v>0</v>
      </c>
      <c r="Q10" s="828">
        <f t="shared" si="0"/>
        <v>0</v>
      </c>
      <c r="R10" s="828">
        <f t="shared" si="0"/>
        <v>0</v>
      </c>
      <c r="S10" s="828">
        <f t="shared" si="0"/>
        <v>1.6</v>
      </c>
      <c r="T10" s="828">
        <f t="shared" si="0"/>
        <v>208.8</v>
      </c>
      <c r="U10" s="828">
        <f t="shared" si="0"/>
        <v>173.85</v>
      </c>
      <c r="V10" s="828">
        <f t="shared" si="0"/>
        <v>0</v>
      </c>
      <c r="W10" s="828">
        <f t="shared" si="0"/>
        <v>0</v>
      </c>
      <c r="X10" s="828">
        <f t="shared" si="0"/>
        <v>0</v>
      </c>
      <c r="Y10" s="828">
        <f t="shared" si="0"/>
        <v>0</v>
      </c>
      <c r="Z10" s="828">
        <f t="shared" si="0"/>
        <v>208.8</v>
      </c>
      <c r="AA10" s="828">
        <f t="shared" si="0"/>
        <v>144.30000000000001</v>
      </c>
      <c r="AB10" s="828">
        <f t="shared" si="0"/>
        <v>0</v>
      </c>
      <c r="AC10" s="828">
        <f t="shared" si="0"/>
        <v>0</v>
      </c>
      <c r="AD10" s="828">
        <f t="shared" si="0"/>
        <v>208.8</v>
      </c>
      <c r="AE10" s="828">
        <f t="shared" si="0"/>
        <v>0</v>
      </c>
      <c r="AF10" s="1520"/>
    </row>
    <row r="11" spans="1:32" ht="16.8" x14ac:dyDescent="0.3">
      <c r="A11" s="829" t="s">
        <v>29</v>
      </c>
      <c r="B11" s="830">
        <f>H11+J11+L11+N11+P11+R11+T11+V11+X11+Z11+AB11+AD11</f>
        <v>0</v>
      </c>
      <c r="C11" s="830">
        <f>H11</f>
        <v>0</v>
      </c>
      <c r="D11" s="830"/>
      <c r="E11" s="830">
        <f>I11+K11+M11+O11+Q11+S11+U11+W11+Y11+AA11+AC11+AE11</f>
        <v>0</v>
      </c>
      <c r="F11" s="830"/>
      <c r="G11" s="828"/>
      <c r="H11" s="831"/>
      <c r="I11" s="831"/>
      <c r="J11" s="831"/>
      <c r="K11" s="831"/>
      <c r="L11" s="831"/>
      <c r="M11" s="831"/>
      <c r="N11" s="831"/>
      <c r="O11" s="831"/>
      <c r="P11" s="831"/>
      <c r="Q11" s="831"/>
      <c r="R11" s="831"/>
      <c r="S11" s="831"/>
      <c r="T11" s="831"/>
      <c r="U11" s="831"/>
      <c r="V11" s="831"/>
      <c r="W11" s="831"/>
      <c r="X11" s="831"/>
      <c r="Y11" s="831"/>
      <c r="Z11" s="831"/>
      <c r="AA11" s="831"/>
      <c r="AB11" s="831"/>
      <c r="AC11" s="831"/>
      <c r="AD11" s="831"/>
      <c r="AE11" s="832"/>
      <c r="AF11" s="1520"/>
    </row>
    <row r="12" spans="1:32" ht="33.6" x14ac:dyDescent="0.3">
      <c r="A12" s="833" t="s">
        <v>93</v>
      </c>
      <c r="B12" s="830">
        <f>H12+J12+L12+N12+P12+R12+T12+V12+X12+Z12+AB12+AD12</f>
        <v>180.8</v>
      </c>
      <c r="C12" s="830">
        <f>D12</f>
        <v>180.79999999999998</v>
      </c>
      <c r="D12" s="830">
        <f>I12+K12+M12+O12+Q12+S12+U12+W12+Y12+AA12+AC12+AE12</f>
        <v>180.79999999999998</v>
      </c>
      <c r="E12" s="830">
        <f>I12+K12+M12+O12+Q12+S12+U12+W12+Y12+AA12+AC12+AE12</f>
        <v>180.79999999999998</v>
      </c>
      <c r="F12" s="830">
        <f>E12/B12*100</f>
        <v>99.999999999999986</v>
      </c>
      <c r="G12" s="830">
        <f>E12/C12*100</f>
        <v>100</v>
      </c>
      <c r="H12" s="831">
        <v>0</v>
      </c>
      <c r="I12" s="831">
        <v>0</v>
      </c>
      <c r="J12" s="831">
        <v>0</v>
      </c>
      <c r="K12" s="831">
        <v>0</v>
      </c>
      <c r="L12" s="831">
        <v>0</v>
      </c>
      <c r="M12" s="831">
        <v>0</v>
      </c>
      <c r="N12" s="831">
        <v>90.4</v>
      </c>
      <c r="O12" s="831">
        <v>83.85</v>
      </c>
      <c r="P12" s="831">
        <v>0</v>
      </c>
      <c r="Q12" s="831">
        <v>0</v>
      </c>
      <c r="R12" s="831">
        <v>0</v>
      </c>
      <c r="S12" s="831">
        <v>0</v>
      </c>
      <c r="T12" s="831">
        <v>90.4</v>
      </c>
      <c r="U12" s="831">
        <v>86.924999999999997</v>
      </c>
      <c r="V12" s="831">
        <v>0</v>
      </c>
      <c r="W12" s="831">
        <v>0</v>
      </c>
      <c r="X12" s="831">
        <v>0</v>
      </c>
      <c r="Y12" s="831">
        <v>0</v>
      </c>
      <c r="Z12" s="831">
        <v>0</v>
      </c>
      <c r="AA12" s="831">
        <v>10.025</v>
      </c>
      <c r="AB12" s="831">
        <v>0</v>
      </c>
      <c r="AC12" s="831">
        <v>0</v>
      </c>
      <c r="AD12" s="831">
        <v>0</v>
      </c>
      <c r="AE12" s="832">
        <v>0</v>
      </c>
      <c r="AF12" s="1520"/>
    </row>
    <row r="13" spans="1:32" ht="16.8" x14ac:dyDescent="0.3">
      <c r="A13" s="829" t="s">
        <v>28</v>
      </c>
      <c r="B13" s="1420">
        <f>H13+J13+L13+N13+P13+R13+T13+V13+X13+Z13+AB13+AD13</f>
        <v>674.40000000000009</v>
      </c>
      <c r="C13" s="830">
        <f>H13+J13+L13+N13+P13+T13+V13+X13+Z13+AB13+AD13</f>
        <v>674.40000000000009</v>
      </c>
      <c r="D13" s="1420">
        <f>I13+K13+M13+O13+Q13+S13+U13+W13+AA13+AC13+AE13</f>
        <v>308.20741999999996</v>
      </c>
      <c r="E13" s="830">
        <f>I13+K13+M13+O13+Q13+S13+U13+W13+Y13+AA13+AC13+AE13</f>
        <v>308.20741999999996</v>
      </c>
      <c r="F13" s="830">
        <f>E13/B13*100</f>
        <v>45.700981613285876</v>
      </c>
      <c r="G13" s="830">
        <f>E13/C13*100</f>
        <v>45.700981613285876</v>
      </c>
      <c r="H13" s="831">
        <v>0</v>
      </c>
      <c r="I13" s="831">
        <v>0</v>
      </c>
      <c r="J13" s="831">
        <v>0</v>
      </c>
      <c r="K13" s="831">
        <v>0</v>
      </c>
      <c r="L13" s="831">
        <v>0</v>
      </c>
      <c r="M13" s="831">
        <v>1.55742</v>
      </c>
      <c r="N13" s="831">
        <v>138.4</v>
      </c>
      <c r="O13" s="831">
        <v>83.85</v>
      </c>
      <c r="P13" s="831">
        <v>0</v>
      </c>
      <c r="Q13" s="831">
        <v>0</v>
      </c>
      <c r="R13" s="831">
        <v>0</v>
      </c>
      <c r="S13" s="831">
        <v>1.6</v>
      </c>
      <c r="T13" s="831">
        <v>118.4</v>
      </c>
      <c r="U13" s="831">
        <v>86.924999999999997</v>
      </c>
      <c r="V13" s="831">
        <v>0</v>
      </c>
      <c r="W13" s="831">
        <v>0</v>
      </c>
      <c r="X13" s="831">
        <v>0</v>
      </c>
      <c r="Y13" s="831">
        <v>0</v>
      </c>
      <c r="Z13" s="831">
        <v>208.8</v>
      </c>
      <c r="AA13" s="831">
        <v>134.27500000000001</v>
      </c>
      <c r="AB13" s="831">
        <v>0</v>
      </c>
      <c r="AC13" s="831">
        <v>0</v>
      </c>
      <c r="AD13" s="831">
        <v>208.8</v>
      </c>
      <c r="AE13" s="832">
        <v>0</v>
      </c>
      <c r="AF13" s="1520"/>
    </row>
    <row r="14" spans="1:32" ht="33.6" x14ac:dyDescent="0.3">
      <c r="A14" s="834" t="s">
        <v>94</v>
      </c>
      <c r="B14" s="830">
        <f>H14+J14+L14+N14+P14+R14+T14+V14+X14+Z14+AB14+AD14</f>
        <v>180.8</v>
      </c>
      <c r="C14" s="830">
        <f>D14</f>
        <v>180.79999999999998</v>
      </c>
      <c r="D14" s="830">
        <f>I14+K14+M14+O14+Q14+S14+U14+W14+Y14+AA14+AC14+AE14</f>
        <v>180.79999999999998</v>
      </c>
      <c r="E14" s="830">
        <f>I14+K14+M14+O14+Q14+S14+U14+W14+Y14+AA14+AC14+AE14</f>
        <v>180.79999999999998</v>
      </c>
      <c r="F14" s="830">
        <f>E14/B14*100</f>
        <v>99.999999999999986</v>
      </c>
      <c r="G14" s="830">
        <f>E14/C14*100</f>
        <v>100</v>
      </c>
      <c r="H14" s="831">
        <v>0</v>
      </c>
      <c r="I14" s="831">
        <v>0</v>
      </c>
      <c r="J14" s="831">
        <v>0</v>
      </c>
      <c r="K14" s="831">
        <v>0</v>
      </c>
      <c r="L14" s="831">
        <v>0</v>
      </c>
      <c r="M14" s="831">
        <v>0</v>
      </c>
      <c r="N14" s="831">
        <v>90.4</v>
      </c>
      <c r="O14" s="831">
        <v>83.85</v>
      </c>
      <c r="P14" s="831">
        <v>0</v>
      </c>
      <c r="Q14" s="831">
        <v>0</v>
      </c>
      <c r="R14" s="831">
        <v>0</v>
      </c>
      <c r="S14" s="831">
        <v>0</v>
      </c>
      <c r="T14" s="831">
        <v>90.4</v>
      </c>
      <c r="U14" s="831">
        <v>86.924999999999997</v>
      </c>
      <c r="V14" s="831">
        <v>0</v>
      </c>
      <c r="W14" s="831">
        <v>0</v>
      </c>
      <c r="X14" s="831">
        <v>0</v>
      </c>
      <c r="Y14" s="831">
        <v>0</v>
      </c>
      <c r="Z14" s="831">
        <v>0</v>
      </c>
      <c r="AA14" s="831">
        <v>10.025</v>
      </c>
      <c r="AB14" s="831">
        <v>0</v>
      </c>
      <c r="AC14" s="831">
        <v>0</v>
      </c>
      <c r="AD14" s="831">
        <v>0</v>
      </c>
      <c r="AE14" s="832">
        <v>0</v>
      </c>
      <c r="AF14" s="1520"/>
    </row>
    <row r="15" spans="1:32" ht="16.8" x14ac:dyDescent="0.3">
      <c r="A15" s="835" t="s">
        <v>95</v>
      </c>
      <c r="B15" s="830">
        <f>H15+J15+L15+N15+P15+R15+T15+V15+X15+Z15+AB15+AD15</f>
        <v>0</v>
      </c>
      <c r="C15" s="830">
        <f>H15+J15+L15+N15</f>
        <v>0</v>
      </c>
      <c r="D15" s="830">
        <f>I15+K15+M15</f>
        <v>0</v>
      </c>
      <c r="E15" s="830">
        <f>I15+K15+M15+O15+Q15+S15+U15+W15+Y15+AA15+AC15+AE15</f>
        <v>0</v>
      </c>
      <c r="F15" s="830"/>
      <c r="G15" s="830"/>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832"/>
      <c r="AF15" s="1521"/>
    </row>
    <row r="16" spans="1:32" ht="20.399999999999999" x14ac:dyDescent="0.3">
      <c r="A16" s="1534" t="s">
        <v>484</v>
      </c>
      <c r="B16" s="1535"/>
      <c r="C16" s="1535"/>
      <c r="D16" s="1535"/>
      <c r="E16" s="1535"/>
      <c r="F16" s="1535"/>
      <c r="G16" s="1535"/>
      <c r="H16" s="1535"/>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6"/>
      <c r="AF16" s="1017"/>
    </row>
    <row r="17" spans="1:32" ht="168" x14ac:dyDescent="0.3">
      <c r="A17" s="827" t="s">
        <v>26</v>
      </c>
      <c r="B17" s="828">
        <f>B18+B19++++B20+B22</f>
        <v>8521.1977999999981</v>
      </c>
      <c r="C17" s="828">
        <f>C18+C19+C20+C22</f>
        <v>3357.7287999999999</v>
      </c>
      <c r="D17" s="828">
        <f>D18+D19+D20+D22</f>
        <v>8303.0769999999993</v>
      </c>
      <c r="E17" s="828">
        <f>E18+E19+E20+E22</f>
        <v>8303.0769999999993</v>
      </c>
      <c r="F17" s="828">
        <f t="shared" ref="F17:F22" si="1">E17/B17*100</f>
        <v>97.440256579890701</v>
      </c>
      <c r="G17" s="828">
        <f t="shared" ref="G17:G22" si="2">E17/C17*100</f>
        <v>247.28253812517553</v>
      </c>
      <c r="H17" s="828">
        <f t="shared" ref="H17:AE17" si="3">H18+H19+H20+H22</f>
        <v>768.31679999999994</v>
      </c>
      <c r="I17" s="828">
        <f t="shared" si="3"/>
        <v>729.6</v>
      </c>
      <c r="J17" s="828">
        <f t="shared" si="3"/>
        <v>505.20299999999997</v>
      </c>
      <c r="K17" s="828">
        <f t="shared" si="3"/>
        <v>523.57000000000005</v>
      </c>
      <c r="L17" s="828">
        <f t="shared" si="3"/>
        <v>1005.203</v>
      </c>
      <c r="M17" s="828">
        <f t="shared" si="3"/>
        <v>488.34</v>
      </c>
      <c r="N17" s="828">
        <f t="shared" si="3"/>
        <v>573.803</v>
      </c>
      <c r="O17" s="828">
        <f t="shared" si="3"/>
        <v>493.34</v>
      </c>
      <c r="P17" s="828">
        <f t="shared" si="3"/>
        <v>505.20299999999997</v>
      </c>
      <c r="Q17" s="828">
        <f t="shared" si="3"/>
        <v>560.62</v>
      </c>
      <c r="R17" s="828">
        <f t="shared" si="3"/>
        <v>505.20299999999997</v>
      </c>
      <c r="S17" s="828">
        <f t="shared" si="3"/>
        <v>497.19</v>
      </c>
      <c r="T17" s="828">
        <v>1905.05</v>
      </c>
      <c r="U17" s="828">
        <f t="shared" si="3"/>
        <v>490.26</v>
      </c>
      <c r="V17" s="828">
        <f t="shared" si="3"/>
        <v>505.20299999999997</v>
      </c>
      <c r="W17" s="828">
        <f>W18+W19+W20+W22</f>
        <v>496.15600000000001</v>
      </c>
      <c r="X17" s="828">
        <f t="shared" si="3"/>
        <v>505.20299999999997</v>
      </c>
      <c r="Y17" s="828">
        <f t="shared" si="3"/>
        <v>489.28</v>
      </c>
      <c r="Z17" s="828">
        <f t="shared" si="3"/>
        <v>505.20299999999997</v>
      </c>
      <c r="AA17" s="828">
        <f t="shared" si="3"/>
        <v>496.04</v>
      </c>
      <c r="AB17" s="828">
        <f t="shared" si="3"/>
        <v>505.20299999999997</v>
      </c>
      <c r="AC17" s="828">
        <f>AC18+AC19+AC20+AC22</f>
        <v>1359.99</v>
      </c>
      <c r="AD17" s="828">
        <f t="shared" si="3"/>
        <v>732.404</v>
      </c>
      <c r="AE17" s="828">
        <f t="shared" si="3"/>
        <v>1678.691</v>
      </c>
      <c r="AF17" s="837" t="s">
        <v>652</v>
      </c>
    </row>
    <row r="18" spans="1:32" ht="16.8" x14ac:dyDescent="0.3">
      <c r="A18" s="829" t="s">
        <v>29</v>
      </c>
      <c r="B18" s="830">
        <f>H18+J18+L18+N18+P18+R18+T18+V18+X18+Z18+AB18+AD18</f>
        <v>0</v>
      </c>
      <c r="C18" s="830">
        <f>H18</f>
        <v>0</v>
      </c>
      <c r="D18" s="830">
        <f>E18</f>
        <v>0</v>
      </c>
      <c r="E18" s="830">
        <f>I18+K18+M18+O18+Q18+S18+U18+W18+Y18+AA18+AC18+AE18</f>
        <v>0</v>
      </c>
      <c r="F18" s="830" t="e">
        <f t="shared" si="1"/>
        <v>#DIV/0!</v>
      </c>
      <c r="G18" s="830" t="e">
        <f t="shared" si="2"/>
        <v>#DIV/0!</v>
      </c>
      <c r="H18" s="830"/>
      <c r="I18" s="830"/>
      <c r="J18" s="830"/>
      <c r="K18" s="830"/>
      <c r="L18" s="830"/>
      <c r="M18" s="830"/>
      <c r="N18" s="830"/>
      <c r="O18" s="830"/>
      <c r="P18" s="830"/>
      <c r="Q18" s="830"/>
      <c r="R18" s="830"/>
      <c r="S18" s="830"/>
      <c r="T18" s="830"/>
      <c r="U18" s="830"/>
      <c r="V18" s="830"/>
      <c r="W18" s="830"/>
      <c r="X18" s="830"/>
      <c r="Y18" s="830"/>
      <c r="Z18" s="830"/>
      <c r="AA18" s="830"/>
      <c r="AB18" s="830"/>
      <c r="AC18" s="830"/>
      <c r="AD18" s="830"/>
      <c r="AE18" s="830"/>
      <c r="AF18" s="1192"/>
    </row>
    <row r="19" spans="1:32" ht="33.6" x14ac:dyDescent="0.3">
      <c r="A19" s="829" t="s">
        <v>93</v>
      </c>
      <c r="B19" s="830">
        <f>H19+J19+L19+N19+P19+R19+T19+V19+X19+Z19+AB19+AD19</f>
        <v>0</v>
      </c>
      <c r="C19" s="830">
        <f>H19</f>
        <v>0</v>
      </c>
      <c r="D19" s="830">
        <f>I19+K19+M19+O19+Q19+S19+U19+W19+Y19+AA19+AC19+AE19</f>
        <v>0</v>
      </c>
      <c r="E19" s="830">
        <f>I19+K19+M19+O19+Q19+S19+U19+W19+Y19+AA19+AC19+AE19</f>
        <v>0</v>
      </c>
      <c r="F19" s="830" t="e">
        <f t="shared" si="1"/>
        <v>#DIV/0!</v>
      </c>
      <c r="G19" s="830" t="e">
        <f t="shared" si="2"/>
        <v>#DIV/0!</v>
      </c>
      <c r="H19" s="830">
        <v>0</v>
      </c>
      <c r="I19" s="830">
        <v>0</v>
      </c>
      <c r="J19" s="830">
        <v>0</v>
      </c>
      <c r="K19" s="830">
        <v>0</v>
      </c>
      <c r="L19" s="830">
        <v>0</v>
      </c>
      <c r="M19" s="830">
        <v>0</v>
      </c>
      <c r="N19" s="830">
        <v>0</v>
      </c>
      <c r="O19" s="830">
        <v>0</v>
      </c>
      <c r="P19" s="830">
        <v>0</v>
      </c>
      <c r="Q19" s="830">
        <v>0</v>
      </c>
      <c r="R19" s="830">
        <v>0</v>
      </c>
      <c r="S19" s="830">
        <v>0</v>
      </c>
      <c r="T19" s="830">
        <v>0</v>
      </c>
      <c r="U19" s="830">
        <v>0</v>
      </c>
      <c r="V19" s="830">
        <v>0</v>
      </c>
      <c r="W19" s="830">
        <v>0</v>
      </c>
      <c r="X19" s="830">
        <v>0</v>
      </c>
      <c r="Y19" s="830">
        <v>0</v>
      </c>
      <c r="Z19" s="830"/>
      <c r="AA19" s="830"/>
      <c r="AB19" s="830"/>
      <c r="AC19" s="830"/>
      <c r="AD19" s="830"/>
      <c r="AE19" s="830"/>
      <c r="AF19" s="1192"/>
    </row>
    <row r="20" spans="1:32" ht="16.8" x14ac:dyDescent="0.3">
      <c r="A20" s="829" t="s">
        <v>28</v>
      </c>
      <c r="B20" s="1420">
        <f>H20+J20+L20+N20+P20+R20+T20++V20+X20+Z20+AB20+AD20</f>
        <v>8521.1977999999981</v>
      </c>
      <c r="C20" s="830">
        <f>H20+J20+L20+N20+P20</f>
        <v>3357.7287999999999</v>
      </c>
      <c r="D20" s="830">
        <f>I20+K20+M20+O20+Q20+S20+U20+W20+Y20+AA20+AC20+AE20</f>
        <v>8303.0769999999993</v>
      </c>
      <c r="E20" s="830">
        <f>I20+K20+M20+O20+Q20+S20+U20+W20+Y20+AA20+AC20+AE20</f>
        <v>8303.0769999999993</v>
      </c>
      <c r="F20" s="830">
        <f t="shared" si="1"/>
        <v>97.440256579890701</v>
      </c>
      <c r="G20" s="830">
        <f t="shared" si="2"/>
        <v>247.28253812517553</v>
      </c>
      <c r="H20" s="830">
        <v>768.31679999999994</v>
      </c>
      <c r="I20" s="830">
        <v>729.6</v>
      </c>
      <c r="J20" s="830">
        <v>505.20299999999997</v>
      </c>
      <c r="K20" s="830">
        <v>523.57000000000005</v>
      </c>
      <c r="L20" s="830">
        <v>1005.203</v>
      </c>
      <c r="M20" s="830">
        <v>488.34</v>
      </c>
      <c r="N20" s="830">
        <v>573.803</v>
      </c>
      <c r="O20" s="830">
        <v>493.34</v>
      </c>
      <c r="P20" s="830">
        <v>505.20299999999997</v>
      </c>
      <c r="Q20" s="830">
        <v>560.62</v>
      </c>
      <c r="R20" s="830">
        <v>505.20299999999997</v>
      </c>
      <c r="S20" s="830">
        <v>497.19</v>
      </c>
      <c r="T20" s="830">
        <v>1905.05</v>
      </c>
      <c r="U20" s="830">
        <v>490.26</v>
      </c>
      <c r="V20" s="830">
        <v>505.20299999999997</v>
      </c>
      <c r="W20" s="830">
        <v>496.15600000000001</v>
      </c>
      <c r="X20" s="830">
        <v>505.20299999999997</v>
      </c>
      <c r="Y20" s="830">
        <v>489.28</v>
      </c>
      <c r="Z20" s="830">
        <v>505.20299999999997</v>
      </c>
      <c r="AA20" s="830">
        <v>496.04</v>
      </c>
      <c r="AB20" s="830">
        <v>505.20299999999997</v>
      </c>
      <c r="AC20" s="830">
        <v>1359.99</v>
      </c>
      <c r="AD20" s="830">
        <v>732.404</v>
      </c>
      <c r="AE20" s="830">
        <v>1678.691</v>
      </c>
      <c r="AF20" s="1192"/>
    </row>
    <row r="21" spans="1:32" ht="33.6" x14ac:dyDescent="0.3">
      <c r="A21" s="829" t="s">
        <v>94</v>
      </c>
      <c r="B21" s="830">
        <f>H21+J21+L21+N21+P21+R21+T21+V21+X21+Z21+AB21+AD21</f>
        <v>0</v>
      </c>
      <c r="C21" s="830">
        <f>H21</f>
        <v>0</v>
      </c>
      <c r="D21" s="830">
        <f>I21+K21+M21+O21+Q21+S21+U21+W21+Y21+AA21+AC21+AE21</f>
        <v>0</v>
      </c>
      <c r="E21" s="830">
        <f>I21+K21+M21+O21+Q21+S21+U21+W21+Y21+AA21+AC21+AE21</f>
        <v>0</v>
      </c>
      <c r="F21" s="830" t="e">
        <f t="shared" si="1"/>
        <v>#DIV/0!</v>
      </c>
      <c r="G21" s="830" t="e">
        <f t="shared" si="2"/>
        <v>#DIV/0!</v>
      </c>
      <c r="H21" s="830">
        <v>0</v>
      </c>
      <c r="I21" s="830">
        <v>0</v>
      </c>
      <c r="J21" s="830">
        <v>0</v>
      </c>
      <c r="K21" s="830">
        <v>0</v>
      </c>
      <c r="L21" s="830">
        <v>0</v>
      </c>
      <c r="M21" s="830">
        <v>0</v>
      </c>
      <c r="N21" s="830">
        <v>0</v>
      </c>
      <c r="O21" s="830">
        <v>0</v>
      </c>
      <c r="P21" s="830">
        <v>0</v>
      </c>
      <c r="Q21" s="830">
        <v>0</v>
      </c>
      <c r="R21" s="830">
        <v>0</v>
      </c>
      <c r="S21" s="830">
        <v>0</v>
      </c>
      <c r="T21" s="830">
        <v>0</v>
      </c>
      <c r="U21" s="830">
        <v>0</v>
      </c>
      <c r="V21" s="830">
        <v>0</v>
      </c>
      <c r="W21" s="830">
        <v>0</v>
      </c>
      <c r="X21" s="830">
        <v>0</v>
      </c>
      <c r="Y21" s="830">
        <v>0</v>
      </c>
      <c r="Z21" s="830"/>
      <c r="AA21" s="830"/>
      <c r="AB21" s="830"/>
      <c r="AC21" s="830"/>
      <c r="AD21" s="830"/>
      <c r="AE21" s="830"/>
      <c r="AF21" s="1192"/>
    </row>
    <row r="22" spans="1:32" ht="16.8" x14ac:dyDescent="0.3">
      <c r="A22" s="835" t="s">
        <v>95</v>
      </c>
      <c r="B22" s="830">
        <f>H22+J22+L22+N22+P22+R22+T22+V22+X22+Z22+AB22+AD22</f>
        <v>0</v>
      </c>
      <c r="C22" s="830">
        <f>H22</f>
        <v>0</v>
      </c>
      <c r="D22" s="830">
        <f>I22+K22+M22</f>
        <v>0</v>
      </c>
      <c r="E22" s="830">
        <f>I22+K22+M22+O22+Q22+S22+U22+W22+Y22+AA22+AC22+AE22</f>
        <v>0</v>
      </c>
      <c r="F22" s="830" t="e">
        <f t="shared" si="1"/>
        <v>#DIV/0!</v>
      </c>
      <c r="G22" s="830" t="e">
        <f t="shared" si="2"/>
        <v>#DIV/0!</v>
      </c>
      <c r="H22" s="830"/>
      <c r="I22" s="830"/>
      <c r="J22" s="830"/>
      <c r="K22" s="830"/>
      <c r="L22" s="830"/>
      <c r="M22" s="830"/>
      <c r="N22" s="830"/>
      <c r="O22" s="830"/>
      <c r="P22" s="830"/>
      <c r="Q22" s="830"/>
      <c r="R22" s="830"/>
      <c r="S22" s="830"/>
      <c r="T22" s="830"/>
      <c r="U22" s="830"/>
      <c r="V22" s="830"/>
      <c r="W22" s="830"/>
      <c r="X22" s="830"/>
      <c r="Y22" s="830"/>
      <c r="Z22" s="830"/>
      <c r="AA22" s="830"/>
      <c r="AB22" s="830"/>
      <c r="AC22" s="830"/>
      <c r="AD22" s="830"/>
      <c r="AE22" s="830"/>
      <c r="AF22" s="1192"/>
    </row>
    <row r="23" spans="1:32" ht="20.399999999999999" x14ac:dyDescent="0.3">
      <c r="A23" s="1498" t="s">
        <v>509</v>
      </c>
      <c r="B23" s="1517"/>
      <c r="C23" s="1517"/>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8"/>
      <c r="AF23" s="841"/>
    </row>
    <row r="24" spans="1:32" ht="16.8" x14ac:dyDescent="0.3">
      <c r="A24" s="827" t="s">
        <v>26</v>
      </c>
      <c r="B24" s="838">
        <f>B25+B26+B41+B29</f>
        <v>3793.1990000000001</v>
      </c>
      <c r="C24" s="838">
        <f>C25+C26+C27+C29</f>
        <v>3793.2089999999998</v>
      </c>
      <c r="D24" s="838">
        <f>D25+D26+D27+D29</f>
        <v>3704.2792200000004</v>
      </c>
      <c r="E24" s="838">
        <f>E25+E26+E27+E29</f>
        <v>3704.2792200000004</v>
      </c>
      <c r="F24" s="838">
        <f>E24/B24*100</f>
        <v>97.655810306814914</v>
      </c>
      <c r="G24" s="838">
        <f>E24/C24*100</f>
        <v>97.655552857751843</v>
      </c>
      <c r="H24" s="838">
        <f t="shared" ref="H24:AE24" si="4">H26</f>
        <v>322.84499999999997</v>
      </c>
      <c r="I24" s="838">
        <f t="shared" si="4"/>
        <v>265.18747999999999</v>
      </c>
      <c r="J24" s="838">
        <f t="shared" si="4"/>
        <v>583.08100000000002</v>
      </c>
      <c r="K24" s="838">
        <f t="shared" si="4"/>
        <v>245.32830000000001</v>
      </c>
      <c r="L24" s="838">
        <f t="shared" si="4"/>
        <v>234.87800000000001</v>
      </c>
      <c r="M24" s="838">
        <f>M26</f>
        <v>154.37714</v>
      </c>
      <c r="N24" s="838">
        <f t="shared" si="4"/>
        <v>279.39599999999996</v>
      </c>
      <c r="O24" s="838">
        <f t="shared" si="4"/>
        <v>351.12565999999998</v>
      </c>
      <c r="P24" s="838">
        <f t="shared" si="4"/>
        <v>186.71200000000002</v>
      </c>
      <c r="Q24" s="838">
        <f t="shared" si="4"/>
        <v>435.25463999999999</v>
      </c>
      <c r="R24" s="838">
        <f t="shared" si="4"/>
        <v>527.38600000000008</v>
      </c>
      <c r="S24" s="838">
        <f>S26</f>
        <v>466.09</v>
      </c>
      <c r="T24" s="838">
        <f t="shared" si="4"/>
        <v>388.18599999999998</v>
      </c>
      <c r="U24" s="838">
        <f t="shared" si="4"/>
        <v>385.01</v>
      </c>
      <c r="V24" s="838">
        <f t="shared" si="4"/>
        <v>139.86500000000001</v>
      </c>
      <c r="W24" s="838">
        <f t="shared" si="4"/>
        <v>210.096</v>
      </c>
      <c r="X24" s="838">
        <f t="shared" si="4"/>
        <v>149.56</v>
      </c>
      <c r="Y24" s="838">
        <f t="shared" si="4"/>
        <v>259.97000000000003</v>
      </c>
      <c r="Z24" s="838">
        <f t="shared" si="4"/>
        <v>317.988</v>
      </c>
      <c r="AA24" s="838">
        <f t="shared" si="4"/>
        <v>221.47900000000001</v>
      </c>
      <c r="AB24" s="838">
        <f t="shared" si="4"/>
        <v>213.57900000000001</v>
      </c>
      <c r="AC24" s="838">
        <f t="shared" si="4"/>
        <v>216.501</v>
      </c>
      <c r="AD24" s="838">
        <f t="shared" si="4"/>
        <v>449.733</v>
      </c>
      <c r="AE24" s="838">
        <f t="shared" si="4"/>
        <v>493.85999999999996</v>
      </c>
      <c r="AF24" s="837"/>
    </row>
    <row r="25" spans="1:32" ht="16.8" x14ac:dyDescent="0.3">
      <c r="A25" s="829" t="s">
        <v>29</v>
      </c>
      <c r="B25" s="839">
        <f>B32+B39</f>
        <v>0</v>
      </c>
      <c r="C25" s="839">
        <f>C32+C39</f>
        <v>0</v>
      </c>
      <c r="D25" s="839">
        <f>D32+D39</f>
        <v>0</v>
      </c>
      <c r="E25" s="839">
        <f>E32+E39</f>
        <v>0</v>
      </c>
      <c r="F25" s="839" t="e">
        <f>E25/B25*100</f>
        <v>#DIV/0!</v>
      </c>
      <c r="G25" s="839" t="e">
        <f>D25/C25*100</f>
        <v>#DIV/0!</v>
      </c>
      <c r="H25" s="839">
        <f t="shared" ref="H25:AE27" si="5">H32+H39</f>
        <v>0</v>
      </c>
      <c r="I25" s="839">
        <f t="shared" si="5"/>
        <v>0</v>
      </c>
      <c r="J25" s="839">
        <f t="shared" si="5"/>
        <v>0</v>
      </c>
      <c r="K25" s="839">
        <f t="shared" si="5"/>
        <v>0</v>
      </c>
      <c r="L25" s="839">
        <f t="shared" si="5"/>
        <v>0</v>
      </c>
      <c r="M25" s="839">
        <f t="shared" si="5"/>
        <v>0</v>
      </c>
      <c r="N25" s="839">
        <f t="shared" si="5"/>
        <v>0</v>
      </c>
      <c r="O25" s="839">
        <f t="shared" si="5"/>
        <v>0</v>
      </c>
      <c r="P25" s="839">
        <f t="shared" si="5"/>
        <v>0</v>
      </c>
      <c r="Q25" s="839">
        <f t="shared" si="5"/>
        <v>0</v>
      </c>
      <c r="R25" s="839">
        <f t="shared" si="5"/>
        <v>0</v>
      </c>
      <c r="S25" s="839">
        <f t="shared" si="5"/>
        <v>0</v>
      </c>
      <c r="T25" s="839">
        <f t="shared" si="5"/>
        <v>0</v>
      </c>
      <c r="U25" s="839">
        <f t="shared" si="5"/>
        <v>0</v>
      </c>
      <c r="V25" s="839">
        <f t="shared" si="5"/>
        <v>0</v>
      </c>
      <c r="W25" s="839">
        <f t="shared" si="5"/>
        <v>0</v>
      </c>
      <c r="X25" s="839">
        <f t="shared" si="5"/>
        <v>0</v>
      </c>
      <c r="Y25" s="839">
        <f t="shared" si="5"/>
        <v>0</v>
      </c>
      <c r="Z25" s="839">
        <f t="shared" si="5"/>
        <v>0</v>
      </c>
      <c r="AA25" s="839">
        <f t="shared" si="5"/>
        <v>0</v>
      </c>
      <c r="AB25" s="839">
        <f t="shared" si="5"/>
        <v>0</v>
      </c>
      <c r="AC25" s="839">
        <f t="shared" si="5"/>
        <v>0</v>
      </c>
      <c r="AD25" s="839">
        <f t="shared" si="5"/>
        <v>0</v>
      </c>
      <c r="AE25" s="839">
        <f t="shared" si="5"/>
        <v>0</v>
      </c>
      <c r="AF25" s="1159"/>
    </row>
    <row r="26" spans="1:32" ht="33.6" x14ac:dyDescent="0.3">
      <c r="A26" s="829" t="s">
        <v>93</v>
      </c>
      <c r="B26" s="839">
        <f>B31+B38</f>
        <v>3793.1990000000001</v>
      </c>
      <c r="C26" s="839">
        <f>C33+C40</f>
        <v>3793.2089999999998</v>
      </c>
      <c r="D26" s="839">
        <f>D31+D38</f>
        <v>3704.2792200000004</v>
      </c>
      <c r="E26" s="839">
        <f>E31+E38</f>
        <v>3704.2792200000004</v>
      </c>
      <c r="F26" s="839">
        <f>E26/B26*100</f>
        <v>97.655810306814914</v>
      </c>
      <c r="G26" s="839">
        <f>E26/C26*100</f>
        <v>97.655552857751843</v>
      </c>
      <c r="H26" s="839">
        <f t="shared" ref="H26:O26" si="6">H33+H40</f>
        <v>322.84499999999997</v>
      </c>
      <c r="I26" s="839">
        <f t="shared" si="6"/>
        <v>265.18747999999999</v>
      </c>
      <c r="J26" s="839">
        <f t="shared" si="6"/>
        <v>583.08100000000002</v>
      </c>
      <c r="K26" s="839">
        <f t="shared" si="6"/>
        <v>245.32830000000001</v>
      </c>
      <c r="L26" s="839">
        <f t="shared" si="6"/>
        <v>234.87800000000001</v>
      </c>
      <c r="M26" s="839">
        <f t="shared" si="6"/>
        <v>154.37714</v>
      </c>
      <c r="N26" s="839">
        <f t="shared" si="6"/>
        <v>279.39599999999996</v>
      </c>
      <c r="O26" s="839">
        <f t="shared" si="6"/>
        <v>351.12565999999998</v>
      </c>
      <c r="P26" s="839">
        <f t="shared" si="5"/>
        <v>186.71200000000002</v>
      </c>
      <c r="Q26" s="839">
        <f t="shared" si="5"/>
        <v>435.25463999999999</v>
      </c>
      <c r="R26" s="839">
        <f t="shared" si="5"/>
        <v>527.38600000000008</v>
      </c>
      <c r="S26" s="839">
        <f>S33+S40</f>
        <v>466.09</v>
      </c>
      <c r="T26" s="839">
        <f t="shared" si="5"/>
        <v>388.18599999999998</v>
      </c>
      <c r="U26" s="839">
        <f t="shared" si="5"/>
        <v>385.01</v>
      </c>
      <c r="V26" s="839">
        <f t="shared" si="5"/>
        <v>139.86500000000001</v>
      </c>
      <c r="W26" s="839">
        <f t="shared" si="5"/>
        <v>210.096</v>
      </c>
      <c r="X26" s="839">
        <f t="shared" si="5"/>
        <v>149.56</v>
      </c>
      <c r="Y26" s="839">
        <f t="shared" si="5"/>
        <v>259.97000000000003</v>
      </c>
      <c r="Z26" s="839">
        <f>Z33+Z40</f>
        <v>317.988</v>
      </c>
      <c r="AA26" s="839">
        <f>AA33+AA40</f>
        <v>221.47900000000001</v>
      </c>
      <c r="AB26" s="839">
        <f>AB33+AB40</f>
        <v>213.57900000000001</v>
      </c>
      <c r="AC26" s="839">
        <f t="shared" si="5"/>
        <v>216.501</v>
      </c>
      <c r="AD26" s="839">
        <f t="shared" si="5"/>
        <v>449.733</v>
      </c>
      <c r="AE26" s="839">
        <f t="shared" si="5"/>
        <v>493.85999999999996</v>
      </c>
      <c r="AF26" s="1159"/>
    </row>
    <row r="27" spans="1:32" ht="16.8" x14ac:dyDescent="0.3">
      <c r="A27" s="829" t="s">
        <v>28</v>
      </c>
      <c r="B27" s="839">
        <f>B34+B41</f>
        <v>0</v>
      </c>
      <c r="C27" s="839">
        <f>C34+C41</f>
        <v>0</v>
      </c>
      <c r="D27" s="839">
        <f t="shared" ref="D27:E29" si="7">D34+D41</f>
        <v>0</v>
      </c>
      <c r="E27" s="839">
        <f t="shared" si="7"/>
        <v>0</v>
      </c>
      <c r="F27" s="839" t="e">
        <f>E27/B27*100</f>
        <v>#DIV/0!</v>
      </c>
      <c r="G27" s="839" t="e">
        <f>D27/C27*100</f>
        <v>#DIV/0!</v>
      </c>
      <c r="H27" s="839">
        <f t="shared" si="5"/>
        <v>0</v>
      </c>
      <c r="I27" s="839">
        <f t="shared" si="5"/>
        <v>0</v>
      </c>
      <c r="J27" s="839">
        <f t="shared" si="5"/>
        <v>0</v>
      </c>
      <c r="K27" s="839">
        <f t="shared" si="5"/>
        <v>0</v>
      </c>
      <c r="L27" s="839">
        <f t="shared" si="5"/>
        <v>0</v>
      </c>
      <c r="M27" s="839">
        <f t="shared" si="5"/>
        <v>0</v>
      </c>
      <c r="N27" s="839">
        <f t="shared" si="5"/>
        <v>0</v>
      </c>
      <c r="O27" s="839">
        <f t="shared" si="5"/>
        <v>0</v>
      </c>
      <c r="P27" s="839">
        <f t="shared" si="5"/>
        <v>0</v>
      </c>
      <c r="Q27" s="839">
        <f t="shared" si="5"/>
        <v>0</v>
      </c>
      <c r="R27" s="839">
        <f t="shared" si="5"/>
        <v>0</v>
      </c>
      <c r="S27" s="839">
        <f t="shared" si="5"/>
        <v>0</v>
      </c>
      <c r="T27" s="839">
        <f t="shared" si="5"/>
        <v>0</v>
      </c>
      <c r="U27" s="839">
        <f t="shared" si="5"/>
        <v>0</v>
      </c>
      <c r="V27" s="839">
        <f t="shared" si="5"/>
        <v>0</v>
      </c>
      <c r="W27" s="839">
        <f t="shared" si="5"/>
        <v>0</v>
      </c>
      <c r="X27" s="839">
        <f t="shared" si="5"/>
        <v>0</v>
      </c>
      <c r="Y27" s="839">
        <f t="shared" si="5"/>
        <v>0</v>
      </c>
      <c r="Z27" s="839">
        <f t="shared" si="5"/>
        <v>0</v>
      </c>
      <c r="AA27" s="839">
        <f t="shared" si="5"/>
        <v>0</v>
      </c>
      <c r="AB27" s="839">
        <f t="shared" si="5"/>
        <v>0</v>
      </c>
      <c r="AC27" s="839">
        <f t="shared" si="5"/>
        <v>0</v>
      </c>
      <c r="AD27" s="839">
        <f t="shared" si="5"/>
        <v>0</v>
      </c>
      <c r="AE27" s="839">
        <f t="shared" si="5"/>
        <v>0</v>
      </c>
      <c r="AF27" s="1159"/>
    </row>
    <row r="28" spans="1:32" ht="33.6" x14ac:dyDescent="0.3">
      <c r="A28" s="829" t="s">
        <v>94</v>
      </c>
      <c r="B28" s="839">
        <f>B35+B42</f>
        <v>0</v>
      </c>
      <c r="C28" s="839">
        <f>C35+C42</f>
        <v>0</v>
      </c>
      <c r="D28" s="839">
        <f t="shared" si="7"/>
        <v>0</v>
      </c>
      <c r="E28" s="839">
        <f t="shared" si="7"/>
        <v>0</v>
      </c>
      <c r="F28" s="839"/>
      <c r="G28" s="839"/>
      <c r="H28" s="839"/>
      <c r="I28" s="839"/>
      <c r="J28" s="839"/>
      <c r="K28" s="839"/>
      <c r="L28" s="839"/>
      <c r="M28" s="839"/>
      <c r="N28" s="839"/>
      <c r="O28" s="839"/>
      <c r="P28" s="839"/>
      <c r="Q28" s="839"/>
      <c r="R28" s="839"/>
      <c r="S28" s="839"/>
      <c r="T28" s="839"/>
      <c r="U28" s="839"/>
      <c r="V28" s="839"/>
      <c r="W28" s="839"/>
      <c r="X28" s="839"/>
      <c r="Y28" s="839"/>
      <c r="Z28" s="839"/>
      <c r="AA28" s="839"/>
      <c r="AB28" s="839"/>
      <c r="AC28" s="839"/>
      <c r="AD28" s="839"/>
      <c r="AE28" s="839"/>
      <c r="AF28" s="1159"/>
    </row>
    <row r="29" spans="1:32" ht="16.8" x14ac:dyDescent="0.3">
      <c r="A29" s="835" t="s">
        <v>95</v>
      </c>
      <c r="B29" s="839">
        <f>B36+B43</f>
        <v>0</v>
      </c>
      <c r="C29" s="839">
        <f>C36+C43</f>
        <v>0</v>
      </c>
      <c r="D29" s="839">
        <f t="shared" si="7"/>
        <v>0</v>
      </c>
      <c r="E29" s="839">
        <f t="shared" si="7"/>
        <v>0</v>
      </c>
      <c r="F29" s="839"/>
      <c r="G29" s="839"/>
      <c r="H29" s="839"/>
      <c r="I29" s="839"/>
      <c r="J29" s="839"/>
      <c r="K29" s="839"/>
      <c r="L29" s="839"/>
      <c r="M29" s="839"/>
      <c r="N29" s="839"/>
      <c r="O29" s="839"/>
      <c r="P29" s="839"/>
      <c r="Q29" s="839"/>
      <c r="R29" s="839"/>
      <c r="S29" s="839"/>
      <c r="T29" s="839"/>
      <c r="U29" s="839"/>
      <c r="V29" s="839"/>
      <c r="W29" s="839"/>
      <c r="X29" s="839"/>
      <c r="Y29" s="839"/>
      <c r="Z29" s="839"/>
      <c r="AA29" s="839"/>
      <c r="AB29" s="839"/>
      <c r="AC29" s="839"/>
      <c r="AD29" s="839"/>
      <c r="AE29" s="839"/>
      <c r="AF29" s="1159"/>
    </row>
    <row r="30" spans="1:32" ht="33.6" x14ac:dyDescent="0.3">
      <c r="A30" s="1018" t="s">
        <v>485</v>
      </c>
      <c r="B30" s="1019"/>
      <c r="C30" s="1019"/>
      <c r="D30" s="1019"/>
      <c r="E30" s="1019"/>
      <c r="F30" s="1019"/>
      <c r="G30" s="1019"/>
      <c r="H30" s="1020"/>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1"/>
    </row>
    <row r="31" spans="1:32" ht="16.8" x14ac:dyDescent="0.3">
      <c r="A31" s="834" t="s">
        <v>26</v>
      </c>
      <c r="B31" s="839">
        <f>B32+B33+B34+B36</f>
        <v>3720.299</v>
      </c>
      <c r="C31" s="839">
        <f>C32+C33+C34+C36</f>
        <v>3720.299</v>
      </c>
      <c r="D31" s="839">
        <f>D32+D33+D34+D36</f>
        <v>3641.9292200000004</v>
      </c>
      <c r="E31" s="839">
        <f>E33</f>
        <v>3641.9292200000004</v>
      </c>
      <c r="F31" s="839">
        <f>E31/B31*100</f>
        <v>97.893454800272778</v>
      </c>
      <c r="G31" s="839">
        <f>E31/C31*100</f>
        <v>97.893454800272778</v>
      </c>
      <c r="H31" s="839">
        <f>H32+H33+H34+H36</f>
        <v>318.89499999999998</v>
      </c>
      <c r="I31" s="839">
        <f>I32+I33+I34+I36</f>
        <v>265.18747999999999</v>
      </c>
      <c r="J31" s="839">
        <f>J32+J33+J34+J36</f>
        <v>577.50099999999998</v>
      </c>
      <c r="K31" s="839">
        <f>K32+K33+K34+K36</f>
        <v>237.98830000000001</v>
      </c>
      <c r="L31" s="839">
        <f>L32+L33+L34+L36</f>
        <v>229.298</v>
      </c>
      <c r="M31" s="839">
        <v>150.41</v>
      </c>
      <c r="N31" s="839">
        <f t="shared" ref="N31:AE31" si="8">N32+N33+N34+N36</f>
        <v>273.81599999999997</v>
      </c>
      <c r="O31" s="839">
        <f t="shared" si="8"/>
        <v>345.97566</v>
      </c>
      <c r="P31" s="839">
        <f t="shared" si="8"/>
        <v>174.13200000000001</v>
      </c>
      <c r="Q31" s="839">
        <f t="shared" si="8"/>
        <v>424.30464000000001</v>
      </c>
      <c r="R31" s="839">
        <f t="shared" si="8"/>
        <v>521.80600000000004</v>
      </c>
      <c r="S31" s="839">
        <f t="shared" si="8"/>
        <v>460.19</v>
      </c>
      <c r="T31" s="839">
        <f t="shared" si="8"/>
        <v>382.60599999999999</v>
      </c>
      <c r="U31" s="839">
        <f t="shared" si="8"/>
        <v>379.86</v>
      </c>
      <c r="V31" s="839">
        <f t="shared" si="8"/>
        <v>134.285</v>
      </c>
      <c r="W31" s="839">
        <f t="shared" si="8"/>
        <v>206.57599999999999</v>
      </c>
      <c r="X31" s="839">
        <f t="shared" si="8"/>
        <v>143.97999999999999</v>
      </c>
      <c r="Y31" s="839">
        <f t="shared" si="8"/>
        <v>255.21</v>
      </c>
      <c r="Z31" s="839">
        <f t="shared" si="8"/>
        <v>312.40800000000002</v>
      </c>
      <c r="AA31" s="839">
        <f>AA32+AA33+AA34+AA36</f>
        <v>216.47900000000001</v>
      </c>
      <c r="AB31" s="839">
        <f t="shared" si="8"/>
        <v>207.649</v>
      </c>
      <c r="AC31" s="839">
        <f t="shared" si="8"/>
        <v>211.81100000000001</v>
      </c>
      <c r="AD31" s="839">
        <f t="shared" si="8"/>
        <v>443.923</v>
      </c>
      <c r="AE31" s="1455">
        <f t="shared" si="8"/>
        <v>489.84</v>
      </c>
      <c r="AF31" s="1514" t="s">
        <v>653</v>
      </c>
    </row>
    <row r="32" spans="1:32" ht="16.8" x14ac:dyDescent="0.3">
      <c r="A32" s="834" t="s">
        <v>29</v>
      </c>
      <c r="B32" s="839"/>
      <c r="C32" s="839"/>
      <c r="D32" s="839"/>
      <c r="E32" s="839"/>
      <c r="F32" s="839"/>
      <c r="G32" s="839"/>
      <c r="H32" s="840"/>
      <c r="I32" s="840"/>
      <c r="J32" s="840"/>
      <c r="K32" s="840"/>
      <c r="L32" s="840"/>
      <c r="M32" s="840"/>
      <c r="N32" s="840"/>
      <c r="O32" s="840"/>
      <c r="P32" s="840"/>
      <c r="Q32" s="840"/>
      <c r="R32" s="840"/>
      <c r="S32" s="840"/>
      <c r="T32" s="840"/>
      <c r="U32" s="840"/>
      <c r="V32" s="840"/>
      <c r="W32" s="840"/>
      <c r="X32" s="840"/>
      <c r="Y32" s="840"/>
      <c r="Z32" s="840"/>
      <c r="AA32" s="840"/>
      <c r="AB32" s="840"/>
      <c r="AC32" s="840"/>
      <c r="AD32" s="840"/>
      <c r="AE32" s="919"/>
      <c r="AF32" s="1525"/>
    </row>
    <row r="33" spans="1:32" ht="33.6" x14ac:dyDescent="0.3">
      <c r="A33" s="834" t="s">
        <v>93</v>
      </c>
      <c r="B33" s="1455">
        <f>H33+J33+L33+N33+P33+R33++T33+V33++X33+Z33+AB33++AD33</f>
        <v>3720.299</v>
      </c>
      <c r="C33" s="1455">
        <f>H33+J33+L33+N33+P33+R33+T33+V33+X33+Z33+AB33+AD33</f>
        <v>3720.299</v>
      </c>
      <c r="D33" s="839">
        <f>E33</f>
        <v>3641.9292200000004</v>
      </c>
      <c r="E33" s="839">
        <f>I33+K33+M33+O33+Q33+S33+U33+W33+Y33+AA33+AC33+AE33</f>
        <v>3641.9292200000004</v>
      </c>
      <c r="F33" s="839">
        <f>E33/B33*100</f>
        <v>97.893454800272778</v>
      </c>
      <c r="G33" s="839">
        <f>E33/C33*100</f>
        <v>97.893454800272778</v>
      </c>
      <c r="H33" s="840">
        <v>318.89499999999998</v>
      </c>
      <c r="I33" s="840">
        <v>265.18747999999999</v>
      </c>
      <c r="J33" s="840">
        <v>577.50099999999998</v>
      </c>
      <c r="K33" s="840">
        <v>237.98830000000001</v>
      </c>
      <c r="L33" s="840">
        <v>229.298</v>
      </c>
      <c r="M33" s="840">
        <v>148.50713999999999</v>
      </c>
      <c r="N33" s="840">
        <v>273.81599999999997</v>
      </c>
      <c r="O33" s="840">
        <v>345.97566</v>
      </c>
      <c r="P33" s="840">
        <v>174.13200000000001</v>
      </c>
      <c r="Q33" s="840">
        <v>424.30464000000001</v>
      </c>
      <c r="R33" s="840">
        <v>521.80600000000004</v>
      </c>
      <c r="S33" s="840">
        <v>460.19</v>
      </c>
      <c r="T33" s="840">
        <v>382.60599999999999</v>
      </c>
      <c r="U33" s="840">
        <v>379.86</v>
      </c>
      <c r="V33" s="840">
        <v>134.285</v>
      </c>
      <c r="W33" s="840">
        <v>206.57599999999999</v>
      </c>
      <c r="X33" s="840">
        <v>143.97999999999999</v>
      </c>
      <c r="Y33" s="840">
        <v>255.21</v>
      </c>
      <c r="Z33" s="840">
        <v>312.40800000000002</v>
      </c>
      <c r="AA33" s="840">
        <v>216.47900000000001</v>
      </c>
      <c r="AB33" s="840">
        <v>207.649</v>
      </c>
      <c r="AC33" s="840">
        <v>211.81100000000001</v>
      </c>
      <c r="AD33" s="840">
        <v>443.923</v>
      </c>
      <c r="AE33" s="919">
        <v>489.84</v>
      </c>
      <c r="AF33" s="1525"/>
    </row>
    <row r="34" spans="1:32" ht="16.8" x14ac:dyDescent="0.3">
      <c r="A34" s="834" t="s">
        <v>28</v>
      </c>
      <c r="B34" s="839"/>
      <c r="C34" s="839"/>
      <c r="D34" s="839"/>
      <c r="E34" s="839"/>
      <c r="F34" s="839"/>
      <c r="G34" s="839"/>
      <c r="H34" s="840"/>
      <c r="I34" s="840"/>
      <c r="J34" s="840"/>
      <c r="K34" s="840"/>
      <c r="L34" s="840"/>
      <c r="M34" s="840"/>
      <c r="N34" s="840"/>
      <c r="O34" s="840"/>
      <c r="P34" s="840"/>
      <c r="Q34" s="840"/>
      <c r="R34" s="840"/>
      <c r="S34" s="840"/>
      <c r="T34" s="840"/>
      <c r="U34" s="840"/>
      <c r="V34" s="840"/>
      <c r="W34" s="840"/>
      <c r="X34" s="840"/>
      <c r="Y34" s="840"/>
      <c r="Z34" s="840"/>
      <c r="AA34" s="840"/>
      <c r="AB34" s="840"/>
      <c r="AC34" s="840"/>
      <c r="AD34" s="840"/>
      <c r="AE34" s="919"/>
      <c r="AF34" s="1525"/>
    </row>
    <row r="35" spans="1:32" ht="33.6" x14ac:dyDescent="0.3">
      <c r="A35" s="834" t="s">
        <v>94</v>
      </c>
      <c r="B35" s="839"/>
      <c r="C35" s="839"/>
      <c r="D35" s="839"/>
      <c r="E35" s="839"/>
      <c r="F35" s="839"/>
      <c r="G35" s="839"/>
      <c r="H35" s="840"/>
      <c r="I35" s="840"/>
      <c r="J35" s="840"/>
      <c r="K35" s="840"/>
      <c r="L35" s="840"/>
      <c r="M35" s="840"/>
      <c r="N35" s="840"/>
      <c r="O35" s="840"/>
      <c r="P35" s="840"/>
      <c r="Q35" s="840"/>
      <c r="R35" s="840"/>
      <c r="S35" s="840"/>
      <c r="T35" s="840"/>
      <c r="U35" s="840"/>
      <c r="V35" s="840"/>
      <c r="W35" s="840"/>
      <c r="X35" s="840"/>
      <c r="Y35" s="840"/>
      <c r="Z35" s="840"/>
      <c r="AA35" s="840"/>
      <c r="AB35" s="840"/>
      <c r="AC35" s="840"/>
      <c r="AD35" s="840"/>
      <c r="AE35" s="919"/>
      <c r="AF35" s="1525"/>
    </row>
    <row r="36" spans="1:32" ht="16.8" x14ac:dyDescent="0.3">
      <c r="A36" s="835" t="s">
        <v>95</v>
      </c>
      <c r="B36" s="839"/>
      <c r="C36" s="839"/>
      <c r="D36" s="839"/>
      <c r="E36" s="839"/>
      <c r="F36" s="839"/>
      <c r="G36" s="839"/>
      <c r="H36" s="840"/>
      <c r="I36" s="840"/>
      <c r="J36" s="840"/>
      <c r="K36" s="840"/>
      <c r="L36" s="840"/>
      <c r="M36" s="840"/>
      <c r="N36" s="840"/>
      <c r="O36" s="840"/>
      <c r="P36" s="840"/>
      <c r="Q36" s="840"/>
      <c r="R36" s="840"/>
      <c r="S36" s="840"/>
      <c r="T36" s="840"/>
      <c r="U36" s="840"/>
      <c r="V36" s="840"/>
      <c r="W36" s="840"/>
      <c r="X36" s="840"/>
      <c r="Y36" s="840"/>
      <c r="Z36" s="840"/>
      <c r="AA36" s="840"/>
      <c r="AB36" s="840"/>
      <c r="AC36" s="840"/>
      <c r="AD36" s="840"/>
      <c r="AE36" s="919"/>
      <c r="AF36" s="1526"/>
    </row>
    <row r="37" spans="1:32" ht="16.8" x14ac:dyDescent="0.3">
      <c r="A37" s="1018" t="s">
        <v>486</v>
      </c>
      <c r="B37" s="1019"/>
      <c r="C37" s="1019"/>
      <c r="D37" s="1019"/>
      <c r="E37" s="1019"/>
      <c r="F37" s="1019"/>
      <c r="G37" s="1019"/>
      <c r="H37" s="1020"/>
      <c r="I37" s="1020"/>
      <c r="J37" s="1020"/>
      <c r="K37" s="1020"/>
      <c r="L37" s="1020"/>
      <c r="M37" s="1020"/>
      <c r="N37" s="1020"/>
      <c r="O37" s="1020"/>
      <c r="P37" s="1020"/>
      <c r="Q37" s="1020"/>
      <c r="R37" s="1020"/>
      <c r="S37" s="1020"/>
      <c r="T37" s="1020"/>
      <c r="U37" s="1020"/>
      <c r="V37" s="1020"/>
      <c r="W37" s="1020"/>
      <c r="X37" s="1020"/>
      <c r="Y37" s="1020"/>
      <c r="Z37" s="1020"/>
      <c r="AA37" s="1020"/>
      <c r="AB37" s="1020"/>
      <c r="AC37" s="1020"/>
      <c r="AD37" s="1020"/>
      <c r="AE37" s="1020"/>
      <c r="AF37" s="1021"/>
    </row>
    <row r="38" spans="1:32" ht="16.8" x14ac:dyDescent="0.3">
      <c r="A38" s="834" t="s">
        <v>26</v>
      </c>
      <c r="B38" s="839">
        <f t="shared" ref="B38:V38" si="9">B40</f>
        <v>72.900000000000006</v>
      </c>
      <c r="C38" s="839">
        <f t="shared" si="9"/>
        <v>72.91</v>
      </c>
      <c r="D38" s="839">
        <f t="shared" si="9"/>
        <v>62.349999999999994</v>
      </c>
      <c r="E38" s="839">
        <f t="shared" si="9"/>
        <v>62.349999999999994</v>
      </c>
      <c r="F38" s="839">
        <f t="shared" si="9"/>
        <v>55.36</v>
      </c>
      <c r="G38" s="839">
        <f t="shared" si="9"/>
        <v>90.85</v>
      </c>
      <c r="H38" s="839">
        <f t="shared" si="9"/>
        <v>3.95</v>
      </c>
      <c r="I38" s="839">
        <f t="shared" si="9"/>
        <v>0</v>
      </c>
      <c r="J38" s="839">
        <f t="shared" si="9"/>
        <v>5.58</v>
      </c>
      <c r="K38" s="839">
        <f t="shared" si="9"/>
        <v>7.34</v>
      </c>
      <c r="L38" s="839">
        <f t="shared" si="9"/>
        <v>5.58</v>
      </c>
      <c r="M38" s="839">
        <f t="shared" si="9"/>
        <v>5.87</v>
      </c>
      <c r="N38" s="839">
        <f t="shared" si="9"/>
        <v>5.58</v>
      </c>
      <c r="O38" s="839">
        <f t="shared" si="9"/>
        <v>5.15</v>
      </c>
      <c r="P38" s="839">
        <f t="shared" si="9"/>
        <v>12.58</v>
      </c>
      <c r="Q38" s="839">
        <f t="shared" si="9"/>
        <v>10.95</v>
      </c>
      <c r="R38" s="839">
        <f t="shared" si="9"/>
        <v>5.58</v>
      </c>
      <c r="S38" s="839">
        <f t="shared" si="9"/>
        <v>5.9</v>
      </c>
      <c r="T38" s="839">
        <f t="shared" si="9"/>
        <v>5.58</v>
      </c>
      <c r="U38" s="839">
        <f t="shared" si="9"/>
        <v>5.15</v>
      </c>
      <c r="V38" s="839">
        <f t="shared" si="9"/>
        <v>5.58</v>
      </c>
      <c r="W38" s="839"/>
      <c r="X38" s="839">
        <f>X40</f>
        <v>5.58</v>
      </c>
      <c r="Y38" s="839">
        <v>4.76</v>
      </c>
      <c r="Z38" s="839">
        <f>Z40</f>
        <v>5.58</v>
      </c>
      <c r="AA38" s="839">
        <f>AA40</f>
        <v>5</v>
      </c>
      <c r="AB38" s="839">
        <f>AB40</f>
        <v>5.93</v>
      </c>
      <c r="AC38" s="839"/>
      <c r="AD38" s="839">
        <f>AD40</f>
        <v>5.81</v>
      </c>
      <c r="AE38" s="839"/>
      <c r="AF38" s="1514" t="s">
        <v>830</v>
      </c>
    </row>
    <row r="39" spans="1:32" ht="16.8" x14ac:dyDescent="0.3">
      <c r="A39" s="834" t="s">
        <v>29</v>
      </c>
      <c r="B39" s="839"/>
      <c r="C39" s="839"/>
      <c r="D39" s="839"/>
      <c r="E39" s="839"/>
      <c r="F39" s="839"/>
      <c r="G39" s="839"/>
      <c r="H39" s="840"/>
      <c r="I39" s="840"/>
      <c r="J39" s="840"/>
      <c r="K39" s="840"/>
      <c r="L39" s="840"/>
      <c r="M39" s="840"/>
      <c r="N39" s="840"/>
      <c r="O39" s="840"/>
      <c r="P39" s="840"/>
      <c r="Q39" s="840"/>
      <c r="R39" s="840"/>
      <c r="S39" s="840"/>
      <c r="T39" s="840"/>
      <c r="U39" s="840"/>
      <c r="V39" s="840"/>
      <c r="W39" s="840"/>
      <c r="X39" s="840"/>
      <c r="Y39" s="840"/>
      <c r="Z39" s="840"/>
      <c r="AA39" s="840"/>
      <c r="AB39" s="840"/>
      <c r="AC39" s="840"/>
      <c r="AD39" s="840"/>
      <c r="AE39" s="840"/>
      <c r="AF39" s="1515"/>
    </row>
    <row r="40" spans="1:32" ht="33.6" x14ac:dyDescent="0.3">
      <c r="A40" s="834" t="s">
        <v>93</v>
      </c>
      <c r="B40" s="1455">
        <v>72.900000000000006</v>
      </c>
      <c r="C40" s="1455">
        <f>H40+J40+L40+N40+P40+R40+T40+V40+X40+Z40+AB40+AD40</f>
        <v>72.91</v>
      </c>
      <c r="D40" s="1455">
        <f>E40</f>
        <v>62.349999999999994</v>
      </c>
      <c r="E40" s="839">
        <f>I40+K40+M40+O40+Q40+S40+U40+W40+Y40+AA40+AC40+AE40</f>
        <v>62.349999999999994</v>
      </c>
      <c r="F40" s="839">
        <v>55.36</v>
      </c>
      <c r="G40" s="839">
        <v>90.85</v>
      </c>
      <c r="H40" s="840">
        <v>3.95</v>
      </c>
      <c r="I40" s="840">
        <v>0</v>
      </c>
      <c r="J40" s="840">
        <v>5.58</v>
      </c>
      <c r="K40" s="840">
        <v>7.34</v>
      </c>
      <c r="L40" s="840">
        <v>5.58</v>
      </c>
      <c r="M40" s="840">
        <v>5.87</v>
      </c>
      <c r="N40" s="840">
        <v>5.58</v>
      </c>
      <c r="O40" s="840">
        <v>5.15</v>
      </c>
      <c r="P40" s="840">
        <v>12.58</v>
      </c>
      <c r="Q40" s="840">
        <v>10.95</v>
      </c>
      <c r="R40" s="840">
        <v>5.58</v>
      </c>
      <c r="S40" s="840">
        <v>5.9</v>
      </c>
      <c r="T40" s="840">
        <v>5.58</v>
      </c>
      <c r="U40" s="840">
        <v>5.15</v>
      </c>
      <c r="V40" s="840">
        <v>5.58</v>
      </c>
      <c r="W40" s="840">
        <v>3.52</v>
      </c>
      <c r="X40" s="840">
        <v>5.58</v>
      </c>
      <c r="Y40" s="840">
        <v>4.76</v>
      </c>
      <c r="Z40" s="840">
        <v>5.58</v>
      </c>
      <c r="AA40" s="840">
        <v>5</v>
      </c>
      <c r="AB40" s="840">
        <v>5.93</v>
      </c>
      <c r="AC40" s="840">
        <v>4.6900000000000004</v>
      </c>
      <c r="AD40" s="840">
        <v>5.81</v>
      </c>
      <c r="AE40" s="840">
        <v>4.0199999999999996</v>
      </c>
      <c r="AF40" s="1515"/>
    </row>
    <row r="41" spans="1:32" ht="16.8" x14ac:dyDescent="0.3">
      <c r="A41" s="834" t="s">
        <v>28</v>
      </c>
      <c r="B41" s="839"/>
      <c r="C41" s="839"/>
      <c r="D41" s="839"/>
      <c r="E41" s="839"/>
      <c r="F41" s="839"/>
      <c r="G41" s="839"/>
      <c r="H41" s="840"/>
      <c r="I41" s="840"/>
      <c r="J41" s="840"/>
      <c r="K41" s="840"/>
      <c r="L41" s="840"/>
      <c r="M41" s="840"/>
      <c r="N41" s="840"/>
      <c r="O41" s="840"/>
      <c r="P41" s="840"/>
      <c r="Q41" s="840"/>
      <c r="R41" s="840"/>
      <c r="S41" s="840"/>
      <c r="T41" s="840"/>
      <c r="U41" s="840"/>
      <c r="V41" s="840"/>
      <c r="W41" s="840"/>
      <c r="X41" s="840"/>
      <c r="Y41" s="840"/>
      <c r="Z41" s="840"/>
      <c r="AA41" s="840"/>
      <c r="AB41" s="840"/>
      <c r="AC41" s="840"/>
      <c r="AD41" s="840"/>
      <c r="AE41" s="840"/>
      <c r="AF41" s="1515"/>
    </row>
    <row r="42" spans="1:32" ht="33.6" x14ac:dyDescent="0.3">
      <c r="A42" s="834" t="s">
        <v>94</v>
      </c>
      <c r="B42" s="839"/>
      <c r="C42" s="839"/>
      <c r="D42" s="839"/>
      <c r="E42" s="839"/>
      <c r="F42" s="839"/>
      <c r="G42" s="839"/>
      <c r="H42" s="840"/>
      <c r="I42" s="840"/>
      <c r="J42" s="840"/>
      <c r="K42" s="840"/>
      <c r="L42" s="840"/>
      <c r="M42" s="840"/>
      <c r="N42" s="840"/>
      <c r="O42" s="840"/>
      <c r="P42" s="840"/>
      <c r="Q42" s="840"/>
      <c r="R42" s="840"/>
      <c r="S42" s="840"/>
      <c r="T42" s="840"/>
      <c r="U42" s="840"/>
      <c r="V42" s="840"/>
      <c r="W42" s="840"/>
      <c r="X42" s="840"/>
      <c r="Y42" s="840"/>
      <c r="Z42" s="840"/>
      <c r="AA42" s="840"/>
      <c r="AB42" s="840"/>
      <c r="AC42" s="840"/>
      <c r="AD42" s="840"/>
      <c r="AE42" s="840"/>
      <c r="AF42" s="1515"/>
    </row>
    <row r="43" spans="1:32" ht="16.8" x14ac:dyDescent="0.3">
      <c r="A43" s="835" t="s">
        <v>95</v>
      </c>
      <c r="B43" s="839"/>
      <c r="C43" s="839"/>
      <c r="D43" s="839"/>
      <c r="E43" s="839"/>
      <c r="F43" s="839"/>
      <c r="G43" s="839"/>
      <c r="H43" s="840"/>
      <c r="I43" s="840"/>
      <c r="J43" s="840"/>
      <c r="K43" s="840"/>
      <c r="L43" s="840"/>
      <c r="M43" s="840"/>
      <c r="N43" s="840"/>
      <c r="O43" s="840"/>
      <c r="P43" s="840"/>
      <c r="Q43" s="840"/>
      <c r="R43" s="840"/>
      <c r="S43" s="840"/>
      <c r="T43" s="840"/>
      <c r="U43" s="840"/>
      <c r="V43" s="840"/>
      <c r="W43" s="840"/>
      <c r="X43" s="840"/>
      <c r="Y43" s="840"/>
      <c r="Z43" s="840"/>
      <c r="AA43" s="840"/>
      <c r="AB43" s="840"/>
      <c r="AC43" s="840"/>
      <c r="AD43" s="840"/>
      <c r="AE43" s="840"/>
      <c r="AF43" s="1516"/>
    </row>
    <row r="44" spans="1:32" ht="20.399999999999999" x14ac:dyDescent="0.3">
      <c r="A44" s="1522" t="s">
        <v>510</v>
      </c>
      <c r="B44" s="1523"/>
      <c r="C44" s="1523"/>
      <c r="D44" s="1523"/>
      <c r="E44" s="152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4"/>
      <c r="AF44" s="1514"/>
    </row>
    <row r="45" spans="1:32" ht="16.8" x14ac:dyDescent="0.3">
      <c r="A45" s="827" t="s">
        <v>26</v>
      </c>
      <c r="B45" s="828">
        <f>B46+B47+B48+B50</f>
        <v>6.508</v>
      </c>
      <c r="C45" s="828">
        <f>C46+C47+C48+C50</f>
        <v>6.508</v>
      </c>
      <c r="D45" s="828">
        <f>D46+D47+D48+D50</f>
        <v>6.4980000000000002</v>
      </c>
      <c r="E45" s="828">
        <f>E46+E47+E48+E50</f>
        <v>6.4980000000000002</v>
      </c>
      <c r="F45" s="828">
        <f>E45/B45*100</f>
        <v>99.846342962507677</v>
      </c>
      <c r="G45" s="828">
        <f>E45/C45*100</f>
        <v>99.846342962507677</v>
      </c>
      <c r="H45" s="828">
        <f t="shared" ref="H45:AE45" si="10">H46+H47+H48+H50</f>
        <v>0</v>
      </c>
      <c r="I45" s="828">
        <f t="shared" si="10"/>
        <v>0</v>
      </c>
      <c r="J45" s="828">
        <f t="shared" si="10"/>
        <v>0</v>
      </c>
      <c r="K45" s="828">
        <f t="shared" si="10"/>
        <v>0</v>
      </c>
      <c r="L45" s="828">
        <f t="shared" si="10"/>
        <v>0</v>
      </c>
      <c r="M45" s="828">
        <f t="shared" si="10"/>
        <v>0</v>
      </c>
      <c r="N45" s="828">
        <f t="shared" si="10"/>
        <v>0</v>
      </c>
      <c r="O45" s="828">
        <f t="shared" si="10"/>
        <v>0</v>
      </c>
      <c r="P45" s="828">
        <f t="shared" si="10"/>
        <v>1</v>
      </c>
      <c r="Q45" s="828">
        <f t="shared" si="10"/>
        <v>0</v>
      </c>
      <c r="R45" s="828">
        <f t="shared" si="10"/>
        <v>0</v>
      </c>
      <c r="S45" s="828">
        <f t="shared" si="10"/>
        <v>0</v>
      </c>
      <c r="T45" s="828">
        <f t="shared" si="10"/>
        <v>0</v>
      </c>
      <c r="U45" s="828">
        <f t="shared" si="10"/>
        <v>0</v>
      </c>
      <c r="V45" s="828">
        <f t="shared" si="10"/>
        <v>0</v>
      </c>
      <c r="W45" s="828">
        <f t="shared" si="10"/>
        <v>0.99</v>
      </c>
      <c r="X45" s="828">
        <f t="shared" si="10"/>
        <v>0</v>
      </c>
      <c r="Y45" s="828">
        <f t="shared" si="10"/>
        <v>0</v>
      </c>
      <c r="Z45" s="828">
        <f t="shared" si="10"/>
        <v>0</v>
      </c>
      <c r="AA45" s="828">
        <f>AA46+AA47+AA48+AA50</f>
        <v>0</v>
      </c>
      <c r="AB45" s="828">
        <f t="shared" si="10"/>
        <v>5.508</v>
      </c>
      <c r="AC45" s="828">
        <f t="shared" si="10"/>
        <v>5.508</v>
      </c>
      <c r="AD45" s="828">
        <f t="shared" si="10"/>
        <v>0</v>
      </c>
      <c r="AE45" s="828">
        <f t="shared" si="10"/>
        <v>0</v>
      </c>
      <c r="AF45" s="1515"/>
    </row>
    <row r="46" spans="1:32" ht="16.8" x14ac:dyDescent="0.3">
      <c r="A46" s="829" t="s">
        <v>29</v>
      </c>
      <c r="B46" s="1420">
        <f>H46+J46+L46+N46+P46+R46+T46+V46+X46+Z46+AB46+AD46</f>
        <v>6.508</v>
      </c>
      <c r="C46" s="1420">
        <f>H46+J46+L46+N46+P46+R46+T46+V46+X46+Z46+AB46+AD46</f>
        <v>6.508</v>
      </c>
      <c r="D46" s="1420">
        <f>E46</f>
        <v>6.4980000000000002</v>
      </c>
      <c r="E46" s="1420">
        <f>I46+K46+M46+O46+Q46+S46+U46+W46+Y46+AA46+AC46+AE46</f>
        <v>6.4980000000000002</v>
      </c>
      <c r="F46" s="1420">
        <f>E46/B46*100</f>
        <v>99.846342962507677</v>
      </c>
      <c r="G46" s="830">
        <f>E46/C46*100</f>
        <v>99.846342962507677</v>
      </c>
      <c r="H46" s="831">
        <v>0</v>
      </c>
      <c r="I46" s="831">
        <v>0</v>
      </c>
      <c r="J46" s="831">
        <v>0</v>
      </c>
      <c r="K46" s="831">
        <v>0</v>
      </c>
      <c r="L46" s="831">
        <v>0</v>
      </c>
      <c r="M46" s="831">
        <v>0</v>
      </c>
      <c r="N46" s="831">
        <v>0</v>
      </c>
      <c r="O46" s="831">
        <v>0</v>
      </c>
      <c r="P46" s="831">
        <v>1</v>
      </c>
      <c r="Q46" s="831">
        <v>0</v>
      </c>
      <c r="R46" s="831">
        <v>0</v>
      </c>
      <c r="S46" s="831">
        <v>0</v>
      </c>
      <c r="T46" s="831">
        <v>0</v>
      </c>
      <c r="U46" s="831">
        <v>0</v>
      </c>
      <c r="V46" s="831">
        <v>0</v>
      </c>
      <c r="W46" s="831">
        <v>0.99</v>
      </c>
      <c r="X46" s="831">
        <v>0</v>
      </c>
      <c r="Y46" s="831">
        <v>0</v>
      </c>
      <c r="Z46" s="831"/>
      <c r="AA46" s="831"/>
      <c r="AB46" s="831">
        <v>5.508</v>
      </c>
      <c r="AC46" s="831">
        <v>5.508</v>
      </c>
      <c r="AD46" s="831">
        <v>0</v>
      </c>
      <c r="AE46" s="832"/>
      <c r="AF46" s="1515"/>
    </row>
    <row r="47" spans="1:32" ht="33.6" x14ac:dyDescent="0.3">
      <c r="A47" s="829" t="s">
        <v>93</v>
      </c>
      <c r="B47" s="830"/>
      <c r="C47" s="830"/>
      <c r="D47" s="830"/>
      <c r="E47" s="830"/>
      <c r="F47" s="830"/>
      <c r="G47" s="830"/>
      <c r="H47" s="831"/>
      <c r="I47" s="831"/>
      <c r="J47" s="831"/>
      <c r="K47" s="831"/>
      <c r="L47" s="831"/>
      <c r="M47" s="831"/>
      <c r="N47" s="831"/>
      <c r="O47" s="831"/>
      <c r="P47" s="831"/>
      <c r="Q47" s="831"/>
      <c r="R47" s="831"/>
      <c r="S47" s="831"/>
      <c r="T47" s="831"/>
      <c r="U47" s="831"/>
      <c r="V47" s="831"/>
      <c r="W47" s="831"/>
      <c r="X47" s="831"/>
      <c r="Y47" s="831"/>
      <c r="Z47" s="831"/>
      <c r="AA47" s="831"/>
      <c r="AB47" s="831"/>
      <c r="AC47" s="831"/>
      <c r="AD47" s="831"/>
      <c r="AE47" s="832"/>
      <c r="AF47" s="1515"/>
    </row>
    <row r="48" spans="1:32" ht="16.8" x14ac:dyDescent="0.3">
      <c r="A48" s="829" t="s">
        <v>28</v>
      </c>
      <c r="B48" s="830"/>
      <c r="C48" s="830"/>
      <c r="D48" s="830"/>
      <c r="E48" s="830"/>
      <c r="F48" s="830"/>
      <c r="G48" s="830"/>
      <c r="H48" s="831"/>
      <c r="I48" s="831"/>
      <c r="J48" s="831"/>
      <c r="K48" s="831"/>
      <c r="L48" s="831"/>
      <c r="M48" s="831"/>
      <c r="N48" s="831"/>
      <c r="O48" s="831"/>
      <c r="P48" s="831"/>
      <c r="Q48" s="831"/>
      <c r="R48" s="831"/>
      <c r="S48" s="831"/>
      <c r="T48" s="831"/>
      <c r="U48" s="831"/>
      <c r="V48" s="831"/>
      <c r="W48" s="831"/>
      <c r="X48" s="831"/>
      <c r="Y48" s="831"/>
      <c r="Z48" s="831"/>
      <c r="AA48" s="831"/>
      <c r="AB48" s="831"/>
      <c r="AC48" s="831"/>
      <c r="AD48" s="831"/>
      <c r="AE48" s="832"/>
      <c r="AF48" s="1515"/>
    </row>
    <row r="49" spans="1:32" ht="33.6" x14ac:dyDescent="0.3">
      <c r="A49" s="829" t="s">
        <v>94</v>
      </c>
      <c r="B49" s="830"/>
      <c r="C49" s="830"/>
      <c r="D49" s="830"/>
      <c r="E49" s="830"/>
      <c r="F49" s="830"/>
      <c r="G49" s="830"/>
      <c r="H49" s="831"/>
      <c r="I49" s="831"/>
      <c r="J49" s="831"/>
      <c r="K49" s="831"/>
      <c r="L49" s="831"/>
      <c r="M49" s="831"/>
      <c r="N49" s="831"/>
      <c r="O49" s="831"/>
      <c r="P49" s="831"/>
      <c r="Q49" s="831"/>
      <c r="R49" s="831"/>
      <c r="S49" s="831"/>
      <c r="T49" s="831"/>
      <c r="U49" s="831"/>
      <c r="V49" s="831"/>
      <c r="W49" s="831"/>
      <c r="X49" s="831"/>
      <c r="Y49" s="831"/>
      <c r="Z49" s="831"/>
      <c r="AA49" s="831"/>
      <c r="AB49" s="831"/>
      <c r="AC49" s="831"/>
      <c r="AD49" s="831"/>
      <c r="AE49" s="832"/>
      <c r="AF49" s="1515"/>
    </row>
    <row r="50" spans="1:32" ht="16.8" x14ac:dyDescent="0.3">
      <c r="A50" s="835" t="s">
        <v>95</v>
      </c>
      <c r="B50" s="830"/>
      <c r="C50" s="830"/>
      <c r="D50" s="830"/>
      <c r="E50" s="830"/>
      <c r="F50" s="830"/>
      <c r="G50" s="830"/>
      <c r="H50" s="831"/>
      <c r="I50" s="831"/>
      <c r="J50" s="831"/>
      <c r="K50" s="831"/>
      <c r="L50" s="831"/>
      <c r="M50" s="831"/>
      <c r="N50" s="831"/>
      <c r="O50" s="831"/>
      <c r="P50" s="831"/>
      <c r="Q50" s="831"/>
      <c r="R50" s="831"/>
      <c r="S50" s="831"/>
      <c r="T50" s="831"/>
      <c r="U50" s="831"/>
      <c r="V50" s="831"/>
      <c r="W50" s="831"/>
      <c r="X50" s="831"/>
      <c r="Y50" s="831"/>
      <c r="Z50" s="831"/>
      <c r="AA50" s="831"/>
      <c r="AB50" s="831"/>
      <c r="AC50" s="831"/>
      <c r="AD50" s="831"/>
      <c r="AE50" s="832"/>
      <c r="AF50" s="1516"/>
    </row>
    <row r="51" spans="1:32" ht="20.399999999999999" x14ac:dyDescent="0.3">
      <c r="A51" s="1498" t="s">
        <v>511</v>
      </c>
      <c r="B51" s="1517"/>
      <c r="C51" s="1517"/>
      <c r="D51" s="1517"/>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1517"/>
      <c r="AB51" s="1517"/>
      <c r="AC51" s="1517"/>
      <c r="AD51" s="1517"/>
      <c r="AE51" s="1518"/>
      <c r="AF51" s="837"/>
    </row>
    <row r="52" spans="1:32" ht="16.8" x14ac:dyDescent="0.3">
      <c r="A52" s="827" t="s">
        <v>26</v>
      </c>
      <c r="B52" s="828">
        <f>B53+B54+B55+B57</f>
        <v>269.2</v>
      </c>
      <c r="C52" s="828">
        <f>C53+C54+C55+C57</f>
        <v>269.2</v>
      </c>
      <c r="D52" s="828">
        <f>D53+D54+D55+D57</f>
        <v>175.84800000000001</v>
      </c>
      <c r="E52" s="828">
        <f>E53+E54+E55+E57</f>
        <v>258.84800000000001</v>
      </c>
      <c r="F52" s="828">
        <f t="shared" ref="F52:F57" si="11">E52/B52*100</f>
        <v>96.154531946508186</v>
      </c>
      <c r="G52" s="828">
        <f t="shared" ref="G52:G57" si="12">E52/C52*100</f>
        <v>96.154531946508186</v>
      </c>
      <c r="H52" s="828">
        <f t="shared" ref="H52:AE52" si="13">H53+H54+H55+H57</f>
        <v>0</v>
      </c>
      <c r="I52" s="828">
        <f t="shared" si="13"/>
        <v>0</v>
      </c>
      <c r="J52" s="828">
        <f t="shared" si="13"/>
        <v>0</v>
      </c>
      <c r="K52" s="828">
        <f t="shared" si="13"/>
        <v>0</v>
      </c>
      <c r="L52" s="828">
        <f t="shared" si="13"/>
        <v>0</v>
      </c>
      <c r="M52" s="828">
        <f t="shared" si="13"/>
        <v>0</v>
      </c>
      <c r="N52" s="828">
        <f t="shared" si="13"/>
        <v>0</v>
      </c>
      <c r="O52" s="828">
        <f t="shared" si="13"/>
        <v>0</v>
      </c>
      <c r="P52" s="828">
        <f>P53+P54+P55+P57</f>
        <v>9.57</v>
      </c>
      <c r="Q52" s="828">
        <f t="shared" si="13"/>
        <v>0</v>
      </c>
      <c r="R52" s="828">
        <f t="shared" si="13"/>
        <v>9.57</v>
      </c>
      <c r="S52" s="828">
        <f t="shared" si="13"/>
        <v>0</v>
      </c>
      <c r="T52" s="828">
        <f t="shared" si="13"/>
        <v>9.57</v>
      </c>
      <c r="U52" s="828">
        <f t="shared" si="13"/>
        <v>24.43</v>
      </c>
      <c r="V52" s="828">
        <f t="shared" si="13"/>
        <v>9.57</v>
      </c>
      <c r="W52" s="828">
        <f t="shared" si="13"/>
        <v>10.848000000000001</v>
      </c>
      <c r="X52" s="828">
        <f t="shared" si="13"/>
        <v>9.57</v>
      </c>
      <c r="Y52" s="828">
        <f t="shared" si="13"/>
        <v>8.4079999999999995</v>
      </c>
      <c r="Z52" s="828">
        <f t="shared" si="13"/>
        <v>34.57</v>
      </c>
      <c r="AA52" s="828">
        <f t="shared" si="13"/>
        <v>25</v>
      </c>
      <c r="AB52" s="828">
        <f t="shared" si="13"/>
        <v>152.66999999999999</v>
      </c>
      <c r="AC52" s="828">
        <f t="shared" si="13"/>
        <v>119.816</v>
      </c>
      <c r="AD52" s="828">
        <f t="shared" si="13"/>
        <v>34.11</v>
      </c>
      <c r="AE52" s="828">
        <f t="shared" si="13"/>
        <v>70.346000000000004</v>
      </c>
      <c r="AF52" s="837"/>
    </row>
    <row r="53" spans="1:32" ht="16.8" x14ac:dyDescent="0.3">
      <c r="A53" s="829" t="s">
        <v>29</v>
      </c>
      <c r="B53" s="830">
        <f t="shared" ref="B53:E57" si="14">B60+B67+B74+B81</f>
        <v>0</v>
      </c>
      <c r="C53" s="830">
        <f t="shared" si="14"/>
        <v>0</v>
      </c>
      <c r="D53" s="830">
        <f t="shared" si="14"/>
        <v>0</v>
      </c>
      <c r="E53" s="830">
        <f t="shared" si="14"/>
        <v>0</v>
      </c>
      <c r="F53" s="830" t="e">
        <f t="shared" si="11"/>
        <v>#DIV/0!</v>
      </c>
      <c r="G53" s="830" t="e">
        <f t="shared" si="12"/>
        <v>#DIV/0!</v>
      </c>
      <c r="H53" s="830">
        <f t="shared" ref="H53:AE57" si="15">H60+H67+H74+H81</f>
        <v>0</v>
      </c>
      <c r="I53" s="830">
        <f t="shared" si="15"/>
        <v>0</v>
      </c>
      <c r="J53" s="830">
        <f t="shared" si="15"/>
        <v>0</v>
      </c>
      <c r="K53" s="830">
        <f t="shared" si="15"/>
        <v>0</v>
      </c>
      <c r="L53" s="830">
        <f t="shared" si="15"/>
        <v>0</v>
      </c>
      <c r="M53" s="830">
        <f t="shared" si="15"/>
        <v>0</v>
      </c>
      <c r="N53" s="830">
        <f t="shared" si="15"/>
        <v>0</v>
      </c>
      <c r="O53" s="830">
        <f t="shared" si="15"/>
        <v>0</v>
      </c>
      <c r="P53" s="830">
        <f t="shared" si="15"/>
        <v>0</v>
      </c>
      <c r="Q53" s="830">
        <f t="shared" si="15"/>
        <v>0</v>
      </c>
      <c r="R53" s="830">
        <f t="shared" si="15"/>
        <v>0</v>
      </c>
      <c r="S53" s="830">
        <f t="shared" si="15"/>
        <v>0</v>
      </c>
      <c r="T53" s="830">
        <f t="shared" si="15"/>
        <v>0</v>
      </c>
      <c r="U53" s="830">
        <f t="shared" si="15"/>
        <v>0</v>
      </c>
      <c r="V53" s="830">
        <f t="shared" si="15"/>
        <v>0</v>
      </c>
      <c r="W53" s="830">
        <f t="shared" si="15"/>
        <v>0</v>
      </c>
      <c r="X53" s="830">
        <f t="shared" si="15"/>
        <v>0</v>
      </c>
      <c r="Y53" s="830">
        <f t="shared" si="15"/>
        <v>0</v>
      </c>
      <c r="Z53" s="830">
        <f t="shared" si="15"/>
        <v>0</v>
      </c>
      <c r="AA53" s="830">
        <f t="shared" si="15"/>
        <v>0</v>
      </c>
      <c r="AB53" s="830">
        <f t="shared" si="15"/>
        <v>0</v>
      </c>
      <c r="AC53" s="830">
        <f t="shared" si="15"/>
        <v>0</v>
      </c>
      <c r="AD53" s="830">
        <f t="shared" si="15"/>
        <v>0</v>
      </c>
      <c r="AE53" s="830">
        <f t="shared" si="15"/>
        <v>0</v>
      </c>
      <c r="AF53" s="1159"/>
    </row>
    <row r="54" spans="1:32" ht="33.6" x14ac:dyDescent="0.3">
      <c r="A54" s="829" t="s">
        <v>93</v>
      </c>
      <c r="B54" s="830">
        <f t="shared" si="14"/>
        <v>0</v>
      </c>
      <c r="C54" s="830">
        <f t="shared" si="14"/>
        <v>0</v>
      </c>
      <c r="D54" s="830">
        <f t="shared" si="14"/>
        <v>0</v>
      </c>
      <c r="E54" s="830">
        <f t="shared" si="14"/>
        <v>0</v>
      </c>
      <c r="F54" s="830" t="e">
        <f t="shared" si="11"/>
        <v>#DIV/0!</v>
      </c>
      <c r="G54" s="830" t="e">
        <f t="shared" si="12"/>
        <v>#DIV/0!</v>
      </c>
      <c r="H54" s="830">
        <f t="shared" si="15"/>
        <v>0</v>
      </c>
      <c r="I54" s="830">
        <f t="shared" si="15"/>
        <v>0</v>
      </c>
      <c r="J54" s="830">
        <f t="shared" si="15"/>
        <v>0</v>
      </c>
      <c r="K54" s="830">
        <f t="shared" si="15"/>
        <v>0</v>
      </c>
      <c r="L54" s="830">
        <f t="shared" si="15"/>
        <v>0</v>
      </c>
      <c r="M54" s="830">
        <f t="shared" si="15"/>
        <v>0</v>
      </c>
      <c r="N54" s="830">
        <f t="shared" si="15"/>
        <v>0</v>
      </c>
      <c r="O54" s="830">
        <f t="shared" si="15"/>
        <v>0</v>
      </c>
      <c r="P54" s="830">
        <f t="shared" si="15"/>
        <v>0</v>
      </c>
      <c r="Q54" s="830">
        <f t="shared" si="15"/>
        <v>0</v>
      </c>
      <c r="R54" s="830">
        <f t="shared" si="15"/>
        <v>0</v>
      </c>
      <c r="S54" s="830">
        <f t="shared" si="15"/>
        <v>0</v>
      </c>
      <c r="T54" s="830">
        <f t="shared" si="15"/>
        <v>0</v>
      </c>
      <c r="U54" s="830">
        <f t="shared" si="15"/>
        <v>0</v>
      </c>
      <c r="V54" s="830">
        <f t="shared" si="15"/>
        <v>0</v>
      </c>
      <c r="W54" s="830">
        <f t="shared" si="15"/>
        <v>0</v>
      </c>
      <c r="X54" s="830">
        <f t="shared" si="15"/>
        <v>0</v>
      </c>
      <c r="Y54" s="830">
        <f t="shared" si="15"/>
        <v>0</v>
      </c>
      <c r="Z54" s="830">
        <f t="shared" si="15"/>
        <v>0</v>
      </c>
      <c r="AA54" s="830">
        <f t="shared" si="15"/>
        <v>0</v>
      </c>
      <c r="AB54" s="830">
        <f t="shared" si="15"/>
        <v>0</v>
      </c>
      <c r="AC54" s="830">
        <f t="shared" si="15"/>
        <v>0</v>
      </c>
      <c r="AD54" s="830">
        <f t="shared" si="15"/>
        <v>0</v>
      </c>
      <c r="AE54" s="830">
        <f t="shared" si="15"/>
        <v>0</v>
      </c>
      <c r="AF54" s="1159"/>
    </row>
    <row r="55" spans="1:32" ht="16.8" x14ac:dyDescent="0.3">
      <c r="A55" s="829" t="s">
        <v>28</v>
      </c>
      <c r="B55" s="830">
        <f>B62+B69+B76+B83</f>
        <v>269.2</v>
      </c>
      <c r="C55" s="830">
        <f>C62+C69+C76+C83</f>
        <v>269.2</v>
      </c>
      <c r="D55" s="830">
        <f>D62+D69+D76+D83</f>
        <v>175.84800000000001</v>
      </c>
      <c r="E55" s="830">
        <f t="shared" si="14"/>
        <v>258.84800000000001</v>
      </c>
      <c r="F55" s="830">
        <f t="shared" si="11"/>
        <v>96.154531946508186</v>
      </c>
      <c r="G55" s="830">
        <f t="shared" si="12"/>
        <v>96.154531946508186</v>
      </c>
      <c r="H55" s="830">
        <f t="shared" si="15"/>
        <v>0</v>
      </c>
      <c r="I55" s="830">
        <f t="shared" si="15"/>
        <v>0</v>
      </c>
      <c r="J55" s="830">
        <f t="shared" si="15"/>
        <v>0</v>
      </c>
      <c r="K55" s="830">
        <f t="shared" si="15"/>
        <v>0</v>
      </c>
      <c r="L55" s="830">
        <f t="shared" si="15"/>
        <v>0</v>
      </c>
      <c r="M55" s="830">
        <f t="shared" si="15"/>
        <v>0</v>
      </c>
      <c r="N55" s="830">
        <f t="shared" si="15"/>
        <v>0</v>
      </c>
      <c r="O55" s="830">
        <f t="shared" si="15"/>
        <v>0</v>
      </c>
      <c r="P55" s="830">
        <f>P62+P69+P76+P83</f>
        <v>9.57</v>
      </c>
      <c r="Q55" s="830">
        <f t="shared" si="15"/>
        <v>0</v>
      </c>
      <c r="R55" s="830">
        <f t="shared" si="15"/>
        <v>9.57</v>
      </c>
      <c r="S55" s="830">
        <f t="shared" si="15"/>
        <v>0</v>
      </c>
      <c r="T55" s="830">
        <f t="shared" si="15"/>
        <v>9.57</v>
      </c>
      <c r="U55" s="830">
        <f t="shared" si="15"/>
        <v>24.43</v>
      </c>
      <c r="V55" s="830">
        <f t="shared" si="15"/>
        <v>9.57</v>
      </c>
      <c r="W55" s="830">
        <f t="shared" si="15"/>
        <v>10.848000000000001</v>
      </c>
      <c r="X55" s="830">
        <f t="shared" si="15"/>
        <v>9.57</v>
      </c>
      <c r="Y55" s="830">
        <f t="shared" si="15"/>
        <v>8.4079999999999995</v>
      </c>
      <c r="Z55" s="830">
        <f t="shared" si="15"/>
        <v>34.57</v>
      </c>
      <c r="AA55" s="830">
        <f t="shared" si="15"/>
        <v>25</v>
      </c>
      <c r="AB55" s="830">
        <f t="shared" si="15"/>
        <v>152.66999999999999</v>
      </c>
      <c r="AC55" s="830">
        <f t="shared" si="15"/>
        <v>119.816</v>
      </c>
      <c r="AD55" s="830">
        <f t="shared" si="15"/>
        <v>34.11</v>
      </c>
      <c r="AE55" s="830">
        <f t="shared" si="15"/>
        <v>70.346000000000004</v>
      </c>
      <c r="AF55" s="1159"/>
    </row>
    <row r="56" spans="1:32" ht="33.6" x14ac:dyDescent="0.3">
      <c r="A56" s="829" t="s">
        <v>94</v>
      </c>
      <c r="B56" s="830">
        <f t="shared" si="14"/>
        <v>0</v>
      </c>
      <c r="C56" s="830">
        <f t="shared" si="14"/>
        <v>0</v>
      </c>
      <c r="D56" s="830">
        <f>D63+D70+D77+D84</f>
        <v>0</v>
      </c>
      <c r="E56" s="830">
        <f t="shared" si="14"/>
        <v>0</v>
      </c>
      <c r="F56" s="830" t="e">
        <f t="shared" si="11"/>
        <v>#DIV/0!</v>
      </c>
      <c r="G56" s="830" t="e">
        <f t="shared" si="12"/>
        <v>#DIV/0!</v>
      </c>
      <c r="H56" s="830">
        <f t="shared" si="15"/>
        <v>0</v>
      </c>
      <c r="I56" s="830">
        <f t="shared" si="15"/>
        <v>0</v>
      </c>
      <c r="J56" s="830">
        <f t="shared" si="15"/>
        <v>0</v>
      </c>
      <c r="K56" s="830">
        <f t="shared" si="15"/>
        <v>0</v>
      </c>
      <c r="L56" s="830">
        <f t="shared" si="15"/>
        <v>0</v>
      </c>
      <c r="M56" s="830">
        <f t="shared" si="15"/>
        <v>0</v>
      </c>
      <c r="N56" s="830">
        <f t="shared" si="15"/>
        <v>0</v>
      </c>
      <c r="O56" s="830">
        <f t="shared" si="15"/>
        <v>0</v>
      </c>
      <c r="P56" s="830">
        <f t="shared" si="15"/>
        <v>0</v>
      </c>
      <c r="Q56" s="830">
        <f t="shared" si="15"/>
        <v>0</v>
      </c>
      <c r="R56" s="830">
        <f t="shared" si="15"/>
        <v>0</v>
      </c>
      <c r="S56" s="830">
        <f t="shared" si="15"/>
        <v>0</v>
      </c>
      <c r="T56" s="830">
        <f t="shared" si="15"/>
        <v>0</v>
      </c>
      <c r="U56" s="830">
        <f t="shared" si="15"/>
        <v>0</v>
      </c>
      <c r="V56" s="830">
        <f t="shared" si="15"/>
        <v>0</v>
      </c>
      <c r="W56" s="830">
        <f t="shared" si="15"/>
        <v>0</v>
      </c>
      <c r="X56" s="830">
        <f t="shared" si="15"/>
        <v>0</v>
      </c>
      <c r="Y56" s="830">
        <f t="shared" si="15"/>
        <v>0</v>
      </c>
      <c r="Z56" s="830">
        <f t="shared" si="15"/>
        <v>0</v>
      </c>
      <c r="AA56" s="830">
        <f t="shared" si="15"/>
        <v>0</v>
      </c>
      <c r="AB56" s="830">
        <f t="shared" si="15"/>
        <v>0</v>
      </c>
      <c r="AC56" s="830">
        <f t="shared" si="15"/>
        <v>0</v>
      </c>
      <c r="AD56" s="830">
        <f t="shared" si="15"/>
        <v>0</v>
      </c>
      <c r="AE56" s="830">
        <f t="shared" si="15"/>
        <v>0</v>
      </c>
      <c r="AF56" s="1159"/>
    </row>
    <row r="57" spans="1:32" ht="16.8" x14ac:dyDescent="0.3">
      <c r="A57" s="835" t="s">
        <v>95</v>
      </c>
      <c r="B57" s="830">
        <f t="shared" si="14"/>
        <v>0</v>
      </c>
      <c r="C57" s="830">
        <f t="shared" si="14"/>
        <v>0</v>
      </c>
      <c r="D57" s="830">
        <f t="shared" si="14"/>
        <v>0</v>
      </c>
      <c r="E57" s="830">
        <f t="shared" si="14"/>
        <v>0</v>
      </c>
      <c r="F57" s="830" t="e">
        <f t="shared" si="11"/>
        <v>#DIV/0!</v>
      </c>
      <c r="G57" s="830" t="e">
        <f t="shared" si="12"/>
        <v>#DIV/0!</v>
      </c>
      <c r="H57" s="830">
        <f t="shared" si="15"/>
        <v>0</v>
      </c>
      <c r="I57" s="830">
        <f t="shared" si="15"/>
        <v>0</v>
      </c>
      <c r="J57" s="830">
        <f t="shared" si="15"/>
        <v>0</v>
      </c>
      <c r="K57" s="830">
        <f t="shared" si="15"/>
        <v>0</v>
      </c>
      <c r="L57" s="830">
        <f t="shared" si="15"/>
        <v>0</v>
      </c>
      <c r="M57" s="830">
        <f t="shared" si="15"/>
        <v>0</v>
      </c>
      <c r="N57" s="830">
        <f t="shared" si="15"/>
        <v>0</v>
      </c>
      <c r="O57" s="830">
        <f t="shared" si="15"/>
        <v>0</v>
      </c>
      <c r="P57" s="830">
        <f t="shared" si="15"/>
        <v>0</v>
      </c>
      <c r="Q57" s="830">
        <f t="shared" si="15"/>
        <v>0</v>
      </c>
      <c r="R57" s="830">
        <f t="shared" si="15"/>
        <v>0</v>
      </c>
      <c r="S57" s="830">
        <f t="shared" si="15"/>
        <v>0</v>
      </c>
      <c r="T57" s="830">
        <f t="shared" si="15"/>
        <v>0</v>
      </c>
      <c r="U57" s="830">
        <f t="shared" si="15"/>
        <v>0</v>
      </c>
      <c r="V57" s="830">
        <f t="shared" si="15"/>
        <v>0</v>
      </c>
      <c r="W57" s="830">
        <f t="shared" si="15"/>
        <v>0</v>
      </c>
      <c r="X57" s="830">
        <f t="shared" si="15"/>
        <v>0</v>
      </c>
      <c r="Y57" s="830">
        <f t="shared" si="15"/>
        <v>0</v>
      </c>
      <c r="Z57" s="830">
        <f t="shared" si="15"/>
        <v>0</v>
      </c>
      <c r="AA57" s="830">
        <f t="shared" si="15"/>
        <v>0</v>
      </c>
      <c r="AB57" s="830">
        <f t="shared" si="15"/>
        <v>0</v>
      </c>
      <c r="AC57" s="830">
        <f t="shared" si="15"/>
        <v>0</v>
      </c>
      <c r="AD57" s="830">
        <f t="shared" si="15"/>
        <v>0</v>
      </c>
      <c r="AE57" s="830">
        <f t="shared" si="15"/>
        <v>0</v>
      </c>
      <c r="AF57" s="1159"/>
    </row>
    <row r="58" spans="1:32" ht="18" x14ac:dyDescent="0.3">
      <c r="A58" s="1502" t="s">
        <v>512</v>
      </c>
      <c r="B58" s="1503"/>
      <c r="C58" s="1503"/>
      <c r="D58" s="1503"/>
      <c r="E58" s="1503"/>
      <c r="F58" s="1503"/>
      <c r="G58" s="1503"/>
      <c r="H58" s="1503"/>
      <c r="I58" s="1503"/>
      <c r="J58" s="1503"/>
      <c r="K58" s="1503"/>
      <c r="L58" s="1503"/>
      <c r="M58" s="1503"/>
      <c r="N58" s="1503"/>
      <c r="O58" s="1503"/>
      <c r="P58" s="1503"/>
      <c r="Q58" s="1503"/>
      <c r="R58" s="1503"/>
      <c r="S58" s="1503"/>
      <c r="T58" s="1503"/>
      <c r="U58" s="1503"/>
      <c r="V58" s="1503"/>
      <c r="W58" s="1503"/>
      <c r="X58" s="1503"/>
      <c r="Y58" s="1503"/>
      <c r="Z58" s="1503"/>
      <c r="AA58" s="1503"/>
      <c r="AB58" s="1503"/>
      <c r="AC58" s="1503"/>
      <c r="AD58" s="1503"/>
      <c r="AE58" s="1504"/>
      <c r="AF58" s="1514" t="s">
        <v>827</v>
      </c>
    </row>
    <row r="59" spans="1:32" ht="16.8" x14ac:dyDescent="0.3">
      <c r="A59" s="827" t="s">
        <v>26</v>
      </c>
      <c r="B59" s="828">
        <f>B60+B61+B62+B64</f>
        <v>100</v>
      </c>
      <c r="C59" s="828">
        <f>C60+C61+C62+C64</f>
        <v>100</v>
      </c>
      <c r="D59" s="828">
        <f>D60+D61+D62+D64</f>
        <v>100</v>
      </c>
      <c r="E59" s="828">
        <f>E60+E61+E62+E64</f>
        <v>100</v>
      </c>
      <c r="F59" s="828">
        <f>E59/B59*100</f>
        <v>100</v>
      </c>
      <c r="G59" s="828">
        <f>E59/C59*100</f>
        <v>100</v>
      </c>
      <c r="H59" s="828">
        <f t="shared" ref="H59:AE59" si="16">H60+H61+H62+H64</f>
        <v>0</v>
      </c>
      <c r="I59" s="828">
        <f t="shared" si="16"/>
        <v>0</v>
      </c>
      <c r="J59" s="828">
        <f t="shared" si="16"/>
        <v>0</v>
      </c>
      <c r="K59" s="828">
        <f t="shared" si="16"/>
        <v>0</v>
      </c>
      <c r="L59" s="828">
        <f t="shared" si="16"/>
        <v>0</v>
      </c>
      <c r="M59" s="828">
        <f t="shared" si="16"/>
        <v>0</v>
      </c>
      <c r="N59" s="828">
        <f t="shared" si="16"/>
        <v>0</v>
      </c>
      <c r="O59" s="828">
        <f t="shared" si="16"/>
        <v>0</v>
      </c>
      <c r="P59" s="828">
        <f t="shared" si="16"/>
        <v>0</v>
      </c>
      <c r="Q59" s="828">
        <f t="shared" si="16"/>
        <v>0</v>
      </c>
      <c r="R59" s="828">
        <f t="shared" si="16"/>
        <v>0</v>
      </c>
      <c r="S59" s="828">
        <f t="shared" si="16"/>
        <v>0</v>
      </c>
      <c r="T59" s="828">
        <f t="shared" si="16"/>
        <v>0</v>
      </c>
      <c r="U59" s="828">
        <f t="shared" si="16"/>
        <v>0</v>
      </c>
      <c r="V59" s="828">
        <f t="shared" si="16"/>
        <v>0</v>
      </c>
      <c r="W59" s="828">
        <f t="shared" si="16"/>
        <v>0</v>
      </c>
      <c r="X59" s="828">
        <f t="shared" si="16"/>
        <v>0</v>
      </c>
      <c r="Y59" s="828">
        <f t="shared" si="16"/>
        <v>0</v>
      </c>
      <c r="Z59" s="828">
        <f t="shared" si="16"/>
        <v>25</v>
      </c>
      <c r="AA59" s="828">
        <f t="shared" si="16"/>
        <v>25</v>
      </c>
      <c r="AB59" s="828">
        <f t="shared" si="16"/>
        <v>60</v>
      </c>
      <c r="AC59" s="828">
        <f t="shared" si="16"/>
        <v>20</v>
      </c>
      <c r="AD59" s="828">
        <f t="shared" si="16"/>
        <v>15</v>
      </c>
      <c r="AE59" s="828">
        <f t="shared" si="16"/>
        <v>55</v>
      </c>
      <c r="AF59" s="1515"/>
    </row>
    <row r="60" spans="1:32" ht="16.8" x14ac:dyDescent="0.3">
      <c r="A60" s="829" t="s">
        <v>29</v>
      </c>
      <c r="B60" s="830"/>
      <c r="C60" s="830"/>
      <c r="D60" s="830"/>
      <c r="E60" s="830"/>
      <c r="F60" s="830"/>
      <c r="G60" s="828"/>
      <c r="H60" s="831"/>
      <c r="I60" s="831"/>
      <c r="J60" s="831"/>
      <c r="K60" s="831"/>
      <c r="L60" s="831"/>
      <c r="M60" s="831"/>
      <c r="N60" s="831"/>
      <c r="O60" s="831"/>
      <c r="P60" s="831"/>
      <c r="Q60" s="831"/>
      <c r="R60" s="831"/>
      <c r="S60" s="831"/>
      <c r="T60" s="831"/>
      <c r="U60" s="831"/>
      <c r="V60" s="831"/>
      <c r="W60" s="831"/>
      <c r="X60" s="831"/>
      <c r="Y60" s="831"/>
      <c r="Z60" s="831"/>
      <c r="AA60" s="831"/>
      <c r="AB60" s="831"/>
      <c r="AC60" s="831"/>
      <c r="AD60" s="831"/>
      <c r="AE60" s="832"/>
      <c r="AF60" s="1515"/>
    </row>
    <row r="61" spans="1:32" ht="33.6" x14ac:dyDescent="0.3">
      <c r="A61" s="829" t="s">
        <v>93</v>
      </c>
      <c r="B61" s="830"/>
      <c r="C61" s="830"/>
      <c r="D61" s="830"/>
      <c r="E61" s="830"/>
      <c r="F61" s="830"/>
      <c r="G61" s="828"/>
      <c r="H61" s="831"/>
      <c r="I61" s="831"/>
      <c r="J61" s="831"/>
      <c r="K61" s="831"/>
      <c r="L61" s="831"/>
      <c r="M61" s="831"/>
      <c r="N61" s="831"/>
      <c r="O61" s="831"/>
      <c r="P61" s="831"/>
      <c r="Q61" s="831"/>
      <c r="R61" s="831"/>
      <c r="S61" s="831"/>
      <c r="T61" s="831"/>
      <c r="U61" s="831"/>
      <c r="V61" s="831"/>
      <c r="W61" s="831"/>
      <c r="X61" s="831"/>
      <c r="Y61" s="831"/>
      <c r="Z61" s="831"/>
      <c r="AA61" s="831"/>
      <c r="AB61" s="831"/>
      <c r="AC61" s="831"/>
      <c r="AD61" s="831"/>
      <c r="AE61" s="832"/>
      <c r="AF61" s="1515"/>
    </row>
    <row r="62" spans="1:32" ht="16.8" x14ac:dyDescent="0.3">
      <c r="A62" s="829" t="s">
        <v>28</v>
      </c>
      <c r="B62" s="830">
        <f>H62+J62+L62+N62+P62+R62+T62+V62+X62+Z62+AB62+AD62</f>
        <v>100</v>
      </c>
      <c r="C62" s="830">
        <f>D62</f>
        <v>100</v>
      </c>
      <c r="D62" s="830">
        <f>E62</f>
        <v>100</v>
      </c>
      <c r="E62" s="830">
        <f>I62+K62+M62+O62+Q62+S62+U62+W62+Y62+AA62+AC62+AE62</f>
        <v>100</v>
      </c>
      <c r="F62" s="830">
        <f>E62/B62*100</f>
        <v>100</v>
      </c>
      <c r="G62" s="830">
        <f>E62/C62*100</f>
        <v>100</v>
      </c>
      <c r="H62" s="831">
        <v>0</v>
      </c>
      <c r="I62" s="831">
        <v>0</v>
      </c>
      <c r="J62" s="831">
        <v>0</v>
      </c>
      <c r="K62" s="831">
        <v>0</v>
      </c>
      <c r="L62" s="831">
        <v>0</v>
      </c>
      <c r="M62" s="831">
        <v>0</v>
      </c>
      <c r="N62" s="831">
        <v>0</v>
      </c>
      <c r="O62" s="831">
        <v>0</v>
      </c>
      <c r="P62" s="831">
        <v>0</v>
      </c>
      <c r="Q62" s="831">
        <v>0</v>
      </c>
      <c r="R62" s="831">
        <v>0</v>
      </c>
      <c r="S62" s="831">
        <v>0</v>
      </c>
      <c r="T62" s="831">
        <v>0</v>
      </c>
      <c r="U62" s="831">
        <v>0</v>
      </c>
      <c r="V62" s="831">
        <v>0</v>
      </c>
      <c r="W62" s="831">
        <v>0</v>
      </c>
      <c r="X62" s="831">
        <v>0</v>
      </c>
      <c r="Y62" s="831">
        <v>0</v>
      </c>
      <c r="Z62" s="831">
        <v>25</v>
      </c>
      <c r="AA62" s="831">
        <v>25</v>
      </c>
      <c r="AB62" s="831">
        <v>60</v>
      </c>
      <c r="AC62" s="831">
        <v>20</v>
      </c>
      <c r="AD62" s="831">
        <v>15</v>
      </c>
      <c r="AE62" s="832">
        <v>55</v>
      </c>
      <c r="AF62" s="1515"/>
    </row>
    <row r="63" spans="1:32" ht="33.6" x14ac:dyDescent="0.3">
      <c r="A63" s="829" t="s">
        <v>94</v>
      </c>
      <c r="B63" s="830"/>
      <c r="C63" s="830"/>
      <c r="D63" s="830"/>
      <c r="E63" s="830"/>
      <c r="F63" s="830"/>
      <c r="G63" s="830"/>
      <c r="H63" s="831"/>
      <c r="I63" s="831"/>
      <c r="J63" s="831"/>
      <c r="K63" s="831"/>
      <c r="L63" s="831"/>
      <c r="M63" s="831"/>
      <c r="N63" s="831"/>
      <c r="O63" s="831"/>
      <c r="P63" s="831"/>
      <c r="Q63" s="831"/>
      <c r="R63" s="831"/>
      <c r="S63" s="831"/>
      <c r="T63" s="831"/>
      <c r="U63" s="831"/>
      <c r="V63" s="831"/>
      <c r="W63" s="831"/>
      <c r="X63" s="831"/>
      <c r="Y63" s="831"/>
      <c r="Z63" s="831"/>
      <c r="AA63" s="831"/>
      <c r="AB63" s="831"/>
      <c r="AC63" s="831"/>
      <c r="AD63" s="831"/>
      <c r="AE63" s="832"/>
      <c r="AF63" s="1515"/>
    </row>
    <row r="64" spans="1:32" ht="16.8" x14ac:dyDescent="0.3">
      <c r="A64" s="835" t="s">
        <v>95</v>
      </c>
      <c r="B64" s="830"/>
      <c r="C64" s="830"/>
      <c r="D64" s="830"/>
      <c r="E64" s="830"/>
      <c r="F64" s="830"/>
      <c r="G64" s="830"/>
      <c r="H64" s="831"/>
      <c r="I64" s="831"/>
      <c r="J64" s="831"/>
      <c r="K64" s="831"/>
      <c r="L64" s="831"/>
      <c r="M64" s="831"/>
      <c r="N64" s="831"/>
      <c r="O64" s="831"/>
      <c r="P64" s="831"/>
      <c r="Q64" s="831"/>
      <c r="R64" s="831"/>
      <c r="S64" s="831"/>
      <c r="T64" s="831"/>
      <c r="U64" s="831"/>
      <c r="V64" s="831"/>
      <c r="W64" s="831"/>
      <c r="X64" s="831"/>
      <c r="Y64" s="831"/>
      <c r="Z64" s="831"/>
      <c r="AA64" s="831"/>
      <c r="AB64" s="831"/>
      <c r="AC64" s="831"/>
      <c r="AD64" s="831"/>
      <c r="AE64" s="832"/>
      <c r="AF64" s="1516"/>
    </row>
    <row r="65" spans="1:32" ht="18" x14ac:dyDescent="0.3">
      <c r="A65" s="1502" t="s">
        <v>513</v>
      </c>
      <c r="B65" s="1503"/>
      <c r="C65" s="1503"/>
      <c r="D65" s="1503"/>
      <c r="E65" s="1503"/>
      <c r="F65" s="1503"/>
      <c r="G65" s="1503"/>
      <c r="H65" s="1503"/>
      <c r="I65" s="1503"/>
      <c r="J65" s="1503"/>
      <c r="K65" s="1503"/>
      <c r="L65" s="1503"/>
      <c r="M65" s="1503"/>
      <c r="N65" s="1503"/>
      <c r="O65" s="1503"/>
      <c r="P65" s="1503"/>
      <c r="Q65" s="1503"/>
      <c r="R65" s="1503"/>
      <c r="S65" s="1503"/>
      <c r="T65" s="1503"/>
      <c r="U65" s="1503"/>
      <c r="V65" s="1503"/>
      <c r="W65" s="1503"/>
      <c r="X65" s="1503"/>
      <c r="Y65" s="1503"/>
      <c r="Z65" s="1503"/>
      <c r="AA65" s="1503"/>
      <c r="AB65" s="1503"/>
      <c r="AC65" s="1503"/>
      <c r="AD65" s="1503"/>
      <c r="AE65" s="1504"/>
      <c r="AF65" s="837"/>
    </row>
    <row r="66" spans="1:32" ht="16.8" x14ac:dyDescent="0.3">
      <c r="A66" s="827" t="s">
        <v>26</v>
      </c>
      <c r="B66" s="828">
        <f>B67+B68+B69+B71</f>
        <v>83.1</v>
      </c>
      <c r="C66" s="828">
        <f>C67+C68+C69+C71</f>
        <v>83.1</v>
      </c>
      <c r="D66" s="828">
        <f>D67+D68+D69+D71</f>
        <v>0</v>
      </c>
      <c r="E66" s="828">
        <f>E67+E68+E69+E71</f>
        <v>83</v>
      </c>
      <c r="F66" s="828">
        <f>E66/B66*100</f>
        <v>99.879663056558371</v>
      </c>
      <c r="G66" s="828">
        <f>E66/C66*100</f>
        <v>99.879663056558371</v>
      </c>
      <c r="H66" s="828">
        <f>H67+H68+H69+H71</f>
        <v>0</v>
      </c>
      <c r="I66" s="828">
        <v>0</v>
      </c>
      <c r="J66" s="828">
        <f>J67+J68+J69+J71</f>
        <v>0</v>
      </c>
      <c r="K66" s="828">
        <v>0</v>
      </c>
      <c r="L66" s="828">
        <f>L67+L68+L69+L71</f>
        <v>0</v>
      </c>
      <c r="M66" s="828">
        <v>0</v>
      </c>
      <c r="N66" s="828">
        <f>N67+N68+N69+N71</f>
        <v>0</v>
      </c>
      <c r="O66" s="828">
        <f>O67+O68+O69+O71</f>
        <v>0</v>
      </c>
      <c r="P66" s="828">
        <f>P67+P68+P69+P71</f>
        <v>0</v>
      </c>
      <c r="Q66" s="828">
        <v>0</v>
      </c>
      <c r="R66" s="828">
        <f t="shared" ref="R66:AE66" si="17">R67+R68+R69+R71</f>
        <v>0</v>
      </c>
      <c r="S66" s="828">
        <f t="shared" si="17"/>
        <v>0</v>
      </c>
      <c r="T66" s="828">
        <f t="shared" si="17"/>
        <v>0</v>
      </c>
      <c r="U66" s="828">
        <f t="shared" si="17"/>
        <v>0</v>
      </c>
      <c r="V66" s="828">
        <f t="shared" si="17"/>
        <v>0</v>
      </c>
      <c r="W66" s="828">
        <f t="shared" si="17"/>
        <v>0</v>
      </c>
      <c r="X66" s="828">
        <f t="shared" si="17"/>
        <v>0</v>
      </c>
      <c r="Y66" s="828">
        <f t="shared" si="17"/>
        <v>0</v>
      </c>
      <c r="Z66" s="828">
        <f t="shared" si="17"/>
        <v>0</v>
      </c>
      <c r="AA66" s="828">
        <f t="shared" si="17"/>
        <v>0</v>
      </c>
      <c r="AB66" s="828">
        <f t="shared" si="17"/>
        <v>83.1</v>
      </c>
      <c r="AC66" s="828">
        <f t="shared" si="17"/>
        <v>83</v>
      </c>
      <c r="AD66" s="828">
        <f t="shared" si="17"/>
        <v>0</v>
      </c>
      <c r="AE66" s="828">
        <f t="shared" si="17"/>
        <v>0</v>
      </c>
      <c r="AF66" s="837"/>
    </row>
    <row r="67" spans="1:32" ht="16.8" x14ac:dyDescent="0.3">
      <c r="A67" s="829" t="s">
        <v>29</v>
      </c>
      <c r="B67" s="830"/>
      <c r="C67" s="830"/>
      <c r="D67" s="830"/>
      <c r="E67" s="830"/>
      <c r="F67" s="830"/>
      <c r="G67" s="828"/>
      <c r="H67" s="831"/>
      <c r="I67" s="831"/>
      <c r="J67" s="831"/>
      <c r="K67" s="831"/>
      <c r="L67" s="831"/>
      <c r="M67" s="831"/>
      <c r="N67" s="831"/>
      <c r="O67" s="831"/>
      <c r="P67" s="831"/>
      <c r="Q67" s="831"/>
      <c r="R67" s="831"/>
      <c r="S67" s="831"/>
      <c r="T67" s="831"/>
      <c r="U67" s="831"/>
      <c r="V67" s="831"/>
      <c r="W67" s="831"/>
      <c r="X67" s="831"/>
      <c r="Y67" s="831"/>
      <c r="Z67" s="831"/>
      <c r="AA67" s="831"/>
      <c r="AB67" s="831"/>
      <c r="AC67" s="831"/>
      <c r="AD67" s="831"/>
      <c r="AE67" s="832"/>
      <c r="AF67" s="837"/>
    </row>
    <row r="68" spans="1:32" ht="33.6" x14ac:dyDescent="0.3">
      <c r="A68" s="829" t="s">
        <v>93</v>
      </c>
      <c r="B68" s="830"/>
      <c r="C68" s="830"/>
      <c r="D68" s="830"/>
      <c r="E68" s="830"/>
      <c r="F68" s="830"/>
      <c r="G68" s="828"/>
      <c r="H68" s="831"/>
      <c r="I68" s="831"/>
      <c r="J68" s="831"/>
      <c r="K68" s="831"/>
      <c r="L68" s="831"/>
      <c r="M68" s="831"/>
      <c r="N68" s="831"/>
      <c r="O68" s="831"/>
      <c r="P68" s="831"/>
      <c r="Q68" s="831"/>
      <c r="R68" s="831"/>
      <c r="S68" s="831"/>
      <c r="T68" s="831"/>
      <c r="U68" s="831"/>
      <c r="V68" s="831"/>
      <c r="W68" s="831"/>
      <c r="X68" s="831"/>
      <c r="Y68" s="831"/>
      <c r="Z68" s="831"/>
      <c r="AA68" s="831"/>
      <c r="AB68" s="831"/>
      <c r="AC68" s="831"/>
      <c r="AD68" s="831"/>
      <c r="AE68" s="832"/>
      <c r="AF68" s="837"/>
    </row>
    <row r="69" spans="1:32" ht="117.6" x14ac:dyDescent="0.3">
      <c r="A69" s="829" t="s">
        <v>28</v>
      </c>
      <c r="B69" s="830">
        <f>H69+J69+L69+N69+P69+R69+T69+V69+X69+Z69+AB69+AD69</f>
        <v>83.1</v>
      </c>
      <c r="C69" s="830">
        <f>H69+J69+L69+N69+P69+R69+T69+V69+X69+Z69+AB69+AD69</f>
        <v>83.1</v>
      </c>
      <c r="D69" s="830">
        <f>E699</f>
        <v>0</v>
      </c>
      <c r="E69" s="830">
        <f>I69+K69+M69+O69+Q69+S69+U69+W69+Y69+AA69+AC69+AE69</f>
        <v>83</v>
      </c>
      <c r="F69" s="830">
        <f>E69/B69*100</f>
        <v>99.879663056558371</v>
      </c>
      <c r="G69" s="830">
        <f>E69/C69*100</f>
        <v>99.879663056558371</v>
      </c>
      <c r="H69" s="831">
        <v>0</v>
      </c>
      <c r="I69" s="831">
        <v>0</v>
      </c>
      <c r="J69" s="831">
        <v>0</v>
      </c>
      <c r="K69" s="831">
        <v>0</v>
      </c>
      <c r="L69" s="831">
        <v>0</v>
      </c>
      <c r="M69" s="831">
        <v>0</v>
      </c>
      <c r="N69" s="831">
        <v>0</v>
      </c>
      <c r="O69" s="831">
        <v>0</v>
      </c>
      <c r="P69" s="831">
        <v>0</v>
      </c>
      <c r="Q69" s="831">
        <v>0</v>
      </c>
      <c r="R69" s="831">
        <v>0</v>
      </c>
      <c r="S69" s="831">
        <v>0</v>
      </c>
      <c r="T69" s="831">
        <v>0</v>
      </c>
      <c r="U69" s="831">
        <v>0</v>
      </c>
      <c r="V69" s="831">
        <v>0</v>
      </c>
      <c r="W69" s="831">
        <v>0</v>
      </c>
      <c r="X69" s="831">
        <v>0</v>
      </c>
      <c r="Y69" s="831">
        <v>0</v>
      </c>
      <c r="Z69" s="831">
        <v>0</v>
      </c>
      <c r="AA69" s="831">
        <v>0</v>
      </c>
      <c r="AB69" s="831">
        <v>83.1</v>
      </c>
      <c r="AC69" s="831">
        <v>83</v>
      </c>
      <c r="AD69" s="831">
        <v>0</v>
      </c>
      <c r="AE69" s="832">
        <v>0</v>
      </c>
      <c r="AF69" s="837" t="s">
        <v>828</v>
      </c>
    </row>
    <row r="70" spans="1:32" ht="33.6" x14ac:dyDescent="0.3">
      <c r="A70" s="829" t="s">
        <v>94</v>
      </c>
      <c r="B70" s="830"/>
      <c r="C70" s="830"/>
      <c r="D70" s="830"/>
      <c r="E70" s="830"/>
      <c r="F70" s="830"/>
      <c r="G70" s="830"/>
      <c r="H70" s="831"/>
      <c r="I70" s="831"/>
      <c r="J70" s="831"/>
      <c r="K70" s="831"/>
      <c r="L70" s="831"/>
      <c r="M70" s="831"/>
      <c r="N70" s="831"/>
      <c r="O70" s="831"/>
      <c r="P70" s="831"/>
      <c r="Q70" s="831"/>
      <c r="R70" s="831"/>
      <c r="S70" s="831"/>
      <c r="T70" s="831"/>
      <c r="U70" s="831"/>
      <c r="V70" s="831"/>
      <c r="W70" s="831"/>
      <c r="X70" s="831"/>
      <c r="Y70" s="831"/>
      <c r="Z70" s="831"/>
      <c r="AA70" s="831"/>
      <c r="AB70" s="831"/>
      <c r="AC70" s="831"/>
      <c r="AD70" s="831"/>
      <c r="AE70" s="832"/>
      <c r="AF70" s="837"/>
    </row>
    <row r="71" spans="1:32" ht="16.8" x14ac:dyDescent="0.3">
      <c r="A71" s="835" t="s">
        <v>95</v>
      </c>
      <c r="B71" s="830"/>
      <c r="C71" s="830"/>
      <c r="D71" s="830"/>
      <c r="E71" s="830"/>
      <c r="F71" s="830"/>
      <c r="G71" s="830"/>
      <c r="H71" s="831"/>
      <c r="I71" s="831"/>
      <c r="J71" s="831"/>
      <c r="K71" s="831"/>
      <c r="L71" s="831"/>
      <c r="M71" s="831"/>
      <c r="N71" s="831"/>
      <c r="O71" s="831"/>
      <c r="P71" s="831"/>
      <c r="Q71" s="831"/>
      <c r="R71" s="831"/>
      <c r="S71" s="831"/>
      <c r="T71" s="831"/>
      <c r="U71" s="831"/>
      <c r="V71" s="831"/>
      <c r="W71" s="831"/>
      <c r="X71" s="831"/>
      <c r="Y71" s="831"/>
      <c r="Z71" s="831"/>
      <c r="AA71" s="831"/>
      <c r="AB71" s="831"/>
      <c r="AC71" s="831"/>
      <c r="AD71" s="831"/>
      <c r="AE71" s="832"/>
      <c r="AF71" s="837"/>
    </row>
    <row r="72" spans="1:32" ht="18" x14ac:dyDescent="0.3">
      <c r="A72" s="1502" t="s">
        <v>514</v>
      </c>
      <c r="B72" s="1503"/>
      <c r="C72" s="1503"/>
      <c r="D72" s="1503"/>
      <c r="E72" s="1503"/>
      <c r="F72" s="1503"/>
      <c r="G72" s="1503"/>
      <c r="H72" s="1503"/>
      <c r="I72" s="1503"/>
      <c r="J72" s="1503"/>
      <c r="K72" s="1503"/>
      <c r="L72" s="1503"/>
      <c r="M72" s="1503"/>
      <c r="N72" s="1503"/>
      <c r="O72" s="1503"/>
      <c r="P72" s="1503"/>
      <c r="Q72" s="1503"/>
      <c r="R72" s="1503"/>
      <c r="S72" s="1503"/>
      <c r="T72" s="1503"/>
      <c r="U72" s="1503"/>
      <c r="V72" s="1503"/>
      <c r="W72" s="1503"/>
      <c r="X72" s="1503"/>
      <c r="Y72" s="1503"/>
      <c r="Z72" s="1503"/>
      <c r="AA72" s="1503"/>
      <c r="AB72" s="1503"/>
      <c r="AC72" s="1503"/>
      <c r="AD72" s="1503"/>
      <c r="AE72" s="1504"/>
      <c r="AF72" s="837"/>
    </row>
    <row r="73" spans="1:32" ht="16.8" x14ac:dyDescent="0.3">
      <c r="A73" s="827" t="s">
        <v>26</v>
      </c>
      <c r="B73" s="828">
        <f>B74++B75+B76+B78</f>
        <v>0</v>
      </c>
      <c r="C73" s="828">
        <f>C74++C75+C76+C78</f>
        <v>0</v>
      </c>
      <c r="D73" s="828">
        <f>D74++D75+D76+D78</f>
        <v>0</v>
      </c>
      <c r="E73" s="828">
        <f>E74++E75+E76+E78</f>
        <v>0</v>
      </c>
      <c r="F73" s="828" t="e">
        <f>E73/B73*100</f>
        <v>#DIV/0!</v>
      </c>
      <c r="G73" s="828" t="e">
        <f>E73/C73*100</f>
        <v>#DIV/0!</v>
      </c>
      <c r="H73" s="828">
        <f t="shared" ref="H73:AE73" si="18">H74++H75+H76+H78</f>
        <v>0</v>
      </c>
      <c r="I73" s="828">
        <f t="shared" si="18"/>
        <v>0</v>
      </c>
      <c r="J73" s="828">
        <f t="shared" si="18"/>
        <v>0</v>
      </c>
      <c r="K73" s="828">
        <f t="shared" si="18"/>
        <v>0</v>
      </c>
      <c r="L73" s="828">
        <f t="shared" si="18"/>
        <v>0</v>
      </c>
      <c r="M73" s="828">
        <f t="shared" si="18"/>
        <v>0</v>
      </c>
      <c r="N73" s="828">
        <f t="shared" si="18"/>
        <v>0</v>
      </c>
      <c r="O73" s="828">
        <f t="shared" si="18"/>
        <v>0</v>
      </c>
      <c r="P73" s="828">
        <f t="shared" si="18"/>
        <v>0</v>
      </c>
      <c r="Q73" s="828">
        <f t="shared" si="18"/>
        <v>0</v>
      </c>
      <c r="R73" s="828">
        <f t="shared" si="18"/>
        <v>0</v>
      </c>
      <c r="S73" s="828">
        <f t="shared" si="18"/>
        <v>0</v>
      </c>
      <c r="T73" s="828">
        <f t="shared" si="18"/>
        <v>0</v>
      </c>
      <c r="U73" s="828">
        <f t="shared" si="18"/>
        <v>0</v>
      </c>
      <c r="V73" s="828">
        <f t="shared" si="18"/>
        <v>0</v>
      </c>
      <c r="W73" s="828">
        <f t="shared" si="18"/>
        <v>0</v>
      </c>
      <c r="X73" s="828">
        <f t="shared" si="18"/>
        <v>0</v>
      </c>
      <c r="Y73" s="828">
        <f t="shared" si="18"/>
        <v>0</v>
      </c>
      <c r="Z73" s="828">
        <f t="shared" si="18"/>
        <v>0</v>
      </c>
      <c r="AA73" s="828">
        <f t="shared" si="18"/>
        <v>0</v>
      </c>
      <c r="AB73" s="828">
        <f t="shared" si="18"/>
        <v>0</v>
      </c>
      <c r="AC73" s="828">
        <f t="shared" si="18"/>
        <v>0</v>
      </c>
      <c r="AD73" s="828">
        <f t="shared" si="18"/>
        <v>0</v>
      </c>
      <c r="AE73" s="828">
        <f t="shared" si="18"/>
        <v>0</v>
      </c>
      <c r="AF73" s="837"/>
    </row>
    <row r="74" spans="1:32" ht="16.8" x14ac:dyDescent="0.3">
      <c r="A74" s="829" t="s">
        <v>29</v>
      </c>
      <c r="B74" s="830"/>
      <c r="C74" s="830"/>
      <c r="D74" s="830"/>
      <c r="E74" s="830"/>
      <c r="F74" s="830"/>
      <c r="G74" s="828"/>
      <c r="H74" s="831"/>
      <c r="I74" s="831"/>
      <c r="J74" s="831"/>
      <c r="K74" s="831"/>
      <c r="L74" s="831"/>
      <c r="M74" s="831"/>
      <c r="N74" s="831"/>
      <c r="O74" s="831"/>
      <c r="P74" s="831"/>
      <c r="Q74" s="831"/>
      <c r="R74" s="831"/>
      <c r="S74" s="831"/>
      <c r="T74" s="831"/>
      <c r="U74" s="831"/>
      <c r="V74" s="831"/>
      <c r="W74" s="831"/>
      <c r="X74" s="831"/>
      <c r="Y74" s="831"/>
      <c r="Z74" s="831"/>
      <c r="AA74" s="831"/>
      <c r="AB74" s="831"/>
      <c r="AC74" s="831"/>
      <c r="AD74" s="831"/>
      <c r="AE74" s="832"/>
      <c r="AF74" s="837"/>
    </row>
    <row r="75" spans="1:32" ht="33.6" x14ac:dyDescent="0.3">
      <c r="A75" s="829" t="s">
        <v>93</v>
      </c>
      <c r="B75" s="830">
        <f>H75+J75+L75+N75+P75+R75+T75+V75+X75+Z75+AB75+AD75</f>
        <v>0</v>
      </c>
      <c r="C75" s="830">
        <f>H75</f>
        <v>0</v>
      </c>
      <c r="D75" s="830">
        <f>I75+K75+M75</f>
        <v>0</v>
      </c>
      <c r="E75" s="830">
        <f>I75+K75+M75+O75+Q75+S75+U75+W75+Y75+AA75+AC75+AE75</f>
        <v>0</v>
      </c>
      <c r="F75" s="830" t="e">
        <f>E75/B75*100</f>
        <v>#DIV/0!</v>
      </c>
      <c r="G75" s="830" t="e">
        <f>E75/C75*100</f>
        <v>#DIV/0!</v>
      </c>
      <c r="H75" s="831"/>
      <c r="I75" s="831"/>
      <c r="J75" s="831"/>
      <c r="K75" s="831"/>
      <c r="L75" s="831"/>
      <c r="M75" s="831"/>
      <c r="N75" s="831"/>
      <c r="O75" s="831"/>
      <c r="P75" s="831"/>
      <c r="Q75" s="831"/>
      <c r="R75" s="831"/>
      <c r="S75" s="831"/>
      <c r="T75" s="831"/>
      <c r="U75" s="831"/>
      <c r="V75" s="831"/>
      <c r="W75" s="831"/>
      <c r="X75" s="831"/>
      <c r="Y75" s="831"/>
      <c r="Z75" s="831"/>
      <c r="AA75" s="831"/>
      <c r="AB75" s="831"/>
      <c r="AC75" s="831"/>
      <c r="AD75" s="831"/>
      <c r="AE75" s="832"/>
      <c r="AF75" s="837"/>
    </row>
    <row r="76" spans="1:32" ht="16.8" x14ac:dyDescent="0.3">
      <c r="A76" s="829" t="s">
        <v>28</v>
      </c>
      <c r="B76" s="830">
        <f>H76+J76+L76+N76+P76+R76+T76+V76+X76+Z76+AB76+AD76</f>
        <v>0</v>
      </c>
      <c r="C76" s="830">
        <f>H76</f>
        <v>0</v>
      </c>
      <c r="D76" s="830">
        <f>I76+K76+M76+O76+Q76+S76+U76+W76+Y76</f>
        <v>0</v>
      </c>
      <c r="E76" s="830">
        <f>I76+K76+M76+O76+Q76+S76+U76+W76+Y76+AA76+AC76+AE76</f>
        <v>0</v>
      </c>
      <c r="F76" s="830" t="e">
        <f>E76/B76*100</f>
        <v>#DIV/0!</v>
      </c>
      <c r="G76" s="830" t="e">
        <f>E76/C76*100</f>
        <v>#DIV/0!</v>
      </c>
      <c r="H76" s="831"/>
      <c r="I76" s="831"/>
      <c r="J76" s="831"/>
      <c r="K76" s="831"/>
      <c r="L76" s="831"/>
      <c r="M76" s="831"/>
      <c r="N76" s="831"/>
      <c r="O76" s="831"/>
      <c r="P76" s="831"/>
      <c r="Q76" s="831"/>
      <c r="R76" s="831"/>
      <c r="S76" s="831"/>
      <c r="T76" s="831"/>
      <c r="U76" s="831"/>
      <c r="V76" s="831"/>
      <c r="W76" s="831"/>
      <c r="X76" s="831"/>
      <c r="Y76" s="831"/>
      <c r="Z76" s="831"/>
      <c r="AA76" s="831"/>
      <c r="AB76" s="831"/>
      <c r="AC76" s="831"/>
      <c r="AD76" s="831"/>
      <c r="AE76" s="832"/>
      <c r="AF76" s="837"/>
    </row>
    <row r="77" spans="1:32" ht="33.6" x14ac:dyDescent="0.3">
      <c r="A77" s="829" t="s">
        <v>94</v>
      </c>
      <c r="B77" s="830"/>
      <c r="C77" s="830"/>
      <c r="D77" s="830"/>
      <c r="E77" s="830"/>
      <c r="F77" s="830"/>
      <c r="G77" s="830"/>
      <c r="H77" s="831"/>
      <c r="I77" s="831"/>
      <c r="J77" s="831"/>
      <c r="K77" s="831"/>
      <c r="L77" s="831"/>
      <c r="M77" s="831"/>
      <c r="N77" s="831"/>
      <c r="O77" s="831"/>
      <c r="P77" s="831"/>
      <c r="Q77" s="831"/>
      <c r="R77" s="831"/>
      <c r="S77" s="831"/>
      <c r="T77" s="831"/>
      <c r="U77" s="831"/>
      <c r="V77" s="831"/>
      <c r="W77" s="831"/>
      <c r="X77" s="831"/>
      <c r="Y77" s="831"/>
      <c r="Z77" s="831"/>
      <c r="AA77" s="831"/>
      <c r="AB77" s="831"/>
      <c r="AC77" s="831"/>
      <c r="AD77" s="831"/>
      <c r="AE77" s="832"/>
      <c r="AF77" s="837"/>
    </row>
    <row r="78" spans="1:32" ht="16.8" x14ac:dyDescent="0.3">
      <c r="A78" s="835" t="s">
        <v>95</v>
      </c>
      <c r="B78" s="830"/>
      <c r="C78" s="830"/>
      <c r="D78" s="830"/>
      <c r="E78" s="830"/>
      <c r="F78" s="830"/>
      <c r="G78" s="830"/>
      <c r="H78" s="831"/>
      <c r="I78" s="831"/>
      <c r="J78" s="831"/>
      <c r="K78" s="831"/>
      <c r="L78" s="831"/>
      <c r="M78" s="831"/>
      <c r="N78" s="831"/>
      <c r="O78" s="831"/>
      <c r="P78" s="831"/>
      <c r="Q78" s="831"/>
      <c r="R78" s="831"/>
      <c r="S78" s="831"/>
      <c r="T78" s="831"/>
      <c r="U78" s="831"/>
      <c r="V78" s="831"/>
      <c r="W78" s="831"/>
      <c r="X78" s="831"/>
      <c r="Y78" s="831"/>
      <c r="Z78" s="831"/>
      <c r="AA78" s="831"/>
      <c r="AB78" s="831"/>
      <c r="AC78" s="831"/>
      <c r="AD78" s="831"/>
      <c r="AE78" s="832"/>
      <c r="AF78" s="837"/>
    </row>
    <row r="79" spans="1:32" ht="18" x14ac:dyDescent="0.3">
      <c r="A79" s="1502" t="s">
        <v>515</v>
      </c>
      <c r="B79" s="1503"/>
      <c r="C79" s="1503"/>
      <c r="D79" s="1503"/>
      <c r="E79" s="1503"/>
      <c r="F79" s="1503"/>
      <c r="G79" s="1503"/>
      <c r="H79" s="1503"/>
      <c r="I79" s="1503"/>
      <c r="J79" s="1503"/>
      <c r="K79" s="1503"/>
      <c r="L79" s="1503"/>
      <c r="M79" s="1503"/>
      <c r="N79" s="1503"/>
      <c r="O79" s="1503"/>
      <c r="P79" s="1503"/>
      <c r="Q79" s="1503"/>
      <c r="R79" s="1503"/>
      <c r="S79" s="1503"/>
      <c r="T79" s="1503"/>
      <c r="U79" s="1503"/>
      <c r="V79" s="1503"/>
      <c r="W79" s="1503"/>
      <c r="X79" s="1503"/>
      <c r="Y79" s="1503"/>
      <c r="Z79" s="1503"/>
      <c r="AA79" s="1503"/>
      <c r="AB79" s="1503"/>
      <c r="AC79" s="1503"/>
      <c r="AD79" s="1503"/>
      <c r="AE79" s="1504"/>
      <c r="AF79" s="1514" t="s">
        <v>658</v>
      </c>
    </row>
    <row r="80" spans="1:32" ht="16.8" x14ac:dyDescent="0.3">
      <c r="A80" s="827" t="s">
        <v>26</v>
      </c>
      <c r="B80" s="828">
        <f>B81+B82+B83+B85</f>
        <v>86.100000000000009</v>
      </c>
      <c r="C80" s="828">
        <f>C81+C82+C83+C85</f>
        <v>86.100000000000009</v>
      </c>
      <c r="D80" s="828">
        <f>D81+D82+D83+D85</f>
        <v>75.847999999999999</v>
      </c>
      <c r="E80" s="828">
        <f>E81+E82+E83+E85</f>
        <v>75.847999999999999</v>
      </c>
      <c r="F80" s="828">
        <f>E80/B80*100</f>
        <v>88.092915214866423</v>
      </c>
      <c r="G80" s="828">
        <f>E80/C80*100</f>
        <v>88.092915214866423</v>
      </c>
      <c r="H80" s="828">
        <f t="shared" ref="H80:AE80" si="19">H81+H82+H83+H85</f>
        <v>0</v>
      </c>
      <c r="I80" s="828">
        <f t="shared" si="19"/>
        <v>0</v>
      </c>
      <c r="J80" s="828">
        <f t="shared" si="19"/>
        <v>0</v>
      </c>
      <c r="K80" s="828">
        <f t="shared" si="19"/>
        <v>0</v>
      </c>
      <c r="L80" s="828">
        <f t="shared" si="19"/>
        <v>0</v>
      </c>
      <c r="M80" s="828">
        <f t="shared" si="19"/>
        <v>0</v>
      </c>
      <c r="N80" s="828">
        <f t="shared" si="19"/>
        <v>0</v>
      </c>
      <c r="O80" s="828">
        <f t="shared" si="19"/>
        <v>0</v>
      </c>
      <c r="P80" s="828">
        <f t="shared" si="19"/>
        <v>9.57</v>
      </c>
      <c r="Q80" s="828">
        <f t="shared" si="19"/>
        <v>0</v>
      </c>
      <c r="R80" s="828">
        <f t="shared" si="19"/>
        <v>9.57</v>
      </c>
      <c r="S80" s="828">
        <f t="shared" si="19"/>
        <v>0</v>
      </c>
      <c r="T80" s="828">
        <f t="shared" si="19"/>
        <v>9.57</v>
      </c>
      <c r="U80" s="828">
        <f t="shared" si="19"/>
        <v>24.43</v>
      </c>
      <c r="V80" s="828">
        <f t="shared" si="19"/>
        <v>9.57</v>
      </c>
      <c r="W80" s="828">
        <f t="shared" si="19"/>
        <v>10.848000000000001</v>
      </c>
      <c r="X80" s="828">
        <f t="shared" si="19"/>
        <v>9.57</v>
      </c>
      <c r="Y80" s="828">
        <f t="shared" si="19"/>
        <v>8.4079999999999995</v>
      </c>
      <c r="Z80" s="828">
        <f t="shared" si="19"/>
        <v>9.57</v>
      </c>
      <c r="AA80" s="828">
        <f t="shared" si="19"/>
        <v>0</v>
      </c>
      <c r="AB80" s="828">
        <f>AB81+AB82+AB83+AB85</f>
        <v>9.57</v>
      </c>
      <c r="AC80" s="828">
        <f>AC81+AC82+AC83+AC85</f>
        <v>16.815999999999999</v>
      </c>
      <c r="AD80" s="828">
        <f>AD81+AD82+AD83+AD85</f>
        <v>19.11</v>
      </c>
      <c r="AE80" s="828">
        <f t="shared" si="19"/>
        <v>15.346</v>
      </c>
      <c r="AF80" s="1515"/>
    </row>
    <row r="81" spans="1:32" ht="16.8" x14ac:dyDescent="0.3">
      <c r="A81" s="829" t="s">
        <v>29</v>
      </c>
      <c r="B81" s="830"/>
      <c r="C81" s="830"/>
      <c r="D81" s="830"/>
      <c r="E81" s="830"/>
      <c r="F81" s="830"/>
      <c r="G81" s="828"/>
      <c r="H81" s="831"/>
      <c r="I81" s="831"/>
      <c r="J81" s="831"/>
      <c r="K81" s="831"/>
      <c r="L81" s="831"/>
      <c r="M81" s="831"/>
      <c r="N81" s="831"/>
      <c r="O81" s="831"/>
      <c r="P81" s="831"/>
      <c r="Q81" s="831"/>
      <c r="R81" s="831"/>
      <c r="S81" s="831"/>
      <c r="T81" s="831"/>
      <c r="U81" s="831"/>
      <c r="V81" s="831"/>
      <c r="W81" s="831"/>
      <c r="X81" s="831"/>
      <c r="Y81" s="831"/>
      <c r="Z81" s="831"/>
      <c r="AA81" s="831"/>
      <c r="AB81" s="831"/>
      <c r="AC81" s="831"/>
      <c r="AD81" s="831"/>
      <c r="AE81" s="832"/>
      <c r="AF81" s="1515"/>
    </row>
    <row r="82" spans="1:32" ht="33.6" x14ac:dyDescent="0.3">
      <c r="A82" s="829" t="s">
        <v>93</v>
      </c>
      <c r="B82" s="830"/>
      <c r="C82" s="830"/>
      <c r="D82" s="830"/>
      <c r="E82" s="830"/>
      <c r="F82" s="830"/>
      <c r="G82" s="828"/>
      <c r="H82" s="831"/>
      <c r="I82" s="831"/>
      <c r="J82" s="831"/>
      <c r="K82" s="831"/>
      <c r="L82" s="831"/>
      <c r="M82" s="831"/>
      <c r="N82" s="831"/>
      <c r="O82" s="831"/>
      <c r="P82" s="831"/>
      <c r="Q82" s="831"/>
      <c r="R82" s="831"/>
      <c r="S82" s="831"/>
      <c r="T82" s="831"/>
      <c r="U82" s="831"/>
      <c r="V82" s="831"/>
      <c r="W82" s="831"/>
      <c r="X82" s="831"/>
      <c r="Y82" s="831"/>
      <c r="Z82" s="831"/>
      <c r="AA82" s="831"/>
      <c r="AB82" s="831"/>
      <c r="AC82" s="831"/>
      <c r="AD82" s="831"/>
      <c r="AE82" s="832"/>
      <c r="AF82" s="1515"/>
    </row>
    <row r="83" spans="1:32" ht="16.8" x14ac:dyDescent="0.3">
      <c r="A83" s="829" t="s">
        <v>28</v>
      </c>
      <c r="B83" s="1420">
        <f>H83+J83+L83+N83+P83+R83+T83+V83+X83+Z83+AB83+AD83</f>
        <v>86.100000000000009</v>
      </c>
      <c r="C83" s="1420">
        <f>H83+J83+L83+N83+P83+R83+T83+V83+X83+Z83+AB83+AD83</f>
        <v>86.100000000000009</v>
      </c>
      <c r="D83" s="1420">
        <f>I83+K83+M83+O83+Q83+S83+U83+W83+Y83+AA83+AC83+AE83</f>
        <v>75.847999999999999</v>
      </c>
      <c r="E83" s="830">
        <f>I83+K83+M83+O83+Q83+S83+U83+W83+Y83+AA83+AC83+AE83</f>
        <v>75.847999999999999</v>
      </c>
      <c r="F83" s="830">
        <f>E83/B83*100</f>
        <v>88.092915214866423</v>
      </c>
      <c r="G83" s="830">
        <f>E83/C83*100</f>
        <v>88.092915214866423</v>
      </c>
      <c r="H83" s="831">
        <v>0</v>
      </c>
      <c r="I83" s="831">
        <v>0</v>
      </c>
      <c r="J83" s="831">
        <v>0</v>
      </c>
      <c r="K83" s="831">
        <v>0</v>
      </c>
      <c r="L83" s="831">
        <v>0</v>
      </c>
      <c r="M83" s="831">
        <v>0</v>
      </c>
      <c r="N83" s="831">
        <v>0</v>
      </c>
      <c r="O83" s="831">
        <v>0</v>
      </c>
      <c r="P83" s="1302">
        <v>9.57</v>
      </c>
      <c r="Q83" s="1201"/>
      <c r="R83" s="1302">
        <v>9.57</v>
      </c>
      <c r="S83" s="1201"/>
      <c r="T83" s="1201">
        <v>9.57</v>
      </c>
      <c r="U83" s="1201">
        <v>24.43</v>
      </c>
      <c r="V83" s="1201">
        <v>9.57</v>
      </c>
      <c r="W83" s="831">
        <v>10.848000000000001</v>
      </c>
      <c r="X83" s="1199">
        <v>9.57</v>
      </c>
      <c r="Y83" s="831">
        <v>8.4079999999999995</v>
      </c>
      <c r="Z83" s="831">
        <v>9.57</v>
      </c>
      <c r="AA83" s="831">
        <v>0</v>
      </c>
      <c r="AB83" s="831">
        <v>9.57</v>
      </c>
      <c r="AC83" s="831">
        <v>16.815999999999999</v>
      </c>
      <c r="AD83" s="831">
        <v>19.11</v>
      </c>
      <c r="AE83" s="832">
        <v>15.346</v>
      </c>
      <c r="AF83" s="1515"/>
    </row>
    <row r="84" spans="1:32" ht="33.6" x14ac:dyDescent="0.3">
      <c r="A84" s="829" t="s">
        <v>94</v>
      </c>
      <c r="B84" s="830"/>
      <c r="C84" s="830"/>
      <c r="D84" s="830"/>
      <c r="E84" s="830"/>
      <c r="F84" s="830"/>
      <c r="G84" s="830"/>
      <c r="H84" s="831"/>
      <c r="I84" s="831"/>
      <c r="J84" s="831"/>
      <c r="K84" s="831"/>
      <c r="L84" s="831"/>
      <c r="M84" s="831"/>
      <c r="N84" s="831"/>
      <c r="O84" s="831"/>
      <c r="P84" s="831"/>
      <c r="Q84" s="831"/>
      <c r="R84" s="831"/>
      <c r="S84" s="831"/>
      <c r="T84" s="831"/>
      <c r="U84" s="831"/>
      <c r="V84" s="831"/>
      <c r="W84" s="831"/>
      <c r="X84" s="831"/>
      <c r="Y84" s="831"/>
      <c r="Z84" s="831"/>
      <c r="AA84" s="831"/>
      <c r="AB84" s="831"/>
      <c r="AC84" s="831"/>
      <c r="AD84" s="831"/>
      <c r="AE84" s="832"/>
      <c r="AF84" s="1515"/>
    </row>
    <row r="85" spans="1:32" ht="16.8" x14ac:dyDescent="0.3">
      <c r="A85" s="835" t="s">
        <v>95</v>
      </c>
      <c r="B85" s="830"/>
      <c r="C85" s="830"/>
      <c r="D85" s="830"/>
      <c r="E85" s="830"/>
      <c r="F85" s="830"/>
      <c r="G85" s="830"/>
      <c r="H85" s="831"/>
      <c r="I85" s="831"/>
      <c r="J85" s="831"/>
      <c r="K85" s="831"/>
      <c r="L85" s="831"/>
      <c r="M85" s="831"/>
      <c r="N85" s="831"/>
      <c r="O85" s="831"/>
      <c r="P85" s="831"/>
      <c r="Q85" s="831"/>
      <c r="R85" s="831"/>
      <c r="S85" s="831"/>
      <c r="T85" s="831"/>
      <c r="U85" s="831"/>
      <c r="V85" s="831"/>
      <c r="W85" s="831"/>
      <c r="X85" s="831"/>
      <c r="Y85" s="831"/>
      <c r="Z85" s="831"/>
      <c r="AA85" s="831"/>
      <c r="AB85" s="831"/>
      <c r="AC85" s="831"/>
      <c r="AD85" s="831"/>
      <c r="AE85" s="832"/>
      <c r="AF85" s="1516"/>
    </row>
    <row r="86" spans="1:32" ht="20.399999999999999" x14ac:dyDescent="0.3">
      <c r="A86" s="1498" t="s">
        <v>516</v>
      </c>
      <c r="B86" s="1517"/>
      <c r="C86" s="1517"/>
      <c r="D86" s="1517"/>
      <c r="E86" s="1517"/>
      <c r="F86" s="1517"/>
      <c r="G86" s="1517"/>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8"/>
      <c r="AF86" s="837"/>
    </row>
    <row r="87" spans="1:32" ht="16.8" x14ac:dyDescent="0.3">
      <c r="A87" s="827" t="s">
        <v>26</v>
      </c>
      <c r="B87" s="828">
        <f>B88+B89+B90+B92</f>
        <v>514.6</v>
      </c>
      <c r="C87" s="828">
        <f>C88+C89+C90+C92</f>
        <v>514.6</v>
      </c>
      <c r="D87" s="828">
        <f>D88+D89+D90+D92</f>
        <v>496.8</v>
      </c>
      <c r="E87" s="828">
        <f>E88+E89+E90+E92</f>
        <v>496.8</v>
      </c>
      <c r="F87" s="828">
        <f t="shared" ref="F87:F92" si="20">E87/B87*100</f>
        <v>96.541002720559661</v>
      </c>
      <c r="G87" s="828">
        <f t="shared" ref="G87:G92" si="21">E87/C87*100</f>
        <v>96.541002720559661</v>
      </c>
      <c r="H87" s="828">
        <f t="shared" ref="H87:AE87" si="22">H88+H89+H90+H92</f>
        <v>0</v>
      </c>
      <c r="I87" s="828">
        <f t="shared" si="22"/>
        <v>0</v>
      </c>
      <c r="J87" s="828">
        <f t="shared" si="22"/>
        <v>0</v>
      </c>
      <c r="K87" s="828">
        <f t="shared" si="22"/>
        <v>0</v>
      </c>
      <c r="L87" s="828">
        <f t="shared" si="22"/>
        <v>316.3</v>
      </c>
      <c r="M87" s="828">
        <f t="shared" si="22"/>
        <v>207</v>
      </c>
      <c r="N87" s="828">
        <f t="shared" si="22"/>
        <v>0</v>
      </c>
      <c r="O87" s="828">
        <f t="shared" si="22"/>
        <v>0</v>
      </c>
      <c r="P87" s="828">
        <f t="shared" si="22"/>
        <v>198.3</v>
      </c>
      <c r="Q87" s="828">
        <f t="shared" si="22"/>
        <v>289.8</v>
      </c>
      <c r="R87" s="828">
        <f t="shared" si="22"/>
        <v>0</v>
      </c>
      <c r="S87" s="828">
        <f t="shared" si="22"/>
        <v>0</v>
      </c>
      <c r="T87" s="828">
        <f t="shared" si="22"/>
        <v>0</v>
      </c>
      <c r="U87" s="828">
        <f t="shared" si="22"/>
        <v>0</v>
      </c>
      <c r="V87" s="828">
        <f t="shared" si="22"/>
        <v>0</v>
      </c>
      <c r="W87" s="828">
        <f t="shared" si="22"/>
        <v>0</v>
      </c>
      <c r="X87" s="828">
        <f t="shared" si="22"/>
        <v>0</v>
      </c>
      <c r="Y87" s="828">
        <f t="shared" si="22"/>
        <v>0</v>
      </c>
      <c r="Z87" s="828">
        <f t="shared" si="22"/>
        <v>0</v>
      </c>
      <c r="AA87" s="828">
        <f t="shared" si="22"/>
        <v>0</v>
      </c>
      <c r="AB87" s="828">
        <f t="shared" si="22"/>
        <v>0</v>
      </c>
      <c r="AC87" s="828">
        <f t="shared" si="22"/>
        <v>0</v>
      </c>
      <c r="AD87" s="828">
        <f t="shared" si="22"/>
        <v>0</v>
      </c>
      <c r="AE87" s="828">
        <f t="shared" si="22"/>
        <v>0</v>
      </c>
      <c r="AF87" s="837"/>
    </row>
    <row r="88" spans="1:32" ht="16.8" x14ac:dyDescent="0.3">
      <c r="A88" s="829" t="s">
        <v>29</v>
      </c>
      <c r="B88" s="830">
        <f t="shared" ref="B88:E92" si="23">B95+B102</f>
        <v>0</v>
      </c>
      <c r="C88" s="830">
        <f t="shared" si="23"/>
        <v>0</v>
      </c>
      <c r="D88" s="830">
        <f t="shared" si="23"/>
        <v>0</v>
      </c>
      <c r="E88" s="830">
        <f t="shared" si="23"/>
        <v>0</v>
      </c>
      <c r="F88" s="830" t="e">
        <f t="shared" si="20"/>
        <v>#DIV/0!</v>
      </c>
      <c r="G88" s="830" t="e">
        <f t="shared" si="21"/>
        <v>#DIV/0!</v>
      </c>
      <c r="H88" s="830">
        <f t="shared" ref="H88:AE92" si="24">H95+H102</f>
        <v>0</v>
      </c>
      <c r="I88" s="830">
        <f t="shared" si="24"/>
        <v>0</v>
      </c>
      <c r="J88" s="830">
        <f t="shared" si="24"/>
        <v>0</v>
      </c>
      <c r="K88" s="830">
        <f t="shared" si="24"/>
        <v>0</v>
      </c>
      <c r="L88" s="830">
        <f t="shared" si="24"/>
        <v>0</v>
      </c>
      <c r="M88" s="830">
        <f t="shared" si="24"/>
        <v>0</v>
      </c>
      <c r="N88" s="830">
        <f t="shared" si="24"/>
        <v>0</v>
      </c>
      <c r="O88" s="830">
        <f t="shared" si="24"/>
        <v>0</v>
      </c>
      <c r="P88" s="830">
        <f t="shared" si="24"/>
        <v>0</v>
      </c>
      <c r="Q88" s="830">
        <f t="shared" si="24"/>
        <v>0</v>
      </c>
      <c r="R88" s="830">
        <f t="shared" si="24"/>
        <v>0</v>
      </c>
      <c r="S88" s="830">
        <f t="shared" si="24"/>
        <v>0</v>
      </c>
      <c r="T88" s="830">
        <f t="shared" si="24"/>
        <v>0</v>
      </c>
      <c r="U88" s="830">
        <f t="shared" si="24"/>
        <v>0</v>
      </c>
      <c r="V88" s="830">
        <f t="shared" si="24"/>
        <v>0</v>
      </c>
      <c r="W88" s="830">
        <f t="shared" si="24"/>
        <v>0</v>
      </c>
      <c r="X88" s="830">
        <f t="shared" si="24"/>
        <v>0</v>
      </c>
      <c r="Y88" s="830">
        <f t="shared" si="24"/>
        <v>0</v>
      </c>
      <c r="Z88" s="830">
        <f t="shared" si="24"/>
        <v>0</v>
      </c>
      <c r="AA88" s="830">
        <f t="shared" si="24"/>
        <v>0</v>
      </c>
      <c r="AB88" s="830">
        <f t="shared" si="24"/>
        <v>0</v>
      </c>
      <c r="AC88" s="830">
        <f t="shared" si="24"/>
        <v>0</v>
      </c>
      <c r="AD88" s="830">
        <f t="shared" si="24"/>
        <v>0</v>
      </c>
      <c r="AE88" s="830">
        <f t="shared" si="24"/>
        <v>0</v>
      </c>
      <c r="AF88" s="1159"/>
    </row>
    <row r="89" spans="1:32" ht="33.6" x14ac:dyDescent="0.3">
      <c r="A89" s="829" t="s">
        <v>93</v>
      </c>
      <c r="B89" s="830">
        <f t="shared" si="23"/>
        <v>0</v>
      </c>
      <c r="C89" s="830">
        <f t="shared" si="23"/>
        <v>0</v>
      </c>
      <c r="D89" s="830">
        <f t="shared" si="23"/>
        <v>0</v>
      </c>
      <c r="E89" s="830">
        <f t="shared" si="23"/>
        <v>0</v>
      </c>
      <c r="F89" s="830" t="e">
        <f t="shared" si="20"/>
        <v>#DIV/0!</v>
      </c>
      <c r="G89" s="830" t="e">
        <f t="shared" si="21"/>
        <v>#DIV/0!</v>
      </c>
      <c r="H89" s="830">
        <f t="shared" si="24"/>
        <v>0</v>
      </c>
      <c r="I89" s="830">
        <f t="shared" si="24"/>
        <v>0</v>
      </c>
      <c r="J89" s="830">
        <f t="shared" si="24"/>
        <v>0</v>
      </c>
      <c r="K89" s="830">
        <f t="shared" si="24"/>
        <v>0</v>
      </c>
      <c r="L89" s="830">
        <f t="shared" si="24"/>
        <v>0</v>
      </c>
      <c r="M89" s="830">
        <f t="shared" si="24"/>
        <v>0</v>
      </c>
      <c r="N89" s="830">
        <f t="shared" si="24"/>
        <v>0</v>
      </c>
      <c r="O89" s="830">
        <f t="shared" si="24"/>
        <v>0</v>
      </c>
      <c r="P89" s="830">
        <f t="shared" si="24"/>
        <v>0</v>
      </c>
      <c r="Q89" s="830">
        <f t="shared" si="24"/>
        <v>0</v>
      </c>
      <c r="R89" s="830">
        <f t="shared" si="24"/>
        <v>0</v>
      </c>
      <c r="S89" s="830">
        <f t="shared" si="24"/>
        <v>0</v>
      </c>
      <c r="T89" s="830">
        <f t="shared" si="24"/>
        <v>0</v>
      </c>
      <c r="U89" s="830">
        <f t="shared" si="24"/>
        <v>0</v>
      </c>
      <c r="V89" s="830">
        <f t="shared" si="24"/>
        <v>0</v>
      </c>
      <c r="W89" s="830">
        <f t="shared" si="24"/>
        <v>0</v>
      </c>
      <c r="X89" s="830">
        <f t="shared" si="24"/>
        <v>0</v>
      </c>
      <c r="Y89" s="830">
        <f t="shared" si="24"/>
        <v>0</v>
      </c>
      <c r="Z89" s="830">
        <f t="shared" si="24"/>
        <v>0</v>
      </c>
      <c r="AA89" s="830">
        <f t="shared" si="24"/>
        <v>0</v>
      </c>
      <c r="AB89" s="830">
        <f t="shared" si="24"/>
        <v>0</v>
      </c>
      <c r="AC89" s="830">
        <f t="shared" si="24"/>
        <v>0</v>
      </c>
      <c r="AD89" s="830">
        <f t="shared" si="24"/>
        <v>0</v>
      </c>
      <c r="AE89" s="830">
        <f t="shared" si="24"/>
        <v>0</v>
      </c>
      <c r="AF89" s="1159"/>
    </row>
    <row r="90" spans="1:32" ht="16.8" x14ac:dyDescent="0.3">
      <c r="A90" s="829" t="s">
        <v>28</v>
      </c>
      <c r="B90" s="830">
        <f>B97+B104</f>
        <v>514.6</v>
      </c>
      <c r="C90" s="830">
        <f>C97+C104</f>
        <v>514.6</v>
      </c>
      <c r="D90" s="830">
        <f>D97+D104</f>
        <v>496.8</v>
      </c>
      <c r="E90" s="830">
        <f>E97+E104</f>
        <v>496.8</v>
      </c>
      <c r="F90" s="830">
        <f>E90/B90*100</f>
        <v>96.541002720559661</v>
      </c>
      <c r="G90" s="830">
        <f t="shared" si="21"/>
        <v>96.541002720559661</v>
      </c>
      <c r="H90" s="830">
        <f t="shared" si="24"/>
        <v>0</v>
      </c>
      <c r="I90" s="830">
        <f t="shared" si="24"/>
        <v>0</v>
      </c>
      <c r="J90" s="830">
        <f t="shared" si="24"/>
        <v>0</v>
      </c>
      <c r="K90" s="830">
        <f t="shared" si="24"/>
        <v>0</v>
      </c>
      <c r="L90" s="830">
        <f t="shared" si="24"/>
        <v>316.3</v>
      </c>
      <c r="M90" s="830">
        <f t="shared" si="24"/>
        <v>207</v>
      </c>
      <c r="N90" s="830">
        <f t="shared" si="24"/>
        <v>0</v>
      </c>
      <c r="O90" s="830">
        <f t="shared" si="24"/>
        <v>0</v>
      </c>
      <c r="P90" s="830">
        <f t="shared" si="24"/>
        <v>198.3</v>
      </c>
      <c r="Q90" s="830">
        <f t="shared" si="24"/>
        <v>289.8</v>
      </c>
      <c r="R90" s="830">
        <f t="shared" si="24"/>
        <v>0</v>
      </c>
      <c r="S90" s="830">
        <f t="shared" si="24"/>
        <v>0</v>
      </c>
      <c r="T90" s="830">
        <f t="shared" si="24"/>
        <v>0</v>
      </c>
      <c r="U90" s="830">
        <f t="shared" si="24"/>
        <v>0</v>
      </c>
      <c r="V90" s="830">
        <f t="shared" si="24"/>
        <v>0</v>
      </c>
      <c r="W90" s="830">
        <f t="shared" si="24"/>
        <v>0</v>
      </c>
      <c r="X90" s="830">
        <f t="shared" si="24"/>
        <v>0</v>
      </c>
      <c r="Y90" s="830">
        <f t="shared" si="24"/>
        <v>0</v>
      </c>
      <c r="Z90" s="830">
        <f t="shared" si="24"/>
        <v>0</v>
      </c>
      <c r="AA90" s="830">
        <f t="shared" si="24"/>
        <v>0</v>
      </c>
      <c r="AB90" s="830">
        <f t="shared" si="24"/>
        <v>0</v>
      </c>
      <c r="AC90" s="830">
        <f t="shared" si="24"/>
        <v>0</v>
      </c>
      <c r="AD90" s="830">
        <f t="shared" si="24"/>
        <v>0</v>
      </c>
      <c r="AE90" s="830">
        <f t="shared" si="24"/>
        <v>0</v>
      </c>
      <c r="AF90" s="1159"/>
    </row>
    <row r="91" spans="1:32" ht="33.6" x14ac:dyDescent="0.3">
      <c r="A91" s="829" t="s">
        <v>94</v>
      </c>
      <c r="B91" s="830">
        <f t="shared" si="23"/>
        <v>0</v>
      </c>
      <c r="C91" s="830">
        <f t="shared" si="23"/>
        <v>0</v>
      </c>
      <c r="D91" s="830">
        <f t="shared" si="23"/>
        <v>0</v>
      </c>
      <c r="E91" s="830">
        <f t="shared" si="23"/>
        <v>0</v>
      </c>
      <c r="F91" s="830" t="e">
        <f t="shared" si="20"/>
        <v>#DIV/0!</v>
      </c>
      <c r="G91" s="830" t="e">
        <f t="shared" si="21"/>
        <v>#DIV/0!</v>
      </c>
      <c r="H91" s="830">
        <f t="shared" si="24"/>
        <v>0</v>
      </c>
      <c r="I91" s="830">
        <f t="shared" si="24"/>
        <v>0</v>
      </c>
      <c r="J91" s="830">
        <f t="shared" si="24"/>
        <v>0</v>
      </c>
      <c r="K91" s="830">
        <f t="shared" si="24"/>
        <v>0</v>
      </c>
      <c r="L91" s="830">
        <f t="shared" si="24"/>
        <v>0</v>
      </c>
      <c r="M91" s="830">
        <f t="shared" si="24"/>
        <v>0</v>
      </c>
      <c r="N91" s="830">
        <f t="shared" si="24"/>
        <v>0</v>
      </c>
      <c r="O91" s="830">
        <f t="shared" si="24"/>
        <v>0</v>
      </c>
      <c r="P91" s="830">
        <f t="shared" si="24"/>
        <v>0</v>
      </c>
      <c r="Q91" s="830">
        <f t="shared" si="24"/>
        <v>0</v>
      </c>
      <c r="R91" s="830">
        <f t="shared" si="24"/>
        <v>0</v>
      </c>
      <c r="S91" s="830">
        <f t="shared" si="24"/>
        <v>0</v>
      </c>
      <c r="T91" s="830">
        <f t="shared" si="24"/>
        <v>0</v>
      </c>
      <c r="U91" s="830">
        <f t="shared" si="24"/>
        <v>0</v>
      </c>
      <c r="V91" s="830">
        <f t="shared" si="24"/>
        <v>0</v>
      </c>
      <c r="W91" s="830">
        <f t="shared" si="24"/>
        <v>0</v>
      </c>
      <c r="X91" s="830">
        <f t="shared" si="24"/>
        <v>0</v>
      </c>
      <c r="Y91" s="830">
        <f t="shared" si="24"/>
        <v>0</v>
      </c>
      <c r="Z91" s="830">
        <f t="shared" si="24"/>
        <v>0</v>
      </c>
      <c r="AA91" s="830">
        <f t="shared" si="24"/>
        <v>0</v>
      </c>
      <c r="AB91" s="830">
        <f t="shared" si="24"/>
        <v>0</v>
      </c>
      <c r="AC91" s="830">
        <f t="shared" si="24"/>
        <v>0</v>
      </c>
      <c r="AD91" s="830">
        <f t="shared" si="24"/>
        <v>0</v>
      </c>
      <c r="AE91" s="830">
        <f t="shared" si="24"/>
        <v>0</v>
      </c>
      <c r="AF91" s="1159"/>
    </row>
    <row r="92" spans="1:32" ht="16.8" x14ac:dyDescent="0.3">
      <c r="A92" s="835" t="s">
        <v>95</v>
      </c>
      <c r="B92" s="830">
        <f t="shared" si="23"/>
        <v>0</v>
      </c>
      <c r="C92" s="830">
        <f t="shared" si="23"/>
        <v>0</v>
      </c>
      <c r="D92" s="830">
        <f t="shared" si="23"/>
        <v>0</v>
      </c>
      <c r="E92" s="830">
        <f t="shared" si="23"/>
        <v>0</v>
      </c>
      <c r="F92" s="830" t="e">
        <f t="shared" si="20"/>
        <v>#DIV/0!</v>
      </c>
      <c r="G92" s="830" t="e">
        <f t="shared" si="21"/>
        <v>#DIV/0!</v>
      </c>
      <c r="H92" s="830">
        <f t="shared" si="24"/>
        <v>0</v>
      </c>
      <c r="I92" s="830">
        <f t="shared" si="24"/>
        <v>0</v>
      </c>
      <c r="J92" s="830">
        <f t="shared" si="24"/>
        <v>0</v>
      </c>
      <c r="K92" s="830">
        <f t="shared" si="24"/>
        <v>0</v>
      </c>
      <c r="L92" s="830">
        <f t="shared" si="24"/>
        <v>0</v>
      </c>
      <c r="M92" s="830">
        <f t="shared" si="24"/>
        <v>0</v>
      </c>
      <c r="N92" s="830">
        <f t="shared" si="24"/>
        <v>0</v>
      </c>
      <c r="O92" s="830">
        <f t="shared" si="24"/>
        <v>0</v>
      </c>
      <c r="P92" s="830">
        <f t="shared" si="24"/>
        <v>0</v>
      </c>
      <c r="Q92" s="830">
        <f t="shared" si="24"/>
        <v>0</v>
      </c>
      <c r="R92" s="830">
        <f t="shared" si="24"/>
        <v>0</v>
      </c>
      <c r="S92" s="830">
        <f t="shared" si="24"/>
        <v>0</v>
      </c>
      <c r="T92" s="830">
        <f t="shared" si="24"/>
        <v>0</v>
      </c>
      <c r="U92" s="830">
        <f t="shared" si="24"/>
        <v>0</v>
      </c>
      <c r="V92" s="830">
        <f t="shared" si="24"/>
        <v>0</v>
      </c>
      <c r="W92" s="830">
        <f t="shared" si="24"/>
        <v>0</v>
      </c>
      <c r="X92" s="830">
        <f t="shared" si="24"/>
        <v>0</v>
      </c>
      <c r="Y92" s="830">
        <f t="shared" si="24"/>
        <v>0</v>
      </c>
      <c r="Z92" s="830">
        <f t="shared" si="24"/>
        <v>0</v>
      </c>
      <c r="AA92" s="830">
        <f t="shared" si="24"/>
        <v>0</v>
      </c>
      <c r="AB92" s="830">
        <f t="shared" si="24"/>
        <v>0</v>
      </c>
      <c r="AC92" s="830">
        <f t="shared" si="24"/>
        <v>0</v>
      </c>
      <c r="AD92" s="830">
        <f t="shared" si="24"/>
        <v>0</v>
      </c>
      <c r="AE92" s="830">
        <f t="shared" si="24"/>
        <v>0</v>
      </c>
      <c r="AF92" s="1159"/>
    </row>
    <row r="93" spans="1:32" ht="18" x14ac:dyDescent="0.3">
      <c r="A93" s="1502" t="s">
        <v>517</v>
      </c>
      <c r="B93" s="1503"/>
      <c r="C93" s="1503"/>
      <c r="D93" s="1503"/>
      <c r="E93" s="1503"/>
      <c r="F93" s="1503"/>
      <c r="G93" s="1503"/>
      <c r="H93" s="1503"/>
      <c r="I93" s="1503"/>
      <c r="J93" s="1503"/>
      <c r="K93" s="1503"/>
      <c r="L93" s="1503"/>
      <c r="M93" s="1503"/>
      <c r="N93" s="1503"/>
      <c r="O93" s="1503"/>
      <c r="P93" s="1503"/>
      <c r="Q93" s="1503"/>
      <c r="R93" s="1503"/>
      <c r="S93" s="1503"/>
      <c r="T93" s="1503"/>
      <c r="U93" s="1503"/>
      <c r="V93" s="1503"/>
      <c r="W93" s="1503"/>
      <c r="X93" s="1503"/>
      <c r="Y93" s="1503"/>
      <c r="Z93" s="1503"/>
      <c r="AA93" s="1503"/>
      <c r="AB93" s="1503"/>
      <c r="AC93" s="1503"/>
      <c r="AD93" s="1503"/>
      <c r="AE93" s="1504"/>
      <c r="AF93" s="1514" t="s">
        <v>654</v>
      </c>
    </row>
    <row r="94" spans="1:32" ht="16.8" x14ac:dyDescent="0.3">
      <c r="A94" s="827" t="s">
        <v>26</v>
      </c>
      <c r="B94" s="828">
        <f>B95+B96+B97+B99</f>
        <v>349.6</v>
      </c>
      <c r="C94" s="828">
        <f>C95+C96+C97+C99</f>
        <v>349.6</v>
      </c>
      <c r="D94" s="828">
        <f>D95+D96+D97+D99</f>
        <v>331.8</v>
      </c>
      <c r="E94" s="828">
        <f>E95+E96+E97+E99</f>
        <v>331.8</v>
      </c>
      <c r="F94" s="828">
        <f>E94/B94*100</f>
        <v>94.908466819221971</v>
      </c>
      <c r="G94" s="828">
        <f>E94/C94*100</f>
        <v>94.908466819221971</v>
      </c>
      <c r="H94" s="828">
        <f t="shared" ref="H94:AE94" si="25">H95+H96+H97+H99</f>
        <v>0</v>
      </c>
      <c r="I94" s="828">
        <f t="shared" si="25"/>
        <v>0</v>
      </c>
      <c r="J94" s="828">
        <f t="shared" si="25"/>
        <v>0</v>
      </c>
      <c r="K94" s="828">
        <f t="shared" si="25"/>
        <v>0</v>
      </c>
      <c r="L94" s="828">
        <f t="shared" si="25"/>
        <v>316.3</v>
      </c>
      <c r="M94" s="828">
        <f t="shared" si="25"/>
        <v>207</v>
      </c>
      <c r="N94" s="828">
        <f t="shared" si="25"/>
        <v>0</v>
      </c>
      <c r="O94" s="828">
        <f t="shared" si="25"/>
        <v>0</v>
      </c>
      <c r="P94" s="828">
        <f t="shared" si="25"/>
        <v>33.299999999999997</v>
      </c>
      <c r="Q94" s="828">
        <f t="shared" si="25"/>
        <v>124.8</v>
      </c>
      <c r="R94" s="828">
        <f t="shared" si="25"/>
        <v>0</v>
      </c>
      <c r="S94" s="828">
        <f t="shared" si="25"/>
        <v>0</v>
      </c>
      <c r="T94" s="828">
        <f t="shared" si="25"/>
        <v>0</v>
      </c>
      <c r="U94" s="828">
        <f t="shared" si="25"/>
        <v>0</v>
      </c>
      <c r="V94" s="828">
        <f t="shared" si="25"/>
        <v>0</v>
      </c>
      <c r="W94" s="828">
        <f t="shared" si="25"/>
        <v>0</v>
      </c>
      <c r="X94" s="828">
        <f t="shared" si="25"/>
        <v>0</v>
      </c>
      <c r="Y94" s="828">
        <f t="shared" si="25"/>
        <v>0</v>
      </c>
      <c r="Z94" s="828">
        <f t="shared" si="25"/>
        <v>0</v>
      </c>
      <c r="AA94" s="828">
        <f t="shared" si="25"/>
        <v>0</v>
      </c>
      <c r="AB94" s="828">
        <f t="shared" si="25"/>
        <v>0</v>
      </c>
      <c r="AC94" s="828">
        <f t="shared" si="25"/>
        <v>0</v>
      </c>
      <c r="AD94" s="828">
        <f t="shared" si="25"/>
        <v>0</v>
      </c>
      <c r="AE94" s="828">
        <f t="shared" si="25"/>
        <v>0</v>
      </c>
      <c r="AF94" s="1515"/>
    </row>
    <row r="95" spans="1:32" ht="16.8" x14ac:dyDescent="0.3">
      <c r="A95" s="829" t="s">
        <v>29</v>
      </c>
      <c r="B95" s="830"/>
      <c r="C95" s="830"/>
      <c r="D95" s="830"/>
      <c r="E95" s="830"/>
      <c r="F95" s="830"/>
      <c r="G95" s="828"/>
      <c r="H95" s="831"/>
      <c r="I95" s="831"/>
      <c r="J95" s="831"/>
      <c r="K95" s="831"/>
      <c r="L95" s="831"/>
      <c r="M95" s="831"/>
      <c r="N95" s="831"/>
      <c r="O95" s="831"/>
      <c r="P95" s="831"/>
      <c r="Q95" s="831"/>
      <c r="R95" s="831"/>
      <c r="S95" s="831"/>
      <c r="T95" s="831"/>
      <c r="U95" s="831"/>
      <c r="V95" s="831"/>
      <c r="W95" s="831"/>
      <c r="X95" s="831"/>
      <c r="Y95" s="831"/>
      <c r="Z95" s="831"/>
      <c r="AA95" s="831"/>
      <c r="AB95" s="831"/>
      <c r="AC95" s="831"/>
      <c r="AD95" s="831"/>
      <c r="AE95" s="832"/>
      <c r="AF95" s="1515"/>
    </row>
    <row r="96" spans="1:32" ht="33.6" x14ac:dyDescent="0.3">
      <c r="A96" s="829" t="s">
        <v>93</v>
      </c>
      <c r="B96" s="830"/>
      <c r="C96" s="830"/>
      <c r="D96" s="830"/>
      <c r="E96" s="830"/>
      <c r="F96" s="830"/>
      <c r="G96" s="828"/>
      <c r="H96" s="831"/>
      <c r="I96" s="831"/>
      <c r="J96" s="831"/>
      <c r="K96" s="831"/>
      <c r="L96" s="831"/>
      <c r="M96" s="831"/>
      <c r="N96" s="831"/>
      <c r="O96" s="831"/>
      <c r="P96" s="831"/>
      <c r="Q96" s="831"/>
      <c r="R96" s="831"/>
      <c r="S96" s="831"/>
      <c r="T96" s="831"/>
      <c r="U96" s="831"/>
      <c r="V96" s="831"/>
      <c r="W96" s="831"/>
      <c r="X96" s="831"/>
      <c r="Y96" s="831"/>
      <c r="Z96" s="831"/>
      <c r="AA96" s="831"/>
      <c r="AB96" s="831"/>
      <c r="AC96" s="831"/>
      <c r="AD96" s="831"/>
      <c r="AE96" s="832"/>
      <c r="AF96" s="1515"/>
    </row>
    <row r="97" spans="1:32" ht="16.8" x14ac:dyDescent="0.3">
      <c r="A97" s="829" t="s">
        <v>28</v>
      </c>
      <c r="B97" s="1420">
        <f>H97+J97+L97+N97+P97+R97+T97+V97+X97+Z97+AB97+AD97</f>
        <v>349.6</v>
      </c>
      <c r="C97" s="830">
        <f>H97+J97+L97+N97+P97</f>
        <v>349.6</v>
      </c>
      <c r="D97" s="830">
        <f>E97</f>
        <v>331.8</v>
      </c>
      <c r="E97" s="1420">
        <f>I97+K97+M97+O97+Q97+S97+U97+W97+Y97+AA97+AC97+AE97</f>
        <v>331.8</v>
      </c>
      <c r="F97" s="830">
        <f>E97/B97*100</f>
        <v>94.908466819221971</v>
      </c>
      <c r="G97" s="830">
        <f>E97/C97*100</f>
        <v>94.908466819221971</v>
      </c>
      <c r="H97" s="831">
        <v>0</v>
      </c>
      <c r="I97" s="831">
        <v>0</v>
      </c>
      <c r="J97" s="831"/>
      <c r="K97" s="831">
        <v>0</v>
      </c>
      <c r="L97" s="831">
        <v>316.3</v>
      </c>
      <c r="M97" s="1197">
        <v>207</v>
      </c>
      <c r="N97" s="831">
        <v>0</v>
      </c>
      <c r="O97" s="831">
        <v>0</v>
      </c>
      <c r="P97" s="831">
        <v>33.299999999999997</v>
      </c>
      <c r="Q97" s="831">
        <v>124.8</v>
      </c>
      <c r="R97" s="831">
        <v>0</v>
      </c>
      <c r="S97" s="831">
        <v>0</v>
      </c>
      <c r="T97" s="831">
        <v>0</v>
      </c>
      <c r="U97" s="831">
        <v>0</v>
      </c>
      <c r="V97" s="831">
        <v>0</v>
      </c>
      <c r="W97" s="831"/>
      <c r="X97" s="831">
        <v>0</v>
      </c>
      <c r="Y97" s="831"/>
      <c r="Z97" s="831"/>
      <c r="AA97" s="831"/>
      <c r="AB97" s="831">
        <v>0</v>
      </c>
      <c r="AC97" s="831"/>
      <c r="AD97" s="831">
        <v>0</v>
      </c>
      <c r="AE97" s="832"/>
      <c r="AF97" s="1515"/>
    </row>
    <row r="98" spans="1:32" ht="33.6" x14ac:dyDescent="0.3">
      <c r="A98" s="829" t="s">
        <v>94</v>
      </c>
      <c r="B98" s="830"/>
      <c r="C98" s="830"/>
      <c r="D98" s="830"/>
      <c r="E98" s="830"/>
      <c r="F98" s="830"/>
      <c r="G98" s="830"/>
      <c r="H98" s="831"/>
      <c r="I98" s="831"/>
      <c r="J98" s="831"/>
      <c r="K98" s="831"/>
      <c r="L98" s="831"/>
      <c r="M98" s="831"/>
      <c r="N98" s="831"/>
      <c r="O98" s="831"/>
      <c r="P98" s="831"/>
      <c r="Q98" s="831"/>
      <c r="R98" s="831"/>
      <c r="S98" s="831"/>
      <c r="T98" s="831"/>
      <c r="U98" s="831"/>
      <c r="V98" s="831"/>
      <c r="W98" s="831"/>
      <c r="X98" s="831"/>
      <c r="Y98" s="831"/>
      <c r="Z98" s="831"/>
      <c r="AA98" s="831"/>
      <c r="AB98" s="831"/>
      <c r="AC98" s="831"/>
      <c r="AD98" s="831"/>
      <c r="AE98" s="832"/>
      <c r="AF98" s="1515"/>
    </row>
    <row r="99" spans="1:32" ht="16.8" x14ac:dyDescent="0.3">
      <c r="A99" s="835" t="s">
        <v>95</v>
      </c>
      <c r="B99" s="830"/>
      <c r="C99" s="830"/>
      <c r="D99" s="830"/>
      <c r="E99" s="830"/>
      <c r="F99" s="830"/>
      <c r="G99" s="830"/>
      <c r="H99" s="831"/>
      <c r="I99" s="831"/>
      <c r="J99" s="831"/>
      <c r="K99" s="831"/>
      <c r="L99" s="831"/>
      <c r="M99" s="831"/>
      <c r="N99" s="831"/>
      <c r="O99" s="831"/>
      <c r="P99" s="831"/>
      <c r="Q99" s="831"/>
      <c r="R99" s="831"/>
      <c r="S99" s="831"/>
      <c r="T99" s="831"/>
      <c r="U99" s="831"/>
      <c r="V99" s="831"/>
      <c r="W99" s="831"/>
      <c r="X99" s="831"/>
      <c r="Y99" s="831"/>
      <c r="Z99" s="831"/>
      <c r="AA99" s="831"/>
      <c r="AB99" s="831"/>
      <c r="AC99" s="831"/>
      <c r="AD99" s="831"/>
      <c r="AE99" s="832"/>
      <c r="AF99" s="1516"/>
    </row>
    <row r="100" spans="1:32" ht="18" x14ac:dyDescent="0.3">
      <c r="A100" s="1502" t="s">
        <v>518</v>
      </c>
      <c r="B100" s="1503"/>
      <c r="C100" s="1503"/>
      <c r="D100" s="1503"/>
      <c r="E100" s="1503"/>
      <c r="F100" s="1503"/>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4"/>
      <c r="AF100" s="837"/>
    </row>
    <row r="101" spans="1:32" ht="16.8" x14ac:dyDescent="0.3">
      <c r="A101" s="827" t="s">
        <v>26</v>
      </c>
      <c r="B101" s="828">
        <f>B102+B103+B104+B106</f>
        <v>165</v>
      </c>
      <c r="C101" s="828">
        <f>C102+C103+C104+C106</f>
        <v>165</v>
      </c>
      <c r="D101" s="828">
        <f>D102+D103+D104+D106</f>
        <v>165</v>
      </c>
      <c r="E101" s="828">
        <f>E102+E103+E104+E106</f>
        <v>165</v>
      </c>
      <c r="F101" s="828">
        <f>E101/B101*100</f>
        <v>100</v>
      </c>
      <c r="G101" s="828">
        <f>E101/C101*100</f>
        <v>100</v>
      </c>
      <c r="H101" s="828">
        <f>H102+H103+H104+H106</f>
        <v>0</v>
      </c>
      <c r="I101" s="828">
        <v>0</v>
      </c>
      <c r="J101" s="828">
        <f>J102+J103+J104+J106</f>
        <v>0</v>
      </c>
      <c r="K101" s="828">
        <v>0</v>
      </c>
      <c r="L101" s="828">
        <f>L102+L103+L104+L106</f>
        <v>0</v>
      </c>
      <c r="M101" s="828">
        <v>0</v>
      </c>
      <c r="N101" s="828">
        <f>N102+N103+N104+N106</f>
        <v>0</v>
      </c>
      <c r="O101" s="828">
        <f>O102+O103+O104+O106</f>
        <v>0</v>
      </c>
      <c r="P101" s="828">
        <f>P102+P103+P104+P106</f>
        <v>165</v>
      </c>
      <c r="Q101" s="828">
        <v>0</v>
      </c>
      <c r="R101" s="828">
        <f t="shared" ref="R101:AE101" si="26">R102+R103+R104+R106</f>
        <v>0</v>
      </c>
      <c r="S101" s="828">
        <f t="shared" si="26"/>
        <v>0</v>
      </c>
      <c r="T101" s="828">
        <f t="shared" si="26"/>
        <v>0</v>
      </c>
      <c r="U101" s="828">
        <f t="shared" si="26"/>
        <v>0</v>
      </c>
      <c r="V101" s="828">
        <f t="shared" si="26"/>
        <v>0</v>
      </c>
      <c r="W101" s="828">
        <f t="shared" si="26"/>
        <v>0</v>
      </c>
      <c r="X101" s="828">
        <f t="shared" si="26"/>
        <v>0</v>
      </c>
      <c r="Y101" s="828">
        <f t="shared" si="26"/>
        <v>0</v>
      </c>
      <c r="Z101" s="828">
        <f t="shared" si="26"/>
        <v>0</v>
      </c>
      <c r="AA101" s="828">
        <f t="shared" si="26"/>
        <v>0</v>
      </c>
      <c r="AB101" s="828">
        <f t="shared" si="26"/>
        <v>0</v>
      </c>
      <c r="AC101" s="828">
        <f t="shared" si="26"/>
        <v>0</v>
      </c>
      <c r="AD101" s="828">
        <f t="shared" si="26"/>
        <v>0</v>
      </c>
      <c r="AE101" s="828">
        <f t="shared" si="26"/>
        <v>0</v>
      </c>
      <c r="AF101" s="837"/>
    </row>
    <row r="102" spans="1:32" ht="16.8" x14ac:dyDescent="0.3">
      <c r="A102" s="829" t="s">
        <v>29</v>
      </c>
      <c r="B102" s="830"/>
      <c r="C102" s="830"/>
      <c r="D102" s="830"/>
      <c r="E102" s="830"/>
      <c r="F102" s="830"/>
      <c r="G102" s="828"/>
      <c r="H102" s="831"/>
      <c r="I102" s="831"/>
      <c r="J102" s="831"/>
      <c r="K102" s="831"/>
      <c r="L102" s="831"/>
      <c r="M102" s="831"/>
      <c r="N102" s="831"/>
      <c r="O102" s="831"/>
      <c r="P102" s="831"/>
      <c r="Q102" s="831"/>
      <c r="R102" s="831"/>
      <c r="S102" s="831"/>
      <c r="T102" s="831"/>
      <c r="U102" s="831"/>
      <c r="V102" s="831"/>
      <c r="W102" s="831"/>
      <c r="X102" s="831"/>
      <c r="Y102" s="831"/>
      <c r="Z102" s="831"/>
      <c r="AA102" s="831"/>
      <c r="AB102" s="831"/>
      <c r="AC102" s="831"/>
      <c r="AD102" s="831"/>
      <c r="AE102" s="832"/>
      <c r="AF102" s="837"/>
    </row>
    <row r="103" spans="1:32" ht="33.6" x14ac:dyDescent="0.3">
      <c r="A103" s="829" t="s">
        <v>93</v>
      </c>
      <c r="B103" s="830"/>
      <c r="C103" s="830"/>
      <c r="D103" s="830"/>
      <c r="E103" s="830"/>
      <c r="F103" s="830"/>
      <c r="G103" s="828"/>
      <c r="H103" s="831"/>
      <c r="I103" s="831"/>
      <c r="J103" s="831"/>
      <c r="K103" s="831"/>
      <c r="L103" s="831"/>
      <c r="M103" s="831"/>
      <c r="N103" s="831"/>
      <c r="O103" s="831"/>
      <c r="P103" s="831"/>
      <c r="Q103" s="831"/>
      <c r="R103" s="831"/>
      <c r="S103" s="831"/>
      <c r="T103" s="831"/>
      <c r="U103" s="831"/>
      <c r="V103" s="831"/>
      <c r="W103" s="831"/>
      <c r="X103" s="831"/>
      <c r="Y103" s="831"/>
      <c r="Z103" s="831"/>
      <c r="AA103" s="831"/>
      <c r="AB103" s="831"/>
      <c r="AC103" s="831"/>
      <c r="AD103" s="831"/>
      <c r="AE103" s="832"/>
      <c r="AF103" s="837"/>
    </row>
    <row r="104" spans="1:32" ht="16.8" x14ac:dyDescent="0.3">
      <c r="A104" s="829" t="s">
        <v>28</v>
      </c>
      <c r="B104" s="830">
        <f>H104+J104+L104+N104+P104+R104+T104+V104+X104+Z104+AB104+AD104</f>
        <v>165</v>
      </c>
      <c r="C104" s="830">
        <f>D104</f>
        <v>165</v>
      </c>
      <c r="D104" s="830">
        <f>I104+K104+M104+O104+Q104+S104+U104+W104+Y104+AA104+AC104+AE104</f>
        <v>165</v>
      </c>
      <c r="E104" s="830">
        <f>I104+K104+M104+O104+Q104+S104+U104+W104+Y104+AA104+AC104+AE104</f>
        <v>165</v>
      </c>
      <c r="F104" s="830">
        <f>E104/B104*100</f>
        <v>100</v>
      </c>
      <c r="G104" s="830">
        <f>E104/C104*100</f>
        <v>100</v>
      </c>
      <c r="H104" s="831">
        <v>0</v>
      </c>
      <c r="I104" s="831">
        <v>0</v>
      </c>
      <c r="J104" s="831">
        <v>0</v>
      </c>
      <c r="K104" s="831">
        <v>0</v>
      </c>
      <c r="L104" s="831">
        <v>0</v>
      </c>
      <c r="M104" s="831">
        <v>0</v>
      </c>
      <c r="N104" s="831">
        <v>0</v>
      </c>
      <c r="O104" s="831">
        <v>0</v>
      </c>
      <c r="P104" s="831">
        <v>165</v>
      </c>
      <c r="Q104" s="831">
        <v>165</v>
      </c>
      <c r="R104" s="831">
        <v>0</v>
      </c>
      <c r="S104" s="831">
        <v>0</v>
      </c>
      <c r="T104" s="831">
        <v>0</v>
      </c>
      <c r="U104" s="831">
        <v>0</v>
      </c>
      <c r="V104" s="831">
        <v>0</v>
      </c>
      <c r="W104" s="831">
        <v>0</v>
      </c>
      <c r="X104" s="831">
        <v>0</v>
      </c>
      <c r="Y104" s="831">
        <v>0</v>
      </c>
      <c r="Z104" s="831">
        <v>0</v>
      </c>
      <c r="AA104" s="831">
        <v>0</v>
      </c>
      <c r="AB104" s="831">
        <v>0</v>
      </c>
      <c r="AC104" s="831">
        <v>0</v>
      </c>
      <c r="AD104" s="831">
        <v>0</v>
      </c>
      <c r="AE104" s="832">
        <v>0</v>
      </c>
      <c r="AF104" s="837"/>
    </row>
    <row r="105" spans="1:32" ht="33.6" x14ac:dyDescent="0.3">
      <c r="A105" s="829" t="s">
        <v>94</v>
      </c>
      <c r="B105" s="830"/>
      <c r="C105" s="830"/>
      <c r="D105" s="830"/>
      <c r="E105" s="830"/>
      <c r="F105" s="830"/>
      <c r="G105" s="830"/>
      <c r="H105" s="831"/>
      <c r="I105" s="831"/>
      <c r="J105" s="831"/>
      <c r="K105" s="831"/>
      <c r="L105" s="831"/>
      <c r="M105" s="831"/>
      <c r="N105" s="831"/>
      <c r="O105" s="831"/>
      <c r="P105" s="831"/>
      <c r="Q105" s="831"/>
      <c r="R105" s="831"/>
      <c r="S105" s="831"/>
      <c r="T105" s="831"/>
      <c r="U105" s="831"/>
      <c r="V105" s="831"/>
      <c r="W105" s="831"/>
      <c r="X105" s="831"/>
      <c r="Y105" s="831"/>
      <c r="Z105" s="831"/>
      <c r="AA105" s="831"/>
      <c r="AB105" s="831"/>
      <c r="AC105" s="831"/>
      <c r="AD105" s="831"/>
      <c r="AE105" s="832"/>
      <c r="AF105" s="837"/>
    </row>
    <row r="106" spans="1:32" ht="16.8" x14ac:dyDescent="0.3">
      <c r="A106" s="835" t="s">
        <v>95</v>
      </c>
      <c r="B106" s="830"/>
      <c r="C106" s="830"/>
      <c r="D106" s="830"/>
      <c r="E106" s="830"/>
      <c r="F106" s="830"/>
      <c r="G106" s="830"/>
      <c r="H106" s="831"/>
      <c r="I106" s="831"/>
      <c r="J106" s="831"/>
      <c r="K106" s="831"/>
      <c r="L106" s="831"/>
      <c r="M106" s="831"/>
      <c r="N106" s="831"/>
      <c r="O106" s="831"/>
      <c r="P106" s="831"/>
      <c r="Q106" s="831"/>
      <c r="R106" s="831"/>
      <c r="S106" s="831"/>
      <c r="T106" s="831"/>
      <c r="U106" s="831"/>
      <c r="V106" s="831"/>
      <c r="W106" s="831"/>
      <c r="X106" s="831"/>
      <c r="Y106" s="831"/>
      <c r="Z106" s="831"/>
      <c r="AA106" s="831"/>
      <c r="AB106" s="831"/>
      <c r="AC106" s="831"/>
      <c r="AD106" s="831"/>
      <c r="AE106" s="832"/>
      <c r="AF106" s="837"/>
    </row>
    <row r="107" spans="1:32" ht="52.2" x14ac:dyDescent="0.3">
      <c r="A107" s="843" t="s">
        <v>487</v>
      </c>
      <c r="B107" s="844">
        <f>B108+B109+B110+B112</f>
        <v>13959.904799999997</v>
      </c>
      <c r="C107" s="844">
        <f>C108+C109+C110+C112</f>
        <v>8796.4458000000013</v>
      </c>
      <c r="D107" s="844">
        <f>D108+D109+D110+D112</f>
        <v>13175.50964</v>
      </c>
      <c r="E107" s="844">
        <f>E108+E109+E110+E112</f>
        <v>13258.50964</v>
      </c>
      <c r="F107" s="844">
        <f t="shared" ref="F107:F112" si="27">E107/B107*100</f>
        <v>94.975645106118506</v>
      </c>
      <c r="G107" s="844">
        <f t="shared" ref="G107:G112" si="28">E107/C107*100</f>
        <v>150.72575835117402</v>
      </c>
      <c r="H107" s="844">
        <f t="shared" ref="H107:AE107" si="29">H108+H109+H110+H112</f>
        <v>1091.1617999999999</v>
      </c>
      <c r="I107" s="844">
        <f t="shared" si="29"/>
        <v>994.78747999999996</v>
      </c>
      <c r="J107" s="844">
        <f t="shared" si="29"/>
        <v>1088.2840000000001</v>
      </c>
      <c r="K107" s="844">
        <f t="shared" si="29"/>
        <v>768.89830000000006</v>
      </c>
      <c r="L107" s="844">
        <f t="shared" si="29"/>
        <v>1556.3809999999999</v>
      </c>
      <c r="M107" s="844">
        <f t="shared" si="29"/>
        <v>851.27456000000006</v>
      </c>
      <c r="N107" s="844">
        <f t="shared" si="29"/>
        <v>1081.9989999999998</v>
      </c>
      <c r="O107" s="844">
        <f t="shared" si="29"/>
        <v>1012.1656599999999</v>
      </c>
      <c r="P107" s="844">
        <f t="shared" si="29"/>
        <v>900.78500000000008</v>
      </c>
      <c r="Q107" s="844">
        <f t="shared" si="29"/>
        <v>1285.6746400000002</v>
      </c>
      <c r="R107" s="844">
        <f t="shared" si="29"/>
        <v>1042.1590000000001</v>
      </c>
      <c r="S107" s="844">
        <f t="shared" si="29"/>
        <v>964.88</v>
      </c>
      <c r="T107" s="844">
        <f t="shared" si="29"/>
        <v>2511.6059999999998</v>
      </c>
      <c r="U107" s="844">
        <f t="shared" si="29"/>
        <v>1073.55</v>
      </c>
      <c r="V107" s="844">
        <f t="shared" si="29"/>
        <v>654.63800000000003</v>
      </c>
      <c r="W107" s="844">
        <f t="shared" si="29"/>
        <v>718.09</v>
      </c>
      <c r="X107" s="844">
        <f t="shared" si="29"/>
        <v>664.33300000000008</v>
      </c>
      <c r="Y107" s="844">
        <f t="shared" si="29"/>
        <v>757.65800000000002</v>
      </c>
      <c r="Z107" s="844">
        <f t="shared" si="29"/>
        <v>1066.5609999999999</v>
      </c>
      <c r="AA107" s="844">
        <f t="shared" si="29"/>
        <v>886.81900000000007</v>
      </c>
      <c r="AB107" s="844">
        <f t="shared" si="29"/>
        <v>876.95999999999992</v>
      </c>
      <c r="AC107" s="844">
        <f t="shared" si="29"/>
        <v>1701.8150000000001</v>
      </c>
      <c r="AD107" s="844">
        <f t="shared" si="29"/>
        <v>1425.047</v>
      </c>
      <c r="AE107" s="844">
        <f t="shared" si="29"/>
        <v>2242.8969999999999</v>
      </c>
      <c r="AF107" s="845"/>
    </row>
    <row r="108" spans="1:32" ht="16.8" x14ac:dyDescent="0.3">
      <c r="A108" s="833" t="s">
        <v>29</v>
      </c>
      <c r="B108" s="846">
        <f>B11+B18+B25+B46+B53+B88</f>
        <v>6.508</v>
      </c>
      <c r="C108" s="846">
        <f>C11+C18+C25+C46+C53+C88</f>
        <v>6.508</v>
      </c>
      <c r="D108" s="846">
        <f>D11+D18+D25+D46+D53+D88</f>
        <v>6.4980000000000002</v>
      </c>
      <c r="E108" s="846">
        <f>E11+E18+E25+E46+E53+E88</f>
        <v>6.4980000000000002</v>
      </c>
      <c r="F108" s="846">
        <f t="shared" si="27"/>
        <v>99.846342962507677</v>
      </c>
      <c r="G108" s="846">
        <f t="shared" si="28"/>
        <v>99.846342962507677</v>
      </c>
      <c r="H108" s="846">
        <f t="shared" ref="H108:AE112" si="30">H11+H18+H25+H46+H53+H88</f>
        <v>0</v>
      </c>
      <c r="I108" s="846">
        <f t="shared" si="30"/>
        <v>0</v>
      </c>
      <c r="J108" s="846">
        <f t="shared" si="30"/>
        <v>0</v>
      </c>
      <c r="K108" s="846">
        <f t="shared" si="30"/>
        <v>0</v>
      </c>
      <c r="L108" s="846">
        <f t="shared" si="30"/>
        <v>0</v>
      </c>
      <c r="M108" s="846">
        <f t="shared" si="30"/>
        <v>0</v>
      </c>
      <c r="N108" s="846">
        <f t="shared" si="30"/>
        <v>0</v>
      </c>
      <c r="O108" s="846">
        <f t="shared" si="30"/>
        <v>0</v>
      </c>
      <c r="P108" s="846">
        <f t="shared" si="30"/>
        <v>1</v>
      </c>
      <c r="Q108" s="846">
        <f t="shared" si="30"/>
        <v>0</v>
      </c>
      <c r="R108" s="846">
        <f t="shared" si="30"/>
        <v>0</v>
      </c>
      <c r="S108" s="846">
        <f t="shared" si="30"/>
        <v>0</v>
      </c>
      <c r="T108" s="846">
        <f t="shared" si="30"/>
        <v>0</v>
      </c>
      <c r="U108" s="846">
        <f t="shared" si="30"/>
        <v>0</v>
      </c>
      <c r="V108" s="846">
        <f t="shared" si="30"/>
        <v>0</v>
      </c>
      <c r="W108" s="846">
        <f t="shared" si="30"/>
        <v>0.99</v>
      </c>
      <c r="X108" s="846">
        <f t="shared" si="30"/>
        <v>0</v>
      </c>
      <c r="Y108" s="846">
        <f t="shared" si="30"/>
        <v>0</v>
      </c>
      <c r="Z108" s="846">
        <f t="shared" si="30"/>
        <v>0</v>
      </c>
      <c r="AA108" s="846">
        <f t="shared" si="30"/>
        <v>0</v>
      </c>
      <c r="AB108" s="846">
        <f t="shared" si="30"/>
        <v>5.508</v>
      </c>
      <c r="AC108" s="846">
        <f t="shared" si="30"/>
        <v>5.508</v>
      </c>
      <c r="AD108" s="846">
        <f t="shared" si="30"/>
        <v>0</v>
      </c>
      <c r="AE108" s="846">
        <f t="shared" si="30"/>
        <v>0</v>
      </c>
      <c r="AF108" s="836"/>
    </row>
    <row r="109" spans="1:32" ht="33.6" x14ac:dyDescent="0.3">
      <c r="A109" s="833" t="s">
        <v>93</v>
      </c>
      <c r="B109" s="846">
        <f>B89+B54+B47+B26+B19+B12</f>
        <v>3973.9990000000003</v>
      </c>
      <c r="C109" s="846">
        <f t="shared" ref="C109:E112" si="31">C12+C19+C26+C47+C54+C89</f>
        <v>3974.009</v>
      </c>
      <c r="D109" s="846">
        <f>D12+D19+D26+D47+D54+D89</f>
        <v>3885.0792200000005</v>
      </c>
      <c r="E109" s="846">
        <f t="shared" si="31"/>
        <v>3885.0792200000005</v>
      </c>
      <c r="F109" s="846">
        <f t="shared" si="27"/>
        <v>97.762460936703818</v>
      </c>
      <c r="G109" s="846">
        <f t="shared" si="28"/>
        <v>97.762214932074897</v>
      </c>
      <c r="H109" s="846">
        <f t="shared" si="30"/>
        <v>322.84499999999997</v>
      </c>
      <c r="I109" s="846">
        <f t="shared" si="30"/>
        <v>265.18747999999999</v>
      </c>
      <c r="J109" s="846">
        <f t="shared" si="30"/>
        <v>583.08100000000002</v>
      </c>
      <c r="K109" s="846">
        <f t="shared" si="30"/>
        <v>245.32830000000001</v>
      </c>
      <c r="L109" s="846">
        <f t="shared" si="30"/>
        <v>234.87800000000001</v>
      </c>
      <c r="M109" s="846">
        <f t="shared" si="30"/>
        <v>154.37714</v>
      </c>
      <c r="N109" s="846">
        <f t="shared" si="30"/>
        <v>369.79599999999994</v>
      </c>
      <c r="O109" s="846">
        <f t="shared" si="30"/>
        <v>434.97565999999995</v>
      </c>
      <c r="P109" s="846">
        <f t="shared" si="30"/>
        <v>186.71200000000002</v>
      </c>
      <c r="Q109" s="846">
        <f t="shared" si="30"/>
        <v>435.25463999999999</v>
      </c>
      <c r="R109" s="846">
        <f t="shared" si="30"/>
        <v>527.38600000000008</v>
      </c>
      <c r="S109" s="846">
        <f t="shared" si="30"/>
        <v>466.09</v>
      </c>
      <c r="T109" s="846">
        <f t="shared" si="30"/>
        <v>478.58600000000001</v>
      </c>
      <c r="U109" s="846">
        <f t="shared" si="30"/>
        <v>471.935</v>
      </c>
      <c r="V109" s="846">
        <f t="shared" si="30"/>
        <v>139.86500000000001</v>
      </c>
      <c r="W109" s="846">
        <f t="shared" si="30"/>
        <v>210.096</v>
      </c>
      <c r="X109" s="846">
        <f t="shared" si="30"/>
        <v>149.56</v>
      </c>
      <c r="Y109" s="846">
        <f t="shared" si="30"/>
        <v>259.97000000000003</v>
      </c>
      <c r="Z109" s="846">
        <f t="shared" si="30"/>
        <v>317.988</v>
      </c>
      <c r="AA109" s="846">
        <f t="shared" si="30"/>
        <v>231.50400000000002</v>
      </c>
      <c r="AB109" s="846">
        <f t="shared" si="30"/>
        <v>213.57900000000001</v>
      </c>
      <c r="AC109" s="846">
        <f t="shared" si="30"/>
        <v>216.501</v>
      </c>
      <c r="AD109" s="846">
        <f t="shared" si="30"/>
        <v>449.733</v>
      </c>
      <c r="AE109" s="846">
        <f t="shared" si="30"/>
        <v>493.85999999999996</v>
      </c>
      <c r="AF109" s="836"/>
    </row>
    <row r="110" spans="1:32" ht="16.8" x14ac:dyDescent="0.3">
      <c r="A110" s="833" t="s">
        <v>28</v>
      </c>
      <c r="B110" s="846">
        <f>B90+B55+B48+B27+B20+B13</f>
        <v>9979.397799999997</v>
      </c>
      <c r="C110" s="846">
        <f t="shared" si="31"/>
        <v>4815.9288000000006</v>
      </c>
      <c r="D110" s="846">
        <f>D13+D20+D27+D48+D55+D90</f>
        <v>9283.9324199999992</v>
      </c>
      <c r="E110" s="846">
        <f t="shared" si="31"/>
        <v>9366.9324199999992</v>
      </c>
      <c r="F110" s="846">
        <f t="shared" si="27"/>
        <v>93.86270201594732</v>
      </c>
      <c r="G110" s="846">
        <f t="shared" si="28"/>
        <v>194.4989805497124</v>
      </c>
      <c r="H110" s="846">
        <f t="shared" si="30"/>
        <v>768.31679999999994</v>
      </c>
      <c r="I110" s="846">
        <f t="shared" si="30"/>
        <v>729.6</v>
      </c>
      <c r="J110" s="846">
        <f t="shared" si="30"/>
        <v>505.20299999999997</v>
      </c>
      <c r="K110" s="846">
        <f t="shared" si="30"/>
        <v>523.57000000000005</v>
      </c>
      <c r="L110" s="846">
        <f t="shared" si="30"/>
        <v>1321.5029999999999</v>
      </c>
      <c r="M110" s="846">
        <f t="shared" si="30"/>
        <v>696.89742000000001</v>
      </c>
      <c r="N110" s="846">
        <f t="shared" si="30"/>
        <v>712.20299999999997</v>
      </c>
      <c r="O110" s="846">
        <f t="shared" si="30"/>
        <v>577.18999999999994</v>
      </c>
      <c r="P110" s="846">
        <f t="shared" si="30"/>
        <v>713.07300000000009</v>
      </c>
      <c r="Q110" s="846">
        <f t="shared" si="30"/>
        <v>850.42000000000007</v>
      </c>
      <c r="R110" s="846">
        <f t="shared" si="30"/>
        <v>514.77300000000002</v>
      </c>
      <c r="S110" s="846">
        <f t="shared" si="30"/>
        <v>498.79</v>
      </c>
      <c r="T110" s="846">
        <f t="shared" si="30"/>
        <v>2033.02</v>
      </c>
      <c r="U110" s="846">
        <f t="shared" si="30"/>
        <v>601.6149999999999</v>
      </c>
      <c r="V110" s="846">
        <f t="shared" si="30"/>
        <v>514.77300000000002</v>
      </c>
      <c r="W110" s="846">
        <f t="shared" si="30"/>
        <v>507.00400000000002</v>
      </c>
      <c r="X110" s="846">
        <f t="shared" si="30"/>
        <v>514.77300000000002</v>
      </c>
      <c r="Y110" s="846">
        <f t="shared" si="30"/>
        <v>497.68799999999999</v>
      </c>
      <c r="Z110" s="846">
        <f t="shared" si="30"/>
        <v>748.57299999999998</v>
      </c>
      <c r="AA110" s="846">
        <f t="shared" si="30"/>
        <v>655.31500000000005</v>
      </c>
      <c r="AB110" s="846">
        <f t="shared" si="30"/>
        <v>657.87299999999993</v>
      </c>
      <c r="AC110" s="846">
        <f t="shared" si="30"/>
        <v>1479.806</v>
      </c>
      <c r="AD110" s="846">
        <f t="shared" si="30"/>
        <v>975.31399999999996</v>
      </c>
      <c r="AE110" s="846">
        <f t="shared" si="30"/>
        <v>1749.037</v>
      </c>
      <c r="AF110" s="836"/>
    </row>
    <row r="111" spans="1:32" ht="33.6" x14ac:dyDescent="0.3">
      <c r="A111" s="833" t="s">
        <v>94</v>
      </c>
      <c r="B111" s="846">
        <f>B14+B21+B28+B49+B56+B91</f>
        <v>180.8</v>
      </c>
      <c r="C111" s="846">
        <f t="shared" si="31"/>
        <v>180.79999999999998</v>
      </c>
      <c r="D111" s="846">
        <f t="shared" si="31"/>
        <v>180.79999999999998</v>
      </c>
      <c r="E111" s="846">
        <f t="shared" si="31"/>
        <v>180.79999999999998</v>
      </c>
      <c r="F111" s="846">
        <f t="shared" si="27"/>
        <v>99.999999999999986</v>
      </c>
      <c r="G111" s="846">
        <f t="shared" si="28"/>
        <v>100</v>
      </c>
      <c r="H111" s="846">
        <f t="shared" si="30"/>
        <v>0</v>
      </c>
      <c r="I111" s="846">
        <f t="shared" si="30"/>
        <v>0</v>
      </c>
      <c r="J111" s="846">
        <f t="shared" si="30"/>
        <v>0</v>
      </c>
      <c r="K111" s="846">
        <f t="shared" si="30"/>
        <v>0</v>
      </c>
      <c r="L111" s="846">
        <f t="shared" si="30"/>
        <v>0</v>
      </c>
      <c r="M111" s="846">
        <f t="shared" si="30"/>
        <v>0</v>
      </c>
      <c r="N111" s="846">
        <f t="shared" si="30"/>
        <v>90.4</v>
      </c>
      <c r="O111" s="846">
        <f t="shared" si="30"/>
        <v>83.85</v>
      </c>
      <c r="P111" s="846">
        <f t="shared" si="30"/>
        <v>0</v>
      </c>
      <c r="Q111" s="846">
        <f t="shared" si="30"/>
        <v>0</v>
      </c>
      <c r="R111" s="846">
        <f t="shared" si="30"/>
        <v>0</v>
      </c>
      <c r="S111" s="846">
        <f t="shared" si="30"/>
        <v>0</v>
      </c>
      <c r="T111" s="846">
        <f t="shared" si="30"/>
        <v>90.4</v>
      </c>
      <c r="U111" s="846">
        <f t="shared" si="30"/>
        <v>86.924999999999997</v>
      </c>
      <c r="V111" s="846">
        <f t="shared" si="30"/>
        <v>0</v>
      </c>
      <c r="W111" s="846">
        <f t="shared" si="30"/>
        <v>0</v>
      </c>
      <c r="X111" s="846">
        <f t="shared" si="30"/>
        <v>0</v>
      </c>
      <c r="Y111" s="846">
        <f t="shared" si="30"/>
        <v>0</v>
      </c>
      <c r="Z111" s="846">
        <f t="shared" si="30"/>
        <v>0</v>
      </c>
      <c r="AA111" s="846">
        <f t="shared" si="30"/>
        <v>10.025</v>
      </c>
      <c r="AB111" s="846">
        <f t="shared" si="30"/>
        <v>0</v>
      </c>
      <c r="AC111" s="846">
        <f t="shared" si="30"/>
        <v>0</v>
      </c>
      <c r="AD111" s="846">
        <f t="shared" si="30"/>
        <v>0</v>
      </c>
      <c r="AE111" s="846">
        <f t="shared" si="30"/>
        <v>0</v>
      </c>
      <c r="AF111" s="836"/>
    </row>
    <row r="112" spans="1:32" ht="16.8" x14ac:dyDescent="0.3">
      <c r="A112" s="835" t="s">
        <v>95</v>
      </c>
      <c r="B112" s="846">
        <f>B15+B22+B29+B50+B57+B92</f>
        <v>0</v>
      </c>
      <c r="C112" s="846">
        <f t="shared" si="31"/>
        <v>0</v>
      </c>
      <c r="D112" s="846">
        <f t="shared" si="31"/>
        <v>0</v>
      </c>
      <c r="E112" s="846">
        <f t="shared" si="31"/>
        <v>0</v>
      </c>
      <c r="F112" s="846" t="e">
        <f t="shared" si="27"/>
        <v>#DIV/0!</v>
      </c>
      <c r="G112" s="846" t="e">
        <f t="shared" si="28"/>
        <v>#DIV/0!</v>
      </c>
      <c r="H112" s="846">
        <f t="shared" si="30"/>
        <v>0</v>
      </c>
      <c r="I112" s="846">
        <f t="shared" si="30"/>
        <v>0</v>
      </c>
      <c r="J112" s="846">
        <f t="shared" si="30"/>
        <v>0</v>
      </c>
      <c r="K112" s="846">
        <f t="shared" si="30"/>
        <v>0</v>
      </c>
      <c r="L112" s="846">
        <f t="shared" si="30"/>
        <v>0</v>
      </c>
      <c r="M112" s="846">
        <f t="shared" si="30"/>
        <v>0</v>
      </c>
      <c r="N112" s="846">
        <f t="shared" si="30"/>
        <v>0</v>
      </c>
      <c r="O112" s="846">
        <f t="shared" si="30"/>
        <v>0</v>
      </c>
      <c r="P112" s="846">
        <f t="shared" si="30"/>
        <v>0</v>
      </c>
      <c r="Q112" s="846">
        <f t="shared" si="30"/>
        <v>0</v>
      </c>
      <c r="R112" s="846">
        <f t="shared" si="30"/>
        <v>0</v>
      </c>
      <c r="S112" s="846">
        <f t="shared" si="30"/>
        <v>0</v>
      </c>
      <c r="T112" s="846">
        <f t="shared" si="30"/>
        <v>0</v>
      </c>
      <c r="U112" s="846">
        <f t="shared" si="30"/>
        <v>0</v>
      </c>
      <c r="V112" s="846">
        <f t="shared" si="30"/>
        <v>0</v>
      </c>
      <c r="W112" s="846">
        <f t="shared" si="30"/>
        <v>0</v>
      </c>
      <c r="X112" s="846">
        <f t="shared" si="30"/>
        <v>0</v>
      </c>
      <c r="Y112" s="846">
        <f t="shared" si="30"/>
        <v>0</v>
      </c>
      <c r="Z112" s="846">
        <f t="shared" si="30"/>
        <v>0</v>
      </c>
      <c r="AA112" s="846">
        <f t="shared" si="30"/>
        <v>0</v>
      </c>
      <c r="AB112" s="846">
        <f t="shared" si="30"/>
        <v>0</v>
      </c>
      <c r="AC112" s="846">
        <f t="shared" si="30"/>
        <v>0</v>
      </c>
      <c r="AD112" s="846">
        <f t="shared" si="30"/>
        <v>0</v>
      </c>
      <c r="AE112" s="846">
        <f t="shared" si="30"/>
        <v>0</v>
      </c>
      <c r="AF112" s="836"/>
    </row>
    <row r="113" spans="1:32" ht="20.399999999999999" x14ac:dyDescent="0.3">
      <c r="A113" s="1498" t="s">
        <v>488</v>
      </c>
      <c r="B113" s="1499"/>
      <c r="C113" s="1499"/>
      <c r="D113" s="1499"/>
      <c r="E113" s="1499"/>
      <c r="F113" s="1499"/>
      <c r="G113" s="1499"/>
      <c r="H113" s="1499"/>
      <c r="I113" s="1499"/>
      <c r="J113" s="1499"/>
      <c r="K113" s="1499"/>
      <c r="L113" s="1499"/>
      <c r="M113" s="1499"/>
      <c r="N113" s="1499"/>
      <c r="O113" s="1499"/>
      <c r="P113" s="1499"/>
      <c r="Q113" s="1499"/>
      <c r="R113" s="1499"/>
      <c r="S113" s="1499"/>
      <c r="T113" s="1499"/>
      <c r="U113" s="1499"/>
      <c r="V113" s="1499"/>
      <c r="W113" s="1499"/>
      <c r="X113" s="1499"/>
      <c r="Y113" s="1499"/>
      <c r="Z113" s="1499"/>
      <c r="AA113" s="1499"/>
      <c r="AB113" s="1499"/>
      <c r="AC113" s="1499"/>
      <c r="AD113" s="1499"/>
      <c r="AE113" s="1500"/>
      <c r="AF113" s="836"/>
    </row>
    <row r="114" spans="1:32" ht="16.8" x14ac:dyDescent="0.3">
      <c r="A114" s="827" t="s">
        <v>26</v>
      </c>
      <c r="B114" s="828">
        <f>B115++B116+B117+B119</f>
        <v>150.4</v>
      </c>
      <c r="C114" s="828">
        <f>C115++C116+C117+C119</f>
        <v>150.4</v>
      </c>
      <c r="D114" s="828">
        <f>D115++D116+D117+D119</f>
        <v>150.38999999999999</v>
      </c>
      <c r="E114" s="828">
        <f>E115++E116+E117+E119</f>
        <v>150.38999999999999</v>
      </c>
      <c r="F114" s="828">
        <f>E114/B114*100</f>
        <v>99.993351063829778</v>
      </c>
      <c r="G114" s="828">
        <f>E114/C114*100</f>
        <v>99.993351063829778</v>
      </c>
      <c r="H114" s="828">
        <f t="shared" ref="H114:AE114" si="32">H115++H116+H117+H119</f>
        <v>0</v>
      </c>
      <c r="I114" s="828">
        <f t="shared" si="32"/>
        <v>0</v>
      </c>
      <c r="J114" s="828">
        <f t="shared" si="32"/>
        <v>150.4</v>
      </c>
      <c r="K114" s="828">
        <f t="shared" si="32"/>
        <v>105.83</v>
      </c>
      <c r="L114" s="828">
        <f t="shared" si="32"/>
        <v>0</v>
      </c>
      <c r="M114" s="828">
        <f t="shared" si="32"/>
        <v>44.56</v>
      </c>
      <c r="N114" s="828">
        <f t="shared" si="32"/>
        <v>0</v>
      </c>
      <c r="O114" s="828">
        <f t="shared" si="32"/>
        <v>0</v>
      </c>
      <c r="P114" s="828">
        <f t="shared" si="32"/>
        <v>0</v>
      </c>
      <c r="Q114" s="828">
        <f t="shared" si="32"/>
        <v>0</v>
      </c>
      <c r="R114" s="828">
        <f t="shared" si="32"/>
        <v>0</v>
      </c>
      <c r="S114" s="828">
        <f t="shared" si="32"/>
        <v>0</v>
      </c>
      <c r="T114" s="828">
        <f t="shared" si="32"/>
        <v>0</v>
      </c>
      <c r="U114" s="828">
        <f t="shared" si="32"/>
        <v>0</v>
      </c>
      <c r="V114" s="828">
        <f t="shared" si="32"/>
        <v>0</v>
      </c>
      <c r="W114" s="828">
        <f t="shared" si="32"/>
        <v>0</v>
      </c>
      <c r="X114" s="828">
        <f t="shared" si="32"/>
        <v>0</v>
      </c>
      <c r="Y114" s="828">
        <f t="shared" si="32"/>
        <v>0</v>
      </c>
      <c r="Z114" s="828">
        <f t="shared" si="32"/>
        <v>0</v>
      </c>
      <c r="AA114" s="828">
        <f t="shared" si="32"/>
        <v>0</v>
      </c>
      <c r="AB114" s="828">
        <f t="shared" si="32"/>
        <v>0</v>
      </c>
      <c r="AC114" s="828">
        <f t="shared" si="32"/>
        <v>0</v>
      </c>
      <c r="AD114" s="828">
        <f t="shared" si="32"/>
        <v>0</v>
      </c>
      <c r="AE114" s="828">
        <f t="shared" si="32"/>
        <v>0</v>
      </c>
      <c r="AF114" s="837"/>
    </row>
    <row r="115" spans="1:32" ht="16.8" x14ac:dyDescent="0.3">
      <c r="A115" s="829" t="s">
        <v>29</v>
      </c>
      <c r="B115" s="830"/>
      <c r="C115" s="830"/>
      <c r="D115" s="830"/>
      <c r="E115" s="830"/>
      <c r="F115" s="828"/>
      <c r="G115" s="828"/>
      <c r="H115" s="830"/>
      <c r="I115" s="830"/>
      <c r="J115" s="830"/>
      <c r="K115" s="830"/>
      <c r="L115" s="830"/>
      <c r="M115" s="830"/>
      <c r="N115" s="830"/>
      <c r="O115" s="830"/>
      <c r="P115" s="830"/>
      <c r="Q115" s="830"/>
      <c r="R115" s="830"/>
      <c r="S115" s="830"/>
      <c r="T115" s="830"/>
      <c r="U115" s="830"/>
      <c r="V115" s="830"/>
      <c r="W115" s="830"/>
      <c r="X115" s="830"/>
      <c r="Y115" s="830"/>
      <c r="Z115" s="830"/>
      <c r="AA115" s="830"/>
      <c r="AB115" s="830"/>
      <c r="AC115" s="830"/>
      <c r="AD115" s="830"/>
      <c r="AE115" s="830"/>
      <c r="AF115" s="837"/>
    </row>
    <row r="116" spans="1:32" ht="33.6" x14ac:dyDescent="0.3">
      <c r="A116" s="829" t="s">
        <v>93</v>
      </c>
      <c r="B116" s="830">
        <f t="shared" ref="B116:E117" si="33">B123+B130+B137</f>
        <v>0</v>
      </c>
      <c r="C116" s="830">
        <f t="shared" si="33"/>
        <v>0</v>
      </c>
      <c r="D116" s="830">
        <f t="shared" si="33"/>
        <v>0</v>
      </c>
      <c r="E116" s="830">
        <f t="shared" si="33"/>
        <v>0</v>
      </c>
      <c r="F116" s="830" t="e">
        <f>E116/B116*100</f>
        <v>#DIV/0!</v>
      </c>
      <c r="G116" s="830" t="e">
        <f>E116/C116*100</f>
        <v>#DIV/0!</v>
      </c>
      <c r="H116" s="830">
        <f t="shared" ref="H116:AE117" si="34">H123+H130+H137</f>
        <v>0</v>
      </c>
      <c r="I116" s="830">
        <f t="shared" si="34"/>
        <v>0</v>
      </c>
      <c r="J116" s="830">
        <f t="shared" si="34"/>
        <v>0</v>
      </c>
      <c r="K116" s="830">
        <f t="shared" si="34"/>
        <v>0</v>
      </c>
      <c r="L116" s="830">
        <f t="shared" si="34"/>
        <v>0</v>
      </c>
      <c r="M116" s="830">
        <f t="shared" si="34"/>
        <v>0</v>
      </c>
      <c r="N116" s="830">
        <f t="shared" si="34"/>
        <v>0</v>
      </c>
      <c r="O116" s="830">
        <f t="shared" si="34"/>
        <v>0</v>
      </c>
      <c r="P116" s="830">
        <f t="shared" si="34"/>
        <v>0</v>
      </c>
      <c r="Q116" s="830">
        <f t="shared" si="34"/>
        <v>0</v>
      </c>
      <c r="R116" s="830">
        <f t="shared" si="34"/>
        <v>0</v>
      </c>
      <c r="S116" s="830">
        <f t="shared" si="34"/>
        <v>0</v>
      </c>
      <c r="T116" s="830">
        <f t="shared" si="34"/>
        <v>0</v>
      </c>
      <c r="U116" s="830">
        <f t="shared" si="34"/>
        <v>0</v>
      </c>
      <c r="V116" s="830">
        <f t="shared" si="34"/>
        <v>0</v>
      </c>
      <c r="W116" s="830">
        <f t="shared" si="34"/>
        <v>0</v>
      </c>
      <c r="X116" s="830">
        <f t="shared" si="34"/>
        <v>0</v>
      </c>
      <c r="Y116" s="830">
        <f t="shared" si="34"/>
        <v>0</v>
      </c>
      <c r="Z116" s="830">
        <f t="shared" si="34"/>
        <v>0</v>
      </c>
      <c r="AA116" s="830">
        <f t="shared" si="34"/>
        <v>0</v>
      </c>
      <c r="AB116" s="830">
        <f t="shared" si="34"/>
        <v>0</v>
      </c>
      <c r="AC116" s="830">
        <f t="shared" si="34"/>
        <v>0</v>
      </c>
      <c r="AD116" s="830">
        <f t="shared" si="34"/>
        <v>0</v>
      </c>
      <c r="AE116" s="830">
        <f t="shared" si="34"/>
        <v>0</v>
      </c>
      <c r="AF116" s="837"/>
    </row>
    <row r="117" spans="1:32" ht="16.8" x14ac:dyDescent="0.3">
      <c r="A117" s="829" t="s">
        <v>28</v>
      </c>
      <c r="B117" s="830">
        <f t="shared" si="33"/>
        <v>150.4</v>
      </c>
      <c r="C117" s="830">
        <f>C124+C131+C138</f>
        <v>150.4</v>
      </c>
      <c r="D117" s="830">
        <f>D124+D131+D138</f>
        <v>150.38999999999999</v>
      </c>
      <c r="E117" s="830">
        <f t="shared" si="33"/>
        <v>150.38999999999999</v>
      </c>
      <c r="F117" s="830">
        <f>E117/B117*100</f>
        <v>99.993351063829778</v>
      </c>
      <c r="G117" s="830">
        <f>E117/C117*100</f>
        <v>99.993351063829778</v>
      </c>
      <c r="H117" s="830">
        <f t="shared" si="34"/>
        <v>0</v>
      </c>
      <c r="I117" s="830">
        <f t="shared" si="34"/>
        <v>0</v>
      </c>
      <c r="J117" s="830">
        <f t="shared" si="34"/>
        <v>150.4</v>
      </c>
      <c r="K117" s="830">
        <f>K124+K131+K138</f>
        <v>105.83</v>
      </c>
      <c r="L117" s="830">
        <f t="shared" si="34"/>
        <v>0</v>
      </c>
      <c r="M117" s="830">
        <f t="shared" si="34"/>
        <v>44.56</v>
      </c>
      <c r="N117" s="830">
        <f t="shared" si="34"/>
        <v>0</v>
      </c>
      <c r="O117" s="830">
        <f t="shared" si="34"/>
        <v>0</v>
      </c>
      <c r="P117" s="830">
        <f t="shared" si="34"/>
        <v>0</v>
      </c>
      <c r="Q117" s="830">
        <f t="shared" si="34"/>
        <v>0</v>
      </c>
      <c r="R117" s="830">
        <f t="shared" si="34"/>
        <v>0</v>
      </c>
      <c r="S117" s="830">
        <f t="shared" si="34"/>
        <v>0</v>
      </c>
      <c r="T117" s="830">
        <f t="shared" si="34"/>
        <v>0</v>
      </c>
      <c r="U117" s="830">
        <f t="shared" si="34"/>
        <v>0</v>
      </c>
      <c r="V117" s="830">
        <f t="shared" si="34"/>
        <v>0</v>
      </c>
      <c r="W117" s="830">
        <f t="shared" si="34"/>
        <v>0</v>
      </c>
      <c r="X117" s="830">
        <f t="shared" si="34"/>
        <v>0</v>
      </c>
      <c r="Y117" s="830">
        <f t="shared" si="34"/>
        <v>0</v>
      </c>
      <c r="Z117" s="830">
        <f t="shared" si="34"/>
        <v>0</v>
      </c>
      <c r="AA117" s="830">
        <f t="shared" si="34"/>
        <v>0</v>
      </c>
      <c r="AB117" s="830">
        <f t="shared" si="34"/>
        <v>0</v>
      </c>
      <c r="AC117" s="830">
        <f t="shared" si="34"/>
        <v>0</v>
      </c>
      <c r="AD117" s="830">
        <f t="shared" si="34"/>
        <v>0</v>
      </c>
      <c r="AE117" s="830">
        <f t="shared" si="34"/>
        <v>0</v>
      </c>
      <c r="AF117" s="837"/>
    </row>
    <row r="118" spans="1:32" ht="33.6" x14ac:dyDescent="0.3">
      <c r="A118" s="829" t="s">
        <v>94</v>
      </c>
      <c r="B118" s="830"/>
      <c r="C118" s="830"/>
      <c r="D118" s="830"/>
      <c r="E118" s="830"/>
      <c r="F118" s="830"/>
      <c r="G118" s="830"/>
      <c r="H118" s="830"/>
      <c r="I118" s="830"/>
      <c r="J118" s="830"/>
      <c r="K118" s="830"/>
      <c r="L118" s="830"/>
      <c r="M118" s="830"/>
      <c r="N118" s="830"/>
      <c r="O118" s="830"/>
      <c r="P118" s="830"/>
      <c r="Q118" s="830"/>
      <c r="R118" s="830"/>
      <c r="S118" s="830"/>
      <c r="T118" s="830"/>
      <c r="U118" s="830"/>
      <c r="V118" s="830"/>
      <c r="W118" s="830"/>
      <c r="X118" s="830"/>
      <c r="Y118" s="830"/>
      <c r="Z118" s="830"/>
      <c r="AA118" s="830"/>
      <c r="AB118" s="830"/>
      <c r="AC118" s="830"/>
      <c r="AD118" s="830"/>
      <c r="AE118" s="830"/>
      <c r="AF118" s="837"/>
    </row>
    <row r="119" spans="1:32" ht="16.8" x14ac:dyDescent="0.3">
      <c r="A119" s="835" t="s">
        <v>95</v>
      </c>
      <c r="B119" s="830"/>
      <c r="C119" s="830"/>
      <c r="D119" s="830"/>
      <c r="E119" s="830"/>
      <c r="F119" s="830"/>
      <c r="G119" s="830"/>
      <c r="H119" s="830"/>
      <c r="I119" s="830"/>
      <c r="J119" s="830"/>
      <c r="K119" s="830"/>
      <c r="L119" s="830"/>
      <c r="M119" s="830"/>
      <c r="N119" s="830"/>
      <c r="O119" s="830"/>
      <c r="P119" s="830"/>
      <c r="Q119" s="830"/>
      <c r="R119" s="830"/>
      <c r="S119" s="830"/>
      <c r="T119" s="830"/>
      <c r="U119" s="830"/>
      <c r="V119" s="830"/>
      <c r="W119" s="830"/>
      <c r="X119" s="830"/>
      <c r="Y119" s="830"/>
      <c r="Z119" s="830"/>
      <c r="AA119" s="830"/>
      <c r="AB119" s="830"/>
      <c r="AC119" s="830"/>
      <c r="AD119" s="830"/>
      <c r="AE119" s="830"/>
      <c r="AF119" s="837"/>
    </row>
    <row r="120" spans="1:32" ht="18" x14ac:dyDescent="0.3">
      <c r="A120" s="1502" t="s">
        <v>489</v>
      </c>
      <c r="B120" s="1503"/>
      <c r="C120" s="1503"/>
      <c r="D120" s="1503"/>
      <c r="E120" s="1503"/>
      <c r="F120" s="1503"/>
      <c r="G120" s="1503"/>
      <c r="H120" s="1503"/>
      <c r="I120" s="1503"/>
      <c r="J120" s="1503"/>
      <c r="K120" s="1503"/>
      <c r="L120" s="1503"/>
      <c r="M120" s="1503"/>
      <c r="N120" s="1503"/>
      <c r="O120" s="1503"/>
      <c r="P120" s="1503"/>
      <c r="Q120" s="1503"/>
      <c r="R120" s="1503"/>
      <c r="S120" s="1503"/>
      <c r="T120" s="1503"/>
      <c r="U120" s="1503"/>
      <c r="V120" s="1503"/>
      <c r="W120" s="1503"/>
      <c r="X120" s="1503"/>
      <c r="Y120" s="1503"/>
      <c r="Z120" s="1503"/>
      <c r="AA120" s="1503"/>
      <c r="AB120" s="1503"/>
      <c r="AC120" s="1503"/>
      <c r="AD120" s="1503"/>
      <c r="AE120" s="1504"/>
      <c r="AF120" s="836"/>
    </row>
    <row r="121" spans="1:32" ht="218.4" x14ac:dyDescent="0.3">
      <c r="A121" s="827" t="s">
        <v>26</v>
      </c>
      <c r="B121" s="828">
        <f>B122+B123+B124+B126</f>
        <v>150.4</v>
      </c>
      <c r="C121" s="828">
        <f>C122+C123+C124+C126</f>
        <v>150.4</v>
      </c>
      <c r="D121" s="828">
        <f>D122+D123+D124+D126</f>
        <v>150.38999999999999</v>
      </c>
      <c r="E121" s="828">
        <f>E122+E123+E124+E126</f>
        <v>150.38999999999999</v>
      </c>
      <c r="F121" s="828">
        <f>E121/B121*100</f>
        <v>99.993351063829778</v>
      </c>
      <c r="G121" s="828">
        <f>E121/C121*100</f>
        <v>99.993351063829778</v>
      </c>
      <c r="H121" s="828">
        <f t="shared" ref="H121:AE121" si="35">H122+H123+H124+H126</f>
        <v>0</v>
      </c>
      <c r="I121" s="828">
        <f t="shared" si="35"/>
        <v>0</v>
      </c>
      <c r="J121" s="1200">
        <f t="shared" si="35"/>
        <v>150.4</v>
      </c>
      <c r="K121" s="1200">
        <f t="shared" si="35"/>
        <v>105.83</v>
      </c>
      <c r="L121" s="828">
        <f t="shared" si="35"/>
        <v>0</v>
      </c>
      <c r="M121" s="828">
        <f t="shared" si="35"/>
        <v>44.56</v>
      </c>
      <c r="N121" s="828">
        <f t="shared" si="35"/>
        <v>0</v>
      </c>
      <c r="O121" s="828">
        <f t="shared" si="35"/>
        <v>0</v>
      </c>
      <c r="P121" s="828">
        <f t="shared" si="35"/>
        <v>0</v>
      </c>
      <c r="Q121" s="828">
        <f t="shared" si="35"/>
        <v>0</v>
      </c>
      <c r="R121" s="828">
        <f t="shared" si="35"/>
        <v>0</v>
      </c>
      <c r="S121" s="828">
        <f t="shared" si="35"/>
        <v>0</v>
      </c>
      <c r="T121" s="828">
        <f t="shared" si="35"/>
        <v>0</v>
      </c>
      <c r="U121" s="828">
        <f t="shared" si="35"/>
        <v>0</v>
      </c>
      <c r="V121" s="828">
        <f t="shared" si="35"/>
        <v>0</v>
      </c>
      <c r="W121" s="828">
        <f t="shared" si="35"/>
        <v>0</v>
      </c>
      <c r="X121" s="828">
        <f t="shared" si="35"/>
        <v>0</v>
      </c>
      <c r="Y121" s="828">
        <f t="shared" si="35"/>
        <v>0</v>
      </c>
      <c r="Z121" s="828">
        <f t="shared" si="35"/>
        <v>0</v>
      </c>
      <c r="AA121" s="828">
        <f t="shared" si="35"/>
        <v>0</v>
      </c>
      <c r="AB121" s="828">
        <f t="shared" si="35"/>
        <v>0</v>
      </c>
      <c r="AC121" s="828">
        <f t="shared" si="35"/>
        <v>0</v>
      </c>
      <c r="AD121" s="828">
        <f t="shared" si="35"/>
        <v>0</v>
      </c>
      <c r="AE121" s="828">
        <f t="shared" si="35"/>
        <v>0</v>
      </c>
      <c r="AF121" s="1198" t="s">
        <v>655</v>
      </c>
    </row>
    <row r="122" spans="1:32" ht="16.8" x14ac:dyDescent="0.3">
      <c r="A122" s="829" t="s">
        <v>29</v>
      </c>
      <c r="B122" s="830"/>
      <c r="C122" s="830"/>
      <c r="D122" s="830"/>
      <c r="E122" s="830"/>
      <c r="F122" s="830"/>
      <c r="G122" s="830"/>
      <c r="H122" s="831"/>
      <c r="I122" s="831"/>
      <c r="J122" s="1201"/>
      <c r="K122" s="1201"/>
      <c r="L122" s="831"/>
      <c r="M122" s="831"/>
      <c r="N122" s="831"/>
      <c r="O122" s="831"/>
      <c r="P122" s="831"/>
      <c r="Q122" s="831"/>
      <c r="R122" s="831"/>
      <c r="S122" s="831"/>
      <c r="T122" s="831"/>
      <c r="U122" s="831"/>
      <c r="V122" s="831"/>
      <c r="W122" s="831"/>
      <c r="X122" s="831"/>
      <c r="Y122" s="831"/>
      <c r="Z122" s="831"/>
      <c r="AA122" s="831"/>
      <c r="AB122" s="831"/>
      <c r="AC122" s="831"/>
      <c r="AD122" s="831"/>
      <c r="AE122" s="832"/>
      <c r="AF122" s="837"/>
    </row>
    <row r="123" spans="1:32" ht="33.6" x14ac:dyDescent="0.3">
      <c r="A123" s="829" t="s">
        <v>93</v>
      </c>
      <c r="B123" s="830"/>
      <c r="C123" s="830"/>
      <c r="D123" s="830"/>
      <c r="E123" s="830"/>
      <c r="F123" s="830"/>
      <c r="G123" s="830"/>
      <c r="H123" s="831"/>
      <c r="I123" s="831"/>
      <c r="J123" s="1201"/>
      <c r="K123" s="1201"/>
      <c r="L123" s="831"/>
      <c r="M123" s="831"/>
      <c r="N123" s="831"/>
      <c r="O123" s="831"/>
      <c r="P123" s="831"/>
      <c r="Q123" s="831"/>
      <c r="R123" s="831"/>
      <c r="S123" s="831"/>
      <c r="T123" s="831"/>
      <c r="U123" s="831"/>
      <c r="V123" s="831"/>
      <c r="W123" s="831"/>
      <c r="X123" s="831"/>
      <c r="Y123" s="831"/>
      <c r="Z123" s="831"/>
      <c r="AA123" s="831"/>
      <c r="AB123" s="831"/>
      <c r="AC123" s="831"/>
      <c r="AD123" s="831"/>
      <c r="AE123" s="832"/>
      <c r="AF123" s="837"/>
    </row>
    <row r="124" spans="1:32" ht="16.8" x14ac:dyDescent="0.3">
      <c r="A124" s="829" t="s">
        <v>28</v>
      </c>
      <c r="B124" s="830">
        <f>H124+J124+L124+N124+P124+R124+T124+V124+X124+Z124+AB124+AD124</f>
        <v>150.4</v>
      </c>
      <c r="C124" s="830">
        <f>H124+J124+L124+N124+P124+R124+T124+V124+X124+Z124+AB124+AD124</f>
        <v>150.4</v>
      </c>
      <c r="D124" s="830">
        <f>E124</f>
        <v>150.38999999999999</v>
      </c>
      <c r="E124" s="830">
        <f>I124+K124+M124+O124+Q124+S124+U124+W124+Y124+AA124+AC124+AE124</f>
        <v>150.38999999999999</v>
      </c>
      <c r="F124" s="830">
        <f>E124/B124*100</f>
        <v>99.993351063829778</v>
      </c>
      <c r="G124" s="830">
        <f>E124/C124*100</f>
        <v>99.993351063829778</v>
      </c>
      <c r="H124" s="831">
        <v>0</v>
      </c>
      <c r="I124" s="831">
        <v>0</v>
      </c>
      <c r="J124" s="1201">
        <v>150.4</v>
      </c>
      <c r="K124" s="1201">
        <v>105.83</v>
      </c>
      <c r="L124" s="831">
        <v>0</v>
      </c>
      <c r="M124" s="831">
        <v>44.56</v>
      </c>
      <c r="N124" s="831">
        <v>0</v>
      </c>
      <c r="O124" s="831">
        <v>0</v>
      </c>
      <c r="P124" s="831">
        <v>0</v>
      </c>
      <c r="Q124" s="831">
        <v>0</v>
      </c>
      <c r="R124" s="831">
        <v>0</v>
      </c>
      <c r="S124" s="831">
        <v>0</v>
      </c>
      <c r="T124" s="831">
        <v>0</v>
      </c>
      <c r="U124" s="831">
        <v>0</v>
      </c>
      <c r="V124" s="831">
        <v>0</v>
      </c>
      <c r="W124" s="831">
        <v>0</v>
      </c>
      <c r="X124" s="831">
        <v>0</v>
      </c>
      <c r="Y124" s="831">
        <v>0</v>
      </c>
      <c r="Z124" s="831">
        <v>0</v>
      </c>
      <c r="AA124" s="831">
        <v>0</v>
      </c>
      <c r="AB124" s="831">
        <v>0</v>
      </c>
      <c r="AC124" s="831"/>
      <c r="AD124" s="831">
        <v>0</v>
      </c>
      <c r="AE124" s="832"/>
      <c r="AF124" s="837"/>
    </row>
    <row r="125" spans="1:32" ht="33.6" x14ac:dyDescent="0.3">
      <c r="A125" s="829" t="s">
        <v>94</v>
      </c>
      <c r="B125" s="830"/>
      <c r="C125" s="830"/>
      <c r="D125" s="830"/>
      <c r="E125" s="830"/>
      <c r="F125" s="830"/>
      <c r="G125" s="830"/>
      <c r="H125" s="831"/>
      <c r="I125" s="831"/>
      <c r="J125" s="1201"/>
      <c r="K125" s="1201"/>
      <c r="L125" s="831"/>
      <c r="M125" s="831"/>
      <c r="N125" s="831"/>
      <c r="O125" s="831"/>
      <c r="P125" s="831"/>
      <c r="Q125" s="831"/>
      <c r="R125" s="831"/>
      <c r="S125" s="831"/>
      <c r="T125" s="831"/>
      <c r="U125" s="831"/>
      <c r="V125" s="831"/>
      <c r="W125" s="831"/>
      <c r="X125" s="831"/>
      <c r="Y125" s="831"/>
      <c r="Z125" s="831"/>
      <c r="AA125" s="831"/>
      <c r="AB125" s="831"/>
      <c r="AC125" s="831"/>
      <c r="AD125" s="831"/>
      <c r="AE125" s="832"/>
      <c r="AF125" s="837"/>
    </row>
    <row r="126" spans="1:32" ht="16.8" x14ac:dyDescent="0.3">
      <c r="A126" s="835" t="s">
        <v>95</v>
      </c>
      <c r="B126" s="830"/>
      <c r="C126" s="830"/>
      <c r="D126" s="830"/>
      <c r="E126" s="830"/>
      <c r="F126" s="830"/>
      <c r="G126" s="830"/>
      <c r="H126" s="831"/>
      <c r="I126" s="831"/>
      <c r="J126" s="831"/>
      <c r="K126" s="831"/>
      <c r="L126" s="831"/>
      <c r="M126" s="831"/>
      <c r="N126" s="831"/>
      <c r="O126" s="831"/>
      <c r="P126" s="831"/>
      <c r="Q126" s="831"/>
      <c r="R126" s="831"/>
      <c r="S126" s="831"/>
      <c r="T126" s="831"/>
      <c r="U126" s="831"/>
      <c r="V126" s="831"/>
      <c r="W126" s="831"/>
      <c r="X126" s="831"/>
      <c r="Y126" s="831"/>
      <c r="Z126" s="831"/>
      <c r="AA126" s="831"/>
      <c r="AB126" s="831"/>
      <c r="AC126" s="831"/>
      <c r="AD126" s="831"/>
      <c r="AE126" s="832"/>
      <c r="AF126" s="837"/>
    </row>
    <row r="127" spans="1:32" ht="18" x14ac:dyDescent="0.3">
      <c r="A127" s="1502" t="s">
        <v>490</v>
      </c>
      <c r="B127" s="1503"/>
      <c r="C127" s="1503"/>
      <c r="D127" s="1503"/>
      <c r="E127" s="1503"/>
      <c r="F127" s="1503"/>
      <c r="G127" s="1503"/>
      <c r="H127" s="1503"/>
      <c r="I127" s="1503"/>
      <c r="J127" s="1503"/>
      <c r="K127" s="1503"/>
      <c r="L127" s="1503"/>
      <c r="M127" s="1503"/>
      <c r="N127" s="1503"/>
      <c r="O127" s="1503"/>
      <c r="P127" s="1503"/>
      <c r="Q127" s="1503"/>
      <c r="R127" s="1503"/>
      <c r="S127" s="1503"/>
      <c r="T127" s="1503"/>
      <c r="U127" s="1503"/>
      <c r="V127" s="1503"/>
      <c r="W127" s="1503"/>
      <c r="X127" s="1503"/>
      <c r="Y127" s="1503"/>
      <c r="Z127" s="1503"/>
      <c r="AA127" s="1503"/>
      <c r="AB127" s="1503"/>
      <c r="AC127" s="1503"/>
      <c r="AD127" s="1503"/>
      <c r="AE127" s="1504"/>
      <c r="AF127" s="1519"/>
    </row>
    <row r="128" spans="1:32" ht="16.8" x14ac:dyDescent="0.3">
      <c r="A128" s="827" t="s">
        <v>26</v>
      </c>
      <c r="B128" s="828">
        <f>B129+B130+B131+B133</f>
        <v>0</v>
      </c>
      <c r="C128" s="828">
        <f>C129+C130+C131+C133</f>
        <v>0</v>
      </c>
      <c r="D128" s="828">
        <f>D129+D130+D131+D133</f>
        <v>0</v>
      </c>
      <c r="E128" s="828">
        <f>E129+E130+E131+E133</f>
        <v>0</v>
      </c>
      <c r="F128" s="828" t="e">
        <f>E128/B128*100</f>
        <v>#DIV/0!</v>
      </c>
      <c r="G128" s="828" t="e">
        <f>E128/C128*100</f>
        <v>#DIV/0!</v>
      </c>
      <c r="H128" s="828">
        <f t="shared" ref="H128:AE128" si="36">H129+H130+H131+H133</f>
        <v>0</v>
      </c>
      <c r="I128" s="828">
        <f t="shared" si="36"/>
        <v>0</v>
      </c>
      <c r="J128" s="828">
        <f t="shared" si="36"/>
        <v>0</v>
      </c>
      <c r="K128" s="828">
        <f t="shared" si="36"/>
        <v>0</v>
      </c>
      <c r="L128" s="828">
        <f t="shared" si="36"/>
        <v>0</v>
      </c>
      <c r="M128" s="828">
        <f t="shared" si="36"/>
        <v>0</v>
      </c>
      <c r="N128" s="828">
        <f t="shared" si="36"/>
        <v>0</v>
      </c>
      <c r="O128" s="828">
        <f t="shared" si="36"/>
        <v>0</v>
      </c>
      <c r="P128" s="828">
        <f t="shared" si="36"/>
        <v>0</v>
      </c>
      <c r="Q128" s="828">
        <f t="shared" si="36"/>
        <v>0</v>
      </c>
      <c r="R128" s="828">
        <f t="shared" si="36"/>
        <v>0</v>
      </c>
      <c r="S128" s="828">
        <f t="shared" si="36"/>
        <v>0</v>
      </c>
      <c r="T128" s="828">
        <f t="shared" si="36"/>
        <v>0</v>
      </c>
      <c r="U128" s="828">
        <f t="shared" si="36"/>
        <v>0</v>
      </c>
      <c r="V128" s="828">
        <f t="shared" si="36"/>
        <v>0</v>
      </c>
      <c r="W128" s="828">
        <f t="shared" si="36"/>
        <v>0</v>
      </c>
      <c r="X128" s="828">
        <f t="shared" si="36"/>
        <v>0</v>
      </c>
      <c r="Y128" s="828">
        <f t="shared" si="36"/>
        <v>0</v>
      </c>
      <c r="Z128" s="828">
        <f t="shared" si="36"/>
        <v>0</v>
      </c>
      <c r="AA128" s="828">
        <f t="shared" si="36"/>
        <v>0</v>
      </c>
      <c r="AB128" s="828">
        <f t="shared" si="36"/>
        <v>0</v>
      </c>
      <c r="AC128" s="828">
        <f t="shared" si="36"/>
        <v>0</v>
      </c>
      <c r="AD128" s="828">
        <f t="shared" si="36"/>
        <v>0</v>
      </c>
      <c r="AE128" s="828">
        <f t="shared" si="36"/>
        <v>0</v>
      </c>
      <c r="AF128" s="1520"/>
    </row>
    <row r="129" spans="1:32" ht="16.8" x14ac:dyDescent="0.3">
      <c r="A129" s="829" t="s">
        <v>29</v>
      </c>
      <c r="B129" s="830"/>
      <c r="C129" s="830"/>
      <c r="D129" s="830"/>
      <c r="E129" s="830"/>
      <c r="F129" s="830"/>
      <c r="G129" s="830"/>
      <c r="H129" s="831"/>
      <c r="I129" s="831"/>
      <c r="J129" s="831"/>
      <c r="K129" s="831"/>
      <c r="L129" s="831"/>
      <c r="M129" s="831"/>
      <c r="N129" s="831"/>
      <c r="O129" s="831"/>
      <c r="P129" s="831"/>
      <c r="Q129" s="831"/>
      <c r="R129" s="831"/>
      <c r="S129" s="831"/>
      <c r="T129" s="831"/>
      <c r="U129" s="831"/>
      <c r="V129" s="831"/>
      <c r="W129" s="831"/>
      <c r="X129" s="831"/>
      <c r="Y129" s="831"/>
      <c r="Z129" s="831"/>
      <c r="AA129" s="831"/>
      <c r="AB129" s="831"/>
      <c r="AC129" s="831"/>
      <c r="AD129" s="831"/>
      <c r="AE129" s="832"/>
      <c r="AF129" s="1520"/>
    </row>
    <row r="130" spans="1:32" ht="33.6" x14ac:dyDescent="0.3">
      <c r="A130" s="829" t="s">
        <v>93</v>
      </c>
      <c r="B130" s="830">
        <f>H130+J130+L130+N130+P130+R130+T130+V130+X130+Z130+AB130+AD130</f>
        <v>0</v>
      </c>
      <c r="C130" s="830">
        <f>H130</f>
        <v>0</v>
      </c>
      <c r="D130" s="830">
        <f>E130</f>
        <v>0</v>
      </c>
      <c r="E130" s="830">
        <f>I130+K130+M130+O130+Q130+S130+U130+W130+Y130+AA130+AC130+AE130</f>
        <v>0</v>
      </c>
      <c r="F130" s="830" t="e">
        <f>E130/B130*100</f>
        <v>#DIV/0!</v>
      </c>
      <c r="G130" s="830" t="e">
        <f>E130/C130*100</f>
        <v>#DIV/0!</v>
      </c>
      <c r="H130" s="831">
        <v>0</v>
      </c>
      <c r="I130" s="831">
        <v>0</v>
      </c>
      <c r="J130" s="831">
        <v>0</v>
      </c>
      <c r="K130" s="831">
        <v>0</v>
      </c>
      <c r="L130" s="831">
        <v>0</v>
      </c>
      <c r="M130" s="831">
        <v>0</v>
      </c>
      <c r="N130" s="831">
        <v>0</v>
      </c>
      <c r="O130" s="831">
        <v>0</v>
      </c>
      <c r="P130" s="831">
        <v>0</v>
      </c>
      <c r="Q130" s="831">
        <v>0</v>
      </c>
      <c r="R130" s="831">
        <v>0</v>
      </c>
      <c r="S130" s="831">
        <v>0</v>
      </c>
      <c r="T130" s="831">
        <v>0</v>
      </c>
      <c r="U130" s="831">
        <v>0</v>
      </c>
      <c r="V130" s="831">
        <v>0</v>
      </c>
      <c r="W130" s="831">
        <v>0</v>
      </c>
      <c r="X130" s="831">
        <v>0</v>
      </c>
      <c r="Y130" s="831">
        <v>0</v>
      </c>
      <c r="Z130" s="831">
        <v>0</v>
      </c>
      <c r="AA130" s="831">
        <v>0</v>
      </c>
      <c r="AB130" s="831">
        <v>0</v>
      </c>
      <c r="AC130" s="831"/>
      <c r="AD130" s="831">
        <v>0</v>
      </c>
      <c r="AE130" s="832"/>
      <c r="AF130" s="1520"/>
    </row>
    <row r="131" spans="1:32" ht="16.8" x14ac:dyDescent="0.3">
      <c r="A131" s="829" t="s">
        <v>28</v>
      </c>
      <c r="B131" s="830"/>
      <c r="C131" s="830"/>
      <c r="D131" s="830"/>
      <c r="E131" s="830"/>
      <c r="F131" s="830"/>
      <c r="G131" s="830"/>
      <c r="H131" s="831"/>
      <c r="I131" s="831"/>
      <c r="J131" s="831"/>
      <c r="K131" s="831"/>
      <c r="L131" s="831"/>
      <c r="M131" s="831"/>
      <c r="N131" s="831"/>
      <c r="O131" s="831"/>
      <c r="P131" s="831"/>
      <c r="Q131" s="831"/>
      <c r="R131" s="831"/>
      <c r="S131" s="831"/>
      <c r="T131" s="831"/>
      <c r="U131" s="831"/>
      <c r="V131" s="831"/>
      <c r="W131" s="831"/>
      <c r="X131" s="831"/>
      <c r="Y131" s="831"/>
      <c r="Z131" s="831"/>
      <c r="AA131" s="831"/>
      <c r="AB131" s="831"/>
      <c r="AC131" s="831"/>
      <c r="AD131" s="831"/>
      <c r="AE131" s="832"/>
      <c r="AF131" s="1520"/>
    </row>
    <row r="132" spans="1:32" ht="33.6" x14ac:dyDescent="0.3">
      <c r="A132" s="829" t="s">
        <v>94</v>
      </c>
      <c r="B132" s="830"/>
      <c r="C132" s="830"/>
      <c r="D132" s="830"/>
      <c r="E132" s="830"/>
      <c r="F132" s="830"/>
      <c r="G132" s="830"/>
      <c r="H132" s="831"/>
      <c r="I132" s="831"/>
      <c r="J132" s="831"/>
      <c r="K132" s="831"/>
      <c r="L132" s="831"/>
      <c r="M132" s="831"/>
      <c r="N132" s="831"/>
      <c r="O132" s="831"/>
      <c r="P132" s="831"/>
      <c r="Q132" s="831"/>
      <c r="R132" s="831"/>
      <c r="S132" s="831"/>
      <c r="T132" s="831"/>
      <c r="U132" s="831"/>
      <c r="V132" s="831"/>
      <c r="W132" s="831"/>
      <c r="X132" s="831"/>
      <c r="Y132" s="831"/>
      <c r="Z132" s="831"/>
      <c r="AA132" s="831"/>
      <c r="AB132" s="831"/>
      <c r="AC132" s="831"/>
      <c r="AD132" s="831"/>
      <c r="AE132" s="832"/>
      <c r="AF132" s="1520"/>
    </row>
    <row r="133" spans="1:32" ht="16.8" x14ac:dyDescent="0.3">
      <c r="A133" s="835" t="s">
        <v>95</v>
      </c>
      <c r="B133" s="830"/>
      <c r="C133" s="830"/>
      <c r="D133" s="830"/>
      <c r="E133" s="830"/>
      <c r="F133" s="830"/>
      <c r="G133" s="830"/>
      <c r="H133" s="831"/>
      <c r="I133" s="831"/>
      <c r="J133" s="831"/>
      <c r="K133" s="831"/>
      <c r="L133" s="831"/>
      <c r="M133" s="831"/>
      <c r="N133" s="831"/>
      <c r="O133" s="831"/>
      <c r="P133" s="831"/>
      <c r="Q133" s="831"/>
      <c r="R133" s="831"/>
      <c r="S133" s="831"/>
      <c r="T133" s="831"/>
      <c r="U133" s="831"/>
      <c r="V133" s="831"/>
      <c r="W133" s="831"/>
      <c r="X133" s="831"/>
      <c r="Y133" s="831"/>
      <c r="Z133" s="831"/>
      <c r="AA133" s="831"/>
      <c r="AB133" s="831"/>
      <c r="AC133" s="831"/>
      <c r="AD133" s="831"/>
      <c r="AE133" s="832"/>
      <c r="AF133" s="1521"/>
    </row>
    <row r="134" spans="1:32" ht="18" x14ac:dyDescent="0.3">
      <c r="A134" s="1502" t="s">
        <v>491</v>
      </c>
      <c r="B134" s="1503"/>
      <c r="C134" s="1503"/>
      <c r="D134" s="1503"/>
      <c r="E134" s="1503"/>
      <c r="F134" s="1503"/>
      <c r="G134" s="1503"/>
      <c r="H134" s="1503"/>
      <c r="I134" s="1503"/>
      <c r="J134" s="1503"/>
      <c r="K134" s="1503"/>
      <c r="L134" s="1503"/>
      <c r="M134" s="1503"/>
      <c r="N134" s="1503"/>
      <c r="O134" s="1503"/>
      <c r="P134" s="1503"/>
      <c r="Q134" s="1503"/>
      <c r="R134" s="1503"/>
      <c r="S134" s="1503"/>
      <c r="T134" s="1503"/>
      <c r="U134" s="1503"/>
      <c r="V134" s="1503"/>
      <c r="W134" s="1503"/>
      <c r="X134" s="1503"/>
      <c r="Y134" s="1503"/>
      <c r="Z134" s="1503"/>
      <c r="AA134" s="1503"/>
      <c r="AB134" s="1503"/>
      <c r="AC134" s="1503"/>
      <c r="AD134" s="1503"/>
      <c r="AE134" s="1504"/>
      <c r="AF134" s="837"/>
    </row>
    <row r="135" spans="1:32" ht="16.8" x14ac:dyDescent="0.3">
      <c r="A135" s="827" t="s">
        <v>26</v>
      </c>
      <c r="B135" s="828">
        <f>B136+B137+B138+B140</f>
        <v>0</v>
      </c>
      <c r="C135" s="828">
        <f>C136+C137+C138+C140</f>
        <v>0</v>
      </c>
      <c r="D135" s="828">
        <f>D136+D137+D138+D140</f>
        <v>0</v>
      </c>
      <c r="E135" s="828">
        <f>E136+E137+E138+E140</f>
        <v>0</v>
      </c>
      <c r="F135" s="828" t="e">
        <f>E135/B135*100</f>
        <v>#DIV/0!</v>
      </c>
      <c r="G135" s="828" t="e">
        <f>E135/C135*100</f>
        <v>#DIV/0!</v>
      </c>
      <c r="H135" s="828">
        <f>H136+H137+H138+H140</f>
        <v>0</v>
      </c>
      <c r="I135" s="828">
        <v>0</v>
      </c>
      <c r="J135" s="828">
        <f>J136+J137+J138+J140</f>
        <v>0</v>
      </c>
      <c r="K135" s="828">
        <v>0</v>
      </c>
      <c r="L135" s="828">
        <f>L136+L137+L138+L140</f>
        <v>0</v>
      </c>
      <c r="M135" s="828">
        <v>0</v>
      </c>
      <c r="N135" s="828">
        <f>N136+N137+N138+N140</f>
        <v>0</v>
      </c>
      <c r="O135" s="828">
        <v>0</v>
      </c>
      <c r="P135" s="828">
        <f>P136+P137+P138+P140</f>
        <v>0</v>
      </c>
      <c r="Q135" s="828">
        <v>0</v>
      </c>
      <c r="R135" s="828">
        <f>R136+R137+R138+R140</f>
        <v>0</v>
      </c>
      <c r="S135" s="828">
        <v>0</v>
      </c>
      <c r="T135" s="828">
        <f>T136+T137+T138+T140</f>
        <v>0</v>
      </c>
      <c r="U135" s="828">
        <v>0</v>
      </c>
      <c r="V135" s="828">
        <f>V136+V137+V138+V140</f>
        <v>0</v>
      </c>
      <c r="W135" s="828">
        <v>0</v>
      </c>
      <c r="X135" s="828">
        <f>X136+X137+X138+X140</f>
        <v>0</v>
      </c>
      <c r="Y135" s="828">
        <v>0</v>
      </c>
      <c r="Z135" s="828">
        <f>Z136+Z137+Z138+Z140</f>
        <v>0</v>
      </c>
      <c r="AA135" s="828">
        <v>0</v>
      </c>
      <c r="AB135" s="828">
        <f>AB136+AB137+AB138+AB140</f>
        <v>0</v>
      </c>
      <c r="AC135" s="828"/>
      <c r="AD135" s="828">
        <f>AD136+AD137+AD138+AD140</f>
        <v>0</v>
      </c>
      <c r="AE135" s="847">
        <f>AE136+AE137+AE138+AE140</f>
        <v>0</v>
      </c>
      <c r="AF135" s="837"/>
    </row>
    <row r="136" spans="1:32" ht="16.8" x14ac:dyDescent="0.3">
      <c r="A136" s="829" t="s">
        <v>29</v>
      </c>
      <c r="B136" s="830">
        <f>H136+J136+L136+N136+P136+R136+T136+V136+X136+Z136+AB136+AD136</f>
        <v>0</v>
      </c>
      <c r="C136" s="830">
        <f>H136</f>
        <v>0</v>
      </c>
      <c r="D136" s="830"/>
      <c r="E136" s="830">
        <f>I136+K136+M136+O136+Q136+S136+U136+W136+Y136+AA136+AC136+AE136</f>
        <v>0</v>
      </c>
      <c r="F136" s="830"/>
      <c r="G136" s="830"/>
      <c r="H136" s="831"/>
      <c r="I136" s="831"/>
      <c r="J136" s="831"/>
      <c r="K136" s="831"/>
      <c r="L136" s="831"/>
      <c r="M136" s="831"/>
      <c r="N136" s="831"/>
      <c r="O136" s="831"/>
      <c r="P136" s="831"/>
      <c r="Q136" s="831"/>
      <c r="R136" s="831"/>
      <c r="S136" s="831"/>
      <c r="T136" s="831"/>
      <c r="U136" s="831"/>
      <c r="V136" s="831"/>
      <c r="W136" s="831"/>
      <c r="X136" s="831"/>
      <c r="Y136" s="831"/>
      <c r="Z136" s="831"/>
      <c r="AA136" s="831"/>
      <c r="AB136" s="831"/>
      <c r="AC136" s="831"/>
      <c r="AD136" s="831"/>
      <c r="AE136" s="832"/>
      <c r="AF136" s="837"/>
    </row>
    <row r="137" spans="1:32" ht="33.6" x14ac:dyDescent="0.3">
      <c r="A137" s="829" t="s">
        <v>93</v>
      </c>
      <c r="B137" s="830">
        <f>H137+J137+L137+N137+P137+R137+T137+V137+X137+Z137+AB137+AD137</f>
        <v>0</v>
      </c>
      <c r="C137" s="830">
        <f>H137</f>
        <v>0</v>
      </c>
      <c r="D137" s="830"/>
      <c r="E137" s="830">
        <f>I137+K137+M137+O137+Q137+S137+U137+W137+Y137+AA137+AC137+AE137</f>
        <v>0</v>
      </c>
      <c r="F137" s="830"/>
      <c r="G137" s="830"/>
      <c r="H137" s="831"/>
      <c r="I137" s="831"/>
      <c r="J137" s="831"/>
      <c r="K137" s="831"/>
      <c r="L137" s="831"/>
      <c r="M137" s="831"/>
      <c r="N137" s="831"/>
      <c r="O137" s="831"/>
      <c r="P137" s="831"/>
      <c r="Q137" s="831"/>
      <c r="R137" s="831"/>
      <c r="S137" s="831"/>
      <c r="T137" s="831"/>
      <c r="U137" s="831"/>
      <c r="V137" s="831"/>
      <c r="W137" s="831"/>
      <c r="X137" s="831"/>
      <c r="Y137" s="831"/>
      <c r="Z137" s="831"/>
      <c r="AA137" s="831"/>
      <c r="AB137" s="831"/>
      <c r="AC137" s="831"/>
      <c r="AD137" s="831"/>
      <c r="AE137" s="832"/>
      <c r="AF137" s="837"/>
    </row>
    <row r="138" spans="1:32" ht="16.8" x14ac:dyDescent="0.3">
      <c r="A138" s="829" t="s">
        <v>28</v>
      </c>
      <c r="B138" s="830">
        <f>H138+J138+L138+N138+P138+R138+T138+V138+X138+Z138+AB138+AD138</f>
        <v>0</v>
      </c>
      <c r="C138" s="830">
        <f>H138</f>
        <v>0</v>
      </c>
      <c r="D138" s="830"/>
      <c r="E138" s="830">
        <f>I138+K138+M138+O138+Q138+S138+U138+W138+Y138+AA138+AC138+AE138</f>
        <v>0</v>
      </c>
      <c r="F138" s="830"/>
      <c r="G138" s="830"/>
      <c r="H138" s="831"/>
      <c r="I138" s="831"/>
      <c r="J138" s="831"/>
      <c r="K138" s="831"/>
      <c r="L138" s="831"/>
      <c r="M138" s="831"/>
      <c r="N138" s="831"/>
      <c r="O138" s="831"/>
      <c r="P138" s="831"/>
      <c r="Q138" s="831"/>
      <c r="R138" s="831"/>
      <c r="S138" s="831"/>
      <c r="T138" s="831"/>
      <c r="U138" s="831"/>
      <c r="V138" s="831"/>
      <c r="W138" s="831"/>
      <c r="X138" s="831"/>
      <c r="Y138" s="831"/>
      <c r="Z138" s="831"/>
      <c r="AA138" s="831"/>
      <c r="AB138" s="831"/>
      <c r="AC138" s="831"/>
      <c r="AD138" s="831"/>
      <c r="AE138" s="832"/>
      <c r="AF138" s="837"/>
    </row>
    <row r="139" spans="1:32" ht="33.6" x14ac:dyDescent="0.3">
      <c r="A139" s="829" t="s">
        <v>94</v>
      </c>
      <c r="B139" s="830">
        <f>H139+J139+L139+N139+P139+R139+T139+V139+X139+Z139+AB139+AD139</f>
        <v>0</v>
      </c>
      <c r="C139" s="830">
        <f>H139</f>
        <v>0</v>
      </c>
      <c r="D139" s="830"/>
      <c r="E139" s="830">
        <f>I139+K139+M139+O139+Q139+S139+U139+W139+Y139+AA139+AC139+AE139</f>
        <v>0</v>
      </c>
      <c r="F139" s="830"/>
      <c r="G139" s="830"/>
      <c r="H139" s="831"/>
      <c r="I139" s="831"/>
      <c r="J139" s="831"/>
      <c r="K139" s="831"/>
      <c r="L139" s="831"/>
      <c r="M139" s="831"/>
      <c r="N139" s="831"/>
      <c r="O139" s="831"/>
      <c r="P139" s="831"/>
      <c r="Q139" s="831"/>
      <c r="R139" s="831"/>
      <c r="S139" s="831"/>
      <c r="T139" s="831"/>
      <c r="U139" s="831"/>
      <c r="V139" s="831"/>
      <c r="W139" s="831"/>
      <c r="X139" s="831"/>
      <c r="Y139" s="831"/>
      <c r="Z139" s="831"/>
      <c r="AA139" s="831"/>
      <c r="AB139" s="831"/>
      <c r="AC139" s="831"/>
      <c r="AD139" s="831"/>
      <c r="AE139" s="832"/>
      <c r="AF139" s="837"/>
    </row>
    <row r="140" spans="1:32" ht="16.8" x14ac:dyDescent="0.3">
      <c r="A140" s="835" t="s">
        <v>95</v>
      </c>
      <c r="B140" s="830">
        <f>H140+J140+L140+N140+P140+R140+T140+V140+X140+Z140+AB140+AD140</f>
        <v>0</v>
      </c>
      <c r="C140" s="830">
        <f>H140</f>
        <v>0</v>
      </c>
      <c r="D140" s="830"/>
      <c r="E140" s="830">
        <f>I140+K140+M140+O140+Q140+S140+U140+W140+Y140+AA140+AC140+AE140</f>
        <v>0</v>
      </c>
      <c r="F140" s="830"/>
      <c r="G140" s="830"/>
      <c r="H140" s="831"/>
      <c r="I140" s="831"/>
      <c r="J140" s="831"/>
      <c r="K140" s="831"/>
      <c r="L140" s="831"/>
      <c r="M140" s="831"/>
      <c r="N140" s="831"/>
      <c r="O140" s="831"/>
      <c r="P140" s="831"/>
      <c r="Q140" s="831"/>
      <c r="R140" s="831"/>
      <c r="S140" s="831"/>
      <c r="T140" s="831"/>
      <c r="U140" s="831"/>
      <c r="V140" s="831"/>
      <c r="W140" s="831"/>
      <c r="X140" s="831"/>
      <c r="Y140" s="831"/>
      <c r="Z140" s="831"/>
      <c r="AA140" s="831"/>
      <c r="AB140" s="831"/>
      <c r="AC140" s="831"/>
      <c r="AD140" s="831"/>
      <c r="AE140" s="832"/>
      <c r="AF140" s="837"/>
    </row>
    <row r="141" spans="1:32" ht="20.399999999999999" x14ac:dyDescent="0.3">
      <c r="A141" s="1498" t="s">
        <v>492</v>
      </c>
      <c r="B141" s="1499"/>
      <c r="C141" s="1499"/>
      <c r="D141" s="1499"/>
      <c r="E141" s="1499"/>
      <c r="F141" s="1499"/>
      <c r="G141" s="1499"/>
      <c r="H141" s="1499"/>
      <c r="I141" s="1499"/>
      <c r="J141" s="1499"/>
      <c r="K141" s="1499"/>
      <c r="L141" s="1499"/>
      <c r="M141" s="1499"/>
      <c r="N141" s="1499"/>
      <c r="O141" s="1499"/>
      <c r="P141" s="1499"/>
      <c r="Q141" s="1499"/>
      <c r="R141" s="1499"/>
      <c r="S141" s="1499"/>
      <c r="T141" s="1499"/>
      <c r="U141" s="1499"/>
      <c r="V141" s="1499"/>
      <c r="W141" s="1499"/>
      <c r="X141" s="1499"/>
      <c r="Y141" s="1499"/>
      <c r="Z141" s="1499"/>
      <c r="AA141" s="1499"/>
      <c r="AB141" s="1499"/>
      <c r="AC141" s="1499"/>
      <c r="AD141" s="1499"/>
      <c r="AE141" s="1500"/>
      <c r="AF141" s="837"/>
    </row>
    <row r="142" spans="1:32" ht="16.8" x14ac:dyDescent="0.3">
      <c r="A142" s="827" t="s">
        <v>26</v>
      </c>
      <c r="B142" s="828">
        <f>B143+B144+B145+B147</f>
        <v>91.500000000000014</v>
      </c>
      <c r="C142" s="828">
        <f>C143+C144+C145+C147</f>
        <v>0</v>
      </c>
      <c r="D142" s="828">
        <f>D143+D144+D145+D147</f>
        <v>87.405000000000015</v>
      </c>
      <c r="E142" s="828">
        <f>E143+E144+E145+E147</f>
        <v>87.405000000000015</v>
      </c>
      <c r="F142" s="828">
        <f t="shared" ref="F142:F147" si="37">E142/B142*100</f>
        <v>95.524590163934434</v>
      </c>
      <c r="G142" s="828" t="e">
        <f t="shared" ref="G142:G147" si="38">E142/C142*100</f>
        <v>#DIV/0!</v>
      </c>
      <c r="H142" s="828">
        <f t="shared" ref="H142:AE142" si="39">H143+H144+H145+H147</f>
        <v>0</v>
      </c>
      <c r="I142" s="828">
        <f t="shared" si="39"/>
        <v>0</v>
      </c>
      <c r="J142" s="828">
        <f t="shared" si="39"/>
        <v>0</v>
      </c>
      <c r="K142" s="828">
        <f t="shared" si="39"/>
        <v>0</v>
      </c>
      <c r="L142" s="828">
        <f t="shared" si="39"/>
        <v>0</v>
      </c>
      <c r="M142" s="828">
        <f t="shared" si="39"/>
        <v>0</v>
      </c>
      <c r="N142" s="828">
        <f t="shared" si="39"/>
        <v>0</v>
      </c>
      <c r="O142" s="828">
        <f t="shared" si="39"/>
        <v>0</v>
      </c>
      <c r="P142" s="828">
        <f t="shared" si="39"/>
        <v>9.4559999999999995</v>
      </c>
      <c r="Q142" s="828">
        <f t="shared" si="39"/>
        <v>0</v>
      </c>
      <c r="R142" s="828">
        <f t="shared" si="39"/>
        <v>9.4559999999999995</v>
      </c>
      <c r="S142" s="828">
        <f t="shared" si="39"/>
        <v>0</v>
      </c>
      <c r="T142" s="828">
        <f t="shared" si="39"/>
        <v>9.4559999999999995</v>
      </c>
      <c r="U142" s="828">
        <f t="shared" si="39"/>
        <v>22.225999999999999</v>
      </c>
      <c r="V142" s="828">
        <f t="shared" si="39"/>
        <v>15.856</v>
      </c>
      <c r="W142" s="828">
        <f t="shared" si="39"/>
        <v>23.913000000000004</v>
      </c>
      <c r="X142" s="828">
        <f t="shared" si="39"/>
        <v>9.4559999999999995</v>
      </c>
      <c r="Y142" s="828">
        <f t="shared" si="39"/>
        <v>11.11</v>
      </c>
      <c r="Z142" s="828">
        <f t="shared" si="39"/>
        <v>9.4559999999999995</v>
      </c>
      <c r="AA142" s="828">
        <f t="shared" si="39"/>
        <v>0</v>
      </c>
      <c r="AB142" s="828">
        <f t="shared" si="39"/>
        <v>9.4559999999999995</v>
      </c>
      <c r="AC142" s="828">
        <f t="shared" si="39"/>
        <v>15.875999999999999</v>
      </c>
      <c r="AD142" s="828">
        <f t="shared" si="39"/>
        <v>18.908000000000001</v>
      </c>
      <c r="AE142" s="828">
        <f t="shared" si="39"/>
        <v>14.28</v>
      </c>
      <c r="AF142" s="837"/>
    </row>
    <row r="143" spans="1:32" ht="16.8" x14ac:dyDescent="0.3">
      <c r="A143" s="829" t="s">
        <v>29</v>
      </c>
      <c r="B143" s="830">
        <f t="shared" ref="B143:E147" si="40">B150</f>
        <v>0</v>
      </c>
      <c r="C143" s="830">
        <f t="shared" si="40"/>
        <v>0</v>
      </c>
      <c r="D143" s="830">
        <f t="shared" si="40"/>
        <v>0</v>
      </c>
      <c r="E143" s="830">
        <f t="shared" si="40"/>
        <v>0</v>
      </c>
      <c r="F143" s="830" t="e">
        <f t="shared" si="37"/>
        <v>#DIV/0!</v>
      </c>
      <c r="G143" s="830" t="e">
        <f t="shared" si="38"/>
        <v>#DIV/0!</v>
      </c>
      <c r="H143" s="830">
        <f t="shared" ref="H143:AE147" si="41">H150</f>
        <v>0</v>
      </c>
      <c r="I143" s="830">
        <f t="shared" si="41"/>
        <v>0</v>
      </c>
      <c r="J143" s="830">
        <f t="shared" si="41"/>
        <v>0</v>
      </c>
      <c r="K143" s="830">
        <f t="shared" si="41"/>
        <v>0</v>
      </c>
      <c r="L143" s="830">
        <f t="shared" si="41"/>
        <v>0</v>
      </c>
      <c r="M143" s="830">
        <f t="shared" si="41"/>
        <v>0</v>
      </c>
      <c r="N143" s="830">
        <f t="shared" si="41"/>
        <v>0</v>
      </c>
      <c r="O143" s="830">
        <f t="shared" si="41"/>
        <v>0</v>
      </c>
      <c r="P143" s="830">
        <f t="shared" si="41"/>
        <v>0</v>
      </c>
      <c r="Q143" s="830">
        <f t="shared" si="41"/>
        <v>0</v>
      </c>
      <c r="R143" s="830">
        <f t="shared" si="41"/>
        <v>0</v>
      </c>
      <c r="S143" s="830">
        <f t="shared" si="41"/>
        <v>0</v>
      </c>
      <c r="T143" s="830">
        <f t="shared" si="41"/>
        <v>0</v>
      </c>
      <c r="U143" s="830">
        <f t="shared" si="41"/>
        <v>0</v>
      </c>
      <c r="V143" s="830">
        <f t="shared" si="41"/>
        <v>0</v>
      </c>
      <c r="W143" s="830">
        <f t="shared" si="41"/>
        <v>0</v>
      </c>
      <c r="X143" s="830">
        <f t="shared" si="41"/>
        <v>0</v>
      </c>
      <c r="Y143" s="830">
        <f t="shared" si="41"/>
        <v>0</v>
      </c>
      <c r="Z143" s="830">
        <f t="shared" si="41"/>
        <v>0</v>
      </c>
      <c r="AA143" s="830">
        <f t="shared" si="41"/>
        <v>0</v>
      </c>
      <c r="AB143" s="830">
        <f t="shared" si="41"/>
        <v>0</v>
      </c>
      <c r="AC143" s="830">
        <f t="shared" si="41"/>
        <v>0</v>
      </c>
      <c r="AD143" s="830">
        <f t="shared" si="41"/>
        <v>0</v>
      </c>
      <c r="AE143" s="830">
        <f t="shared" si="41"/>
        <v>0</v>
      </c>
      <c r="AF143" s="837"/>
    </row>
    <row r="144" spans="1:32" ht="33.6" x14ac:dyDescent="0.3">
      <c r="A144" s="829" t="s">
        <v>93</v>
      </c>
      <c r="B144" s="830">
        <f t="shared" si="40"/>
        <v>0</v>
      </c>
      <c r="C144" s="830">
        <f t="shared" si="40"/>
        <v>0</v>
      </c>
      <c r="D144" s="830">
        <f t="shared" si="40"/>
        <v>0</v>
      </c>
      <c r="E144" s="830">
        <f t="shared" si="40"/>
        <v>0</v>
      </c>
      <c r="F144" s="830" t="e">
        <f t="shared" si="37"/>
        <v>#DIV/0!</v>
      </c>
      <c r="G144" s="830" t="e">
        <f t="shared" si="38"/>
        <v>#DIV/0!</v>
      </c>
      <c r="H144" s="830">
        <f t="shared" si="41"/>
        <v>0</v>
      </c>
      <c r="I144" s="830">
        <f t="shared" si="41"/>
        <v>0</v>
      </c>
      <c r="J144" s="830">
        <f t="shared" si="41"/>
        <v>0</v>
      </c>
      <c r="K144" s="830">
        <f t="shared" si="41"/>
        <v>0</v>
      </c>
      <c r="L144" s="830">
        <f t="shared" si="41"/>
        <v>0</v>
      </c>
      <c r="M144" s="830">
        <f t="shared" si="41"/>
        <v>0</v>
      </c>
      <c r="N144" s="830">
        <f t="shared" si="41"/>
        <v>0</v>
      </c>
      <c r="O144" s="830">
        <f t="shared" si="41"/>
        <v>0</v>
      </c>
      <c r="P144" s="830">
        <f t="shared" si="41"/>
        <v>0</v>
      </c>
      <c r="Q144" s="830">
        <f t="shared" si="41"/>
        <v>0</v>
      </c>
      <c r="R144" s="830">
        <f t="shared" si="41"/>
        <v>0</v>
      </c>
      <c r="S144" s="830">
        <f t="shared" si="41"/>
        <v>0</v>
      </c>
      <c r="T144" s="830">
        <f t="shared" si="41"/>
        <v>0</v>
      </c>
      <c r="U144" s="830">
        <f t="shared" si="41"/>
        <v>0</v>
      </c>
      <c r="V144" s="830">
        <f t="shared" si="41"/>
        <v>0</v>
      </c>
      <c r="W144" s="830">
        <f t="shared" si="41"/>
        <v>0</v>
      </c>
      <c r="X144" s="830">
        <f t="shared" si="41"/>
        <v>0</v>
      </c>
      <c r="Y144" s="830">
        <f t="shared" si="41"/>
        <v>0</v>
      </c>
      <c r="Z144" s="830">
        <f t="shared" si="41"/>
        <v>0</v>
      </c>
      <c r="AA144" s="830">
        <f t="shared" si="41"/>
        <v>0</v>
      </c>
      <c r="AB144" s="830">
        <f t="shared" si="41"/>
        <v>0</v>
      </c>
      <c r="AC144" s="830">
        <f t="shared" si="41"/>
        <v>0</v>
      </c>
      <c r="AD144" s="830">
        <f t="shared" si="41"/>
        <v>0</v>
      </c>
      <c r="AE144" s="830">
        <f t="shared" si="41"/>
        <v>0</v>
      </c>
      <c r="AF144" s="837"/>
    </row>
    <row r="145" spans="1:32" ht="16.8" x14ac:dyDescent="0.3">
      <c r="A145" s="829" t="s">
        <v>28</v>
      </c>
      <c r="B145" s="830">
        <f t="shared" si="40"/>
        <v>91.500000000000014</v>
      </c>
      <c r="C145" s="830">
        <f t="shared" si="40"/>
        <v>0</v>
      </c>
      <c r="D145" s="830">
        <f t="shared" si="40"/>
        <v>87.405000000000015</v>
      </c>
      <c r="E145" s="830">
        <f t="shared" si="40"/>
        <v>87.405000000000015</v>
      </c>
      <c r="F145" s="830">
        <f t="shared" si="37"/>
        <v>95.524590163934434</v>
      </c>
      <c r="G145" s="830" t="e">
        <f t="shared" si="38"/>
        <v>#DIV/0!</v>
      </c>
      <c r="H145" s="830">
        <f t="shared" si="41"/>
        <v>0</v>
      </c>
      <c r="I145" s="830">
        <f t="shared" si="41"/>
        <v>0</v>
      </c>
      <c r="J145" s="830">
        <f t="shared" si="41"/>
        <v>0</v>
      </c>
      <c r="K145" s="830">
        <f t="shared" si="41"/>
        <v>0</v>
      </c>
      <c r="L145" s="830">
        <f t="shared" si="41"/>
        <v>0</v>
      </c>
      <c r="M145" s="830">
        <f t="shared" si="41"/>
        <v>0</v>
      </c>
      <c r="N145" s="830">
        <f t="shared" si="41"/>
        <v>0</v>
      </c>
      <c r="O145" s="830">
        <f t="shared" si="41"/>
        <v>0</v>
      </c>
      <c r="P145" s="830">
        <f t="shared" si="41"/>
        <v>9.4559999999999995</v>
      </c>
      <c r="Q145" s="830">
        <f t="shared" si="41"/>
        <v>0</v>
      </c>
      <c r="R145" s="830">
        <f t="shared" si="41"/>
        <v>9.4559999999999995</v>
      </c>
      <c r="S145" s="830">
        <f t="shared" si="41"/>
        <v>0</v>
      </c>
      <c r="T145" s="830">
        <f t="shared" si="41"/>
        <v>9.4559999999999995</v>
      </c>
      <c r="U145" s="830">
        <f t="shared" si="41"/>
        <v>22.225999999999999</v>
      </c>
      <c r="V145" s="830">
        <f t="shared" si="41"/>
        <v>15.856</v>
      </c>
      <c r="W145" s="830">
        <f t="shared" si="41"/>
        <v>23.913000000000004</v>
      </c>
      <c r="X145" s="830">
        <f t="shared" si="41"/>
        <v>9.4559999999999995</v>
      </c>
      <c r="Y145" s="830">
        <f t="shared" si="41"/>
        <v>11.11</v>
      </c>
      <c r="Z145" s="830">
        <f t="shared" si="41"/>
        <v>9.4559999999999995</v>
      </c>
      <c r="AA145" s="830">
        <f t="shared" si="41"/>
        <v>0</v>
      </c>
      <c r="AB145" s="830">
        <f t="shared" si="41"/>
        <v>9.4559999999999995</v>
      </c>
      <c r="AC145" s="830">
        <f t="shared" si="41"/>
        <v>15.875999999999999</v>
      </c>
      <c r="AD145" s="830">
        <f t="shared" si="41"/>
        <v>18.908000000000001</v>
      </c>
      <c r="AE145" s="830">
        <f t="shared" si="41"/>
        <v>14.28</v>
      </c>
      <c r="AF145" s="837"/>
    </row>
    <row r="146" spans="1:32" ht="33.6" x14ac:dyDescent="0.3">
      <c r="A146" s="829" t="s">
        <v>94</v>
      </c>
      <c r="B146" s="830">
        <f t="shared" si="40"/>
        <v>0</v>
      </c>
      <c r="C146" s="830">
        <f t="shared" si="40"/>
        <v>0</v>
      </c>
      <c r="D146" s="830">
        <f t="shared" si="40"/>
        <v>0</v>
      </c>
      <c r="E146" s="830">
        <f t="shared" si="40"/>
        <v>0</v>
      </c>
      <c r="F146" s="830" t="e">
        <f t="shared" si="37"/>
        <v>#DIV/0!</v>
      </c>
      <c r="G146" s="830" t="e">
        <f t="shared" si="38"/>
        <v>#DIV/0!</v>
      </c>
      <c r="H146" s="830">
        <f t="shared" si="41"/>
        <v>0</v>
      </c>
      <c r="I146" s="830">
        <f t="shared" si="41"/>
        <v>0</v>
      </c>
      <c r="J146" s="830">
        <f t="shared" si="41"/>
        <v>0</v>
      </c>
      <c r="K146" s="830">
        <f t="shared" si="41"/>
        <v>0</v>
      </c>
      <c r="L146" s="830">
        <f t="shared" si="41"/>
        <v>0</v>
      </c>
      <c r="M146" s="830">
        <f t="shared" si="41"/>
        <v>0</v>
      </c>
      <c r="N146" s="830">
        <f t="shared" si="41"/>
        <v>0</v>
      </c>
      <c r="O146" s="830">
        <f t="shared" si="41"/>
        <v>0</v>
      </c>
      <c r="P146" s="830">
        <f t="shared" si="41"/>
        <v>0</v>
      </c>
      <c r="Q146" s="830">
        <f t="shared" si="41"/>
        <v>0</v>
      </c>
      <c r="R146" s="830">
        <f t="shared" si="41"/>
        <v>0</v>
      </c>
      <c r="S146" s="830">
        <f t="shared" si="41"/>
        <v>0</v>
      </c>
      <c r="T146" s="830">
        <f t="shared" si="41"/>
        <v>0</v>
      </c>
      <c r="U146" s="830">
        <f t="shared" si="41"/>
        <v>0</v>
      </c>
      <c r="V146" s="830">
        <f t="shared" si="41"/>
        <v>0</v>
      </c>
      <c r="W146" s="830">
        <f t="shared" si="41"/>
        <v>0</v>
      </c>
      <c r="X146" s="830">
        <f t="shared" si="41"/>
        <v>0</v>
      </c>
      <c r="Y146" s="830">
        <f t="shared" si="41"/>
        <v>0</v>
      </c>
      <c r="Z146" s="830">
        <f t="shared" si="41"/>
        <v>0</v>
      </c>
      <c r="AA146" s="830">
        <f t="shared" si="41"/>
        <v>0</v>
      </c>
      <c r="AB146" s="830">
        <f t="shared" si="41"/>
        <v>0</v>
      </c>
      <c r="AC146" s="830">
        <f t="shared" si="41"/>
        <v>0</v>
      </c>
      <c r="AD146" s="830">
        <f t="shared" si="41"/>
        <v>0</v>
      </c>
      <c r="AE146" s="830">
        <f t="shared" si="41"/>
        <v>0</v>
      </c>
      <c r="AF146" s="837"/>
    </row>
    <row r="147" spans="1:32" ht="16.8" x14ac:dyDescent="0.3">
      <c r="A147" s="835" t="s">
        <v>95</v>
      </c>
      <c r="B147" s="830">
        <f t="shared" si="40"/>
        <v>0</v>
      </c>
      <c r="C147" s="830">
        <f t="shared" si="40"/>
        <v>0</v>
      </c>
      <c r="D147" s="830">
        <f t="shared" si="40"/>
        <v>0</v>
      </c>
      <c r="E147" s="830">
        <f t="shared" si="40"/>
        <v>0</v>
      </c>
      <c r="F147" s="830" t="e">
        <f t="shared" si="37"/>
        <v>#DIV/0!</v>
      </c>
      <c r="G147" s="830" t="e">
        <f t="shared" si="38"/>
        <v>#DIV/0!</v>
      </c>
      <c r="H147" s="830">
        <f t="shared" si="41"/>
        <v>0</v>
      </c>
      <c r="I147" s="830">
        <f t="shared" si="41"/>
        <v>0</v>
      </c>
      <c r="J147" s="830">
        <f t="shared" si="41"/>
        <v>0</v>
      </c>
      <c r="K147" s="830">
        <f t="shared" si="41"/>
        <v>0</v>
      </c>
      <c r="L147" s="830">
        <f t="shared" si="41"/>
        <v>0</v>
      </c>
      <c r="M147" s="830">
        <f t="shared" si="41"/>
        <v>0</v>
      </c>
      <c r="N147" s="830">
        <f t="shared" si="41"/>
        <v>0</v>
      </c>
      <c r="O147" s="830">
        <f t="shared" si="41"/>
        <v>0</v>
      </c>
      <c r="P147" s="830">
        <f t="shared" si="41"/>
        <v>0</v>
      </c>
      <c r="Q147" s="830">
        <f t="shared" si="41"/>
        <v>0</v>
      </c>
      <c r="R147" s="830">
        <f t="shared" si="41"/>
        <v>0</v>
      </c>
      <c r="S147" s="830">
        <f t="shared" si="41"/>
        <v>0</v>
      </c>
      <c r="T147" s="830">
        <f t="shared" si="41"/>
        <v>0</v>
      </c>
      <c r="U147" s="830">
        <f t="shared" si="41"/>
        <v>0</v>
      </c>
      <c r="V147" s="830">
        <f t="shared" si="41"/>
        <v>0</v>
      </c>
      <c r="W147" s="830">
        <f t="shared" si="41"/>
        <v>0</v>
      </c>
      <c r="X147" s="830">
        <f t="shared" si="41"/>
        <v>0</v>
      </c>
      <c r="Y147" s="830">
        <f t="shared" si="41"/>
        <v>0</v>
      </c>
      <c r="Z147" s="830">
        <f t="shared" si="41"/>
        <v>0</v>
      </c>
      <c r="AA147" s="830">
        <f t="shared" si="41"/>
        <v>0</v>
      </c>
      <c r="AB147" s="830">
        <f t="shared" si="41"/>
        <v>0</v>
      </c>
      <c r="AC147" s="830">
        <f t="shared" si="41"/>
        <v>0</v>
      </c>
      <c r="AD147" s="830">
        <f t="shared" si="41"/>
        <v>0</v>
      </c>
      <c r="AE147" s="830">
        <f t="shared" si="41"/>
        <v>0</v>
      </c>
      <c r="AF147" s="837"/>
    </row>
    <row r="148" spans="1:32" ht="18" x14ac:dyDescent="0.3">
      <c r="A148" s="1502" t="s">
        <v>493</v>
      </c>
      <c r="B148" s="1503"/>
      <c r="C148" s="1503"/>
      <c r="D148" s="1503"/>
      <c r="E148" s="1503"/>
      <c r="F148" s="1503"/>
      <c r="G148" s="1503"/>
      <c r="H148" s="1503"/>
      <c r="I148" s="1503"/>
      <c r="J148" s="1503"/>
      <c r="K148" s="1503"/>
      <c r="L148" s="1503"/>
      <c r="M148" s="1503"/>
      <c r="N148" s="1503"/>
      <c r="O148" s="1503"/>
      <c r="P148" s="1503"/>
      <c r="Q148" s="1503"/>
      <c r="R148" s="1503"/>
      <c r="S148" s="1503"/>
      <c r="T148" s="1503"/>
      <c r="U148" s="1503"/>
      <c r="V148" s="1503"/>
      <c r="W148" s="1503"/>
      <c r="X148" s="1503"/>
      <c r="Y148" s="1503"/>
      <c r="Z148" s="1503"/>
      <c r="AA148" s="1503"/>
      <c r="AB148" s="1503"/>
      <c r="AC148" s="1503"/>
      <c r="AD148" s="1503"/>
      <c r="AE148" s="1504"/>
      <c r="AF148" s="837"/>
    </row>
    <row r="149" spans="1:32" ht="16.8" x14ac:dyDescent="0.3">
      <c r="A149" s="827" t="s">
        <v>26</v>
      </c>
      <c r="B149" s="828">
        <f>B150+B151+B152+B154</f>
        <v>91.500000000000014</v>
      </c>
      <c r="C149" s="828">
        <f>C150+C151+C152+C154</f>
        <v>0</v>
      </c>
      <c r="D149" s="828">
        <f>D150+D151+D152+D154</f>
        <v>87.405000000000015</v>
      </c>
      <c r="E149" s="828">
        <f>E150+E151+E152+E154</f>
        <v>87.405000000000015</v>
      </c>
      <c r="F149" s="828">
        <f>E149/B149*100</f>
        <v>95.524590163934434</v>
      </c>
      <c r="G149" s="828" t="e">
        <f>E149/C149*100</f>
        <v>#DIV/0!</v>
      </c>
      <c r="H149" s="828">
        <f t="shared" ref="H149:AE149" si="42">H150+H151+H152</f>
        <v>0</v>
      </c>
      <c r="I149" s="828">
        <f t="shared" si="42"/>
        <v>0</v>
      </c>
      <c r="J149" s="828">
        <f t="shared" si="42"/>
        <v>0</v>
      </c>
      <c r="K149" s="828">
        <f t="shared" si="42"/>
        <v>0</v>
      </c>
      <c r="L149" s="828">
        <f t="shared" si="42"/>
        <v>0</v>
      </c>
      <c r="M149" s="828">
        <f t="shared" si="42"/>
        <v>0</v>
      </c>
      <c r="N149" s="828">
        <f t="shared" si="42"/>
        <v>0</v>
      </c>
      <c r="O149" s="828">
        <f t="shared" si="42"/>
        <v>0</v>
      </c>
      <c r="P149" s="828">
        <f t="shared" si="42"/>
        <v>9.4559999999999995</v>
      </c>
      <c r="Q149" s="828">
        <f t="shared" si="42"/>
        <v>0</v>
      </c>
      <c r="R149" s="828">
        <f t="shared" si="42"/>
        <v>9.4559999999999995</v>
      </c>
      <c r="S149" s="828">
        <f t="shared" si="42"/>
        <v>0</v>
      </c>
      <c r="T149" s="828">
        <f t="shared" si="42"/>
        <v>9.4559999999999995</v>
      </c>
      <c r="U149" s="1200">
        <v>22.23</v>
      </c>
      <c r="V149" s="828">
        <f t="shared" si="42"/>
        <v>15.856</v>
      </c>
      <c r="W149" s="828">
        <f t="shared" si="42"/>
        <v>23.913000000000004</v>
      </c>
      <c r="X149" s="828">
        <f t="shared" si="42"/>
        <v>9.4559999999999995</v>
      </c>
      <c r="Y149" s="828">
        <f t="shared" si="42"/>
        <v>11.11</v>
      </c>
      <c r="Z149" s="828">
        <f t="shared" si="42"/>
        <v>9.4559999999999995</v>
      </c>
      <c r="AA149" s="1200">
        <f t="shared" si="42"/>
        <v>0</v>
      </c>
      <c r="AB149" s="828">
        <f t="shared" si="42"/>
        <v>9.4559999999999995</v>
      </c>
      <c r="AC149" s="828">
        <f t="shared" si="42"/>
        <v>15.875999999999999</v>
      </c>
      <c r="AD149" s="828">
        <f t="shared" si="42"/>
        <v>18.908000000000001</v>
      </c>
      <c r="AE149" s="828">
        <f t="shared" si="42"/>
        <v>14.28</v>
      </c>
      <c r="AF149" s="837"/>
    </row>
    <row r="150" spans="1:32" ht="16.8" x14ac:dyDescent="0.3">
      <c r="A150" s="829" t="s">
        <v>29</v>
      </c>
      <c r="B150" s="830"/>
      <c r="C150" s="830"/>
      <c r="D150" s="830"/>
      <c r="E150" s="830"/>
      <c r="F150" s="830"/>
      <c r="G150" s="830"/>
      <c r="H150" s="831"/>
      <c r="I150" s="831"/>
      <c r="J150" s="831"/>
      <c r="K150" s="831"/>
      <c r="L150" s="831"/>
      <c r="M150" s="831"/>
      <c r="N150" s="831"/>
      <c r="O150" s="831"/>
      <c r="P150" s="831"/>
      <c r="Q150" s="831"/>
      <c r="R150" s="831"/>
      <c r="S150" s="831"/>
      <c r="T150" s="831"/>
      <c r="U150" s="1201"/>
      <c r="V150" s="831"/>
      <c r="W150" s="831"/>
      <c r="X150" s="831"/>
      <c r="Y150" s="831"/>
      <c r="Z150" s="831"/>
      <c r="AA150" s="1201"/>
      <c r="AB150" s="831"/>
      <c r="AC150" s="831"/>
      <c r="AD150" s="831"/>
      <c r="AE150" s="831"/>
      <c r="AF150" s="837"/>
    </row>
    <row r="151" spans="1:32" ht="33.6" x14ac:dyDescent="0.3">
      <c r="A151" s="829" t="s">
        <v>93</v>
      </c>
      <c r="B151" s="830">
        <f t="shared" ref="B151:E154" si="43">B158+B165</f>
        <v>0</v>
      </c>
      <c r="C151" s="830">
        <f t="shared" si="43"/>
        <v>0</v>
      </c>
      <c r="D151" s="830">
        <f t="shared" si="43"/>
        <v>0</v>
      </c>
      <c r="E151" s="830">
        <f t="shared" si="43"/>
        <v>0</v>
      </c>
      <c r="F151" s="830" t="e">
        <f>E151/B151*100</f>
        <v>#DIV/0!</v>
      </c>
      <c r="G151" s="830" t="e">
        <f>E151/C151*100</f>
        <v>#DIV/0!</v>
      </c>
      <c r="H151" s="831"/>
      <c r="I151" s="831"/>
      <c r="J151" s="831"/>
      <c r="K151" s="831"/>
      <c r="L151" s="831"/>
      <c r="M151" s="831"/>
      <c r="N151" s="831"/>
      <c r="O151" s="831"/>
      <c r="P151" s="831"/>
      <c r="Q151" s="831"/>
      <c r="R151" s="831"/>
      <c r="S151" s="831"/>
      <c r="T151" s="831"/>
      <c r="U151" s="1201"/>
      <c r="V151" s="831"/>
      <c r="W151" s="831"/>
      <c r="X151" s="831"/>
      <c r="Y151" s="831"/>
      <c r="Z151" s="831"/>
      <c r="AA151" s="1201"/>
      <c r="AB151" s="831"/>
      <c r="AC151" s="831"/>
      <c r="AD151" s="831"/>
      <c r="AE151" s="832"/>
      <c r="AF151" s="837"/>
    </row>
    <row r="152" spans="1:32" ht="16.8" x14ac:dyDescent="0.3">
      <c r="A152" s="829" t="s">
        <v>28</v>
      </c>
      <c r="B152" s="830">
        <f t="shared" si="43"/>
        <v>91.500000000000014</v>
      </c>
      <c r="C152" s="830">
        <f t="shared" si="43"/>
        <v>0</v>
      </c>
      <c r="D152" s="830">
        <f t="shared" si="43"/>
        <v>87.405000000000015</v>
      </c>
      <c r="E152" s="830">
        <f t="shared" si="43"/>
        <v>87.405000000000015</v>
      </c>
      <c r="F152" s="830">
        <f>E152/B152*100</f>
        <v>95.524590163934434</v>
      </c>
      <c r="G152" s="830" t="e">
        <f>E152/C152*100</f>
        <v>#DIV/0!</v>
      </c>
      <c r="H152" s="831">
        <f t="shared" ref="H152:AE152" si="44">H159+H166</f>
        <v>0</v>
      </c>
      <c r="I152" s="831">
        <f t="shared" si="44"/>
        <v>0</v>
      </c>
      <c r="J152" s="831">
        <f t="shared" si="44"/>
        <v>0</v>
      </c>
      <c r="K152" s="831">
        <f t="shared" si="44"/>
        <v>0</v>
      </c>
      <c r="L152" s="831">
        <f t="shared" si="44"/>
        <v>0</v>
      </c>
      <c r="M152" s="831">
        <f t="shared" si="44"/>
        <v>0</v>
      </c>
      <c r="N152" s="831">
        <f t="shared" si="44"/>
        <v>0</v>
      </c>
      <c r="O152" s="831">
        <f t="shared" si="44"/>
        <v>0</v>
      </c>
      <c r="P152" s="831">
        <f t="shared" si="44"/>
        <v>9.4559999999999995</v>
      </c>
      <c r="Q152" s="831">
        <f t="shared" si="44"/>
        <v>0</v>
      </c>
      <c r="R152" s="831">
        <f t="shared" si="44"/>
        <v>9.4559999999999995</v>
      </c>
      <c r="S152" s="831">
        <f t="shared" si="44"/>
        <v>0</v>
      </c>
      <c r="T152" s="831">
        <f t="shared" si="44"/>
        <v>9.4559999999999995</v>
      </c>
      <c r="U152" s="1201">
        <f t="shared" si="44"/>
        <v>22.225999999999999</v>
      </c>
      <c r="V152" s="831">
        <f t="shared" si="44"/>
        <v>15.856</v>
      </c>
      <c r="W152" s="831">
        <f t="shared" si="44"/>
        <v>23.913000000000004</v>
      </c>
      <c r="X152" s="831">
        <f t="shared" si="44"/>
        <v>9.4559999999999995</v>
      </c>
      <c r="Y152" s="831">
        <v>11.11</v>
      </c>
      <c r="Z152" s="831">
        <f t="shared" si="44"/>
        <v>9.4559999999999995</v>
      </c>
      <c r="AA152" s="1201">
        <f t="shared" si="44"/>
        <v>0</v>
      </c>
      <c r="AB152" s="831">
        <f t="shared" si="44"/>
        <v>9.4559999999999995</v>
      </c>
      <c r="AC152" s="831">
        <f>AC159+AC166</f>
        <v>15.875999999999999</v>
      </c>
      <c r="AD152" s="831">
        <f t="shared" si="44"/>
        <v>18.908000000000001</v>
      </c>
      <c r="AE152" s="831">
        <f t="shared" si="44"/>
        <v>14.28</v>
      </c>
      <c r="AF152" s="837"/>
    </row>
    <row r="153" spans="1:32" ht="33.6" x14ac:dyDescent="0.3">
      <c r="A153" s="829" t="s">
        <v>94</v>
      </c>
      <c r="B153" s="830">
        <f t="shared" si="43"/>
        <v>0</v>
      </c>
      <c r="C153" s="830">
        <f t="shared" si="43"/>
        <v>0</v>
      </c>
      <c r="D153" s="830">
        <f t="shared" si="43"/>
        <v>0</v>
      </c>
      <c r="E153" s="830">
        <f t="shared" si="43"/>
        <v>0</v>
      </c>
      <c r="F153" s="830" t="e">
        <f>E153/B153*100</f>
        <v>#DIV/0!</v>
      </c>
      <c r="G153" s="830" t="e">
        <f>E153/C153*100</f>
        <v>#DIV/0!</v>
      </c>
      <c r="H153" s="831"/>
      <c r="I153" s="831"/>
      <c r="J153" s="831"/>
      <c r="K153" s="831"/>
      <c r="L153" s="831"/>
      <c r="M153" s="831"/>
      <c r="N153" s="831"/>
      <c r="O153" s="831"/>
      <c r="P153" s="831"/>
      <c r="Q153" s="831"/>
      <c r="R153" s="831"/>
      <c r="S153" s="831"/>
      <c r="T153" s="831"/>
      <c r="U153" s="1201"/>
      <c r="V153" s="831"/>
      <c r="W153" s="831"/>
      <c r="X153" s="831"/>
      <c r="Y153" s="831"/>
      <c r="Z153" s="831"/>
      <c r="AA153" s="1201"/>
      <c r="AB153" s="831"/>
      <c r="AC153" s="831"/>
      <c r="AD153" s="831"/>
      <c r="AE153" s="832"/>
      <c r="AF153" s="837"/>
    </row>
    <row r="154" spans="1:32" ht="16.8" x14ac:dyDescent="0.3">
      <c r="A154" s="835" t="s">
        <v>95</v>
      </c>
      <c r="B154" s="830">
        <f t="shared" si="43"/>
        <v>0</v>
      </c>
      <c r="C154" s="830">
        <f t="shared" si="43"/>
        <v>0</v>
      </c>
      <c r="D154" s="830">
        <f t="shared" si="43"/>
        <v>0</v>
      </c>
      <c r="E154" s="830">
        <f t="shared" si="43"/>
        <v>0</v>
      </c>
      <c r="F154" s="830" t="e">
        <f>E154/B154*100</f>
        <v>#DIV/0!</v>
      </c>
      <c r="G154" s="830" t="e">
        <f>E154/C154*100</f>
        <v>#DIV/0!</v>
      </c>
      <c r="H154" s="831"/>
      <c r="I154" s="831"/>
      <c r="J154" s="831"/>
      <c r="K154" s="831"/>
      <c r="L154" s="831"/>
      <c r="M154" s="831"/>
      <c r="N154" s="831"/>
      <c r="O154" s="831"/>
      <c r="P154" s="831"/>
      <c r="Q154" s="831"/>
      <c r="R154" s="831"/>
      <c r="S154" s="831"/>
      <c r="T154" s="831"/>
      <c r="U154" s="1201"/>
      <c r="V154" s="831"/>
      <c r="W154" s="831"/>
      <c r="X154" s="831"/>
      <c r="Y154" s="831"/>
      <c r="Z154" s="831"/>
      <c r="AA154" s="1201"/>
      <c r="AB154" s="831"/>
      <c r="AC154" s="831"/>
      <c r="AD154" s="831"/>
      <c r="AE154" s="832"/>
      <c r="AF154" s="837"/>
    </row>
    <row r="155" spans="1:32" ht="16.8" x14ac:dyDescent="0.3">
      <c r="A155" s="842" t="s">
        <v>494</v>
      </c>
      <c r="B155" s="830"/>
      <c r="C155" s="830"/>
      <c r="D155" s="830"/>
      <c r="E155" s="830"/>
      <c r="F155" s="830"/>
      <c r="G155" s="830"/>
      <c r="H155" s="831"/>
      <c r="I155" s="831"/>
      <c r="J155" s="831"/>
      <c r="K155" s="831"/>
      <c r="L155" s="831"/>
      <c r="M155" s="831"/>
      <c r="N155" s="831"/>
      <c r="O155" s="831"/>
      <c r="P155" s="831"/>
      <c r="Q155" s="831"/>
      <c r="R155" s="831"/>
      <c r="S155" s="831"/>
      <c r="T155" s="831"/>
      <c r="U155" s="1201"/>
      <c r="V155" s="831"/>
      <c r="W155" s="831"/>
      <c r="X155" s="831"/>
      <c r="Y155" s="831"/>
      <c r="Z155" s="831"/>
      <c r="AA155" s="1201"/>
      <c r="AB155" s="831"/>
      <c r="AC155" s="831"/>
      <c r="AD155" s="831"/>
      <c r="AE155" s="832"/>
      <c r="AF155" s="837"/>
    </row>
    <row r="156" spans="1:32" ht="16.8" x14ac:dyDescent="0.3">
      <c r="A156" s="842" t="s">
        <v>413</v>
      </c>
      <c r="B156" s="828">
        <f>B157+B158+B159+B161</f>
        <v>85.100000000000009</v>
      </c>
      <c r="C156" s="828">
        <f>C157+C158+C159+C161</f>
        <v>0</v>
      </c>
      <c r="D156" s="828">
        <f>D157+D158+D159+D161</f>
        <v>81.00500000000001</v>
      </c>
      <c r="E156" s="828">
        <f>E157+E158+E159+E161</f>
        <v>81.00500000000001</v>
      </c>
      <c r="F156" s="828">
        <f>E156/B156*100</f>
        <v>95.18801410105759</v>
      </c>
      <c r="G156" s="828" t="e">
        <f>E156/C156*100</f>
        <v>#DIV/0!</v>
      </c>
      <c r="H156" s="828">
        <f t="shared" ref="H156:AE156" si="45">H157+H158+H159+H161</f>
        <v>0</v>
      </c>
      <c r="I156" s="828">
        <f t="shared" si="45"/>
        <v>0</v>
      </c>
      <c r="J156" s="828">
        <f t="shared" si="45"/>
        <v>0</v>
      </c>
      <c r="K156" s="828">
        <f t="shared" si="45"/>
        <v>0</v>
      </c>
      <c r="L156" s="828">
        <f t="shared" si="45"/>
        <v>0</v>
      </c>
      <c r="M156" s="828">
        <f t="shared" si="45"/>
        <v>0</v>
      </c>
      <c r="N156" s="828">
        <f t="shared" si="45"/>
        <v>0</v>
      </c>
      <c r="O156" s="828">
        <f t="shared" si="45"/>
        <v>0</v>
      </c>
      <c r="P156" s="828">
        <f t="shared" si="45"/>
        <v>9.4559999999999995</v>
      </c>
      <c r="Q156" s="828">
        <f>Q157+Q158+Q159+Q161</f>
        <v>0</v>
      </c>
      <c r="R156" s="828">
        <f t="shared" si="45"/>
        <v>9.4559999999999995</v>
      </c>
      <c r="S156" s="828">
        <f t="shared" si="45"/>
        <v>0</v>
      </c>
      <c r="T156" s="828">
        <f t="shared" si="45"/>
        <v>9.4559999999999995</v>
      </c>
      <c r="U156" s="1200">
        <f t="shared" si="45"/>
        <v>22.225999999999999</v>
      </c>
      <c r="V156" s="828">
        <f t="shared" si="45"/>
        <v>9.4559999999999995</v>
      </c>
      <c r="W156" s="828">
        <f t="shared" si="45"/>
        <v>17.513000000000002</v>
      </c>
      <c r="X156" s="828">
        <f>X157+X158+X159+X161</f>
        <v>9.4559999999999995</v>
      </c>
      <c r="Y156" s="828">
        <f t="shared" si="45"/>
        <v>11.11</v>
      </c>
      <c r="Z156" s="828">
        <f t="shared" si="45"/>
        <v>9.4559999999999995</v>
      </c>
      <c r="AA156" s="1200">
        <f>AA157+AA158+AA159+AA161</f>
        <v>0</v>
      </c>
      <c r="AB156" s="828">
        <f t="shared" si="45"/>
        <v>9.4559999999999995</v>
      </c>
      <c r="AC156" s="828">
        <f t="shared" si="45"/>
        <v>15.875999999999999</v>
      </c>
      <c r="AD156" s="828">
        <f t="shared" si="45"/>
        <v>18.908000000000001</v>
      </c>
      <c r="AE156" s="828">
        <f t="shared" si="45"/>
        <v>14.28</v>
      </c>
      <c r="AF156" s="837"/>
    </row>
    <row r="157" spans="1:32" ht="16.8" x14ac:dyDescent="0.3">
      <c r="A157" s="834" t="s">
        <v>29</v>
      </c>
      <c r="B157" s="830"/>
      <c r="C157" s="830"/>
      <c r="D157" s="830"/>
      <c r="E157" s="830"/>
      <c r="F157" s="830"/>
      <c r="G157" s="830"/>
      <c r="H157" s="831"/>
      <c r="I157" s="831"/>
      <c r="J157" s="831"/>
      <c r="K157" s="831"/>
      <c r="L157" s="831"/>
      <c r="M157" s="831"/>
      <c r="N157" s="831"/>
      <c r="O157" s="831"/>
      <c r="P157" s="831"/>
      <c r="Q157" s="831"/>
      <c r="R157" s="831"/>
      <c r="S157" s="831"/>
      <c r="T157" s="831"/>
      <c r="U157" s="1201"/>
      <c r="V157" s="831"/>
      <c r="W157" s="831"/>
      <c r="X157" s="831"/>
      <c r="Y157" s="831"/>
      <c r="Z157" s="831"/>
      <c r="AA157" s="1201"/>
      <c r="AB157" s="831"/>
      <c r="AC157" s="831"/>
      <c r="AD157" s="831"/>
      <c r="AE157" s="832"/>
      <c r="AF157" s="1505" t="s">
        <v>728</v>
      </c>
    </row>
    <row r="158" spans="1:32" ht="33.6" x14ac:dyDescent="0.3">
      <c r="A158" s="834" t="s">
        <v>93</v>
      </c>
      <c r="B158" s="830"/>
      <c r="C158" s="830"/>
      <c r="D158" s="830"/>
      <c r="E158" s="830"/>
      <c r="F158" s="830"/>
      <c r="G158" s="830"/>
      <c r="H158" s="831"/>
      <c r="I158" s="831"/>
      <c r="J158" s="831"/>
      <c r="K158" s="831"/>
      <c r="L158" s="831"/>
      <c r="M158" s="831"/>
      <c r="N158" s="831"/>
      <c r="O158" s="831"/>
      <c r="P158" s="831"/>
      <c r="Q158" s="831"/>
      <c r="R158" s="831"/>
      <c r="S158" s="831"/>
      <c r="T158" s="831"/>
      <c r="U158" s="1201"/>
      <c r="V158" s="831"/>
      <c r="W158" s="831"/>
      <c r="X158" s="831"/>
      <c r="Y158" s="831"/>
      <c r="Z158" s="831"/>
      <c r="AA158" s="1201"/>
      <c r="AB158" s="831"/>
      <c r="AC158" s="831"/>
      <c r="AD158" s="831"/>
      <c r="AE158" s="832"/>
      <c r="AF158" s="1506"/>
    </row>
    <row r="159" spans="1:32" ht="16.8" x14ac:dyDescent="0.3">
      <c r="A159" s="834" t="s">
        <v>28</v>
      </c>
      <c r="B159" s="1420">
        <f>H159+J159+L159+N159+P159+R159+T159+V159+X159+Z159+AB159+AD159</f>
        <v>85.100000000000009</v>
      </c>
      <c r="C159" s="830">
        <f>H159</f>
        <v>0</v>
      </c>
      <c r="D159" s="1420">
        <f>I159+K159+M159+O159+Q159+S159+U159+W159+Y159+AA159+AC159+AE159</f>
        <v>81.00500000000001</v>
      </c>
      <c r="E159" s="830">
        <f>I159+K159+M159+O159+Q159+S159+U159+W159+Y159+AA159+AC159+AE159</f>
        <v>81.00500000000001</v>
      </c>
      <c r="F159" s="830">
        <f>E159/B159*100</f>
        <v>95.18801410105759</v>
      </c>
      <c r="G159" s="830" t="e">
        <f>E159/C159*100</f>
        <v>#DIV/0!</v>
      </c>
      <c r="H159" s="831">
        <v>0</v>
      </c>
      <c r="I159" s="831">
        <v>0</v>
      </c>
      <c r="J159" s="831">
        <v>0</v>
      </c>
      <c r="K159" s="831">
        <v>0</v>
      </c>
      <c r="L159" s="831">
        <v>0</v>
      </c>
      <c r="M159" s="831">
        <v>0</v>
      </c>
      <c r="N159" s="831">
        <v>0</v>
      </c>
      <c r="O159" s="831">
        <v>0</v>
      </c>
      <c r="P159" s="1199">
        <v>9.4559999999999995</v>
      </c>
      <c r="Q159" s="1199"/>
      <c r="R159" s="1199">
        <v>9.4559999999999995</v>
      </c>
      <c r="S159" s="1199"/>
      <c r="T159" s="831">
        <v>9.4559999999999995</v>
      </c>
      <c r="U159" s="1201">
        <v>22.225999999999999</v>
      </c>
      <c r="V159" s="831">
        <v>9.4559999999999995</v>
      </c>
      <c r="W159" s="831">
        <v>17.513000000000002</v>
      </c>
      <c r="X159" s="1199">
        <v>9.4559999999999995</v>
      </c>
      <c r="Y159" s="831">
        <v>11.11</v>
      </c>
      <c r="Z159" s="831">
        <v>9.4559999999999995</v>
      </c>
      <c r="AA159" s="1201"/>
      <c r="AB159" s="831">
        <v>9.4559999999999995</v>
      </c>
      <c r="AC159" s="831">
        <v>15.875999999999999</v>
      </c>
      <c r="AD159" s="831">
        <v>18.908000000000001</v>
      </c>
      <c r="AE159" s="832">
        <v>14.28</v>
      </c>
      <c r="AF159" s="1506"/>
    </row>
    <row r="160" spans="1:32" ht="33.6" x14ac:dyDescent="0.3">
      <c r="A160" s="834" t="s">
        <v>94</v>
      </c>
      <c r="B160" s="830"/>
      <c r="C160" s="830"/>
      <c r="D160" s="830"/>
      <c r="E160" s="830"/>
      <c r="F160" s="830"/>
      <c r="G160" s="830"/>
      <c r="H160" s="831"/>
      <c r="I160" s="831"/>
      <c r="J160" s="831"/>
      <c r="K160" s="831"/>
      <c r="L160" s="831"/>
      <c r="M160" s="831"/>
      <c r="N160" s="831"/>
      <c r="O160" s="831"/>
      <c r="P160" s="831"/>
      <c r="Q160" s="831"/>
      <c r="R160" s="831"/>
      <c r="S160" s="831"/>
      <c r="T160" s="831"/>
      <c r="U160" s="831"/>
      <c r="V160" s="831"/>
      <c r="W160" s="831"/>
      <c r="X160" s="831"/>
      <c r="Y160" s="831"/>
      <c r="Z160" s="831"/>
      <c r="AA160" s="1201"/>
      <c r="AB160" s="831"/>
      <c r="AC160" s="831"/>
      <c r="AD160" s="831"/>
      <c r="AE160" s="832"/>
      <c r="AF160" s="1506"/>
    </row>
    <row r="161" spans="1:32" ht="16.8" x14ac:dyDescent="0.3">
      <c r="A161" s="835" t="s">
        <v>95</v>
      </c>
      <c r="B161" s="830"/>
      <c r="C161" s="830"/>
      <c r="D161" s="830"/>
      <c r="E161" s="830"/>
      <c r="F161" s="830"/>
      <c r="G161" s="830"/>
      <c r="H161" s="831"/>
      <c r="I161" s="831"/>
      <c r="J161" s="831"/>
      <c r="K161" s="831"/>
      <c r="L161" s="831"/>
      <c r="M161" s="831"/>
      <c r="N161" s="831"/>
      <c r="O161" s="831"/>
      <c r="P161" s="831"/>
      <c r="Q161" s="831"/>
      <c r="R161" s="831"/>
      <c r="S161" s="831"/>
      <c r="T161" s="831"/>
      <c r="U161" s="831"/>
      <c r="V161" s="831"/>
      <c r="W161" s="831"/>
      <c r="X161" s="831"/>
      <c r="Y161" s="831"/>
      <c r="Z161" s="831"/>
      <c r="AA161" s="1201"/>
      <c r="AB161" s="831"/>
      <c r="AC161" s="831"/>
      <c r="AD161" s="831"/>
      <c r="AE161" s="832"/>
      <c r="AF161" s="1506"/>
    </row>
    <row r="162" spans="1:32" ht="33.6" x14ac:dyDescent="0.3">
      <c r="A162" s="842" t="s">
        <v>495</v>
      </c>
      <c r="B162" s="830"/>
      <c r="C162" s="830"/>
      <c r="D162" s="830"/>
      <c r="E162" s="830"/>
      <c r="F162" s="830"/>
      <c r="G162" s="830"/>
      <c r="H162" s="831"/>
      <c r="I162" s="831"/>
      <c r="J162" s="831"/>
      <c r="K162" s="831"/>
      <c r="L162" s="831"/>
      <c r="M162" s="831"/>
      <c r="N162" s="831"/>
      <c r="O162" s="831"/>
      <c r="P162" s="831"/>
      <c r="Q162" s="831"/>
      <c r="R162" s="831"/>
      <c r="S162" s="831"/>
      <c r="T162" s="831"/>
      <c r="U162" s="831"/>
      <c r="V162" s="831"/>
      <c r="W162" s="831"/>
      <c r="X162" s="831"/>
      <c r="Y162" s="831"/>
      <c r="Z162" s="831"/>
      <c r="AA162" s="1201"/>
      <c r="AB162" s="831"/>
      <c r="AC162" s="831"/>
      <c r="AD162" s="831"/>
      <c r="AE162" s="832"/>
      <c r="AF162" s="1507"/>
    </row>
    <row r="163" spans="1:32" ht="16.8" x14ac:dyDescent="0.3">
      <c r="A163" s="842" t="s">
        <v>413</v>
      </c>
      <c r="B163" s="828">
        <f>B164+B165+B166+B168</f>
        <v>6.4</v>
      </c>
      <c r="C163" s="828">
        <f>C164+C165+C166+C168</f>
        <v>0</v>
      </c>
      <c r="D163" s="828">
        <f>D164+D165+D166+D168</f>
        <v>6.4</v>
      </c>
      <c r="E163" s="828">
        <f>E164+E165+E166+E168</f>
        <v>6.4</v>
      </c>
      <c r="F163" s="828">
        <f>E163/B163*100</f>
        <v>100</v>
      </c>
      <c r="G163" s="828" t="e">
        <f>E163/C163*100</f>
        <v>#DIV/0!</v>
      </c>
      <c r="H163" s="828">
        <f t="shared" ref="H163:AE163" si="46">H164+H165+H166+H168</f>
        <v>0</v>
      </c>
      <c r="I163" s="828">
        <f t="shared" si="46"/>
        <v>0</v>
      </c>
      <c r="J163" s="828">
        <f t="shared" si="46"/>
        <v>0</v>
      </c>
      <c r="K163" s="828">
        <f t="shared" si="46"/>
        <v>0</v>
      </c>
      <c r="L163" s="828">
        <f t="shared" si="46"/>
        <v>0</v>
      </c>
      <c r="M163" s="828">
        <f t="shared" si="46"/>
        <v>0</v>
      </c>
      <c r="N163" s="828">
        <f t="shared" si="46"/>
        <v>0</v>
      </c>
      <c r="O163" s="828">
        <f t="shared" si="46"/>
        <v>0</v>
      </c>
      <c r="P163" s="828">
        <f t="shared" si="46"/>
        <v>0</v>
      </c>
      <c r="Q163" s="828">
        <f t="shared" si="46"/>
        <v>0</v>
      </c>
      <c r="R163" s="828">
        <f t="shared" si="46"/>
        <v>0</v>
      </c>
      <c r="S163" s="828">
        <f t="shared" si="46"/>
        <v>0</v>
      </c>
      <c r="T163" s="828">
        <f t="shared" si="46"/>
        <v>0</v>
      </c>
      <c r="U163" s="828">
        <f t="shared" si="46"/>
        <v>0</v>
      </c>
      <c r="V163" s="828">
        <f t="shared" si="46"/>
        <v>6.4</v>
      </c>
      <c r="W163" s="828">
        <f t="shared" si="46"/>
        <v>6.4</v>
      </c>
      <c r="X163" s="828">
        <f t="shared" si="46"/>
        <v>0</v>
      </c>
      <c r="Y163" s="828">
        <f t="shared" si="46"/>
        <v>0</v>
      </c>
      <c r="Z163" s="828">
        <f t="shared" si="46"/>
        <v>0</v>
      </c>
      <c r="AA163" s="1200">
        <f t="shared" si="46"/>
        <v>0</v>
      </c>
      <c r="AB163" s="828">
        <f t="shared" si="46"/>
        <v>0</v>
      </c>
      <c r="AC163" s="828">
        <f t="shared" si="46"/>
        <v>0</v>
      </c>
      <c r="AD163" s="828">
        <f t="shared" si="46"/>
        <v>0</v>
      </c>
      <c r="AE163" s="828">
        <f t="shared" si="46"/>
        <v>0</v>
      </c>
      <c r="AF163" s="1508"/>
    </row>
    <row r="164" spans="1:32" ht="16.8" x14ac:dyDescent="0.3">
      <c r="A164" s="834" t="s">
        <v>29</v>
      </c>
      <c r="B164" s="830"/>
      <c r="C164" s="830"/>
      <c r="D164" s="830"/>
      <c r="E164" s="830"/>
      <c r="F164" s="830"/>
      <c r="G164" s="830"/>
      <c r="H164" s="831"/>
      <c r="I164" s="831"/>
      <c r="J164" s="831"/>
      <c r="K164" s="831"/>
      <c r="L164" s="831"/>
      <c r="M164" s="831"/>
      <c r="N164" s="831"/>
      <c r="O164" s="831"/>
      <c r="P164" s="831"/>
      <c r="Q164" s="831"/>
      <c r="R164" s="831"/>
      <c r="S164" s="831"/>
      <c r="T164" s="831"/>
      <c r="U164" s="831"/>
      <c r="V164" s="831"/>
      <c r="W164" s="831"/>
      <c r="X164" s="831"/>
      <c r="Y164" s="831"/>
      <c r="Z164" s="831"/>
      <c r="AA164" s="1201"/>
      <c r="AB164" s="831"/>
      <c r="AC164" s="831"/>
      <c r="AD164" s="831"/>
      <c r="AE164" s="832"/>
      <c r="AF164" s="1509"/>
    </row>
    <row r="165" spans="1:32" ht="33.6" x14ac:dyDescent="0.3">
      <c r="A165" s="834" t="s">
        <v>93</v>
      </c>
      <c r="B165" s="830"/>
      <c r="C165" s="830"/>
      <c r="D165" s="830"/>
      <c r="E165" s="830"/>
      <c r="F165" s="830"/>
      <c r="G165" s="830"/>
      <c r="H165" s="831"/>
      <c r="I165" s="831"/>
      <c r="J165" s="831"/>
      <c r="K165" s="831"/>
      <c r="L165" s="831"/>
      <c r="M165" s="831"/>
      <c r="N165" s="831"/>
      <c r="O165" s="831"/>
      <c r="P165" s="831"/>
      <c r="Q165" s="831"/>
      <c r="R165" s="831"/>
      <c r="S165" s="831"/>
      <c r="T165" s="831"/>
      <c r="U165" s="831"/>
      <c r="V165" s="831"/>
      <c r="W165" s="831"/>
      <c r="X165" s="831"/>
      <c r="Y165" s="831"/>
      <c r="Z165" s="831"/>
      <c r="AA165" s="1201"/>
      <c r="AB165" s="831"/>
      <c r="AC165" s="831"/>
      <c r="AD165" s="831"/>
      <c r="AE165" s="832"/>
      <c r="AF165" s="1509"/>
    </row>
    <row r="166" spans="1:32" ht="16.8" x14ac:dyDescent="0.3">
      <c r="A166" s="834" t="s">
        <v>28</v>
      </c>
      <c r="B166" s="830">
        <f>H166+J166+L166+N166+P166+R166+T166+V166+X166+Z166+AB166+AD166</f>
        <v>6.4</v>
      </c>
      <c r="C166" s="830">
        <f>H166</f>
        <v>0</v>
      </c>
      <c r="D166" s="830">
        <f>I166+K166+M166+O166+Q166+S166+U166+W166+Y166+AA166+AC166+AE166</f>
        <v>6.4</v>
      </c>
      <c r="E166" s="830">
        <f>I166+K166+M166+O166+Q166+S166+U166+W166+Y166+AA166+AC166+AE166</f>
        <v>6.4</v>
      </c>
      <c r="F166" s="830">
        <f>E166/B166*100</f>
        <v>100</v>
      </c>
      <c r="G166" s="830" t="e">
        <f>E166/C166*100</f>
        <v>#DIV/0!</v>
      </c>
      <c r="H166" s="831">
        <v>0</v>
      </c>
      <c r="I166" s="831">
        <v>0</v>
      </c>
      <c r="J166" s="831">
        <v>0</v>
      </c>
      <c r="K166" s="831">
        <v>0</v>
      </c>
      <c r="L166" s="831">
        <v>0</v>
      </c>
      <c r="M166" s="831">
        <v>0</v>
      </c>
      <c r="N166" s="831">
        <v>0</v>
      </c>
      <c r="O166" s="831">
        <v>0</v>
      </c>
      <c r="P166" s="831">
        <v>0</v>
      </c>
      <c r="Q166" s="831">
        <v>0</v>
      </c>
      <c r="R166" s="831">
        <v>0</v>
      </c>
      <c r="S166" s="831">
        <v>0</v>
      </c>
      <c r="T166" s="831">
        <v>0</v>
      </c>
      <c r="U166" s="831">
        <v>0</v>
      </c>
      <c r="V166" s="831">
        <v>6.4</v>
      </c>
      <c r="W166" s="831">
        <v>6.4</v>
      </c>
      <c r="X166" s="831">
        <v>0</v>
      </c>
      <c r="Y166" s="831">
        <v>0</v>
      </c>
      <c r="Z166" s="831">
        <v>0</v>
      </c>
      <c r="AA166" s="1201">
        <v>0</v>
      </c>
      <c r="AB166" s="831">
        <v>0</v>
      </c>
      <c r="AC166" s="831">
        <v>0</v>
      </c>
      <c r="AD166" s="831">
        <v>0</v>
      </c>
      <c r="AE166" s="832">
        <v>0</v>
      </c>
      <c r="AF166" s="1510"/>
    </row>
    <row r="167" spans="1:32" ht="33.6" x14ac:dyDescent="0.3">
      <c r="A167" s="834" t="s">
        <v>94</v>
      </c>
      <c r="B167" s="830"/>
      <c r="C167" s="830"/>
      <c r="D167" s="830"/>
      <c r="E167" s="830"/>
      <c r="F167" s="830"/>
      <c r="G167" s="830"/>
      <c r="H167" s="831"/>
      <c r="I167" s="831"/>
      <c r="J167" s="831"/>
      <c r="K167" s="831"/>
      <c r="L167" s="831"/>
      <c r="M167" s="831"/>
      <c r="N167" s="831"/>
      <c r="O167" s="831"/>
      <c r="P167" s="831"/>
      <c r="Q167" s="831"/>
      <c r="R167" s="831"/>
      <c r="S167" s="831"/>
      <c r="T167" s="831"/>
      <c r="U167" s="831"/>
      <c r="V167" s="831"/>
      <c r="W167" s="831"/>
      <c r="X167" s="831"/>
      <c r="Y167" s="831"/>
      <c r="Z167" s="831"/>
      <c r="AA167" s="1201"/>
      <c r="AB167" s="831"/>
      <c r="AC167" s="831"/>
      <c r="AD167" s="831"/>
      <c r="AE167" s="832"/>
      <c r="AF167" s="837"/>
    </row>
    <row r="168" spans="1:32" ht="16.8" x14ac:dyDescent="0.3">
      <c r="A168" s="835" t="s">
        <v>95</v>
      </c>
      <c r="B168" s="830"/>
      <c r="C168" s="830"/>
      <c r="D168" s="830"/>
      <c r="E168" s="830"/>
      <c r="F168" s="830"/>
      <c r="G168" s="830"/>
      <c r="H168" s="831"/>
      <c r="I168" s="831"/>
      <c r="J168" s="831"/>
      <c r="K168" s="831"/>
      <c r="L168" s="831"/>
      <c r="M168" s="831"/>
      <c r="N168" s="831"/>
      <c r="O168" s="831"/>
      <c r="P168" s="831"/>
      <c r="Q168" s="831"/>
      <c r="R168" s="831"/>
      <c r="S168" s="831"/>
      <c r="T168" s="831"/>
      <c r="U168" s="831"/>
      <c r="V168" s="831"/>
      <c r="W168" s="831"/>
      <c r="X168" s="831"/>
      <c r="Y168" s="831"/>
      <c r="Z168" s="831"/>
      <c r="AA168" s="1201"/>
      <c r="AB168" s="831"/>
      <c r="AC168" s="831"/>
      <c r="AD168" s="831"/>
      <c r="AE168" s="832"/>
      <c r="AF168" s="837"/>
    </row>
    <row r="169" spans="1:32" ht="20.399999999999999" x14ac:dyDescent="0.3">
      <c r="A169" s="1498" t="s">
        <v>496</v>
      </c>
      <c r="B169" s="1499"/>
      <c r="C169" s="1499"/>
      <c r="D169" s="1499"/>
      <c r="E169" s="1499"/>
      <c r="F169" s="1499"/>
      <c r="G169" s="1499"/>
      <c r="H169" s="1499"/>
      <c r="I169" s="1499"/>
      <c r="J169" s="1499"/>
      <c r="K169" s="1499"/>
      <c r="L169" s="1499"/>
      <c r="M169" s="1499"/>
      <c r="N169" s="1499"/>
      <c r="O169" s="1499"/>
      <c r="P169" s="1499"/>
      <c r="Q169" s="1499"/>
      <c r="R169" s="1499"/>
      <c r="S169" s="1499"/>
      <c r="T169" s="1499"/>
      <c r="U169" s="1499"/>
      <c r="V169" s="1499"/>
      <c r="W169" s="1499"/>
      <c r="X169" s="1499"/>
      <c r="Y169" s="1499"/>
      <c r="Z169" s="1499"/>
      <c r="AA169" s="1499"/>
      <c r="AB169" s="1499"/>
      <c r="AC169" s="1499"/>
      <c r="AD169" s="1499"/>
      <c r="AE169" s="1500"/>
      <c r="AF169" s="837"/>
    </row>
    <row r="170" spans="1:32" ht="16.8" x14ac:dyDescent="0.3">
      <c r="A170" s="848" t="s">
        <v>26</v>
      </c>
      <c r="B170" s="828">
        <f>B171+B172+B173+B175</f>
        <v>538.50200000000007</v>
      </c>
      <c r="C170" s="828">
        <f>C171+C172+C173+C175</f>
        <v>357.40200000000004</v>
      </c>
      <c r="D170" s="828">
        <f>D171+D172+D173+D175</f>
        <v>268.49799999999999</v>
      </c>
      <c r="E170" s="828">
        <f>E171+E172+E173+E175</f>
        <v>268.49799999999999</v>
      </c>
      <c r="F170" s="828">
        <f t="shared" ref="F170:F175" si="47">E170/B170*100</f>
        <v>49.86016765025942</v>
      </c>
      <c r="G170" s="828">
        <f t="shared" ref="G170:G175" si="48">E170/C170*100</f>
        <v>75.124929351262722</v>
      </c>
      <c r="H170" s="828">
        <f t="shared" ref="H170:AE170" si="49">H171+H172+H173+H175</f>
        <v>0</v>
      </c>
      <c r="I170" s="828">
        <f t="shared" si="49"/>
        <v>0</v>
      </c>
      <c r="J170" s="828">
        <f t="shared" si="49"/>
        <v>65.968000000000004</v>
      </c>
      <c r="K170" s="828">
        <f t="shared" si="49"/>
        <v>58.06</v>
      </c>
      <c r="L170" s="828">
        <f t="shared" si="49"/>
        <v>173.358</v>
      </c>
      <c r="M170" s="828">
        <f t="shared" si="49"/>
        <v>3.36</v>
      </c>
      <c r="N170" s="828">
        <f t="shared" si="49"/>
        <v>0</v>
      </c>
      <c r="O170" s="828">
        <f t="shared" si="49"/>
        <v>7.9</v>
      </c>
      <c r="P170" s="828">
        <f t="shared" si="49"/>
        <v>108</v>
      </c>
      <c r="Q170" s="828">
        <f t="shared" si="49"/>
        <v>108</v>
      </c>
      <c r="R170" s="828">
        <f t="shared" si="49"/>
        <v>3.3580000000000001</v>
      </c>
      <c r="S170" s="828">
        <f t="shared" si="49"/>
        <v>3.3580000000000001</v>
      </c>
      <c r="T170" s="828">
        <f t="shared" si="49"/>
        <v>0</v>
      </c>
      <c r="U170" s="828">
        <f t="shared" si="49"/>
        <v>0</v>
      </c>
      <c r="V170" s="828">
        <f t="shared" si="49"/>
        <v>0</v>
      </c>
      <c r="W170" s="828">
        <f t="shared" si="49"/>
        <v>0</v>
      </c>
      <c r="X170" s="828">
        <f t="shared" si="49"/>
        <v>3.3580000000000001</v>
      </c>
      <c r="Y170" s="828">
        <f t="shared" si="49"/>
        <v>3.36</v>
      </c>
      <c r="Z170" s="828">
        <f t="shared" si="49"/>
        <v>181.1</v>
      </c>
      <c r="AA170" s="828">
        <f t="shared" si="49"/>
        <v>81.099999999999994</v>
      </c>
      <c r="AB170" s="828">
        <f t="shared" si="49"/>
        <v>3.36</v>
      </c>
      <c r="AC170" s="1200">
        <f t="shared" si="49"/>
        <v>100</v>
      </c>
      <c r="AD170" s="828">
        <f t="shared" si="49"/>
        <v>0</v>
      </c>
      <c r="AE170" s="828">
        <f t="shared" si="49"/>
        <v>3.36</v>
      </c>
      <c r="AF170" s="837"/>
    </row>
    <row r="171" spans="1:32" ht="16.8" x14ac:dyDescent="0.3">
      <c r="A171" s="833" t="s">
        <v>29</v>
      </c>
      <c r="B171" s="830">
        <f t="shared" ref="B171:E175" si="50">B178+B185+B192+B199+B206</f>
        <v>0</v>
      </c>
      <c r="C171" s="830">
        <f t="shared" si="50"/>
        <v>0</v>
      </c>
      <c r="D171" s="830">
        <f t="shared" si="50"/>
        <v>0</v>
      </c>
      <c r="E171" s="830">
        <f t="shared" si="50"/>
        <v>0</v>
      </c>
      <c r="F171" s="830" t="e">
        <f t="shared" si="47"/>
        <v>#DIV/0!</v>
      </c>
      <c r="G171" s="830" t="e">
        <f t="shared" si="48"/>
        <v>#DIV/0!</v>
      </c>
      <c r="H171" s="830">
        <f t="shared" ref="H171:AE171" si="51">H178+H185+H192+H199+H206</f>
        <v>0</v>
      </c>
      <c r="I171" s="830">
        <f t="shared" si="51"/>
        <v>0</v>
      </c>
      <c r="J171" s="830">
        <f t="shared" si="51"/>
        <v>0</v>
      </c>
      <c r="K171" s="830">
        <f t="shared" si="51"/>
        <v>0</v>
      </c>
      <c r="L171" s="830">
        <f t="shared" si="51"/>
        <v>0</v>
      </c>
      <c r="M171" s="830">
        <f t="shared" si="51"/>
        <v>0</v>
      </c>
      <c r="N171" s="830">
        <f t="shared" si="51"/>
        <v>0</v>
      </c>
      <c r="O171" s="830">
        <f t="shared" si="51"/>
        <v>0</v>
      </c>
      <c r="P171" s="830">
        <f t="shared" si="51"/>
        <v>0</v>
      </c>
      <c r="Q171" s="830">
        <f t="shared" si="51"/>
        <v>0</v>
      </c>
      <c r="R171" s="830">
        <f t="shared" si="51"/>
        <v>0</v>
      </c>
      <c r="S171" s="830">
        <f t="shared" si="51"/>
        <v>0</v>
      </c>
      <c r="T171" s="830">
        <f t="shared" si="51"/>
        <v>0</v>
      </c>
      <c r="U171" s="830">
        <f t="shared" si="51"/>
        <v>0</v>
      </c>
      <c r="V171" s="830">
        <f t="shared" si="51"/>
        <v>0</v>
      </c>
      <c r="W171" s="830">
        <f t="shared" si="51"/>
        <v>0</v>
      </c>
      <c r="X171" s="830">
        <f t="shared" si="51"/>
        <v>0</v>
      </c>
      <c r="Y171" s="830">
        <f t="shared" si="51"/>
        <v>0</v>
      </c>
      <c r="Z171" s="830">
        <f t="shared" si="51"/>
        <v>0</v>
      </c>
      <c r="AA171" s="830">
        <f t="shared" si="51"/>
        <v>0</v>
      </c>
      <c r="AB171" s="830">
        <f t="shared" si="51"/>
        <v>0</v>
      </c>
      <c r="AC171" s="1420">
        <f t="shared" si="51"/>
        <v>0</v>
      </c>
      <c r="AD171" s="830">
        <f t="shared" si="51"/>
        <v>0</v>
      </c>
      <c r="AE171" s="830">
        <f t="shared" si="51"/>
        <v>0</v>
      </c>
      <c r="AF171" s="837"/>
    </row>
    <row r="172" spans="1:32" ht="33.6" x14ac:dyDescent="0.3">
      <c r="A172" s="833" t="s">
        <v>93</v>
      </c>
      <c r="B172" s="830">
        <f t="shared" si="50"/>
        <v>0</v>
      </c>
      <c r="C172" s="830">
        <f t="shared" si="50"/>
        <v>0</v>
      </c>
      <c r="D172" s="830">
        <f t="shared" si="50"/>
        <v>0</v>
      </c>
      <c r="E172" s="830">
        <f t="shared" si="50"/>
        <v>0</v>
      </c>
      <c r="F172" s="830" t="e">
        <f t="shared" si="47"/>
        <v>#DIV/0!</v>
      </c>
      <c r="G172" s="830" t="e">
        <f t="shared" si="48"/>
        <v>#DIV/0!</v>
      </c>
      <c r="H172" s="830">
        <f t="shared" ref="H172:AE172" si="52">H179++H186+H193+H200+H207</f>
        <v>0</v>
      </c>
      <c r="I172" s="830">
        <f t="shared" si="52"/>
        <v>0</v>
      </c>
      <c r="J172" s="830">
        <f t="shared" si="52"/>
        <v>0</v>
      </c>
      <c r="K172" s="830">
        <f t="shared" si="52"/>
        <v>0</v>
      </c>
      <c r="L172" s="830">
        <f t="shared" si="52"/>
        <v>0</v>
      </c>
      <c r="M172" s="830">
        <f t="shared" si="52"/>
        <v>0</v>
      </c>
      <c r="N172" s="830">
        <f t="shared" si="52"/>
        <v>0</v>
      </c>
      <c r="O172" s="830">
        <f t="shared" si="52"/>
        <v>0</v>
      </c>
      <c r="P172" s="830">
        <f t="shared" si="52"/>
        <v>0</v>
      </c>
      <c r="Q172" s="830">
        <f t="shared" si="52"/>
        <v>0</v>
      </c>
      <c r="R172" s="830">
        <f t="shared" si="52"/>
        <v>0</v>
      </c>
      <c r="S172" s="830">
        <f t="shared" si="52"/>
        <v>0</v>
      </c>
      <c r="T172" s="830">
        <f t="shared" si="52"/>
        <v>0</v>
      </c>
      <c r="U172" s="830">
        <f t="shared" si="52"/>
        <v>0</v>
      </c>
      <c r="V172" s="830">
        <f t="shared" si="52"/>
        <v>0</v>
      </c>
      <c r="W172" s="830">
        <f t="shared" si="52"/>
        <v>0</v>
      </c>
      <c r="X172" s="830">
        <f t="shared" si="52"/>
        <v>0</v>
      </c>
      <c r="Y172" s="830">
        <f t="shared" si="52"/>
        <v>0</v>
      </c>
      <c r="Z172" s="830">
        <f t="shared" si="52"/>
        <v>0</v>
      </c>
      <c r="AA172" s="830">
        <f t="shared" si="52"/>
        <v>0</v>
      </c>
      <c r="AB172" s="830">
        <f t="shared" si="52"/>
        <v>0</v>
      </c>
      <c r="AC172" s="1420">
        <f t="shared" si="52"/>
        <v>0</v>
      </c>
      <c r="AD172" s="830">
        <f t="shared" si="52"/>
        <v>0</v>
      </c>
      <c r="AE172" s="830">
        <f t="shared" si="52"/>
        <v>0</v>
      </c>
      <c r="AF172" s="837"/>
    </row>
    <row r="173" spans="1:32" ht="16.8" x14ac:dyDescent="0.3">
      <c r="A173" s="833" t="s">
        <v>28</v>
      </c>
      <c r="B173" s="830">
        <f>B180+B187+B194+B201+B208+B213</f>
        <v>538.50200000000007</v>
      </c>
      <c r="C173" s="830">
        <f>C180+C187+C194+C201+C208</f>
        <v>357.40200000000004</v>
      </c>
      <c r="D173" s="830">
        <f>D180+D187+D194+D201+D208</f>
        <v>268.49799999999999</v>
      </c>
      <c r="E173" s="830">
        <f t="shared" si="50"/>
        <v>268.49799999999999</v>
      </c>
      <c r="F173" s="830">
        <f t="shared" si="47"/>
        <v>49.86016765025942</v>
      </c>
      <c r="G173" s="830">
        <f t="shared" si="48"/>
        <v>75.124929351262722</v>
      </c>
      <c r="H173" s="830">
        <f t="shared" ref="H173:AE173" si="53">H180+H187+H194+H201+H208+H213</f>
        <v>0</v>
      </c>
      <c r="I173" s="830">
        <f t="shared" si="53"/>
        <v>0</v>
      </c>
      <c r="J173" s="830">
        <f t="shared" si="53"/>
        <v>65.968000000000004</v>
      </c>
      <c r="K173" s="830">
        <f t="shared" si="53"/>
        <v>58.06</v>
      </c>
      <c r="L173" s="830">
        <f t="shared" si="53"/>
        <v>173.358</v>
      </c>
      <c r="M173" s="830">
        <f t="shared" si="53"/>
        <v>3.36</v>
      </c>
      <c r="N173" s="830">
        <f t="shared" si="53"/>
        <v>0</v>
      </c>
      <c r="O173" s="830">
        <f t="shared" si="53"/>
        <v>7.9</v>
      </c>
      <c r="P173" s="830">
        <f t="shared" si="53"/>
        <v>108</v>
      </c>
      <c r="Q173" s="830">
        <f t="shared" si="53"/>
        <v>108</v>
      </c>
      <c r="R173" s="830">
        <f t="shared" si="53"/>
        <v>3.3580000000000001</v>
      </c>
      <c r="S173" s="830">
        <f t="shared" si="53"/>
        <v>3.3580000000000001</v>
      </c>
      <c r="T173" s="830">
        <f t="shared" si="53"/>
        <v>0</v>
      </c>
      <c r="U173" s="830">
        <f t="shared" si="53"/>
        <v>0</v>
      </c>
      <c r="V173" s="830">
        <f t="shared" si="53"/>
        <v>0</v>
      </c>
      <c r="W173" s="830">
        <f t="shared" si="53"/>
        <v>0</v>
      </c>
      <c r="X173" s="830">
        <f t="shared" si="53"/>
        <v>3.3580000000000001</v>
      </c>
      <c r="Y173" s="830">
        <f t="shared" si="53"/>
        <v>3.36</v>
      </c>
      <c r="Z173" s="830">
        <f t="shared" si="53"/>
        <v>181.1</v>
      </c>
      <c r="AA173" s="830">
        <f t="shared" si="53"/>
        <v>81.099999999999994</v>
      </c>
      <c r="AB173" s="830">
        <f t="shared" si="53"/>
        <v>3.36</v>
      </c>
      <c r="AC173" s="1420">
        <f>AC180+AC187+AC194+AC201+AC208+AC213</f>
        <v>100</v>
      </c>
      <c r="AD173" s="830">
        <f t="shared" si="53"/>
        <v>0</v>
      </c>
      <c r="AE173" s="830">
        <f t="shared" si="53"/>
        <v>3.36</v>
      </c>
      <c r="AF173" s="837"/>
    </row>
    <row r="174" spans="1:32" ht="33.6" x14ac:dyDescent="0.3">
      <c r="A174" s="833" t="s">
        <v>94</v>
      </c>
      <c r="B174" s="830">
        <f>B181+B188+B195+B202+B209</f>
        <v>0</v>
      </c>
      <c r="C174" s="830">
        <f t="shared" si="50"/>
        <v>0</v>
      </c>
      <c r="D174" s="830">
        <f t="shared" si="50"/>
        <v>0</v>
      </c>
      <c r="E174" s="830">
        <f t="shared" si="50"/>
        <v>0</v>
      </c>
      <c r="F174" s="830" t="e">
        <f t="shared" si="47"/>
        <v>#DIV/0!</v>
      </c>
      <c r="G174" s="830" t="e">
        <f t="shared" si="48"/>
        <v>#DIV/0!</v>
      </c>
      <c r="H174" s="830">
        <f t="shared" ref="H174:AE175" si="54">H181+H188+H195+H202+H209</f>
        <v>0</v>
      </c>
      <c r="I174" s="830">
        <f t="shared" si="54"/>
        <v>0</v>
      </c>
      <c r="J174" s="830">
        <f t="shared" si="54"/>
        <v>0</v>
      </c>
      <c r="K174" s="830">
        <f t="shared" si="54"/>
        <v>0</v>
      </c>
      <c r="L174" s="830">
        <f t="shared" si="54"/>
        <v>0</v>
      </c>
      <c r="M174" s="830">
        <f t="shared" si="54"/>
        <v>0</v>
      </c>
      <c r="N174" s="830">
        <f t="shared" si="54"/>
        <v>0</v>
      </c>
      <c r="O174" s="830">
        <f t="shared" si="54"/>
        <v>0</v>
      </c>
      <c r="P174" s="830">
        <f t="shared" si="54"/>
        <v>0</v>
      </c>
      <c r="Q174" s="830">
        <f t="shared" si="54"/>
        <v>0</v>
      </c>
      <c r="R174" s="830">
        <f t="shared" si="54"/>
        <v>0</v>
      </c>
      <c r="S174" s="830">
        <f t="shared" si="54"/>
        <v>0</v>
      </c>
      <c r="T174" s="830">
        <f t="shared" si="54"/>
        <v>0</v>
      </c>
      <c r="U174" s="830">
        <f t="shared" si="54"/>
        <v>0</v>
      </c>
      <c r="V174" s="830">
        <f t="shared" si="54"/>
        <v>0</v>
      </c>
      <c r="W174" s="830">
        <f t="shared" si="54"/>
        <v>0</v>
      </c>
      <c r="X174" s="830">
        <f t="shared" si="54"/>
        <v>0</v>
      </c>
      <c r="Y174" s="830">
        <f t="shared" si="54"/>
        <v>0</v>
      </c>
      <c r="Z174" s="830">
        <f t="shared" si="54"/>
        <v>0</v>
      </c>
      <c r="AA174" s="830">
        <f t="shared" si="54"/>
        <v>0</v>
      </c>
      <c r="AB174" s="830">
        <f t="shared" si="54"/>
        <v>0</v>
      </c>
      <c r="AC174" s="1420">
        <f t="shared" si="54"/>
        <v>0</v>
      </c>
      <c r="AD174" s="830">
        <f t="shared" si="54"/>
        <v>0</v>
      </c>
      <c r="AE174" s="830">
        <f t="shared" si="54"/>
        <v>0</v>
      </c>
      <c r="AF174" s="837"/>
    </row>
    <row r="175" spans="1:32" ht="16.8" x14ac:dyDescent="0.3">
      <c r="A175" s="835" t="s">
        <v>95</v>
      </c>
      <c r="B175" s="830">
        <f>B182+B189+B196+B203+B210</f>
        <v>0</v>
      </c>
      <c r="C175" s="830">
        <f t="shared" si="50"/>
        <v>0</v>
      </c>
      <c r="D175" s="830">
        <f t="shared" si="50"/>
        <v>0</v>
      </c>
      <c r="E175" s="830">
        <f t="shared" si="50"/>
        <v>0</v>
      </c>
      <c r="F175" s="830" t="e">
        <f t="shared" si="47"/>
        <v>#DIV/0!</v>
      </c>
      <c r="G175" s="830" t="e">
        <f t="shared" si="48"/>
        <v>#DIV/0!</v>
      </c>
      <c r="H175" s="830">
        <f t="shared" si="54"/>
        <v>0</v>
      </c>
      <c r="I175" s="830">
        <f t="shared" si="54"/>
        <v>0</v>
      </c>
      <c r="J175" s="830">
        <f t="shared" si="54"/>
        <v>0</v>
      </c>
      <c r="K175" s="830">
        <f t="shared" si="54"/>
        <v>0</v>
      </c>
      <c r="L175" s="830">
        <f t="shared" si="54"/>
        <v>0</v>
      </c>
      <c r="M175" s="830">
        <f t="shared" si="54"/>
        <v>0</v>
      </c>
      <c r="N175" s="830">
        <f t="shared" si="54"/>
        <v>0</v>
      </c>
      <c r="O175" s="830">
        <f t="shared" si="54"/>
        <v>0</v>
      </c>
      <c r="P175" s="830">
        <f t="shared" si="54"/>
        <v>0</v>
      </c>
      <c r="Q175" s="830">
        <f t="shared" si="54"/>
        <v>0</v>
      </c>
      <c r="R175" s="830">
        <f t="shared" si="54"/>
        <v>0</v>
      </c>
      <c r="S175" s="830">
        <f t="shared" si="54"/>
        <v>0</v>
      </c>
      <c r="T175" s="830">
        <f t="shared" si="54"/>
        <v>0</v>
      </c>
      <c r="U175" s="830">
        <f t="shared" si="54"/>
        <v>0</v>
      </c>
      <c r="V175" s="830">
        <f t="shared" si="54"/>
        <v>0</v>
      </c>
      <c r="W175" s="830">
        <f t="shared" si="54"/>
        <v>0</v>
      </c>
      <c r="X175" s="830">
        <f t="shared" si="54"/>
        <v>0</v>
      </c>
      <c r="Y175" s="830">
        <f t="shared" si="54"/>
        <v>0</v>
      </c>
      <c r="Z175" s="830">
        <f t="shared" si="54"/>
        <v>0</v>
      </c>
      <c r="AA175" s="830">
        <f t="shared" si="54"/>
        <v>0</v>
      </c>
      <c r="AB175" s="830">
        <f t="shared" si="54"/>
        <v>0</v>
      </c>
      <c r="AC175" s="1420">
        <f t="shared" si="54"/>
        <v>0</v>
      </c>
      <c r="AD175" s="830">
        <f t="shared" si="54"/>
        <v>0</v>
      </c>
      <c r="AE175" s="830">
        <f t="shared" si="54"/>
        <v>0</v>
      </c>
      <c r="AF175" s="837"/>
    </row>
    <row r="176" spans="1:32" ht="18" x14ac:dyDescent="0.3">
      <c r="A176" s="1502" t="s">
        <v>497</v>
      </c>
      <c r="B176" s="1503"/>
      <c r="C176" s="1503"/>
      <c r="D176" s="1503"/>
      <c r="E176" s="1503"/>
      <c r="F176" s="1503"/>
      <c r="G176" s="1503"/>
      <c r="H176" s="1503"/>
      <c r="I176" s="1503"/>
      <c r="J176" s="1503"/>
      <c r="K176" s="1503"/>
      <c r="L176" s="1503"/>
      <c r="M176" s="1503"/>
      <c r="N176" s="1503"/>
      <c r="O176" s="1503"/>
      <c r="P176" s="1503"/>
      <c r="Q176" s="1503"/>
      <c r="R176" s="1503"/>
      <c r="S176" s="1503"/>
      <c r="T176" s="1503"/>
      <c r="U176" s="1503"/>
      <c r="V176" s="1503"/>
      <c r="W176" s="1503"/>
      <c r="X176" s="1503"/>
      <c r="Y176" s="1503"/>
      <c r="Z176" s="1503"/>
      <c r="AA176" s="1503"/>
      <c r="AB176" s="1503"/>
      <c r="AC176" s="1503"/>
      <c r="AD176" s="1503"/>
      <c r="AE176" s="1504"/>
      <c r="AF176" s="1511"/>
    </row>
    <row r="177" spans="1:32" ht="16.8" x14ac:dyDescent="0.3">
      <c r="A177" s="848" t="s">
        <v>26</v>
      </c>
      <c r="B177" s="828">
        <f>B178+B179+B180+B181+B182</f>
        <v>109</v>
      </c>
      <c r="C177" s="828">
        <f>C178+C179+C180+C181+C182</f>
        <v>109</v>
      </c>
      <c r="D177" s="828">
        <f>D178+D179+D180+D181+D182</f>
        <v>109</v>
      </c>
      <c r="E177" s="828">
        <f>E178+E179+E180+E181+E182</f>
        <v>109</v>
      </c>
      <c r="F177" s="828">
        <f>E177/B177*100</f>
        <v>100</v>
      </c>
      <c r="G177" s="828">
        <f>E177/C177*100</f>
        <v>100</v>
      </c>
      <c r="H177" s="828">
        <f t="shared" ref="H177:AE177" si="55">H178+H179+H180+H181+H182</f>
        <v>0</v>
      </c>
      <c r="I177" s="828">
        <f t="shared" si="55"/>
        <v>0</v>
      </c>
      <c r="J177" s="828">
        <f t="shared" si="55"/>
        <v>1</v>
      </c>
      <c r="K177" s="828">
        <f t="shared" si="55"/>
        <v>0</v>
      </c>
      <c r="L177" s="828">
        <f t="shared" si="55"/>
        <v>0</v>
      </c>
      <c r="M177" s="828">
        <f t="shared" si="55"/>
        <v>0</v>
      </c>
      <c r="N177" s="828">
        <f t="shared" si="55"/>
        <v>0</v>
      </c>
      <c r="O177" s="828">
        <f t="shared" si="55"/>
        <v>1</v>
      </c>
      <c r="P177" s="828">
        <f t="shared" si="55"/>
        <v>108</v>
      </c>
      <c r="Q177" s="1200">
        <f t="shared" si="55"/>
        <v>108</v>
      </c>
      <c r="R177" s="828">
        <f t="shared" si="55"/>
        <v>0</v>
      </c>
      <c r="S177" s="828">
        <f t="shared" si="55"/>
        <v>0</v>
      </c>
      <c r="T177" s="828">
        <f t="shared" si="55"/>
        <v>0</v>
      </c>
      <c r="U177" s="828">
        <f t="shared" si="55"/>
        <v>0</v>
      </c>
      <c r="V177" s="828">
        <f t="shared" si="55"/>
        <v>0</v>
      </c>
      <c r="W177" s="828">
        <f t="shared" si="55"/>
        <v>0</v>
      </c>
      <c r="X177" s="828">
        <f t="shared" si="55"/>
        <v>0</v>
      </c>
      <c r="Y177" s="828">
        <f t="shared" si="55"/>
        <v>0</v>
      </c>
      <c r="Z177" s="828">
        <f t="shared" si="55"/>
        <v>0</v>
      </c>
      <c r="AA177" s="828">
        <f t="shared" si="55"/>
        <v>0</v>
      </c>
      <c r="AB177" s="828">
        <f t="shared" si="55"/>
        <v>0</v>
      </c>
      <c r="AC177" s="828">
        <f t="shared" si="55"/>
        <v>0</v>
      </c>
      <c r="AD177" s="828">
        <f t="shared" si="55"/>
        <v>0</v>
      </c>
      <c r="AE177" s="828">
        <f t="shared" si="55"/>
        <v>0</v>
      </c>
      <c r="AF177" s="1512"/>
    </row>
    <row r="178" spans="1:32" ht="16.8" x14ac:dyDescent="0.3">
      <c r="A178" s="833" t="s">
        <v>29</v>
      </c>
      <c r="B178" s="830"/>
      <c r="C178" s="830"/>
      <c r="D178" s="830"/>
      <c r="E178" s="830"/>
      <c r="F178" s="830"/>
      <c r="G178" s="830"/>
      <c r="H178" s="831"/>
      <c r="I178" s="831"/>
      <c r="J178" s="831"/>
      <c r="K178" s="831"/>
      <c r="L178" s="831"/>
      <c r="M178" s="831"/>
      <c r="N178" s="831"/>
      <c r="O178" s="831"/>
      <c r="P178" s="831"/>
      <c r="Q178" s="1201"/>
      <c r="R178" s="831"/>
      <c r="S178" s="831"/>
      <c r="T178" s="831"/>
      <c r="U178" s="831"/>
      <c r="V178" s="831"/>
      <c r="W178" s="831"/>
      <c r="X178" s="831"/>
      <c r="Y178" s="831"/>
      <c r="Z178" s="831"/>
      <c r="AA178" s="831"/>
      <c r="AB178" s="831"/>
      <c r="AC178" s="831"/>
      <c r="AD178" s="831"/>
      <c r="AE178" s="832"/>
      <c r="AF178" s="1512"/>
    </row>
    <row r="179" spans="1:32" ht="33.6" x14ac:dyDescent="0.3">
      <c r="A179" s="833" t="s">
        <v>93</v>
      </c>
      <c r="B179" s="830"/>
      <c r="C179" s="830"/>
      <c r="D179" s="830"/>
      <c r="E179" s="830"/>
      <c r="F179" s="830"/>
      <c r="G179" s="830"/>
      <c r="H179" s="831"/>
      <c r="I179" s="831"/>
      <c r="J179" s="831"/>
      <c r="K179" s="831"/>
      <c r="L179" s="831"/>
      <c r="M179" s="831"/>
      <c r="N179" s="831"/>
      <c r="O179" s="831"/>
      <c r="P179" s="831"/>
      <c r="Q179" s="1201"/>
      <c r="R179" s="831"/>
      <c r="S179" s="831"/>
      <c r="T179" s="831"/>
      <c r="U179" s="831"/>
      <c r="V179" s="831"/>
      <c r="W179" s="831"/>
      <c r="X179" s="831"/>
      <c r="Y179" s="831"/>
      <c r="Z179" s="831"/>
      <c r="AA179" s="831"/>
      <c r="AB179" s="831"/>
      <c r="AC179" s="831"/>
      <c r="AD179" s="831"/>
      <c r="AE179" s="832"/>
      <c r="AF179" s="1512"/>
    </row>
    <row r="180" spans="1:32" ht="16.8" x14ac:dyDescent="0.3">
      <c r="A180" s="833" t="s">
        <v>28</v>
      </c>
      <c r="B180" s="1420">
        <f>H180+J180+L180+N180+P180+R180+T180+V180+X180+Z180+AB180+AD180</f>
        <v>109</v>
      </c>
      <c r="C180" s="1420">
        <f>H180+J180+L180+N180+P180</f>
        <v>109</v>
      </c>
      <c r="D180" s="1420">
        <f>E180</f>
        <v>109</v>
      </c>
      <c r="E180" s="1420">
        <f>Q180+S180+U180+W18+W180+Y180+AA180+AC180+AE180+O180+M180+K180+I180</f>
        <v>109</v>
      </c>
      <c r="F180" s="1420">
        <f>E180/B180*100</f>
        <v>100</v>
      </c>
      <c r="G180" s="1420">
        <f>E180/C180*100</f>
        <v>100</v>
      </c>
      <c r="H180" s="831">
        <v>0</v>
      </c>
      <c r="I180" s="831">
        <v>0</v>
      </c>
      <c r="J180" s="831">
        <v>1</v>
      </c>
      <c r="K180" s="831">
        <v>0</v>
      </c>
      <c r="L180" s="831">
        <v>0</v>
      </c>
      <c r="M180" s="831">
        <v>0</v>
      </c>
      <c r="N180" s="831">
        <v>0</v>
      </c>
      <c r="O180" s="831">
        <v>1</v>
      </c>
      <c r="P180" s="831">
        <v>108</v>
      </c>
      <c r="Q180" s="1201">
        <v>108</v>
      </c>
      <c r="R180" s="831">
        <v>0</v>
      </c>
      <c r="S180" s="831">
        <v>0</v>
      </c>
      <c r="T180" s="831">
        <v>0</v>
      </c>
      <c r="U180" s="831">
        <v>0</v>
      </c>
      <c r="V180" s="831">
        <v>0</v>
      </c>
      <c r="W180" s="831">
        <v>0</v>
      </c>
      <c r="X180" s="831">
        <v>0</v>
      </c>
      <c r="Y180" s="1201">
        <v>0</v>
      </c>
      <c r="Z180" s="831">
        <v>0</v>
      </c>
      <c r="AA180" s="831">
        <v>0</v>
      </c>
      <c r="AB180" s="831">
        <v>0</v>
      </c>
      <c r="AC180" s="831">
        <v>0</v>
      </c>
      <c r="AD180" s="831">
        <v>0</v>
      </c>
      <c r="AE180" s="832">
        <v>0</v>
      </c>
      <c r="AF180" s="1512"/>
    </row>
    <row r="181" spans="1:32" ht="33.6" x14ac:dyDescent="0.3">
      <c r="A181" s="833" t="s">
        <v>94</v>
      </c>
      <c r="B181" s="830"/>
      <c r="C181" s="830"/>
      <c r="D181" s="830"/>
      <c r="E181" s="830"/>
      <c r="F181" s="830"/>
      <c r="G181" s="830"/>
      <c r="H181" s="831"/>
      <c r="I181" s="831"/>
      <c r="J181" s="831"/>
      <c r="K181" s="831"/>
      <c r="L181" s="831"/>
      <c r="M181" s="831"/>
      <c r="N181" s="831"/>
      <c r="O181" s="831"/>
      <c r="P181" s="831"/>
      <c r="Q181" s="1201"/>
      <c r="R181" s="831"/>
      <c r="S181" s="831"/>
      <c r="T181" s="831"/>
      <c r="U181" s="831"/>
      <c r="V181" s="831"/>
      <c r="W181" s="831"/>
      <c r="X181" s="831"/>
      <c r="Y181" s="831"/>
      <c r="Z181" s="831"/>
      <c r="AA181" s="831"/>
      <c r="AB181" s="831"/>
      <c r="AC181" s="831"/>
      <c r="AD181" s="831"/>
      <c r="AE181" s="832"/>
      <c r="AF181" s="1512"/>
    </row>
    <row r="182" spans="1:32" ht="16.8" x14ac:dyDescent="0.3">
      <c r="A182" s="835" t="s">
        <v>95</v>
      </c>
      <c r="B182" s="830"/>
      <c r="C182" s="830"/>
      <c r="D182" s="830"/>
      <c r="E182" s="830"/>
      <c r="F182" s="830"/>
      <c r="G182" s="830"/>
      <c r="H182" s="831"/>
      <c r="I182" s="831"/>
      <c r="J182" s="831"/>
      <c r="K182" s="831"/>
      <c r="L182" s="831"/>
      <c r="M182" s="831"/>
      <c r="N182" s="831"/>
      <c r="O182" s="831"/>
      <c r="P182" s="831"/>
      <c r="Q182" s="831"/>
      <c r="R182" s="831"/>
      <c r="S182" s="831"/>
      <c r="T182" s="831"/>
      <c r="U182" s="831"/>
      <c r="V182" s="831"/>
      <c r="W182" s="831"/>
      <c r="X182" s="831"/>
      <c r="Y182" s="831"/>
      <c r="Z182" s="831"/>
      <c r="AA182" s="831"/>
      <c r="AB182" s="831"/>
      <c r="AC182" s="831"/>
      <c r="AD182" s="831"/>
      <c r="AE182" s="832"/>
      <c r="AF182" s="1513"/>
    </row>
    <row r="183" spans="1:32" ht="18" x14ac:dyDescent="0.3">
      <c r="A183" s="1502" t="s">
        <v>498</v>
      </c>
      <c r="B183" s="1503"/>
      <c r="C183" s="1503"/>
      <c r="D183" s="1503"/>
      <c r="E183" s="1503"/>
      <c r="F183" s="1503"/>
      <c r="G183" s="1503"/>
      <c r="H183" s="1503"/>
      <c r="I183" s="1503"/>
      <c r="J183" s="1503"/>
      <c r="K183" s="1503"/>
      <c r="L183" s="1503"/>
      <c r="M183" s="1503"/>
      <c r="N183" s="1503"/>
      <c r="O183" s="1503"/>
      <c r="P183" s="1503"/>
      <c r="Q183" s="1503"/>
      <c r="R183" s="1503"/>
      <c r="S183" s="1503"/>
      <c r="T183" s="1503"/>
      <c r="U183" s="1503"/>
      <c r="V183" s="1503"/>
      <c r="W183" s="1503"/>
      <c r="X183" s="1503"/>
      <c r="Y183" s="1503"/>
      <c r="Z183" s="1503"/>
      <c r="AA183" s="1503"/>
      <c r="AB183" s="1503"/>
      <c r="AC183" s="1503"/>
      <c r="AD183" s="1503"/>
      <c r="AE183" s="1504"/>
      <c r="AF183" s="1514"/>
    </row>
    <row r="184" spans="1:32" ht="16.8" x14ac:dyDescent="0.3">
      <c r="A184" s="848" t="s">
        <v>26</v>
      </c>
      <c r="B184" s="828">
        <f>B185+B186+B187+B189</f>
        <v>81.099999999999994</v>
      </c>
      <c r="C184" s="828">
        <f>C185+C186+C187+C189</f>
        <v>0</v>
      </c>
      <c r="D184" s="828">
        <f>D185+D186+D187+D189</f>
        <v>81.099999999999994</v>
      </c>
      <c r="E184" s="828">
        <f>E185+E186+E187+E189</f>
        <v>81.099999999999994</v>
      </c>
      <c r="F184" s="828">
        <f>E184/B184*100</f>
        <v>100</v>
      </c>
      <c r="G184" s="828" t="e">
        <f>E184/C184*100</f>
        <v>#DIV/0!</v>
      </c>
      <c r="H184" s="828">
        <f t="shared" ref="H184:AE184" si="56">H185+H186+H187+H189</f>
        <v>0</v>
      </c>
      <c r="I184" s="828">
        <f t="shared" si="56"/>
        <v>0</v>
      </c>
      <c r="J184" s="828">
        <f t="shared" si="56"/>
        <v>0</v>
      </c>
      <c r="K184" s="828">
        <f t="shared" si="56"/>
        <v>0</v>
      </c>
      <c r="L184" s="828">
        <f t="shared" si="56"/>
        <v>0</v>
      </c>
      <c r="M184" s="828">
        <f t="shared" si="56"/>
        <v>0</v>
      </c>
      <c r="N184" s="828">
        <f t="shared" si="56"/>
        <v>0</v>
      </c>
      <c r="O184" s="828">
        <f t="shared" si="56"/>
        <v>0</v>
      </c>
      <c r="P184" s="828">
        <f t="shared" si="56"/>
        <v>0</v>
      </c>
      <c r="Q184" s="828">
        <f t="shared" si="56"/>
        <v>0</v>
      </c>
      <c r="R184" s="828">
        <f t="shared" si="56"/>
        <v>0</v>
      </c>
      <c r="S184" s="828">
        <f t="shared" si="56"/>
        <v>0</v>
      </c>
      <c r="T184" s="828">
        <f t="shared" si="56"/>
        <v>0</v>
      </c>
      <c r="U184" s="828">
        <f t="shared" si="56"/>
        <v>0</v>
      </c>
      <c r="V184" s="828">
        <f t="shared" si="56"/>
        <v>0</v>
      </c>
      <c r="W184" s="828">
        <f t="shared" si="56"/>
        <v>0</v>
      </c>
      <c r="X184" s="828">
        <f t="shared" si="56"/>
        <v>0</v>
      </c>
      <c r="Y184" s="828">
        <f t="shared" si="56"/>
        <v>0</v>
      </c>
      <c r="Z184" s="828">
        <f t="shared" si="56"/>
        <v>81.099999999999994</v>
      </c>
      <c r="AA184" s="828">
        <f t="shared" si="56"/>
        <v>81.099999999999994</v>
      </c>
      <c r="AB184" s="828">
        <f t="shared" si="56"/>
        <v>0</v>
      </c>
      <c r="AC184" s="828">
        <f t="shared" si="56"/>
        <v>0</v>
      </c>
      <c r="AD184" s="828">
        <f t="shared" si="56"/>
        <v>0</v>
      </c>
      <c r="AE184" s="828">
        <f t="shared" si="56"/>
        <v>0</v>
      </c>
      <c r="AF184" s="1515"/>
    </row>
    <row r="185" spans="1:32" ht="16.8" x14ac:dyDescent="0.3">
      <c r="A185" s="833" t="s">
        <v>29</v>
      </c>
      <c r="B185" s="830"/>
      <c r="C185" s="830"/>
      <c r="D185" s="830"/>
      <c r="E185" s="830"/>
      <c r="F185" s="830"/>
      <c r="G185" s="830"/>
      <c r="H185" s="831"/>
      <c r="I185" s="831"/>
      <c r="J185" s="831"/>
      <c r="K185" s="831"/>
      <c r="L185" s="831"/>
      <c r="M185" s="831"/>
      <c r="N185" s="831"/>
      <c r="O185" s="831"/>
      <c r="P185" s="831"/>
      <c r="Q185" s="831"/>
      <c r="R185" s="831"/>
      <c r="S185" s="831"/>
      <c r="T185" s="831"/>
      <c r="U185" s="831"/>
      <c r="V185" s="831"/>
      <c r="W185" s="831"/>
      <c r="X185" s="831"/>
      <c r="Y185" s="831"/>
      <c r="Z185" s="831"/>
      <c r="AA185" s="831"/>
      <c r="AB185" s="831"/>
      <c r="AC185" s="831"/>
      <c r="AD185" s="831"/>
      <c r="AE185" s="832"/>
      <c r="AF185" s="1515"/>
    </row>
    <row r="186" spans="1:32" ht="33.6" x14ac:dyDescent="0.3">
      <c r="A186" s="833" t="s">
        <v>93</v>
      </c>
      <c r="B186" s="830"/>
      <c r="C186" s="830"/>
      <c r="D186" s="830"/>
      <c r="E186" s="830"/>
      <c r="F186" s="830"/>
      <c r="G186" s="830"/>
      <c r="H186" s="831"/>
      <c r="I186" s="831"/>
      <c r="J186" s="831"/>
      <c r="K186" s="831"/>
      <c r="L186" s="831"/>
      <c r="M186" s="831"/>
      <c r="N186" s="831"/>
      <c r="O186" s="831"/>
      <c r="P186" s="831"/>
      <c r="Q186" s="831"/>
      <c r="R186" s="831"/>
      <c r="S186" s="831"/>
      <c r="T186" s="831"/>
      <c r="U186" s="831"/>
      <c r="V186" s="831"/>
      <c r="W186" s="831"/>
      <c r="X186" s="831"/>
      <c r="Y186" s="831"/>
      <c r="Z186" s="831"/>
      <c r="AA186" s="831"/>
      <c r="AB186" s="831"/>
      <c r="AC186" s="831"/>
      <c r="AD186" s="831"/>
      <c r="AE186" s="832"/>
      <c r="AF186" s="1515"/>
    </row>
    <row r="187" spans="1:32" ht="16.8" x14ac:dyDescent="0.3">
      <c r="A187" s="833" t="s">
        <v>28</v>
      </c>
      <c r="B187" s="830">
        <f>H187+J187+L187+N187+P187+R187+T187+V187+X187+Z187+AB187+AD187</f>
        <v>81.099999999999994</v>
      </c>
      <c r="C187" s="830">
        <f>H187+J187+L187+N187+P187+R187+T187+V187+X187</f>
        <v>0</v>
      </c>
      <c r="D187" s="830">
        <f>E187</f>
        <v>81.099999999999994</v>
      </c>
      <c r="E187" s="830">
        <f>I187+K187+M187+O187+Q187+S187+U187+W187+Y187+AA187+AC187+AE187</f>
        <v>81.099999999999994</v>
      </c>
      <c r="F187" s="830">
        <f>E187/B187*100</f>
        <v>100</v>
      </c>
      <c r="G187" s="830" t="e">
        <f>E187/C187*100</f>
        <v>#DIV/0!</v>
      </c>
      <c r="H187" s="831">
        <v>0</v>
      </c>
      <c r="I187" s="831">
        <v>0</v>
      </c>
      <c r="J187" s="831">
        <v>0</v>
      </c>
      <c r="K187" s="831">
        <v>0</v>
      </c>
      <c r="L187" s="831">
        <v>0</v>
      </c>
      <c r="M187" s="831">
        <v>0</v>
      </c>
      <c r="N187" s="831">
        <v>0</v>
      </c>
      <c r="O187" s="831">
        <v>0</v>
      </c>
      <c r="P187" s="831">
        <v>0</v>
      </c>
      <c r="Q187" s="831">
        <v>0</v>
      </c>
      <c r="R187" s="831">
        <v>0</v>
      </c>
      <c r="S187" s="831">
        <v>0</v>
      </c>
      <c r="T187" s="831">
        <v>0</v>
      </c>
      <c r="U187" s="831">
        <v>0</v>
      </c>
      <c r="V187" s="831">
        <v>0</v>
      </c>
      <c r="W187" s="831">
        <v>0</v>
      </c>
      <c r="X187" s="831">
        <v>0</v>
      </c>
      <c r="Y187" s="831">
        <v>0</v>
      </c>
      <c r="Z187" s="831">
        <v>81.099999999999994</v>
      </c>
      <c r="AA187" s="831">
        <v>81.099999999999994</v>
      </c>
      <c r="AB187" s="831">
        <v>0</v>
      </c>
      <c r="AC187" s="831"/>
      <c r="AD187" s="831">
        <v>0</v>
      </c>
      <c r="AE187" s="832"/>
      <c r="AF187" s="1515"/>
    </row>
    <row r="188" spans="1:32" ht="33.6" x14ac:dyDescent="0.3">
      <c r="A188" s="833" t="s">
        <v>94</v>
      </c>
      <c r="B188" s="830"/>
      <c r="C188" s="830"/>
      <c r="D188" s="830"/>
      <c r="E188" s="830"/>
      <c r="F188" s="830"/>
      <c r="G188" s="830"/>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1"/>
      <c r="AE188" s="832"/>
      <c r="AF188" s="1515"/>
    </row>
    <row r="189" spans="1:32" ht="16.8" x14ac:dyDescent="0.3">
      <c r="A189" s="835" t="s">
        <v>95</v>
      </c>
      <c r="B189" s="830"/>
      <c r="C189" s="830"/>
      <c r="D189" s="830"/>
      <c r="E189" s="830"/>
      <c r="F189" s="830"/>
      <c r="G189" s="830"/>
      <c r="H189" s="831"/>
      <c r="I189" s="831"/>
      <c r="J189" s="831"/>
      <c r="K189" s="831"/>
      <c r="L189" s="831"/>
      <c r="M189" s="831"/>
      <c r="N189" s="831"/>
      <c r="O189" s="831"/>
      <c r="P189" s="831"/>
      <c r="Q189" s="831"/>
      <c r="R189" s="831"/>
      <c r="S189" s="831"/>
      <c r="T189" s="831"/>
      <c r="U189" s="831"/>
      <c r="V189" s="831"/>
      <c r="W189" s="831"/>
      <c r="X189" s="831"/>
      <c r="Y189" s="831"/>
      <c r="Z189" s="831"/>
      <c r="AA189" s="831"/>
      <c r="AB189" s="831"/>
      <c r="AC189" s="831"/>
      <c r="AD189" s="831"/>
      <c r="AE189" s="832"/>
      <c r="AF189" s="1516"/>
    </row>
    <row r="190" spans="1:32" ht="18" x14ac:dyDescent="0.3">
      <c r="A190" s="1502" t="s">
        <v>499</v>
      </c>
      <c r="B190" s="1503"/>
      <c r="C190" s="1503"/>
      <c r="D190" s="1503"/>
      <c r="E190" s="1503"/>
      <c r="F190" s="1503"/>
      <c r="G190" s="1503"/>
      <c r="H190" s="1503"/>
      <c r="I190" s="1503"/>
      <c r="J190" s="1503"/>
      <c r="K190" s="1503"/>
      <c r="L190" s="1503"/>
      <c r="M190" s="1503"/>
      <c r="N190" s="1503"/>
      <c r="O190" s="1503"/>
      <c r="P190" s="1503"/>
      <c r="Q190" s="1503"/>
      <c r="R190" s="1503"/>
      <c r="S190" s="1503"/>
      <c r="T190" s="1503"/>
      <c r="U190" s="1503"/>
      <c r="V190" s="1503"/>
      <c r="W190" s="1503"/>
      <c r="X190" s="1503"/>
      <c r="Y190" s="1503"/>
      <c r="Z190" s="1503"/>
      <c r="AA190" s="1503"/>
      <c r="AB190" s="1503"/>
      <c r="AC190" s="1503"/>
      <c r="AD190" s="1503"/>
      <c r="AE190" s="1504"/>
      <c r="AF190" s="837"/>
    </row>
    <row r="191" spans="1:32" ht="50.4" x14ac:dyDescent="0.3">
      <c r="A191" s="848" t="s">
        <v>26</v>
      </c>
      <c r="B191" s="828">
        <f>B192+B193+B194+B196</f>
        <v>170</v>
      </c>
      <c r="C191" s="828">
        <f>C192+C193+C194+C196</f>
        <v>170</v>
      </c>
      <c r="D191" s="828">
        <f>D192+D193+D194+D196</f>
        <v>0</v>
      </c>
      <c r="E191" s="828">
        <f>E192+E193+E194+E196</f>
        <v>0</v>
      </c>
      <c r="F191" s="828">
        <f>E191/B191*100</f>
        <v>0</v>
      </c>
      <c r="G191" s="828">
        <f>E191/C191*100</f>
        <v>0</v>
      </c>
      <c r="H191" s="828">
        <f t="shared" ref="H191:AE191" si="57">H192+H193+H194+H196</f>
        <v>0</v>
      </c>
      <c r="I191" s="828">
        <f t="shared" si="57"/>
        <v>0</v>
      </c>
      <c r="J191" s="828">
        <f t="shared" si="57"/>
        <v>0</v>
      </c>
      <c r="K191" s="828">
        <f t="shared" si="57"/>
        <v>0</v>
      </c>
      <c r="L191" s="828">
        <f t="shared" si="57"/>
        <v>170</v>
      </c>
      <c r="M191" s="828">
        <f t="shared" si="57"/>
        <v>0</v>
      </c>
      <c r="N191" s="828">
        <f t="shared" si="57"/>
        <v>0</v>
      </c>
      <c r="O191" s="828">
        <f t="shared" si="57"/>
        <v>0</v>
      </c>
      <c r="P191" s="828">
        <f t="shared" si="57"/>
        <v>0</v>
      </c>
      <c r="Q191" s="828">
        <f t="shared" si="57"/>
        <v>0</v>
      </c>
      <c r="R191" s="828">
        <f t="shared" si="57"/>
        <v>0</v>
      </c>
      <c r="S191" s="828">
        <f t="shared" si="57"/>
        <v>0</v>
      </c>
      <c r="T191" s="828">
        <f t="shared" si="57"/>
        <v>0</v>
      </c>
      <c r="U191" s="828">
        <f t="shared" si="57"/>
        <v>0</v>
      </c>
      <c r="V191" s="828">
        <f t="shared" si="57"/>
        <v>0</v>
      </c>
      <c r="W191" s="828">
        <f t="shared" si="57"/>
        <v>0</v>
      </c>
      <c r="X191" s="828">
        <f t="shared" si="57"/>
        <v>0</v>
      </c>
      <c r="Y191" s="828">
        <f t="shared" si="57"/>
        <v>0</v>
      </c>
      <c r="Z191" s="828">
        <f t="shared" si="57"/>
        <v>0</v>
      </c>
      <c r="AA191" s="828">
        <f t="shared" si="57"/>
        <v>0</v>
      </c>
      <c r="AB191" s="828">
        <f t="shared" si="57"/>
        <v>0</v>
      </c>
      <c r="AC191" s="828">
        <f t="shared" si="57"/>
        <v>0</v>
      </c>
      <c r="AD191" s="828">
        <f t="shared" si="57"/>
        <v>0</v>
      </c>
      <c r="AE191" s="828">
        <f t="shared" si="57"/>
        <v>0</v>
      </c>
      <c r="AF191" s="837" t="s">
        <v>829</v>
      </c>
    </row>
    <row r="192" spans="1:32" ht="16.8" x14ac:dyDescent="0.3">
      <c r="A192" s="833" t="s">
        <v>29</v>
      </c>
      <c r="B192" s="830"/>
      <c r="C192" s="830"/>
      <c r="D192" s="830"/>
      <c r="E192" s="830"/>
      <c r="F192" s="830"/>
      <c r="G192" s="830"/>
      <c r="H192" s="831"/>
      <c r="I192" s="831"/>
      <c r="J192" s="831"/>
      <c r="K192" s="831"/>
      <c r="L192" s="831"/>
      <c r="M192" s="831"/>
      <c r="N192" s="831"/>
      <c r="O192" s="831"/>
      <c r="P192" s="831"/>
      <c r="Q192" s="831"/>
      <c r="R192" s="831"/>
      <c r="S192" s="831"/>
      <c r="T192" s="831"/>
      <c r="U192" s="831"/>
      <c r="V192" s="831"/>
      <c r="W192" s="831"/>
      <c r="X192" s="831"/>
      <c r="Y192" s="831"/>
      <c r="Z192" s="831"/>
      <c r="AA192" s="831"/>
      <c r="AB192" s="831"/>
      <c r="AC192" s="831"/>
      <c r="AD192" s="831"/>
      <c r="AE192" s="832"/>
      <c r="AF192" s="837"/>
    </row>
    <row r="193" spans="1:32" ht="33.6" x14ac:dyDescent="0.3">
      <c r="A193" s="833" t="s">
        <v>93</v>
      </c>
      <c r="B193" s="830"/>
      <c r="C193" s="830"/>
      <c r="D193" s="830"/>
      <c r="E193" s="830"/>
      <c r="F193" s="830"/>
      <c r="G193" s="830"/>
      <c r="H193" s="831"/>
      <c r="I193" s="831"/>
      <c r="J193" s="831"/>
      <c r="K193" s="831"/>
      <c r="L193" s="831"/>
      <c r="M193" s="831"/>
      <c r="N193" s="831"/>
      <c r="O193" s="831"/>
      <c r="P193" s="831"/>
      <c r="Q193" s="831"/>
      <c r="R193" s="831"/>
      <c r="S193" s="831"/>
      <c r="T193" s="831"/>
      <c r="U193" s="831"/>
      <c r="V193" s="831"/>
      <c r="W193" s="831"/>
      <c r="X193" s="831"/>
      <c r="Y193" s="831"/>
      <c r="Z193" s="831"/>
      <c r="AA193" s="831"/>
      <c r="AB193" s="831"/>
      <c r="AC193" s="831"/>
      <c r="AD193" s="831"/>
      <c r="AE193" s="832"/>
      <c r="AF193" s="837"/>
    </row>
    <row r="194" spans="1:32" ht="16.8" x14ac:dyDescent="0.3">
      <c r="A194" s="833" t="s">
        <v>28</v>
      </c>
      <c r="B194" s="1420">
        <f>H194+J194+L194+N194+P194+R194+T194+V194+X194+Z194+AB194+AD194</f>
        <v>170</v>
      </c>
      <c r="C194" s="830">
        <f>H194+J194+L194+N194+P194</f>
        <v>170</v>
      </c>
      <c r="D194" s="830">
        <f>E194</f>
        <v>0</v>
      </c>
      <c r="E194" s="830">
        <f>I194+K194+M194+O194+Q194+S194+U194+W194+Y194+AA194+AC194+AE194</f>
        <v>0</v>
      </c>
      <c r="F194" s="830">
        <f>E194/B194*100</f>
        <v>0</v>
      </c>
      <c r="G194" s="830">
        <f>E194/C194*100</f>
        <v>0</v>
      </c>
      <c r="H194" s="831">
        <v>0</v>
      </c>
      <c r="I194" s="831">
        <v>0</v>
      </c>
      <c r="J194" s="831">
        <v>0</v>
      </c>
      <c r="K194" s="831">
        <v>0</v>
      </c>
      <c r="L194" s="831">
        <v>170</v>
      </c>
      <c r="M194" s="831">
        <v>0</v>
      </c>
      <c r="N194" s="831">
        <v>0</v>
      </c>
      <c r="O194" s="831">
        <v>0</v>
      </c>
      <c r="P194" s="831">
        <v>0</v>
      </c>
      <c r="Q194" s="831">
        <v>0</v>
      </c>
      <c r="R194" s="831">
        <v>0</v>
      </c>
      <c r="S194" s="831">
        <v>0</v>
      </c>
      <c r="T194" s="831">
        <v>0</v>
      </c>
      <c r="U194" s="831">
        <v>0</v>
      </c>
      <c r="V194" s="831">
        <v>0</v>
      </c>
      <c r="W194" s="831"/>
      <c r="X194" s="831">
        <v>0</v>
      </c>
      <c r="Y194" s="831"/>
      <c r="Z194" s="831">
        <v>0</v>
      </c>
      <c r="AA194" s="831"/>
      <c r="AB194" s="831">
        <v>0</v>
      </c>
      <c r="AC194" s="831"/>
      <c r="AD194" s="831">
        <v>0</v>
      </c>
      <c r="AE194" s="832"/>
      <c r="AF194" s="837"/>
    </row>
    <row r="195" spans="1:32" ht="33.6" x14ac:dyDescent="0.3">
      <c r="A195" s="833" t="s">
        <v>94</v>
      </c>
      <c r="B195" s="830"/>
      <c r="C195" s="830"/>
      <c r="D195" s="830"/>
      <c r="E195" s="830"/>
      <c r="F195" s="830"/>
      <c r="G195" s="830"/>
      <c r="H195" s="831"/>
      <c r="I195" s="831"/>
      <c r="J195" s="831"/>
      <c r="K195" s="831"/>
      <c r="L195" s="831"/>
      <c r="M195" s="831"/>
      <c r="N195" s="831"/>
      <c r="O195" s="831"/>
      <c r="P195" s="831"/>
      <c r="Q195" s="831"/>
      <c r="R195" s="831"/>
      <c r="S195" s="831"/>
      <c r="T195" s="831"/>
      <c r="U195" s="831"/>
      <c r="V195" s="831"/>
      <c r="W195" s="831"/>
      <c r="X195" s="831"/>
      <c r="Y195" s="831"/>
      <c r="Z195" s="831"/>
      <c r="AA195" s="831"/>
      <c r="AB195" s="831"/>
      <c r="AC195" s="831"/>
      <c r="AD195" s="831"/>
      <c r="AE195" s="832"/>
      <c r="AF195" s="837"/>
    </row>
    <row r="196" spans="1:32" ht="16.8" x14ac:dyDescent="0.3">
      <c r="A196" s="835" t="s">
        <v>95</v>
      </c>
      <c r="B196" s="830"/>
      <c r="C196" s="830"/>
      <c r="D196" s="830"/>
      <c r="E196" s="830"/>
      <c r="F196" s="830"/>
      <c r="G196" s="830"/>
      <c r="H196" s="831"/>
      <c r="I196" s="831"/>
      <c r="J196" s="831"/>
      <c r="K196" s="831"/>
      <c r="L196" s="831"/>
      <c r="M196" s="831"/>
      <c r="N196" s="831"/>
      <c r="O196" s="831"/>
      <c r="P196" s="831"/>
      <c r="Q196" s="831"/>
      <c r="R196" s="831"/>
      <c r="S196" s="831"/>
      <c r="T196" s="831"/>
      <c r="U196" s="831"/>
      <c r="V196" s="831"/>
      <c r="W196" s="831"/>
      <c r="X196" s="831"/>
      <c r="Y196" s="831"/>
      <c r="Z196" s="831"/>
      <c r="AA196" s="831"/>
      <c r="AB196" s="831"/>
      <c r="AC196" s="831"/>
      <c r="AD196" s="831"/>
      <c r="AE196" s="832"/>
      <c r="AF196" s="837"/>
    </row>
    <row r="197" spans="1:32" ht="18" x14ac:dyDescent="0.3">
      <c r="A197" s="1502" t="s">
        <v>500</v>
      </c>
      <c r="B197" s="1503"/>
      <c r="C197" s="1503"/>
      <c r="D197" s="1503"/>
      <c r="E197" s="1503"/>
      <c r="F197" s="1503"/>
      <c r="G197" s="1503"/>
      <c r="H197" s="1503"/>
      <c r="I197" s="1503"/>
      <c r="J197" s="1503"/>
      <c r="K197" s="1503"/>
      <c r="L197" s="1503"/>
      <c r="M197" s="1503"/>
      <c r="N197" s="1503"/>
      <c r="O197" s="1503"/>
      <c r="P197" s="1503"/>
      <c r="Q197" s="1503"/>
      <c r="R197" s="1503"/>
      <c r="S197" s="1503"/>
      <c r="T197" s="1503"/>
      <c r="U197" s="1503"/>
      <c r="V197" s="1503"/>
      <c r="W197" s="1503"/>
      <c r="X197" s="1503"/>
      <c r="Y197" s="1503"/>
      <c r="Z197" s="1503"/>
      <c r="AA197" s="1503"/>
      <c r="AB197" s="1503"/>
      <c r="AC197" s="1503"/>
      <c r="AD197" s="1503"/>
      <c r="AE197" s="1504"/>
      <c r="AF197" s="849"/>
    </row>
    <row r="198" spans="1:32" ht="16.8" x14ac:dyDescent="0.3">
      <c r="A198" s="848" t="s">
        <v>26</v>
      </c>
      <c r="B198" s="828">
        <f>B199+B200+B201+B203</f>
        <v>76.402000000000015</v>
      </c>
      <c r="C198" s="828">
        <f>C199+C200+C201+C203</f>
        <v>76.402000000000015</v>
      </c>
      <c r="D198" s="828">
        <f>D199+D200+D201+D203</f>
        <v>76.39800000000001</v>
      </c>
      <c r="E198" s="828">
        <f>E199+E200+E201+E203</f>
        <v>76.39800000000001</v>
      </c>
      <c r="F198" s="828">
        <f>E198/B198*100</f>
        <v>99.994764534959813</v>
      </c>
      <c r="G198" s="828">
        <f>E198/C198*100</f>
        <v>99.994764534959813</v>
      </c>
      <c r="H198" s="828">
        <f t="shared" ref="H198:AD198" si="58">H199+H200+H201+H203</f>
        <v>0</v>
      </c>
      <c r="I198" s="828">
        <f t="shared" si="58"/>
        <v>0</v>
      </c>
      <c r="J198" s="828">
        <f t="shared" si="58"/>
        <v>62.968000000000004</v>
      </c>
      <c r="K198" s="828">
        <f t="shared" si="58"/>
        <v>56.06</v>
      </c>
      <c r="L198" s="828">
        <f t="shared" si="58"/>
        <v>3.3580000000000001</v>
      </c>
      <c r="M198" s="828">
        <f t="shared" si="58"/>
        <v>3.36</v>
      </c>
      <c r="N198" s="828">
        <f t="shared" si="58"/>
        <v>0</v>
      </c>
      <c r="O198" s="828">
        <f t="shared" si="58"/>
        <v>6.9</v>
      </c>
      <c r="P198" s="828">
        <f t="shared" si="58"/>
        <v>0</v>
      </c>
      <c r="Q198" s="828">
        <f t="shared" si="58"/>
        <v>0</v>
      </c>
      <c r="R198" s="828">
        <f t="shared" si="58"/>
        <v>3.3580000000000001</v>
      </c>
      <c r="S198" s="828">
        <f t="shared" si="58"/>
        <v>3.3580000000000001</v>
      </c>
      <c r="T198" s="828">
        <f t="shared" si="58"/>
        <v>0</v>
      </c>
      <c r="U198" s="828">
        <f t="shared" si="58"/>
        <v>0</v>
      </c>
      <c r="V198" s="828">
        <f t="shared" si="58"/>
        <v>0</v>
      </c>
      <c r="W198" s="828">
        <f t="shared" si="58"/>
        <v>0</v>
      </c>
      <c r="X198" s="828">
        <f t="shared" si="58"/>
        <v>3.3580000000000001</v>
      </c>
      <c r="Y198" s="828">
        <f t="shared" si="58"/>
        <v>3.36</v>
      </c>
      <c r="Z198" s="828">
        <f t="shared" si="58"/>
        <v>0</v>
      </c>
      <c r="AA198" s="828">
        <f t="shared" si="58"/>
        <v>0</v>
      </c>
      <c r="AB198" s="828">
        <f t="shared" si="58"/>
        <v>3.36</v>
      </c>
      <c r="AC198" s="828">
        <f t="shared" si="58"/>
        <v>0</v>
      </c>
      <c r="AD198" s="828">
        <f t="shared" si="58"/>
        <v>0</v>
      </c>
      <c r="AE198" s="828">
        <f>AE199+AE200+AE201+AE203</f>
        <v>3.36</v>
      </c>
      <c r="AF198" s="837"/>
    </row>
    <row r="199" spans="1:32" ht="16.8" x14ac:dyDescent="0.3">
      <c r="A199" s="833" t="s">
        <v>29</v>
      </c>
      <c r="B199" s="830"/>
      <c r="C199" s="830"/>
      <c r="D199" s="830"/>
      <c r="E199" s="830"/>
      <c r="F199" s="830"/>
      <c r="G199" s="830"/>
      <c r="H199" s="831"/>
      <c r="I199" s="831"/>
      <c r="J199" s="831"/>
      <c r="K199" s="831"/>
      <c r="L199" s="831"/>
      <c r="M199" s="831"/>
      <c r="N199" s="831"/>
      <c r="O199" s="831"/>
      <c r="P199" s="831"/>
      <c r="Q199" s="831"/>
      <c r="R199" s="831"/>
      <c r="S199" s="831"/>
      <c r="T199" s="831"/>
      <c r="U199" s="831"/>
      <c r="V199" s="831"/>
      <c r="W199" s="831"/>
      <c r="X199" s="831"/>
      <c r="Y199" s="831"/>
      <c r="Z199" s="831"/>
      <c r="AA199" s="831"/>
      <c r="AB199" s="831"/>
      <c r="AC199" s="831"/>
      <c r="AD199" s="831"/>
      <c r="AE199" s="832"/>
      <c r="AF199" s="837"/>
    </row>
    <row r="200" spans="1:32" ht="33.6" x14ac:dyDescent="0.3">
      <c r="A200" s="833" t="s">
        <v>93</v>
      </c>
      <c r="B200" s="830"/>
      <c r="C200" s="830"/>
      <c r="D200" s="830"/>
      <c r="E200" s="830"/>
      <c r="F200" s="830"/>
      <c r="G200" s="830"/>
      <c r="H200" s="831"/>
      <c r="I200" s="831"/>
      <c r="J200" s="831"/>
      <c r="K200" s="831"/>
      <c r="L200" s="831"/>
      <c r="M200" s="831"/>
      <c r="N200" s="831"/>
      <c r="O200" s="1201"/>
      <c r="P200" s="831"/>
      <c r="Q200" s="831"/>
      <c r="R200" s="831"/>
      <c r="S200" s="831"/>
      <c r="T200" s="831"/>
      <c r="U200" s="831"/>
      <c r="V200" s="831"/>
      <c r="W200" s="831"/>
      <c r="X200" s="831"/>
      <c r="Y200" s="831"/>
      <c r="Z200" s="831"/>
      <c r="AA200" s="831"/>
      <c r="AB200" s="831"/>
      <c r="AC200" s="831"/>
      <c r="AD200" s="831"/>
      <c r="AE200" s="832"/>
      <c r="AF200" s="837"/>
    </row>
    <row r="201" spans="1:32" ht="201.6" x14ac:dyDescent="0.3">
      <c r="A201" s="833" t="s">
        <v>28</v>
      </c>
      <c r="B201" s="1420">
        <f>H201+J201+L201+N201+P201+R201+T201+V201+X201+Z201+AB201+AD201</f>
        <v>76.402000000000015</v>
      </c>
      <c r="C201" s="1420">
        <f>H201+J201+L201+N201+P201+R201+T201+V201+X201+Z201+AB201+AD201</f>
        <v>76.402000000000015</v>
      </c>
      <c r="D201" s="1420">
        <f>E201</f>
        <v>76.39800000000001</v>
      </c>
      <c r="E201" s="1420">
        <f>I201+K201+M201+O201+Q201+S201+U201+W201+Y201+AA201+AC201+AE201</f>
        <v>76.39800000000001</v>
      </c>
      <c r="F201" s="1420">
        <f>E201/B201*100</f>
        <v>99.994764534959813</v>
      </c>
      <c r="G201" s="1420">
        <f>E201/C201*100</f>
        <v>99.994764534959813</v>
      </c>
      <c r="H201" s="1201">
        <v>0</v>
      </c>
      <c r="I201" s="1201">
        <v>0</v>
      </c>
      <c r="J201" s="1201">
        <v>62.968000000000004</v>
      </c>
      <c r="K201" s="1201">
        <v>56.06</v>
      </c>
      <c r="L201" s="1201">
        <v>3.3580000000000001</v>
      </c>
      <c r="M201" s="1201">
        <v>3.36</v>
      </c>
      <c r="N201" s="1201">
        <v>0</v>
      </c>
      <c r="O201" s="1201">
        <v>6.9</v>
      </c>
      <c r="P201" s="1201">
        <v>0</v>
      </c>
      <c r="Q201" s="1201">
        <v>0</v>
      </c>
      <c r="R201" s="1201">
        <v>3.3580000000000001</v>
      </c>
      <c r="S201" s="1201">
        <v>3.3580000000000001</v>
      </c>
      <c r="T201" s="1201">
        <v>0</v>
      </c>
      <c r="U201" s="1201">
        <v>0</v>
      </c>
      <c r="V201" s="1201">
        <v>0</v>
      </c>
      <c r="W201" s="1201">
        <v>0</v>
      </c>
      <c r="X201" s="1201">
        <v>3.3580000000000001</v>
      </c>
      <c r="Y201" s="1201">
        <v>3.36</v>
      </c>
      <c r="Z201" s="1201">
        <v>0</v>
      </c>
      <c r="AA201" s="1201">
        <v>0</v>
      </c>
      <c r="AB201" s="1201">
        <v>3.36</v>
      </c>
      <c r="AC201" s="1201">
        <v>0</v>
      </c>
      <c r="AD201" s="1201"/>
      <c r="AE201" s="1201">
        <v>3.36</v>
      </c>
      <c r="AF201" s="837" t="s">
        <v>656</v>
      </c>
    </row>
    <row r="202" spans="1:32" ht="33.6" x14ac:dyDescent="0.3">
      <c r="A202" s="833" t="s">
        <v>94</v>
      </c>
      <c r="B202" s="830"/>
      <c r="C202" s="830"/>
      <c r="D202" s="830"/>
      <c r="E202" s="830"/>
      <c r="F202" s="830"/>
      <c r="G202" s="830"/>
      <c r="H202" s="831"/>
      <c r="I202" s="831"/>
      <c r="J202" s="831"/>
      <c r="K202" s="831"/>
      <c r="L202" s="831"/>
      <c r="M202" s="831"/>
      <c r="N202" s="831"/>
      <c r="O202" s="831"/>
      <c r="P202" s="831"/>
      <c r="Q202" s="831"/>
      <c r="R202" s="831"/>
      <c r="S202" s="831"/>
      <c r="T202" s="831"/>
      <c r="U202" s="831"/>
      <c r="V202" s="831"/>
      <c r="W202" s="831"/>
      <c r="X202" s="831"/>
      <c r="Y202" s="831"/>
      <c r="Z202" s="831"/>
      <c r="AA202" s="831"/>
      <c r="AB202" s="831"/>
      <c r="AC202" s="831"/>
      <c r="AD202" s="831"/>
      <c r="AE202" s="832"/>
      <c r="AF202" s="837"/>
    </row>
    <row r="203" spans="1:32" ht="16.8" x14ac:dyDescent="0.3">
      <c r="A203" s="835" t="s">
        <v>95</v>
      </c>
      <c r="B203" s="830"/>
      <c r="C203" s="830"/>
      <c r="D203" s="830"/>
      <c r="E203" s="830"/>
      <c r="F203" s="830"/>
      <c r="G203" s="830"/>
      <c r="H203" s="831"/>
      <c r="I203" s="831"/>
      <c r="J203" s="831"/>
      <c r="K203" s="831"/>
      <c r="L203" s="831"/>
      <c r="M203" s="831"/>
      <c r="N203" s="831"/>
      <c r="O203" s="831"/>
      <c r="P203" s="831"/>
      <c r="Q203" s="831"/>
      <c r="R203" s="831"/>
      <c r="S203" s="831"/>
      <c r="T203" s="831"/>
      <c r="U203" s="831"/>
      <c r="V203" s="831"/>
      <c r="W203" s="831"/>
      <c r="X203" s="831"/>
      <c r="Y203" s="831"/>
      <c r="Z203" s="831"/>
      <c r="AA203" s="831"/>
      <c r="AB203" s="831"/>
      <c r="AC203" s="831"/>
      <c r="AD203" s="831"/>
      <c r="AE203" s="832"/>
      <c r="AF203" s="837"/>
    </row>
    <row r="204" spans="1:32" ht="18" x14ac:dyDescent="0.3">
      <c r="A204" s="1502" t="s">
        <v>501</v>
      </c>
      <c r="B204" s="1503"/>
      <c r="C204" s="1503"/>
      <c r="D204" s="1503"/>
      <c r="E204" s="1503"/>
      <c r="F204" s="1503"/>
      <c r="G204" s="1503"/>
      <c r="H204" s="1503"/>
      <c r="I204" s="1503"/>
      <c r="J204" s="1503"/>
      <c r="K204" s="1503"/>
      <c r="L204" s="1503"/>
      <c r="M204" s="1503"/>
      <c r="N204" s="1503"/>
      <c r="O204" s="1503"/>
      <c r="P204" s="1503"/>
      <c r="Q204" s="1503"/>
      <c r="R204" s="1503"/>
      <c r="S204" s="1503"/>
      <c r="T204" s="1503"/>
      <c r="U204" s="1503"/>
      <c r="V204" s="1503"/>
      <c r="W204" s="1503"/>
      <c r="X204" s="1503"/>
      <c r="Y204" s="1503"/>
      <c r="Z204" s="1503"/>
      <c r="AA204" s="1503"/>
      <c r="AB204" s="1503"/>
      <c r="AC204" s="1503"/>
      <c r="AD204" s="1503"/>
      <c r="AE204" s="1504"/>
      <c r="AF204" s="837"/>
    </row>
    <row r="205" spans="1:32" ht="16.8" x14ac:dyDescent="0.3">
      <c r="A205" s="848" t="s">
        <v>26</v>
      </c>
      <c r="B205" s="828">
        <f>B206+B207+B208+B210</f>
        <v>2</v>
      </c>
      <c r="C205" s="828">
        <f>C206+C207+C208+C210</f>
        <v>2</v>
      </c>
      <c r="D205" s="828">
        <f>D206+D207+D208+D210</f>
        <v>2</v>
      </c>
      <c r="E205" s="828">
        <f>E206+E207+E208+E210</f>
        <v>2</v>
      </c>
      <c r="F205" s="828">
        <f>E205/B205*100</f>
        <v>100</v>
      </c>
      <c r="G205" s="828">
        <f>E205/C205*100</f>
        <v>100</v>
      </c>
      <c r="H205" s="828">
        <f t="shared" ref="H205:AE205" si="59">H206+H207+H208+H210</f>
        <v>0</v>
      </c>
      <c r="I205" s="828">
        <f t="shared" si="59"/>
        <v>0</v>
      </c>
      <c r="J205" s="828">
        <f t="shared" si="59"/>
        <v>2</v>
      </c>
      <c r="K205" s="828">
        <f t="shared" si="59"/>
        <v>2</v>
      </c>
      <c r="L205" s="828">
        <f t="shared" si="59"/>
        <v>0</v>
      </c>
      <c r="M205" s="828">
        <f t="shared" si="59"/>
        <v>0</v>
      </c>
      <c r="N205" s="828">
        <f t="shared" si="59"/>
        <v>0</v>
      </c>
      <c r="O205" s="828">
        <f t="shared" si="59"/>
        <v>0</v>
      </c>
      <c r="P205" s="828">
        <f t="shared" si="59"/>
        <v>0</v>
      </c>
      <c r="Q205" s="828">
        <f t="shared" si="59"/>
        <v>0</v>
      </c>
      <c r="R205" s="828">
        <f t="shared" si="59"/>
        <v>0</v>
      </c>
      <c r="S205" s="828">
        <f t="shared" si="59"/>
        <v>0</v>
      </c>
      <c r="T205" s="828">
        <f t="shared" si="59"/>
        <v>0</v>
      </c>
      <c r="U205" s="828">
        <f t="shared" si="59"/>
        <v>0</v>
      </c>
      <c r="V205" s="828">
        <f t="shared" si="59"/>
        <v>0</v>
      </c>
      <c r="W205" s="828">
        <f t="shared" si="59"/>
        <v>0</v>
      </c>
      <c r="X205" s="828">
        <f t="shared" si="59"/>
        <v>0</v>
      </c>
      <c r="Y205" s="828">
        <f t="shared" si="59"/>
        <v>0</v>
      </c>
      <c r="Z205" s="828">
        <f t="shared" si="59"/>
        <v>0</v>
      </c>
      <c r="AA205" s="828">
        <f t="shared" si="59"/>
        <v>0</v>
      </c>
      <c r="AB205" s="828">
        <f t="shared" si="59"/>
        <v>0</v>
      </c>
      <c r="AC205" s="828">
        <f t="shared" si="59"/>
        <v>0</v>
      </c>
      <c r="AD205" s="828">
        <f t="shared" si="59"/>
        <v>0</v>
      </c>
      <c r="AE205" s="828">
        <f t="shared" si="59"/>
        <v>0</v>
      </c>
      <c r="AF205" s="837"/>
    </row>
    <row r="206" spans="1:32" ht="16.8" x14ac:dyDescent="0.3">
      <c r="A206" s="833" t="s">
        <v>29</v>
      </c>
      <c r="B206" s="830"/>
      <c r="C206" s="830"/>
      <c r="D206" s="830"/>
      <c r="E206" s="830"/>
      <c r="F206" s="830"/>
      <c r="G206" s="830"/>
      <c r="H206" s="831"/>
      <c r="I206" s="831"/>
      <c r="J206" s="831"/>
      <c r="K206" s="831"/>
      <c r="L206" s="831"/>
      <c r="M206" s="831"/>
      <c r="N206" s="831"/>
      <c r="O206" s="831"/>
      <c r="P206" s="831"/>
      <c r="Q206" s="831"/>
      <c r="R206" s="831"/>
      <c r="S206" s="831"/>
      <c r="T206" s="831"/>
      <c r="U206" s="831"/>
      <c r="V206" s="831"/>
      <c r="W206" s="831"/>
      <c r="X206" s="831"/>
      <c r="Y206" s="831"/>
      <c r="Z206" s="831"/>
      <c r="AA206" s="831"/>
      <c r="AB206" s="831"/>
      <c r="AC206" s="831"/>
      <c r="AD206" s="831"/>
      <c r="AE206" s="832"/>
      <c r="AF206" s="837"/>
    </row>
    <row r="207" spans="1:32" ht="33.6" x14ac:dyDescent="0.3">
      <c r="A207" s="833" t="s">
        <v>93</v>
      </c>
      <c r="B207" s="830"/>
      <c r="C207" s="830"/>
      <c r="D207" s="830"/>
      <c r="E207" s="830"/>
      <c r="F207" s="830"/>
      <c r="G207" s="830"/>
      <c r="H207" s="831"/>
      <c r="I207" s="831"/>
      <c r="J207" s="831"/>
      <c r="K207" s="831"/>
      <c r="L207" s="831"/>
      <c r="M207" s="831"/>
      <c r="N207" s="831"/>
      <c r="O207" s="831"/>
      <c r="P207" s="831"/>
      <c r="Q207" s="831"/>
      <c r="R207" s="831"/>
      <c r="S207" s="831"/>
      <c r="T207" s="831"/>
      <c r="U207" s="831"/>
      <c r="V207" s="831"/>
      <c r="W207" s="831"/>
      <c r="X207" s="831"/>
      <c r="Y207" s="831"/>
      <c r="Z207" s="831"/>
      <c r="AA207" s="831"/>
      <c r="AB207" s="831"/>
      <c r="AC207" s="831"/>
      <c r="AD207" s="831"/>
      <c r="AE207" s="832"/>
      <c r="AF207" s="837"/>
    </row>
    <row r="208" spans="1:32" ht="50.4" x14ac:dyDescent="0.3">
      <c r="A208" s="833" t="s">
        <v>28</v>
      </c>
      <c r="B208" s="830">
        <f>H208+J208+L208+N208+P208+R208+T208+V208+X208+Z208+AB208+AD208</f>
        <v>2</v>
      </c>
      <c r="C208" s="830">
        <f>H208+J208+L208+N208+P208</f>
        <v>2</v>
      </c>
      <c r="D208" s="830">
        <f>E208</f>
        <v>2</v>
      </c>
      <c r="E208" s="830">
        <f>I208+K208+M208+O208+Q208+S208+U208+W208+Y208+AA208+AC208+AE208</f>
        <v>2</v>
      </c>
      <c r="F208" s="830">
        <f>E208/B208*100</f>
        <v>100</v>
      </c>
      <c r="G208" s="830">
        <f>E208/C208*100</f>
        <v>100</v>
      </c>
      <c r="H208" s="831">
        <v>0</v>
      </c>
      <c r="I208" s="831">
        <v>0</v>
      </c>
      <c r="J208" s="831">
        <v>2</v>
      </c>
      <c r="K208" s="831">
        <v>2</v>
      </c>
      <c r="L208" s="831">
        <v>0</v>
      </c>
      <c r="M208" s="831">
        <v>0</v>
      </c>
      <c r="N208" s="831">
        <v>0</v>
      </c>
      <c r="O208" s="831">
        <v>0</v>
      </c>
      <c r="P208" s="831">
        <v>0</v>
      </c>
      <c r="Q208" s="831">
        <v>0</v>
      </c>
      <c r="R208" s="831">
        <v>0</v>
      </c>
      <c r="S208" s="831">
        <v>0</v>
      </c>
      <c r="T208" s="831">
        <v>0</v>
      </c>
      <c r="U208" s="831">
        <v>0</v>
      </c>
      <c r="V208" s="831">
        <v>0</v>
      </c>
      <c r="W208" s="831">
        <v>0</v>
      </c>
      <c r="X208" s="831">
        <v>0</v>
      </c>
      <c r="Y208" s="831">
        <v>0</v>
      </c>
      <c r="Z208" s="831">
        <v>0</v>
      </c>
      <c r="AA208" s="831">
        <v>0</v>
      </c>
      <c r="AB208" s="831">
        <v>0</v>
      </c>
      <c r="AC208" s="831"/>
      <c r="AD208" s="831">
        <v>0</v>
      </c>
      <c r="AE208" s="832"/>
      <c r="AF208" s="837" t="s">
        <v>657</v>
      </c>
    </row>
    <row r="209" spans="1:32" ht="33.6" x14ac:dyDescent="0.3">
      <c r="A209" s="833" t="s">
        <v>94</v>
      </c>
      <c r="B209" s="830"/>
      <c r="C209" s="830"/>
      <c r="D209" s="830"/>
      <c r="E209" s="830"/>
      <c r="F209" s="830"/>
      <c r="G209" s="830"/>
      <c r="H209" s="831"/>
      <c r="I209" s="831"/>
      <c r="J209" s="831"/>
      <c r="K209" s="831"/>
      <c r="L209" s="831"/>
      <c r="M209" s="831"/>
      <c r="N209" s="831"/>
      <c r="O209" s="831"/>
      <c r="P209" s="831"/>
      <c r="Q209" s="831"/>
      <c r="R209" s="831"/>
      <c r="S209" s="831"/>
      <c r="T209" s="831"/>
      <c r="U209" s="831"/>
      <c r="V209" s="831"/>
      <c r="W209" s="831"/>
      <c r="X209" s="831"/>
      <c r="Y209" s="831"/>
      <c r="Z209" s="831"/>
      <c r="AA209" s="831"/>
      <c r="AB209" s="831"/>
      <c r="AC209" s="831"/>
      <c r="AD209" s="831"/>
      <c r="AE209" s="832"/>
      <c r="AF209" s="837"/>
    </row>
    <row r="210" spans="1:32" ht="16.8" x14ac:dyDescent="0.3">
      <c r="A210" s="835" t="s">
        <v>95</v>
      </c>
      <c r="B210" s="830"/>
      <c r="C210" s="830"/>
      <c r="D210" s="830"/>
      <c r="E210" s="830"/>
      <c r="F210" s="830"/>
      <c r="G210" s="830"/>
      <c r="H210" s="831"/>
      <c r="I210" s="831"/>
      <c r="J210" s="831"/>
      <c r="K210" s="831"/>
      <c r="L210" s="831"/>
      <c r="M210" s="831"/>
      <c r="N210" s="831"/>
      <c r="O210" s="831"/>
      <c r="P210" s="831"/>
      <c r="Q210" s="831"/>
      <c r="R210" s="831"/>
      <c r="S210" s="831"/>
      <c r="T210" s="831"/>
      <c r="U210" s="831"/>
      <c r="V210" s="831"/>
      <c r="W210" s="831"/>
      <c r="X210" s="831"/>
      <c r="Y210" s="831"/>
      <c r="Z210" s="831"/>
      <c r="AA210" s="831"/>
      <c r="AB210" s="831"/>
      <c r="AC210" s="831"/>
      <c r="AD210" s="831"/>
      <c r="AE210" s="832"/>
      <c r="AF210" s="837"/>
    </row>
    <row r="211" spans="1:32" ht="18" x14ac:dyDescent="0.3">
      <c r="A211" s="1502" t="s">
        <v>519</v>
      </c>
      <c r="B211" s="1503"/>
      <c r="C211" s="1503"/>
      <c r="D211" s="1503"/>
      <c r="E211" s="1503"/>
      <c r="F211" s="1503"/>
      <c r="G211" s="1503"/>
      <c r="H211" s="1503"/>
      <c r="I211" s="1503"/>
      <c r="J211" s="1503"/>
      <c r="K211" s="1503"/>
      <c r="L211" s="1503"/>
      <c r="M211" s="1503"/>
      <c r="N211" s="1503"/>
      <c r="O211" s="1503"/>
      <c r="P211" s="1503"/>
      <c r="Q211" s="1503"/>
      <c r="R211" s="1503"/>
      <c r="S211" s="1503"/>
      <c r="T211" s="1503"/>
      <c r="U211" s="1503"/>
      <c r="V211" s="1503"/>
      <c r="W211" s="1503"/>
      <c r="X211" s="1503"/>
      <c r="Y211" s="1503"/>
      <c r="Z211" s="1503"/>
      <c r="AA211" s="1503"/>
      <c r="AB211" s="1503"/>
      <c r="AC211" s="1503"/>
      <c r="AD211" s="1503"/>
      <c r="AE211" s="1504"/>
      <c r="AF211" s="837"/>
    </row>
    <row r="212" spans="1:32" ht="17.399999999999999" x14ac:dyDescent="0.3">
      <c r="A212" s="865" t="s">
        <v>26</v>
      </c>
      <c r="B212" s="828">
        <f>B213</f>
        <v>100</v>
      </c>
      <c r="C212" s="828">
        <f>C213</f>
        <v>0</v>
      </c>
      <c r="D212" s="828">
        <f>D213</f>
        <v>100</v>
      </c>
      <c r="E212" s="828">
        <f>E213</f>
        <v>100</v>
      </c>
      <c r="F212" s="828">
        <f t="shared" ref="F212:F219" si="60">E212/B212*100</f>
        <v>100</v>
      </c>
      <c r="G212" s="865" t="e">
        <f t="shared" ref="G212:G219" si="61">E212/C212*100</f>
        <v>#DIV/0!</v>
      </c>
      <c r="H212" s="828">
        <f t="shared" ref="H212:AE212" si="62">H213</f>
        <v>0</v>
      </c>
      <c r="I212" s="828">
        <f t="shared" si="62"/>
        <v>0</v>
      </c>
      <c r="J212" s="828">
        <f t="shared" si="62"/>
        <v>0</v>
      </c>
      <c r="K212" s="828">
        <f t="shared" si="62"/>
        <v>0</v>
      </c>
      <c r="L212" s="828">
        <f t="shared" si="62"/>
        <v>0</v>
      </c>
      <c r="M212" s="828">
        <f t="shared" si="62"/>
        <v>0</v>
      </c>
      <c r="N212" s="828">
        <f t="shared" si="62"/>
        <v>0</v>
      </c>
      <c r="O212" s="828">
        <f t="shared" si="62"/>
        <v>0</v>
      </c>
      <c r="P212" s="828">
        <f t="shared" si="62"/>
        <v>0</v>
      </c>
      <c r="Q212" s="828">
        <f t="shared" si="62"/>
        <v>0</v>
      </c>
      <c r="R212" s="828">
        <f t="shared" si="62"/>
        <v>0</v>
      </c>
      <c r="S212" s="828">
        <f t="shared" si="62"/>
        <v>0</v>
      </c>
      <c r="T212" s="828">
        <f t="shared" si="62"/>
        <v>0</v>
      </c>
      <c r="U212" s="828">
        <f t="shared" si="62"/>
        <v>0</v>
      </c>
      <c r="V212" s="828">
        <f t="shared" si="62"/>
        <v>0</v>
      </c>
      <c r="W212" s="828">
        <f t="shared" si="62"/>
        <v>0</v>
      </c>
      <c r="X212" s="828">
        <f t="shared" si="62"/>
        <v>0</v>
      </c>
      <c r="Y212" s="828">
        <f t="shared" si="62"/>
        <v>0</v>
      </c>
      <c r="Z212" s="828">
        <f t="shared" si="62"/>
        <v>100</v>
      </c>
      <c r="AA212" s="828">
        <f t="shared" si="62"/>
        <v>0</v>
      </c>
      <c r="AB212" s="828">
        <f t="shared" si="62"/>
        <v>0</v>
      </c>
      <c r="AC212" s="828">
        <f t="shared" si="62"/>
        <v>100</v>
      </c>
      <c r="AD212" s="828">
        <f t="shared" si="62"/>
        <v>0</v>
      </c>
      <c r="AE212" s="828">
        <f t="shared" si="62"/>
        <v>0</v>
      </c>
      <c r="AF212" s="837"/>
    </row>
    <row r="213" spans="1:32" ht="18" x14ac:dyDescent="0.3">
      <c r="A213" s="864" t="s">
        <v>28</v>
      </c>
      <c r="B213" s="866">
        <f>H213+J213+L213+N213+P213+R213+T213+V213+X213+Z213+AB213+AD213</f>
        <v>100</v>
      </c>
      <c r="C213" s="866">
        <f>I213</f>
        <v>0</v>
      </c>
      <c r="D213" s="866">
        <f>E213</f>
        <v>100</v>
      </c>
      <c r="E213" s="866">
        <f>I213+K213+M213+O213+Q213+S213+U213+W213+Y213+AA213+AC213+AE213</f>
        <v>100</v>
      </c>
      <c r="F213" s="866">
        <f t="shared" si="60"/>
        <v>100</v>
      </c>
      <c r="G213" s="864" t="e">
        <f t="shared" si="61"/>
        <v>#DIV/0!</v>
      </c>
      <c r="H213" s="866"/>
      <c r="I213" s="866"/>
      <c r="J213" s="866"/>
      <c r="K213" s="866"/>
      <c r="L213" s="866"/>
      <c r="M213" s="866"/>
      <c r="N213" s="866"/>
      <c r="O213" s="866"/>
      <c r="P213" s="866"/>
      <c r="Q213" s="866"/>
      <c r="R213" s="866"/>
      <c r="S213" s="866"/>
      <c r="T213" s="866"/>
      <c r="U213" s="866"/>
      <c r="V213" s="866"/>
      <c r="W213" s="866"/>
      <c r="X213" s="866"/>
      <c r="Y213" s="866"/>
      <c r="Z213" s="866">
        <v>100</v>
      </c>
      <c r="AA213" s="866"/>
      <c r="AB213" s="866"/>
      <c r="AC213" s="866">
        <v>100</v>
      </c>
      <c r="AD213" s="866"/>
      <c r="AE213" s="866"/>
      <c r="AF213" s="837"/>
    </row>
    <row r="214" spans="1:32" ht="55.2" x14ac:dyDescent="0.3">
      <c r="A214" s="868" t="s">
        <v>520</v>
      </c>
      <c r="B214" s="850">
        <f>B215+B216+B217+B219</f>
        <v>780.40200000000004</v>
      </c>
      <c r="C214" s="850">
        <f>C215+C216+C217+C219</f>
        <v>780.40199999999993</v>
      </c>
      <c r="D214" s="850">
        <f>D215+D216+D217+D219</f>
        <v>1031.4859999999999</v>
      </c>
      <c r="E214" s="850">
        <f>E215+E216+E217+E219</f>
        <v>1031.4859999999999</v>
      </c>
      <c r="F214" s="850">
        <f t="shared" si="60"/>
        <v>132.1736745933506</v>
      </c>
      <c r="G214" s="850">
        <f t="shared" si="61"/>
        <v>132.1736745933506</v>
      </c>
      <c r="H214" s="850">
        <f t="shared" ref="H214:AE214" si="63">H215+H216+H217+H219</f>
        <v>0</v>
      </c>
      <c r="I214" s="850">
        <f t="shared" si="63"/>
        <v>0</v>
      </c>
      <c r="J214" s="850">
        <f t="shared" si="63"/>
        <v>216.36799999999999</v>
      </c>
      <c r="K214" s="850">
        <f t="shared" si="63"/>
        <v>163.89</v>
      </c>
      <c r="L214" s="850">
        <f t="shared" si="63"/>
        <v>173.358</v>
      </c>
      <c r="M214" s="850">
        <f t="shared" si="63"/>
        <v>47.92</v>
      </c>
      <c r="N214" s="850">
        <f t="shared" si="63"/>
        <v>0</v>
      </c>
      <c r="O214" s="850">
        <f t="shared" si="63"/>
        <v>7.9</v>
      </c>
      <c r="P214" s="850">
        <f t="shared" si="63"/>
        <v>117.456</v>
      </c>
      <c r="Q214" s="850">
        <f t="shared" si="63"/>
        <v>108</v>
      </c>
      <c r="R214" s="850">
        <f t="shared" si="63"/>
        <v>12.814</v>
      </c>
      <c r="S214" s="850">
        <f t="shared" si="63"/>
        <v>3.3580000000000001</v>
      </c>
      <c r="T214" s="850">
        <f t="shared" si="63"/>
        <v>9.4559999999999995</v>
      </c>
      <c r="U214" s="850">
        <f t="shared" si="63"/>
        <v>22.225999999999999</v>
      </c>
      <c r="V214" s="850">
        <f t="shared" si="63"/>
        <v>15.856</v>
      </c>
      <c r="W214" s="850">
        <f t="shared" si="63"/>
        <v>23.913000000000004</v>
      </c>
      <c r="X214" s="850">
        <f t="shared" si="63"/>
        <v>12.814</v>
      </c>
      <c r="Y214" s="850">
        <f t="shared" si="63"/>
        <v>14.469999999999999</v>
      </c>
      <c r="Z214" s="850">
        <f t="shared" si="63"/>
        <v>190.55599999999998</v>
      </c>
      <c r="AA214" s="850">
        <f t="shared" si="63"/>
        <v>100</v>
      </c>
      <c r="AB214" s="850">
        <f t="shared" si="63"/>
        <v>12.815999999999999</v>
      </c>
      <c r="AC214" s="850">
        <f t="shared" si="63"/>
        <v>115.876</v>
      </c>
      <c r="AD214" s="850">
        <f t="shared" si="63"/>
        <v>18.908000000000001</v>
      </c>
      <c r="AE214" s="850">
        <f t="shared" si="63"/>
        <v>17.64</v>
      </c>
      <c r="AF214" s="851"/>
    </row>
    <row r="215" spans="1:32" ht="16.8" x14ac:dyDescent="0.3">
      <c r="A215" s="833" t="s">
        <v>29</v>
      </c>
      <c r="B215" s="830">
        <f t="shared" ref="B215:E219" si="64">B115+B143+B171</f>
        <v>0</v>
      </c>
      <c r="C215" s="830">
        <f t="shared" si="64"/>
        <v>0</v>
      </c>
      <c r="D215" s="830">
        <f t="shared" si="64"/>
        <v>0</v>
      </c>
      <c r="E215" s="830">
        <f t="shared" si="64"/>
        <v>0</v>
      </c>
      <c r="F215" s="830" t="e">
        <f t="shared" si="60"/>
        <v>#DIV/0!</v>
      </c>
      <c r="G215" s="830" t="e">
        <f t="shared" si="61"/>
        <v>#DIV/0!</v>
      </c>
      <c r="H215" s="830">
        <f t="shared" ref="H215:AE219" si="65">H115+H143+H171</f>
        <v>0</v>
      </c>
      <c r="I215" s="830">
        <f t="shared" si="65"/>
        <v>0</v>
      </c>
      <c r="J215" s="830">
        <f t="shared" si="65"/>
        <v>0</v>
      </c>
      <c r="K215" s="830">
        <f t="shared" si="65"/>
        <v>0</v>
      </c>
      <c r="L215" s="830">
        <f t="shared" si="65"/>
        <v>0</v>
      </c>
      <c r="M215" s="830">
        <f t="shared" si="65"/>
        <v>0</v>
      </c>
      <c r="N215" s="830">
        <f t="shared" si="65"/>
        <v>0</v>
      </c>
      <c r="O215" s="830">
        <f t="shared" si="65"/>
        <v>0</v>
      </c>
      <c r="P215" s="830">
        <f t="shared" si="65"/>
        <v>0</v>
      </c>
      <c r="Q215" s="830">
        <f t="shared" si="65"/>
        <v>0</v>
      </c>
      <c r="R215" s="830">
        <f t="shared" si="65"/>
        <v>0</v>
      </c>
      <c r="S215" s="830">
        <f t="shared" si="65"/>
        <v>0</v>
      </c>
      <c r="T215" s="830">
        <f t="shared" si="65"/>
        <v>0</v>
      </c>
      <c r="U215" s="830">
        <f t="shared" si="65"/>
        <v>0</v>
      </c>
      <c r="V215" s="830">
        <f t="shared" si="65"/>
        <v>0</v>
      </c>
      <c r="W215" s="830">
        <f t="shared" si="65"/>
        <v>0</v>
      </c>
      <c r="X215" s="830">
        <f t="shared" si="65"/>
        <v>0</v>
      </c>
      <c r="Y215" s="830">
        <f t="shared" si="65"/>
        <v>0</v>
      </c>
      <c r="Z215" s="830">
        <f t="shared" si="65"/>
        <v>0</v>
      </c>
      <c r="AA215" s="830">
        <f t="shared" si="65"/>
        <v>0</v>
      </c>
      <c r="AB215" s="830">
        <f t="shared" si="65"/>
        <v>0</v>
      </c>
      <c r="AC215" s="830">
        <f t="shared" si="65"/>
        <v>0</v>
      </c>
      <c r="AD215" s="830">
        <f t="shared" si="65"/>
        <v>0</v>
      </c>
      <c r="AE215" s="830">
        <f t="shared" si="65"/>
        <v>0</v>
      </c>
      <c r="AF215" s="837"/>
    </row>
    <row r="216" spans="1:32" ht="33.6" x14ac:dyDescent="0.3">
      <c r="A216" s="833" t="s">
        <v>93</v>
      </c>
      <c r="B216" s="830">
        <f t="shared" si="64"/>
        <v>0</v>
      </c>
      <c r="C216" s="830">
        <f t="shared" si="64"/>
        <v>0</v>
      </c>
      <c r="D216" s="830">
        <f t="shared" si="64"/>
        <v>0</v>
      </c>
      <c r="E216" s="830">
        <f t="shared" si="64"/>
        <v>0</v>
      </c>
      <c r="F216" s="830" t="e">
        <f t="shared" si="60"/>
        <v>#DIV/0!</v>
      </c>
      <c r="G216" s="830" t="e">
        <f t="shared" si="61"/>
        <v>#DIV/0!</v>
      </c>
      <c r="H216" s="830">
        <f t="shared" si="65"/>
        <v>0</v>
      </c>
      <c r="I216" s="830">
        <f t="shared" si="65"/>
        <v>0</v>
      </c>
      <c r="J216" s="830">
        <f t="shared" si="65"/>
        <v>0</v>
      </c>
      <c r="K216" s="830">
        <f t="shared" si="65"/>
        <v>0</v>
      </c>
      <c r="L216" s="830">
        <f t="shared" si="65"/>
        <v>0</v>
      </c>
      <c r="M216" s="830">
        <f t="shared" si="65"/>
        <v>0</v>
      </c>
      <c r="N216" s="830">
        <f t="shared" si="65"/>
        <v>0</v>
      </c>
      <c r="O216" s="830">
        <f t="shared" si="65"/>
        <v>0</v>
      </c>
      <c r="P216" s="830">
        <f t="shared" si="65"/>
        <v>0</v>
      </c>
      <c r="Q216" s="830">
        <f t="shared" si="65"/>
        <v>0</v>
      </c>
      <c r="R216" s="830">
        <f t="shared" si="65"/>
        <v>0</v>
      </c>
      <c r="S216" s="830">
        <f t="shared" si="65"/>
        <v>0</v>
      </c>
      <c r="T216" s="830">
        <f t="shared" si="65"/>
        <v>0</v>
      </c>
      <c r="U216" s="830">
        <f t="shared" si="65"/>
        <v>0</v>
      </c>
      <c r="V216" s="830">
        <f t="shared" si="65"/>
        <v>0</v>
      </c>
      <c r="W216" s="830">
        <f t="shared" si="65"/>
        <v>0</v>
      </c>
      <c r="X216" s="830">
        <f t="shared" si="65"/>
        <v>0</v>
      </c>
      <c r="Y216" s="830">
        <f t="shared" si="65"/>
        <v>0</v>
      </c>
      <c r="Z216" s="830">
        <f t="shared" si="65"/>
        <v>0</v>
      </c>
      <c r="AA216" s="830">
        <f t="shared" si="65"/>
        <v>0</v>
      </c>
      <c r="AB216" s="830">
        <f t="shared" si="65"/>
        <v>0</v>
      </c>
      <c r="AC216" s="830">
        <f t="shared" si="65"/>
        <v>0</v>
      </c>
      <c r="AD216" s="830">
        <f t="shared" si="65"/>
        <v>0</v>
      </c>
      <c r="AE216" s="830">
        <f t="shared" si="65"/>
        <v>0</v>
      </c>
      <c r="AF216" s="837"/>
    </row>
    <row r="217" spans="1:32" ht="16.8" x14ac:dyDescent="0.3">
      <c r="A217" s="833" t="s">
        <v>28</v>
      </c>
      <c r="B217" s="1420">
        <f>B117+B145+B173</f>
        <v>780.40200000000004</v>
      </c>
      <c r="C217" s="830">
        <f>H217+J217+L217+N217+P217+R217+T217+V217+X217+Z217+AB217+AD217</f>
        <v>780.40199999999993</v>
      </c>
      <c r="D217" s="1420">
        <f>D205+D212+D198+D191+D177+D170+D149+D142+D135+D128+D121+D114</f>
        <v>1031.4859999999999</v>
      </c>
      <c r="E217" s="1420">
        <f>D217</f>
        <v>1031.4859999999999</v>
      </c>
      <c r="F217" s="830">
        <f t="shared" si="60"/>
        <v>132.1736745933506</v>
      </c>
      <c r="G217" s="830">
        <f t="shared" si="61"/>
        <v>132.1736745933506</v>
      </c>
      <c r="H217" s="830">
        <f t="shared" si="65"/>
        <v>0</v>
      </c>
      <c r="I217" s="830">
        <f t="shared" si="65"/>
        <v>0</v>
      </c>
      <c r="J217" s="830">
        <f t="shared" si="65"/>
        <v>216.36799999999999</v>
      </c>
      <c r="K217" s="830">
        <f t="shared" si="65"/>
        <v>163.89</v>
      </c>
      <c r="L217" s="830">
        <f t="shared" si="65"/>
        <v>173.358</v>
      </c>
      <c r="M217" s="830">
        <f t="shared" si="65"/>
        <v>47.92</v>
      </c>
      <c r="N217" s="830">
        <f t="shared" si="65"/>
        <v>0</v>
      </c>
      <c r="O217" s="830">
        <f t="shared" si="65"/>
        <v>7.9</v>
      </c>
      <c r="P217" s="830">
        <f t="shared" si="65"/>
        <v>117.456</v>
      </c>
      <c r="Q217" s="830">
        <f t="shared" si="65"/>
        <v>108</v>
      </c>
      <c r="R217" s="830">
        <f t="shared" si="65"/>
        <v>12.814</v>
      </c>
      <c r="S217" s="830">
        <f t="shared" si="65"/>
        <v>3.3580000000000001</v>
      </c>
      <c r="T217" s="830">
        <f t="shared" si="65"/>
        <v>9.4559999999999995</v>
      </c>
      <c r="U217" s="830">
        <f t="shared" si="65"/>
        <v>22.225999999999999</v>
      </c>
      <c r="V217" s="830">
        <f t="shared" si="65"/>
        <v>15.856</v>
      </c>
      <c r="W217" s="830">
        <f t="shared" si="65"/>
        <v>23.913000000000004</v>
      </c>
      <c r="X217" s="830">
        <f t="shared" si="65"/>
        <v>12.814</v>
      </c>
      <c r="Y217" s="830">
        <f t="shared" si="65"/>
        <v>14.469999999999999</v>
      </c>
      <c r="Z217" s="830">
        <f t="shared" si="65"/>
        <v>190.55599999999998</v>
      </c>
      <c r="AA217" s="830">
        <v>100</v>
      </c>
      <c r="AB217" s="830">
        <f t="shared" si="65"/>
        <v>12.815999999999999</v>
      </c>
      <c r="AC217" s="830">
        <f>AC117+AC145+AC173</f>
        <v>115.876</v>
      </c>
      <c r="AD217" s="830">
        <f>AD117+AD145+AD173</f>
        <v>18.908000000000001</v>
      </c>
      <c r="AE217" s="830">
        <f>AE117+AE145+AE173</f>
        <v>17.64</v>
      </c>
      <c r="AF217" s="837"/>
    </row>
    <row r="218" spans="1:32" ht="33.6" x14ac:dyDescent="0.3">
      <c r="A218" s="833" t="s">
        <v>94</v>
      </c>
      <c r="B218" s="830">
        <f t="shared" si="64"/>
        <v>0</v>
      </c>
      <c r="C218" s="830">
        <f t="shared" si="64"/>
        <v>0</v>
      </c>
      <c r="D218" s="830">
        <f t="shared" si="64"/>
        <v>0</v>
      </c>
      <c r="E218" s="830">
        <f t="shared" si="64"/>
        <v>0</v>
      </c>
      <c r="F218" s="830" t="e">
        <f t="shared" si="60"/>
        <v>#DIV/0!</v>
      </c>
      <c r="G218" s="830" t="e">
        <f t="shared" si="61"/>
        <v>#DIV/0!</v>
      </c>
      <c r="H218" s="830">
        <f t="shared" si="65"/>
        <v>0</v>
      </c>
      <c r="I218" s="830">
        <f t="shared" si="65"/>
        <v>0</v>
      </c>
      <c r="J218" s="830">
        <f t="shared" si="65"/>
        <v>0</v>
      </c>
      <c r="K218" s="830">
        <f t="shared" si="65"/>
        <v>0</v>
      </c>
      <c r="L218" s="830">
        <f t="shared" si="65"/>
        <v>0</v>
      </c>
      <c r="M218" s="830">
        <f t="shared" si="65"/>
        <v>0</v>
      </c>
      <c r="N218" s="830">
        <f t="shared" si="65"/>
        <v>0</v>
      </c>
      <c r="O218" s="830">
        <f t="shared" si="65"/>
        <v>0</v>
      </c>
      <c r="P218" s="830">
        <f t="shared" si="65"/>
        <v>0</v>
      </c>
      <c r="Q218" s="830">
        <f t="shared" si="65"/>
        <v>0</v>
      </c>
      <c r="R218" s="830">
        <f t="shared" si="65"/>
        <v>0</v>
      </c>
      <c r="S218" s="830">
        <f t="shared" si="65"/>
        <v>0</v>
      </c>
      <c r="T218" s="830">
        <f t="shared" si="65"/>
        <v>0</v>
      </c>
      <c r="U218" s="830">
        <f t="shared" si="65"/>
        <v>0</v>
      </c>
      <c r="V218" s="830">
        <f t="shared" si="65"/>
        <v>0</v>
      </c>
      <c r="W218" s="830">
        <f t="shared" si="65"/>
        <v>0</v>
      </c>
      <c r="X218" s="830">
        <f t="shared" si="65"/>
        <v>0</v>
      </c>
      <c r="Y218" s="830">
        <f t="shared" si="65"/>
        <v>0</v>
      </c>
      <c r="Z218" s="830">
        <f t="shared" si="65"/>
        <v>0</v>
      </c>
      <c r="AA218" s="830">
        <f t="shared" si="65"/>
        <v>0</v>
      </c>
      <c r="AB218" s="830">
        <f t="shared" si="65"/>
        <v>0</v>
      </c>
      <c r="AC218" s="830">
        <f t="shared" si="65"/>
        <v>0</v>
      </c>
      <c r="AD218" s="830">
        <f t="shared" si="65"/>
        <v>0</v>
      </c>
      <c r="AE218" s="830">
        <f t="shared" si="65"/>
        <v>0</v>
      </c>
      <c r="AF218" s="837"/>
    </row>
    <row r="219" spans="1:32" ht="16.8" x14ac:dyDescent="0.3">
      <c r="A219" s="835" t="s">
        <v>95</v>
      </c>
      <c r="B219" s="830">
        <f t="shared" si="64"/>
        <v>0</v>
      </c>
      <c r="C219" s="830">
        <f t="shared" si="64"/>
        <v>0</v>
      </c>
      <c r="D219" s="830">
        <f t="shared" si="64"/>
        <v>0</v>
      </c>
      <c r="E219" s="830">
        <f t="shared" si="64"/>
        <v>0</v>
      </c>
      <c r="F219" s="830" t="e">
        <f t="shared" si="60"/>
        <v>#DIV/0!</v>
      </c>
      <c r="G219" s="830" t="e">
        <f t="shared" si="61"/>
        <v>#DIV/0!</v>
      </c>
      <c r="H219" s="830">
        <f t="shared" si="65"/>
        <v>0</v>
      </c>
      <c r="I219" s="830">
        <f t="shared" si="65"/>
        <v>0</v>
      </c>
      <c r="J219" s="830">
        <f t="shared" si="65"/>
        <v>0</v>
      </c>
      <c r="K219" s="830">
        <f t="shared" si="65"/>
        <v>0</v>
      </c>
      <c r="L219" s="830">
        <f t="shared" si="65"/>
        <v>0</v>
      </c>
      <c r="M219" s="830">
        <f t="shared" si="65"/>
        <v>0</v>
      </c>
      <c r="N219" s="830">
        <f t="shared" si="65"/>
        <v>0</v>
      </c>
      <c r="O219" s="830">
        <f t="shared" si="65"/>
        <v>0</v>
      </c>
      <c r="P219" s="830">
        <f t="shared" si="65"/>
        <v>0</v>
      </c>
      <c r="Q219" s="830">
        <f t="shared" si="65"/>
        <v>0</v>
      </c>
      <c r="R219" s="830">
        <f t="shared" si="65"/>
        <v>0</v>
      </c>
      <c r="S219" s="830">
        <f t="shared" si="65"/>
        <v>0</v>
      </c>
      <c r="T219" s="830">
        <f t="shared" si="65"/>
        <v>0</v>
      </c>
      <c r="U219" s="830">
        <f t="shared" si="65"/>
        <v>0</v>
      </c>
      <c r="V219" s="830">
        <f t="shared" si="65"/>
        <v>0</v>
      </c>
      <c r="W219" s="830">
        <f t="shared" si="65"/>
        <v>0</v>
      </c>
      <c r="X219" s="830">
        <f t="shared" si="65"/>
        <v>0</v>
      </c>
      <c r="Y219" s="830">
        <f t="shared" si="65"/>
        <v>0</v>
      </c>
      <c r="Z219" s="830">
        <f t="shared" si="65"/>
        <v>0</v>
      </c>
      <c r="AA219" s="830">
        <f t="shared" si="65"/>
        <v>0</v>
      </c>
      <c r="AB219" s="830">
        <f t="shared" si="65"/>
        <v>0</v>
      </c>
      <c r="AC219" s="830">
        <f t="shared" si="65"/>
        <v>0</v>
      </c>
      <c r="AD219" s="830">
        <f t="shared" si="65"/>
        <v>0</v>
      </c>
      <c r="AE219" s="830">
        <f t="shared" si="65"/>
        <v>0</v>
      </c>
      <c r="AF219" s="837"/>
    </row>
    <row r="220" spans="1:32" ht="20.399999999999999" x14ac:dyDescent="0.3">
      <c r="A220" s="1495" t="s">
        <v>502</v>
      </c>
      <c r="B220" s="1496"/>
      <c r="C220" s="1496"/>
      <c r="D220" s="1496"/>
      <c r="E220" s="1496"/>
      <c r="F220" s="1496"/>
      <c r="G220" s="1496"/>
      <c r="H220" s="1496"/>
      <c r="I220" s="1496"/>
      <c r="J220" s="1496"/>
      <c r="K220" s="1496"/>
      <c r="L220" s="1496"/>
      <c r="M220" s="1496"/>
      <c r="N220" s="1496"/>
      <c r="O220" s="1496"/>
      <c r="P220" s="1496"/>
      <c r="Q220" s="1496"/>
      <c r="R220" s="1496"/>
      <c r="S220" s="1496"/>
      <c r="T220" s="1496"/>
      <c r="U220" s="1496"/>
      <c r="V220" s="1496"/>
      <c r="W220" s="1496"/>
      <c r="X220" s="1496"/>
      <c r="Y220" s="1496"/>
      <c r="Z220" s="1496"/>
      <c r="AA220" s="1496"/>
      <c r="AB220" s="1496"/>
      <c r="AC220" s="1496"/>
      <c r="AD220" s="1496"/>
      <c r="AE220" s="1497"/>
      <c r="AF220" s="837"/>
    </row>
    <row r="221" spans="1:32" ht="20.399999999999999" x14ac:dyDescent="0.3">
      <c r="A221" s="1498" t="s">
        <v>503</v>
      </c>
      <c r="B221" s="1499"/>
      <c r="C221" s="1499"/>
      <c r="D221" s="1499"/>
      <c r="E221" s="1499"/>
      <c r="F221" s="1499"/>
      <c r="G221" s="1499"/>
      <c r="H221" s="1499"/>
      <c r="I221" s="1499"/>
      <c r="J221" s="1499"/>
      <c r="K221" s="1499"/>
      <c r="L221" s="1499"/>
      <c r="M221" s="1499"/>
      <c r="N221" s="1499"/>
      <c r="O221" s="1499"/>
      <c r="P221" s="1499"/>
      <c r="Q221" s="1499"/>
      <c r="R221" s="1499"/>
      <c r="S221" s="1499"/>
      <c r="T221" s="1499"/>
      <c r="U221" s="1499"/>
      <c r="V221" s="1499"/>
      <c r="W221" s="1499"/>
      <c r="X221" s="1499"/>
      <c r="Y221" s="1499"/>
      <c r="Z221" s="1499"/>
      <c r="AA221" s="1499"/>
      <c r="AB221" s="1499"/>
      <c r="AC221" s="1499"/>
      <c r="AD221" s="1499"/>
      <c r="AE221" s="1500"/>
      <c r="AF221" s="837"/>
    </row>
    <row r="222" spans="1:32" ht="16.8" x14ac:dyDescent="0.3">
      <c r="A222" s="848" t="s">
        <v>26</v>
      </c>
      <c r="B222" s="828">
        <f>B223+B224+B225+B227</f>
        <v>0</v>
      </c>
      <c r="C222" s="828">
        <f>C223+C224+C225+C227</f>
        <v>0</v>
      </c>
      <c r="D222" s="828">
        <f>D223+D224+D225+D227</f>
        <v>0</v>
      </c>
      <c r="E222" s="828">
        <f>E223+E224+E225+E227</f>
        <v>0</v>
      </c>
      <c r="F222" s="828" t="e">
        <f t="shared" ref="F222:F227" si="66">E222/B222*100</f>
        <v>#DIV/0!</v>
      </c>
      <c r="G222" s="828" t="e">
        <f t="shared" ref="G222:G227" si="67">E222/C222*100</f>
        <v>#DIV/0!</v>
      </c>
      <c r="H222" s="828">
        <f t="shared" ref="H222:AE222" si="68">H223+H224+H225+H227</f>
        <v>0</v>
      </c>
      <c r="I222" s="828">
        <f t="shared" si="68"/>
        <v>0</v>
      </c>
      <c r="J222" s="828">
        <f t="shared" si="68"/>
        <v>0</v>
      </c>
      <c r="K222" s="828">
        <f t="shared" si="68"/>
        <v>0</v>
      </c>
      <c r="L222" s="828">
        <f t="shared" si="68"/>
        <v>0</v>
      </c>
      <c r="M222" s="828">
        <f t="shared" si="68"/>
        <v>0</v>
      </c>
      <c r="N222" s="828">
        <f t="shared" si="68"/>
        <v>0</v>
      </c>
      <c r="O222" s="828">
        <f t="shared" si="68"/>
        <v>0</v>
      </c>
      <c r="P222" s="828">
        <f t="shared" si="68"/>
        <v>0</v>
      </c>
      <c r="Q222" s="828">
        <f t="shared" si="68"/>
        <v>0</v>
      </c>
      <c r="R222" s="828">
        <f t="shared" si="68"/>
        <v>0</v>
      </c>
      <c r="S222" s="828">
        <f t="shared" si="68"/>
        <v>0</v>
      </c>
      <c r="T222" s="828">
        <f t="shared" si="68"/>
        <v>0</v>
      </c>
      <c r="U222" s="828">
        <f t="shared" si="68"/>
        <v>0</v>
      </c>
      <c r="V222" s="828">
        <f t="shared" si="68"/>
        <v>0</v>
      </c>
      <c r="W222" s="828">
        <f t="shared" si="68"/>
        <v>0</v>
      </c>
      <c r="X222" s="828">
        <f t="shared" si="68"/>
        <v>0</v>
      </c>
      <c r="Y222" s="828">
        <f t="shared" si="68"/>
        <v>0</v>
      </c>
      <c r="Z222" s="828">
        <f t="shared" si="68"/>
        <v>0</v>
      </c>
      <c r="AA222" s="828">
        <f t="shared" si="68"/>
        <v>0</v>
      </c>
      <c r="AB222" s="828">
        <f t="shared" si="68"/>
        <v>0</v>
      </c>
      <c r="AC222" s="828">
        <f t="shared" si="68"/>
        <v>0</v>
      </c>
      <c r="AD222" s="828">
        <f t="shared" si="68"/>
        <v>0</v>
      </c>
      <c r="AE222" s="828">
        <f t="shared" si="68"/>
        <v>0</v>
      </c>
      <c r="AF222" s="837"/>
    </row>
    <row r="223" spans="1:32" ht="16.8" x14ac:dyDescent="0.3">
      <c r="A223" s="833" t="s">
        <v>29</v>
      </c>
      <c r="B223" s="830">
        <f>H223+J223+L223+N223+P223+R223+T223+V223+X223+Z223+AB223+AD223</f>
        <v>0</v>
      </c>
      <c r="C223" s="830">
        <f>H223</f>
        <v>0</v>
      </c>
      <c r="D223" s="830"/>
      <c r="E223" s="830">
        <f>I223+K223+M223+O223+Q223+S223+U223+W223+Y223+AA223+AC223+AE223</f>
        <v>0</v>
      </c>
      <c r="F223" s="828" t="e">
        <f t="shared" si="66"/>
        <v>#DIV/0!</v>
      </c>
      <c r="G223" s="828" t="e">
        <f t="shared" si="67"/>
        <v>#DIV/0!</v>
      </c>
      <c r="H223" s="831"/>
      <c r="I223" s="831"/>
      <c r="J223" s="831"/>
      <c r="K223" s="831"/>
      <c r="L223" s="831"/>
      <c r="M223" s="831"/>
      <c r="N223" s="831"/>
      <c r="O223" s="831"/>
      <c r="P223" s="831"/>
      <c r="Q223" s="831"/>
      <c r="R223" s="831"/>
      <c r="S223" s="831"/>
      <c r="T223" s="831"/>
      <c r="U223" s="831"/>
      <c r="V223" s="831"/>
      <c r="W223" s="831"/>
      <c r="X223" s="831"/>
      <c r="Y223" s="831"/>
      <c r="Z223" s="831"/>
      <c r="AA223" s="831"/>
      <c r="AB223" s="831"/>
      <c r="AC223" s="831"/>
      <c r="AD223" s="831"/>
      <c r="AE223" s="832"/>
      <c r="AF223" s="837"/>
    </row>
    <row r="224" spans="1:32" ht="33.6" x14ac:dyDescent="0.3">
      <c r="A224" s="833" t="s">
        <v>93</v>
      </c>
      <c r="B224" s="830">
        <f>H224+J224+L224+N224+P224+R224+T224+V224+X224+Z224+AB224+AD224</f>
        <v>0</v>
      </c>
      <c r="C224" s="830">
        <f>H224</f>
        <v>0</v>
      </c>
      <c r="D224" s="830"/>
      <c r="E224" s="830">
        <f>I224+K224+M224+O224+Q224+S224+U224+W224+Y224+AA224+AC224+AE224</f>
        <v>0</v>
      </c>
      <c r="F224" s="828" t="e">
        <f t="shared" si="66"/>
        <v>#DIV/0!</v>
      </c>
      <c r="G224" s="828" t="e">
        <f t="shared" si="67"/>
        <v>#DIV/0!</v>
      </c>
      <c r="H224" s="831"/>
      <c r="I224" s="831"/>
      <c r="J224" s="831"/>
      <c r="K224" s="831"/>
      <c r="L224" s="831"/>
      <c r="M224" s="831"/>
      <c r="N224" s="831"/>
      <c r="O224" s="831"/>
      <c r="P224" s="831"/>
      <c r="Q224" s="831"/>
      <c r="R224" s="831"/>
      <c r="S224" s="831"/>
      <c r="T224" s="831"/>
      <c r="U224" s="831"/>
      <c r="V224" s="831"/>
      <c r="W224" s="831"/>
      <c r="X224" s="831"/>
      <c r="Y224" s="831"/>
      <c r="Z224" s="831"/>
      <c r="AA224" s="831"/>
      <c r="AB224" s="831"/>
      <c r="AC224" s="831"/>
      <c r="AD224" s="831"/>
      <c r="AE224" s="832"/>
      <c r="AF224" s="837"/>
    </row>
    <row r="225" spans="1:32" ht="16.8" x14ac:dyDescent="0.3">
      <c r="A225" s="833" t="s">
        <v>28</v>
      </c>
      <c r="B225" s="830">
        <f>H225+J225+L225+N225+P225+R225+T225+V225+X225+Z225+AB225+AD225</f>
        <v>0</v>
      </c>
      <c r="C225" s="830">
        <f>H225+J225</f>
        <v>0</v>
      </c>
      <c r="D225" s="830">
        <f>E225</f>
        <v>0</v>
      </c>
      <c r="E225" s="830">
        <f>I225+K225+M225+O225+Q225+S225+U225+W225+Y225+AA225+AC225+AE225</f>
        <v>0</v>
      </c>
      <c r="F225" s="828" t="e">
        <f t="shared" si="66"/>
        <v>#DIV/0!</v>
      </c>
      <c r="G225" s="828" t="e">
        <f t="shared" si="67"/>
        <v>#DIV/0!</v>
      </c>
      <c r="H225" s="831"/>
      <c r="I225" s="831"/>
      <c r="J225" s="831"/>
      <c r="K225" s="831"/>
      <c r="L225" s="831"/>
      <c r="M225" s="831"/>
      <c r="N225" s="831"/>
      <c r="O225" s="831"/>
      <c r="P225" s="831"/>
      <c r="Q225" s="831"/>
      <c r="R225" s="831"/>
      <c r="S225" s="831"/>
      <c r="T225" s="831"/>
      <c r="U225" s="831"/>
      <c r="V225" s="831"/>
      <c r="W225" s="831"/>
      <c r="X225" s="831"/>
      <c r="Y225" s="831"/>
      <c r="Z225" s="831"/>
      <c r="AA225" s="831"/>
      <c r="AB225" s="831"/>
      <c r="AC225" s="831"/>
      <c r="AD225" s="831"/>
      <c r="AE225" s="832"/>
      <c r="AF225" s="837"/>
    </row>
    <row r="226" spans="1:32" ht="33.6" x14ac:dyDescent="0.3">
      <c r="A226" s="833" t="s">
        <v>94</v>
      </c>
      <c r="B226" s="830">
        <f>H226+J226+L226+N226+P226+R226+T226+V226+X226+Z226+AB226+AD226</f>
        <v>0</v>
      </c>
      <c r="C226" s="830">
        <f>H226</f>
        <v>0</v>
      </c>
      <c r="D226" s="830"/>
      <c r="E226" s="830">
        <f>I226+K226+M226+O226+Q226+S226+U226+W226+Y226+AA226+AC226+AE226</f>
        <v>0</v>
      </c>
      <c r="F226" s="828" t="e">
        <f t="shared" si="66"/>
        <v>#DIV/0!</v>
      </c>
      <c r="G226" s="828" t="e">
        <f t="shared" si="67"/>
        <v>#DIV/0!</v>
      </c>
      <c r="H226" s="831"/>
      <c r="I226" s="831"/>
      <c r="J226" s="831"/>
      <c r="K226" s="831"/>
      <c r="L226" s="831"/>
      <c r="M226" s="831"/>
      <c r="N226" s="831"/>
      <c r="O226" s="831"/>
      <c r="P226" s="831"/>
      <c r="Q226" s="831"/>
      <c r="R226" s="831"/>
      <c r="S226" s="831"/>
      <c r="T226" s="831"/>
      <c r="U226" s="831"/>
      <c r="V226" s="831"/>
      <c r="W226" s="831"/>
      <c r="X226" s="831"/>
      <c r="Y226" s="831"/>
      <c r="Z226" s="831"/>
      <c r="AA226" s="831"/>
      <c r="AB226" s="831"/>
      <c r="AC226" s="831"/>
      <c r="AD226" s="831"/>
      <c r="AE226" s="832"/>
      <c r="AF226" s="837"/>
    </row>
    <row r="227" spans="1:32" ht="16.8" x14ac:dyDescent="0.3">
      <c r="A227" s="835" t="s">
        <v>95</v>
      </c>
      <c r="B227" s="830">
        <f>H227+J227+L227+N227+P227+R227+T227+V227+X227+Z227+AB227+AD227</f>
        <v>0</v>
      </c>
      <c r="C227" s="830">
        <f>H227</f>
        <v>0</v>
      </c>
      <c r="D227" s="830"/>
      <c r="E227" s="830">
        <f>I227+K227+M227+O227+Q227+S227+U227+W227+Y227+AA227+AC227+AE227</f>
        <v>0</v>
      </c>
      <c r="F227" s="828" t="e">
        <f t="shared" si="66"/>
        <v>#DIV/0!</v>
      </c>
      <c r="G227" s="828" t="e">
        <f t="shared" si="67"/>
        <v>#DIV/0!</v>
      </c>
      <c r="H227" s="831"/>
      <c r="I227" s="831"/>
      <c r="J227" s="831"/>
      <c r="K227" s="831"/>
      <c r="L227" s="831"/>
      <c r="M227" s="831"/>
      <c r="N227" s="831"/>
      <c r="O227" s="831"/>
      <c r="P227" s="831"/>
      <c r="Q227" s="831"/>
      <c r="R227" s="831"/>
      <c r="S227" s="831"/>
      <c r="T227" s="831"/>
      <c r="U227" s="831"/>
      <c r="V227" s="831"/>
      <c r="W227" s="831"/>
      <c r="X227" s="831"/>
      <c r="Y227" s="831"/>
      <c r="Z227" s="831"/>
      <c r="AA227" s="831"/>
      <c r="AB227" s="831"/>
      <c r="AC227" s="831"/>
      <c r="AD227" s="831"/>
      <c r="AE227" s="832"/>
      <c r="AF227" s="837"/>
    </row>
    <row r="228" spans="1:32" ht="46.8" x14ac:dyDescent="0.3">
      <c r="A228" s="867" t="s">
        <v>504</v>
      </c>
      <c r="B228" s="852"/>
      <c r="C228" s="852"/>
      <c r="D228" s="852"/>
      <c r="E228" s="852"/>
      <c r="F228" s="852"/>
      <c r="G228" s="852"/>
      <c r="H228" s="853"/>
      <c r="I228" s="853"/>
      <c r="J228" s="853"/>
      <c r="K228" s="853"/>
      <c r="L228" s="853"/>
      <c r="M228" s="853"/>
      <c r="N228" s="853"/>
      <c r="O228" s="853"/>
      <c r="P228" s="853"/>
      <c r="Q228" s="853"/>
      <c r="R228" s="853"/>
      <c r="S228" s="853"/>
      <c r="T228" s="853"/>
      <c r="U228" s="853"/>
      <c r="V228" s="853"/>
      <c r="W228" s="853"/>
      <c r="X228" s="853"/>
      <c r="Y228" s="853"/>
      <c r="Z228" s="853"/>
      <c r="AA228" s="853"/>
      <c r="AB228" s="853"/>
      <c r="AC228" s="853"/>
      <c r="AD228" s="853"/>
      <c r="AE228" s="854"/>
      <c r="AF228" s="851"/>
    </row>
    <row r="229" spans="1:32" ht="16.8" x14ac:dyDescent="0.3">
      <c r="A229" s="848" t="s">
        <v>26</v>
      </c>
      <c r="B229" s="828">
        <f>B230+B231+B232+B234</f>
        <v>0</v>
      </c>
      <c r="C229" s="828">
        <f>C230+C231+C232+C234</f>
        <v>0</v>
      </c>
      <c r="D229" s="828">
        <f>D230+D231+D232+D234</f>
        <v>0</v>
      </c>
      <c r="E229" s="828">
        <f>E230+E231+E232+E234</f>
        <v>0</v>
      </c>
      <c r="F229" s="828" t="e">
        <f t="shared" ref="F229:F234" si="69">E229/B229*100</f>
        <v>#DIV/0!</v>
      </c>
      <c r="G229" s="828" t="e">
        <f t="shared" ref="G229:G234" si="70">E229/C229*100</f>
        <v>#DIV/0!</v>
      </c>
      <c r="H229" s="828">
        <f t="shared" ref="H229:AE229" si="71">H230+H231+H232+H234</f>
        <v>0</v>
      </c>
      <c r="I229" s="828">
        <f t="shared" si="71"/>
        <v>0</v>
      </c>
      <c r="J229" s="828">
        <f t="shared" si="71"/>
        <v>0</v>
      </c>
      <c r="K229" s="828">
        <f t="shared" si="71"/>
        <v>0</v>
      </c>
      <c r="L229" s="828">
        <f t="shared" si="71"/>
        <v>0</v>
      </c>
      <c r="M229" s="828">
        <f t="shared" si="71"/>
        <v>0</v>
      </c>
      <c r="N229" s="828">
        <f t="shared" si="71"/>
        <v>0</v>
      </c>
      <c r="O229" s="828">
        <f t="shared" si="71"/>
        <v>0</v>
      </c>
      <c r="P229" s="828">
        <f t="shared" si="71"/>
        <v>0</v>
      </c>
      <c r="Q229" s="828">
        <f t="shared" si="71"/>
        <v>0</v>
      </c>
      <c r="R229" s="828">
        <f t="shared" si="71"/>
        <v>0</v>
      </c>
      <c r="S229" s="828">
        <f t="shared" si="71"/>
        <v>0</v>
      </c>
      <c r="T229" s="828">
        <f t="shared" si="71"/>
        <v>0</v>
      </c>
      <c r="U229" s="828">
        <f t="shared" si="71"/>
        <v>0</v>
      </c>
      <c r="V229" s="828">
        <f t="shared" si="71"/>
        <v>0</v>
      </c>
      <c r="W229" s="828">
        <f t="shared" si="71"/>
        <v>0</v>
      </c>
      <c r="X229" s="828">
        <f t="shared" si="71"/>
        <v>0</v>
      </c>
      <c r="Y229" s="828">
        <f t="shared" si="71"/>
        <v>0</v>
      </c>
      <c r="Z229" s="828">
        <f t="shared" si="71"/>
        <v>0</v>
      </c>
      <c r="AA229" s="828">
        <f t="shared" si="71"/>
        <v>0</v>
      </c>
      <c r="AB229" s="828">
        <f t="shared" si="71"/>
        <v>0</v>
      </c>
      <c r="AC229" s="828">
        <f t="shared" si="71"/>
        <v>0</v>
      </c>
      <c r="AD229" s="828">
        <f t="shared" si="71"/>
        <v>0</v>
      </c>
      <c r="AE229" s="828">
        <f t="shared" si="71"/>
        <v>0</v>
      </c>
      <c r="AF229" s="837"/>
    </row>
    <row r="230" spans="1:32" ht="16.8" x14ac:dyDescent="0.3">
      <c r="A230" s="833" t="s">
        <v>29</v>
      </c>
      <c r="B230" s="830">
        <f t="shared" ref="B230:E234" si="72">B223</f>
        <v>0</v>
      </c>
      <c r="C230" s="830">
        <f t="shared" si="72"/>
        <v>0</v>
      </c>
      <c r="D230" s="830">
        <f t="shared" si="72"/>
        <v>0</v>
      </c>
      <c r="E230" s="830">
        <f t="shared" si="72"/>
        <v>0</v>
      </c>
      <c r="F230" s="828" t="e">
        <f t="shared" si="69"/>
        <v>#DIV/0!</v>
      </c>
      <c r="G230" s="828" t="e">
        <f t="shared" si="70"/>
        <v>#DIV/0!</v>
      </c>
      <c r="H230" s="830">
        <f t="shared" ref="H230:AE234" si="73">H223</f>
        <v>0</v>
      </c>
      <c r="I230" s="830">
        <f t="shared" si="73"/>
        <v>0</v>
      </c>
      <c r="J230" s="830">
        <f t="shared" si="73"/>
        <v>0</v>
      </c>
      <c r="K230" s="830">
        <f t="shared" si="73"/>
        <v>0</v>
      </c>
      <c r="L230" s="830">
        <f t="shared" si="73"/>
        <v>0</v>
      </c>
      <c r="M230" s="830">
        <f t="shared" si="73"/>
        <v>0</v>
      </c>
      <c r="N230" s="830">
        <f t="shared" si="73"/>
        <v>0</v>
      </c>
      <c r="O230" s="830">
        <f t="shared" si="73"/>
        <v>0</v>
      </c>
      <c r="P230" s="830">
        <f t="shared" si="73"/>
        <v>0</v>
      </c>
      <c r="Q230" s="830">
        <f t="shared" si="73"/>
        <v>0</v>
      </c>
      <c r="R230" s="830">
        <f t="shared" si="73"/>
        <v>0</v>
      </c>
      <c r="S230" s="830">
        <f t="shared" si="73"/>
        <v>0</v>
      </c>
      <c r="T230" s="830">
        <f t="shared" si="73"/>
        <v>0</v>
      </c>
      <c r="U230" s="830">
        <f t="shared" si="73"/>
        <v>0</v>
      </c>
      <c r="V230" s="830">
        <f t="shared" si="73"/>
        <v>0</v>
      </c>
      <c r="W230" s="830">
        <f t="shared" si="73"/>
        <v>0</v>
      </c>
      <c r="X230" s="830">
        <f t="shared" si="73"/>
        <v>0</v>
      </c>
      <c r="Y230" s="830">
        <f t="shared" si="73"/>
        <v>0</v>
      </c>
      <c r="Z230" s="830">
        <f t="shared" si="73"/>
        <v>0</v>
      </c>
      <c r="AA230" s="830">
        <f t="shared" si="73"/>
        <v>0</v>
      </c>
      <c r="AB230" s="830">
        <f t="shared" si="73"/>
        <v>0</v>
      </c>
      <c r="AC230" s="830">
        <f t="shared" si="73"/>
        <v>0</v>
      </c>
      <c r="AD230" s="830">
        <f t="shared" si="73"/>
        <v>0</v>
      </c>
      <c r="AE230" s="830">
        <f t="shared" si="73"/>
        <v>0</v>
      </c>
      <c r="AF230" s="837"/>
    </row>
    <row r="231" spans="1:32" ht="33.6" x14ac:dyDescent="0.3">
      <c r="A231" s="833" t="s">
        <v>93</v>
      </c>
      <c r="B231" s="830">
        <f t="shared" si="72"/>
        <v>0</v>
      </c>
      <c r="C231" s="830">
        <f t="shared" si="72"/>
        <v>0</v>
      </c>
      <c r="D231" s="830">
        <f t="shared" si="72"/>
        <v>0</v>
      </c>
      <c r="E231" s="830">
        <f t="shared" si="72"/>
        <v>0</v>
      </c>
      <c r="F231" s="828" t="e">
        <f t="shared" si="69"/>
        <v>#DIV/0!</v>
      </c>
      <c r="G231" s="828" t="e">
        <f t="shared" si="70"/>
        <v>#DIV/0!</v>
      </c>
      <c r="H231" s="830">
        <f t="shared" si="73"/>
        <v>0</v>
      </c>
      <c r="I231" s="830">
        <f t="shared" si="73"/>
        <v>0</v>
      </c>
      <c r="J231" s="830">
        <f t="shared" si="73"/>
        <v>0</v>
      </c>
      <c r="K231" s="830">
        <f t="shared" si="73"/>
        <v>0</v>
      </c>
      <c r="L231" s="830">
        <f t="shared" si="73"/>
        <v>0</v>
      </c>
      <c r="M231" s="830">
        <f t="shared" si="73"/>
        <v>0</v>
      </c>
      <c r="N231" s="830">
        <f t="shared" si="73"/>
        <v>0</v>
      </c>
      <c r="O231" s="830">
        <f t="shared" si="73"/>
        <v>0</v>
      </c>
      <c r="P231" s="830">
        <f t="shared" si="73"/>
        <v>0</v>
      </c>
      <c r="Q231" s="830">
        <f t="shared" si="73"/>
        <v>0</v>
      </c>
      <c r="R231" s="830">
        <f t="shared" si="73"/>
        <v>0</v>
      </c>
      <c r="S231" s="830">
        <f t="shared" si="73"/>
        <v>0</v>
      </c>
      <c r="T231" s="830">
        <f t="shared" si="73"/>
        <v>0</v>
      </c>
      <c r="U231" s="830">
        <f t="shared" si="73"/>
        <v>0</v>
      </c>
      <c r="V231" s="830">
        <f t="shared" si="73"/>
        <v>0</v>
      </c>
      <c r="W231" s="830">
        <f t="shared" si="73"/>
        <v>0</v>
      </c>
      <c r="X231" s="830">
        <f t="shared" si="73"/>
        <v>0</v>
      </c>
      <c r="Y231" s="830">
        <f t="shared" si="73"/>
        <v>0</v>
      </c>
      <c r="Z231" s="830">
        <f t="shared" si="73"/>
        <v>0</v>
      </c>
      <c r="AA231" s="830">
        <f t="shared" si="73"/>
        <v>0</v>
      </c>
      <c r="AB231" s="830">
        <f t="shared" si="73"/>
        <v>0</v>
      </c>
      <c r="AC231" s="830">
        <f t="shared" si="73"/>
        <v>0</v>
      </c>
      <c r="AD231" s="830">
        <f t="shared" si="73"/>
        <v>0</v>
      </c>
      <c r="AE231" s="830">
        <f t="shared" si="73"/>
        <v>0</v>
      </c>
      <c r="AF231" s="837"/>
    </row>
    <row r="232" spans="1:32" ht="16.8" x14ac:dyDescent="0.3">
      <c r="A232" s="833" t="s">
        <v>28</v>
      </c>
      <c r="B232" s="830">
        <f t="shared" si="72"/>
        <v>0</v>
      </c>
      <c r="C232" s="830">
        <f t="shared" si="72"/>
        <v>0</v>
      </c>
      <c r="D232" s="830">
        <f t="shared" si="72"/>
        <v>0</v>
      </c>
      <c r="E232" s="830">
        <f t="shared" si="72"/>
        <v>0</v>
      </c>
      <c r="F232" s="828" t="e">
        <f t="shared" si="69"/>
        <v>#DIV/0!</v>
      </c>
      <c r="G232" s="828" t="e">
        <f t="shared" si="70"/>
        <v>#DIV/0!</v>
      </c>
      <c r="H232" s="830">
        <f t="shared" si="73"/>
        <v>0</v>
      </c>
      <c r="I232" s="830">
        <f t="shared" si="73"/>
        <v>0</v>
      </c>
      <c r="J232" s="830">
        <f t="shared" si="73"/>
        <v>0</v>
      </c>
      <c r="K232" s="830">
        <f t="shared" si="73"/>
        <v>0</v>
      </c>
      <c r="L232" s="830">
        <f t="shared" si="73"/>
        <v>0</v>
      </c>
      <c r="M232" s="830">
        <f t="shared" si="73"/>
        <v>0</v>
      </c>
      <c r="N232" s="830">
        <f t="shared" si="73"/>
        <v>0</v>
      </c>
      <c r="O232" s="830">
        <f t="shared" si="73"/>
        <v>0</v>
      </c>
      <c r="P232" s="830">
        <f t="shared" si="73"/>
        <v>0</v>
      </c>
      <c r="Q232" s="830">
        <f t="shared" si="73"/>
        <v>0</v>
      </c>
      <c r="R232" s="830">
        <f t="shared" si="73"/>
        <v>0</v>
      </c>
      <c r="S232" s="830">
        <f t="shared" si="73"/>
        <v>0</v>
      </c>
      <c r="T232" s="830">
        <f t="shared" si="73"/>
        <v>0</v>
      </c>
      <c r="U232" s="830">
        <f t="shared" si="73"/>
        <v>0</v>
      </c>
      <c r="V232" s="830">
        <f t="shared" si="73"/>
        <v>0</v>
      </c>
      <c r="W232" s="830">
        <f t="shared" si="73"/>
        <v>0</v>
      </c>
      <c r="X232" s="830">
        <f t="shared" si="73"/>
        <v>0</v>
      </c>
      <c r="Y232" s="830">
        <f t="shared" si="73"/>
        <v>0</v>
      </c>
      <c r="Z232" s="830">
        <f t="shared" si="73"/>
        <v>0</v>
      </c>
      <c r="AA232" s="830">
        <f t="shared" si="73"/>
        <v>0</v>
      </c>
      <c r="AB232" s="830">
        <f t="shared" si="73"/>
        <v>0</v>
      </c>
      <c r="AC232" s="830">
        <f t="shared" si="73"/>
        <v>0</v>
      </c>
      <c r="AD232" s="830">
        <f t="shared" si="73"/>
        <v>0</v>
      </c>
      <c r="AE232" s="830">
        <f t="shared" si="73"/>
        <v>0</v>
      </c>
      <c r="AF232" s="837"/>
    </row>
    <row r="233" spans="1:32" ht="33.6" x14ac:dyDescent="0.3">
      <c r="A233" s="833" t="s">
        <v>94</v>
      </c>
      <c r="B233" s="830">
        <f t="shared" si="72"/>
        <v>0</v>
      </c>
      <c r="C233" s="830">
        <f t="shared" si="72"/>
        <v>0</v>
      </c>
      <c r="D233" s="830">
        <f t="shared" si="72"/>
        <v>0</v>
      </c>
      <c r="E233" s="830">
        <f t="shared" si="72"/>
        <v>0</v>
      </c>
      <c r="F233" s="828" t="e">
        <f t="shared" si="69"/>
        <v>#DIV/0!</v>
      </c>
      <c r="G233" s="828" t="e">
        <f t="shared" si="70"/>
        <v>#DIV/0!</v>
      </c>
      <c r="H233" s="830">
        <f t="shared" si="73"/>
        <v>0</v>
      </c>
      <c r="I233" s="830">
        <f t="shared" si="73"/>
        <v>0</v>
      </c>
      <c r="J233" s="830">
        <f t="shared" si="73"/>
        <v>0</v>
      </c>
      <c r="K233" s="830">
        <f t="shared" si="73"/>
        <v>0</v>
      </c>
      <c r="L233" s="830">
        <f t="shared" si="73"/>
        <v>0</v>
      </c>
      <c r="M233" s="830">
        <f t="shared" si="73"/>
        <v>0</v>
      </c>
      <c r="N233" s="830">
        <f t="shared" si="73"/>
        <v>0</v>
      </c>
      <c r="O233" s="830">
        <f t="shared" si="73"/>
        <v>0</v>
      </c>
      <c r="P233" s="830">
        <f t="shared" si="73"/>
        <v>0</v>
      </c>
      <c r="Q233" s="830">
        <f t="shared" si="73"/>
        <v>0</v>
      </c>
      <c r="R233" s="830">
        <f t="shared" si="73"/>
        <v>0</v>
      </c>
      <c r="S233" s="830">
        <f t="shared" si="73"/>
        <v>0</v>
      </c>
      <c r="T233" s="830">
        <f t="shared" si="73"/>
        <v>0</v>
      </c>
      <c r="U233" s="830">
        <f t="shared" si="73"/>
        <v>0</v>
      </c>
      <c r="V233" s="830">
        <f t="shared" si="73"/>
        <v>0</v>
      </c>
      <c r="W233" s="830">
        <f t="shared" si="73"/>
        <v>0</v>
      </c>
      <c r="X233" s="830">
        <f t="shared" si="73"/>
        <v>0</v>
      </c>
      <c r="Y233" s="830">
        <f t="shared" si="73"/>
        <v>0</v>
      </c>
      <c r="Z233" s="830">
        <f t="shared" si="73"/>
        <v>0</v>
      </c>
      <c r="AA233" s="830">
        <f t="shared" si="73"/>
        <v>0</v>
      </c>
      <c r="AB233" s="830">
        <f t="shared" si="73"/>
        <v>0</v>
      </c>
      <c r="AC233" s="830">
        <f t="shared" si="73"/>
        <v>0</v>
      </c>
      <c r="AD233" s="830">
        <f t="shared" si="73"/>
        <v>0</v>
      </c>
      <c r="AE233" s="830">
        <f t="shared" si="73"/>
        <v>0</v>
      </c>
      <c r="AF233" s="837"/>
    </row>
    <row r="234" spans="1:32" ht="16.8" x14ac:dyDescent="0.3">
      <c r="A234" s="835" t="s">
        <v>95</v>
      </c>
      <c r="B234" s="830">
        <f t="shared" si="72"/>
        <v>0</v>
      </c>
      <c r="C234" s="830">
        <f t="shared" si="72"/>
        <v>0</v>
      </c>
      <c r="D234" s="830">
        <f t="shared" si="72"/>
        <v>0</v>
      </c>
      <c r="E234" s="830">
        <f t="shared" si="72"/>
        <v>0</v>
      </c>
      <c r="F234" s="828" t="e">
        <f t="shared" si="69"/>
        <v>#DIV/0!</v>
      </c>
      <c r="G234" s="828" t="e">
        <f t="shared" si="70"/>
        <v>#DIV/0!</v>
      </c>
      <c r="H234" s="830">
        <f t="shared" si="73"/>
        <v>0</v>
      </c>
      <c r="I234" s="830">
        <f t="shared" si="73"/>
        <v>0</v>
      </c>
      <c r="J234" s="830">
        <f t="shared" si="73"/>
        <v>0</v>
      </c>
      <c r="K234" s="830">
        <f t="shared" si="73"/>
        <v>0</v>
      </c>
      <c r="L234" s="830">
        <f t="shared" si="73"/>
        <v>0</v>
      </c>
      <c r="M234" s="830">
        <f t="shared" si="73"/>
        <v>0</v>
      </c>
      <c r="N234" s="830">
        <f t="shared" si="73"/>
        <v>0</v>
      </c>
      <c r="O234" s="830">
        <f t="shared" si="73"/>
        <v>0</v>
      </c>
      <c r="P234" s="830">
        <f t="shared" si="73"/>
        <v>0</v>
      </c>
      <c r="Q234" s="830">
        <f t="shared" si="73"/>
        <v>0</v>
      </c>
      <c r="R234" s="830">
        <f t="shared" si="73"/>
        <v>0</v>
      </c>
      <c r="S234" s="830">
        <f t="shared" si="73"/>
        <v>0</v>
      </c>
      <c r="T234" s="830">
        <f t="shared" si="73"/>
        <v>0</v>
      </c>
      <c r="U234" s="830">
        <f t="shared" si="73"/>
        <v>0</v>
      </c>
      <c r="V234" s="830">
        <f t="shared" si="73"/>
        <v>0</v>
      </c>
      <c r="W234" s="830">
        <f t="shared" si="73"/>
        <v>0</v>
      </c>
      <c r="X234" s="830">
        <f t="shared" si="73"/>
        <v>0</v>
      </c>
      <c r="Y234" s="830">
        <f t="shared" si="73"/>
        <v>0</v>
      </c>
      <c r="Z234" s="830">
        <f t="shared" si="73"/>
        <v>0</v>
      </c>
      <c r="AA234" s="830">
        <f t="shared" si="73"/>
        <v>0</v>
      </c>
      <c r="AB234" s="830">
        <f t="shared" si="73"/>
        <v>0</v>
      </c>
      <c r="AC234" s="830">
        <f t="shared" si="73"/>
        <v>0</v>
      </c>
      <c r="AD234" s="830">
        <f t="shared" si="73"/>
        <v>0</v>
      </c>
      <c r="AE234" s="830">
        <f t="shared" si="73"/>
        <v>0</v>
      </c>
      <c r="AF234" s="837"/>
    </row>
    <row r="235" spans="1:32" ht="20.399999999999999" x14ac:dyDescent="0.3">
      <c r="A235" s="1495" t="s">
        <v>505</v>
      </c>
      <c r="B235" s="1496"/>
      <c r="C235" s="1496"/>
      <c r="D235" s="1496"/>
      <c r="E235" s="1496"/>
      <c r="F235" s="1496"/>
      <c r="G235" s="1496"/>
      <c r="H235" s="1496"/>
      <c r="I235" s="1496"/>
      <c r="J235" s="1496"/>
      <c r="K235" s="1496"/>
      <c r="L235" s="1496"/>
      <c r="M235" s="1496"/>
      <c r="N235" s="1496"/>
      <c r="O235" s="1496"/>
      <c r="P235" s="1496"/>
      <c r="Q235" s="1496"/>
      <c r="R235" s="1496"/>
      <c r="S235" s="1496"/>
      <c r="T235" s="1496"/>
      <c r="U235" s="1496"/>
      <c r="V235" s="1496"/>
      <c r="W235" s="1496"/>
      <c r="X235" s="1496"/>
      <c r="Y235" s="1496"/>
      <c r="Z235" s="1496"/>
      <c r="AA235" s="1496"/>
      <c r="AB235" s="1496"/>
      <c r="AC235" s="1496"/>
      <c r="AD235" s="1496"/>
      <c r="AE235" s="1497"/>
      <c r="AF235" s="837"/>
    </row>
    <row r="236" spans="1:32" ht="20.399999999999999" x14ac:dyDescent="0.3">
      <c r="A236" s="1498" t="s">
        <v>506</v>
      </c>
      <c r="B236" s="1499"/>
      <c r="C236" s="1499"/>
      <c r="D236" s="1499"/>
      <c r="E236" s="1499"/>
      <c r="F236" s="1499"/>
      <c r="G236" s="1499"/>
      <c r="H236" s="1499"/>
      <c r="I236" s="1499"/>
      <c r="J236" s="1499"/>
      <c r="K236" s="1499"/>
      <c r="L236" s="1499"/>
      <c r="M236" s="1499"/>
      <c r="N236" s="1499"/>
      <c r="O236" s="1499"/>
      <c r="P236" s="1499"/>
      <c r="Q236" s="1499"/>
      <c r="R236" s="1499"/>
      <c r="S236" s="1499"/>
      <c r="T236" s="1499"/>
      <c r="U236" s="1499"/>
      <c r="V236" s="1499"/>
      <c r="W236" s="1499"/>
      <c r="X236" s="1499"/>
      <c r="Y236" s="1499"/>
      <c r="Z236" s="1499"/>
      <c r="AA236" s="1499"/>
      <c r="AB236" s="1499"/>
      <c r="AC236" s="1499"/>
      <c r="AD236" s="1499"/>
      <c r="AE236" s="1500"/>
      <c r="AF236" s="836"/>
    </row>
    <row r="237" spans="1:32" ht="16.8" x14ac:dyDescent="0.3">
      <c r="A237" s="848" t="s">
        <v>26</v>
      </c>
      <c r="B237" s="838">
        <f>B238+B239+B240+B242</f>
        <v>5356.7000000000016</v>
      </c>
      <c r="C237" s="838">
        <f>C238+C239+C240+C242</f>
        <v>2524.1360000000004</v>
      </c>
      <c r="D237" s="838">
        <f>D238+D239+D240+D242</f>
        <v>4757.0276199999998</v>
      </c>
      <c r="E237" s="838">
        <f>E238+E239+E240+E242</f>
        <v>4757.0276199999998</v>
      </c>
      <c r="F237" s="838">
        <f>E237/B237*100</f>
        <v>88.805190135717865</v>
      </c>
      <c r="G237" s="838">
        <f>E237/C237*100</f>
        <v>188.46162092692308</v>
      </c>
      <c r="H237" s="838">
        <f t="shared" ref="H237:AE237" si="74">H238+H239+H240+H242</f>
        <v>594.19799999999998</v>
      </c>
      <c r="I237" s="838">
        <f t="shared" si="74"/>
        <v>422.76472999999999</v>
      </c>
      <c r="J237" s="838">
        <f t="shared" si="74"/>
        <v>555.70899999999995</v>
      </c>
      <c r="K237" s="838">
        <f t="shared" si="74"/>
        <v>345.65319</v>
      </c>
      <c r="L237" s="838">
        <f t="shared" si="74"/>
        <v>342.51600000000002</v>
      </c>
      <c r="M237" s="838">
        <f t="shared" si="74"/>
        <v>170.93272999999999</v>
      </c>
      <c r="N237" s="838">
        <f t="shared" si="74"/>
        <v>673.21400000000006</v>
      </c>
      <c r="O237" s="838">
        <f t="shared" si="74"/>
        <v>788.10805000000005</v>
      </c>
      <c r="P237" s="838">
        <f t="shared" si="74"/>
        <v>358.49900000000002</v>
      </c>
      <c r="Q237" s="838">
        <f t="shared" si="74"/>
        <v>306.43392</v>
      </c>
      <c r="R237" s="838">
        <f t="shared" si="74"/>
        <v>226.434</v>
      </c>
      <c r="S237" s="838">
        <f t="shared" si="74"/>
        <v>168.39400000000001</v>
      </c>
      <c r="T237" s="838">
        <f t="shared" si="74"/>
        <v>616.67499999999995</v>
      </c>
      <c r="U237" s="838">
        <f t="shared" si="74"/>
        <v>554.1</v>
      </c>
      <c r="V237" s="838">
        <f t="shared" si="74"/>
        <v>344.286</v>
      </c>
      <c r="W237" s="838">
        <f t="shared" si="74"/>
        <v>280.51600000000002</v>
      </c>
      <c r="X237" s="838">
        <f t="shared" si="74"/>
        <v>226.45599999999999</v>
      </c>
      <c r="Y237" s="838">
        <f t="shared" si="74"/>
        <v>372.73700000000002</v>
      </c>
      <c r="Z237" s="838">
        <f t="shared" si="74"/>
        <v>616.67499999999995</v>
      </c>
      <c r="AA237" s="838">
        <f t="shared" si="74"/>
        <v>315.03300000000002</v>
      </c>
      <c r="AB237" s="838">
        <f t="shared" si="74"/>
        <v>344.286</v>
      </c>
      <c r="AC237" s="838">
        <f t="shared" si="74"/>
        <v>308.505</v>
      </c>
      <c r="AD237" s="838">
        <f t="shared" si="74"/>
        <v>457.75200000000001</v>
      </c>
      <c r="AE237" s="838">
        <f t="shared" si="74"/>
        <v>723.85</v>
      </c>
      <c r="AF237" s="837"/>
    </row>
    <row r="238" spans="1:32" ht="16.8" x14ac:dyDescent="0.3">
      <c r="A238" s="833" t="s">
        <v>29</v>
      </c>
      <c r="B238" s="839"/>
      <c r="C238" s="839"/>
      <c r="D238" s="839"/>
      <c r="E238" s="839"/>
      <c r="F238" s="839"/>
      <c r="G238" s="839"/>
      <c r="H238" s="840"/>
      <c r="I238" s="840"/>
      <c r="J238" s="840"/>
      <c r="K238" s="840"/>
      <c r="L238" s="840"/>
      <c r="M238" s="840"/>
      <c r="N238" s="840"/>
      <c r="O238" s="840"/>
      <c r="P238" s="840"/>
      <c r="Q238" s="840"/>
      <c r="R238" s="840"/>
      <c r="S238" s="840"/>
      <c r="T238" s="840"/>
      <c r="U238" s="840"/>
      <c r="V238" s="840"/>
      <c r="W238" s="840"/>
      <c r="X238" s="840"/>
      <c r="Y238" s="840"/>
      <c r="Z238" s="840"/>
      <c r="AA238" s="840"/>
      <c r="AB238" s="840"/>
      <c r="AC238" s="840"/>
      <c r="AD238" s="840"/>
      <c r="AE238" s="840"/>
      <c r="AF238" s="837"/>
    </row>
    <row r="239" spans="1:32" ht="33.6" x14ac:dyDescent="0.3">
      <c r="A239" s="833" t="s">
        <v>93</v>
      </c>
      <c r="B239" s="839"/>
      <c r="C239" s="839"/>
      <c r="D239" s="839"/>
      <c r="E239" s="839"/>
      <c r="F239" s="839"/>
      <c r="G239" s="839"/>
      <c r="H239" s="840"/>
      <c r="I239" s="840"/>
      <c r="J239" s="840"/>
      <c r="K239" s="840"/>
      <c r="L239" s="840"/>
      <c r="M239" s="840"/>
      <c r="N239" s="840"/>
      <c r="O239" s="840"/>
      <c r="P239" s="840"/>
      <c r="Q239" s="840"/>
      <c r="R239" s="840"/>
      <c r="S239" s="840"/>
      <c r="T239" s="840"/>
      <c r="U239" s="840"/>
      <c r="V239" s="840"/>
      <c r="W239" s="840"/>
      <c r="X239" s="840"/>
      <c r="Y239" s="840"/>
      <c r="Z239" s="840"/>
      <c r="AA239" s="840"/>
      <c r="AB239" s="840"/>
      <c r="AC239" s="840"/>
      <c r="AD239" s="840"/>
      <c r="AE239" s="840"/>
      <c r="AF239" s="837"/>
    </row>
    <row r="240" spans="1:32" ht="16.8" x14ac:dyDescent="0.3">
      <c r="A240" s="833" t="s">
        <v>28</v>
      </c>
      <c r="B240" s="1455">
        <f>H240+J240+L240+N240+P240+R240+T240+V240+X240+Z240+AB240+AD240</f>
        <v>5356.7000000000016</v>
      </c>
      <c r="C240" s="839">
        <f>H240+J240+L240+N240+P240</f>
        <v>2524.1360000000004</v>
      </c>
      <c r="D240" s="1455">
        <f>E240</f>
        <v>4757.0276199999998</v>
      </c>
      <c r="E240" s="839">
        <f>I240+K240+M240+O240+Q240+S240+U240+W240+Y240+AA240+AC240+AE240</f>
        <v>4757.0276199999998</v>
      </c>
      <c r="F240" s="839">
        <f>E240/B240*100</f>
        <v>88.805190135717865</v>
      </c>
      <c r="G240" s="839">
        <f>E240/C240*100</f>
        <v>188.46162092692308</v>
      </c>
      <c r="H240" s="840">
        <v>594.19799999999998</v>
      </c>
      <c r="I240" s="840">
        <v>422.76472999999999</v>
      </c>
      <c r="J240" s="840">
        <v>555.70899999999995</v>
      </c>
      <c r="K240" s="919">
        <v>345.65319</v>
      </c>
      <c r="L240" s="840">
        <v>342.51600000000002</v>
      </c>
      <c r="M240" s="840">
        <v>170.93272999999999</v>
      </c>
      <c r="N240" s="840">
        <v>673.21400000000006</v>
      </c>
      <c r="O240" s="840">
        <v>788.10805000000005</v>
      </c>
      <c r="P240" s="840">
        <v>358.49900000000002</v>
      </c>
      <c r="Q240" s="840">
        <v>306.43392</v>
      </c>
      <c r="R240" s="840">
        <v>226.434</v>
      </c>
      <c r="S240" s="840">
        <v>168.39400000000001</v>
      </c>
      <c r="T240" s="840">
        <v>616.67499999999995</v>
      </c>
      <c r="U240" s="840">
        <v>554.1</v>
      </c>
      <c r="V240" s="840">
        <v>344.286</v>
      </c>
      <c r="W240" s="840">
        <v>280.51600000000002</v>
      </c>
      <c r="X240" s="840">
        <v>226.45599999999999</v>
      </c>
      <c r="Y240" s="919">
        <v>372.73700000000002</v>
      </c>
      <c r="Z240" s="840">
        <v>616.67499999999995</v>
      </c>
      <c r="AA240" s="840">
        <v>315.03300000000002</v>
      </c>
      <c r="AB240" s="840">
        <v>344.286</v>
      </c>
      <c r="AC240" s="840">
        <v>308.505</v>
      </c>
      <c r="AD240" s="840">
        <v>457.75200000000001</v>
      </c>
      <c r="AE240" s="840">
        <v>723.85</v>
      </c>
      <c r="AF240" s="837"/>
    </row>
    <row r="241" spans="1:32" ht="33.6" x14ac:dyDescent="0.3">
      <c r="A241" s="833" t="s">
        <v>94</v>
      </c>
      <c r="B241" s="839"/>
      <c r="C241" s="839"/>
      <c r="D241" s="839"/>
      <c r="E241" s="839"/>
      <c r="F241" s="839"/>
      <c r="G241" s="839"/>
      <c r="H241" s="840"/>
      <c r="I241" s="840"/>
      <c r="J241" s="840"/>
      <c r="K241" s="840"/>
      <c r="L241" s="840"/>
      <c r="M241" s="840"/>
      <c r="N241" s="840"/>
      <c r="O241" s="840"/>
      <c r="P241" s="840"/>
      <c r="Q241" s="840"/>
      <c r="R241" s="840"/>
      <c r="S241" s="840"/>
      <c r="T241" s="840"/>
      <c r="U241" s="840"/>
      <c r="V241" s="840"/>
      <c r="W241" s="840"/>
      <c r="X241" s="840"/>
      <c r="Y241" s="840"/>
      <c r="Z241" s="840"/>
      <c r="AA241" s="840"/>
      <c r="AB241" s="840"/>
      <c r="AC241" s="840"/>
      <c r="AD241" s="840"/>
      <c r="AE241" s="840"/>
      <c r="AF241" s="837"/>
    </row>
    <row r="242" spans="1:32" ht="16.8" x14ac:dyDescent="0.3">
      <c r="A242" s="835" t="s">
        <v>95</v>
      </c>
      <c r="B242" s="839"/>
      <c r="C242" s="839"/>
      <c r="D242" s="839"/>
      <c r="E242" s="839"/>
      <c r="F242" s="839"/>
      <c r="G242" s="839"/>
      <c r="H242" s="840"/>
      <c r="I242" s="840"/>
      <c r="J242" s="840"/>
      <c r="K242" s="840"/>
      <c r="L242" s="840"/>
      <c r="M242" s="840"/>
      <c r="N242" s="840"/>
      <c r="O242" s="840"/>
      <c r="P242" s="840"/>
      <c r="Q242" s="840"/>
      <c r="R242" s="840"/>
      <c r="S242" s="840"/>
      <c r="T242" s="840"/>
      <c r="U242" s="840"/>
      <c r="V242" s="840"/>
      <c r="W242" s="840"/>
      <c r="X242" s="840"/>
      <c r="Y242" s="840"/>
      <c r="Z242" s="840"/>
      <c r="AA242" s="840"/>
      <c r="AB242" s="840"/>
      <c r="AC242" s="840"/>
      <c r="AD242" s="840"/>
      <c r="AE242" s="840"/>
      <c r="AF242" s="837"/>
    </row>
    <row r="243" spans="1:32" ht="20.399999999999999" x14ac:dyDescent="0.3">
      <c r="A243" s="1498" t="s">
        <v>507</v>
      </c>
      <c r="B243" s="1499"/>
      <c r="C243" s="1499"/>
      <c r="D243" s="1499"/>
      <c r="E243" s="1499"/>
      <c r="F243" s="1499"/>
      <c r="G243" s="1499"/>
      <c r="H243" s="1499"/>
      <c r="I243" s="1499"/>
      <c r="J243" s="1499"/>
      <c r="K243" s="1499"/>
      <c r="L243" s="1499"/>
      <c r="M243" s="1499"/>
      <c r="N243" s="1499"/>
      <c r="O243" s="1499"/>
      <c r="P243" s="1499"/>
      <c r="Q243" s="1499"/>
      <c r="R243" s="1499"/>
      <c r="S243" s="1499"/>
      <c r="T243" s="1499"/>
      <c r="U243" s="1499"/>
      <c r="V243" s="1499"/>
      <c r="W243" s="1499"/>
      <c r="X243" s="1499"/>
      <c r="Y243" s="1499"/>
      <c r="Z243" s="1499"/>
      <c r="AA243" s="1499"/>
      <c r="AB243" s="1499"/>
      <c r="AC243" s="1499"/>
      <c r="AD243" s="1499"/>
      <c r="AE243" s="1500"/>
      <c r="AF243" s="837"/>
    </row>
    <row r="244" spans="1:32" ht="16.8" x14ac:dyDescent="0.3">
      <c r="A244" s="833" t="s">
        <v>26</v>
      </c>
      <c r="B244" s="828">
        <f>B245+B246+B247+B249</f>
        <v>0</v>
      </c>
      <c r="C244" s="828">
        <f>C245+C246+C247+C249</f>
        <v>0</v>
      </c>
      <c r="D244" s="828">
        <f>D245+D246+D247+D249</f>
        <v>0</v>
      </c>
      <c r="E244" s="828">
        <f>E245+E246+E247+E249</f>
        <v>0</v>
      </c>
      <c r="F244" s="828" t="e">
        <f>E244/B244*100</f>
        <v>#DIV/0!</v>
      </c>
      <c r="G244" s="828" t="e">
        <f>E244/C244*100</f>
        <v>#DIV/0!</v>
      </c>
      <c r="H244" s="830">
        <f>H245+H246+H247+H249</f>
        <v>0</v>
      </c>
      <c r="I244" s="830"/>
      <c r="J244" s="830">
        <f>J245+J246+J247+J249</f>
        <v>0</v>
      </c>
      <c r="K244" s="830"/>
      <c r="L244" s="830">
        <f>L245+L246+L247+L249</f>
        <v>0</v>
      </c>
      <c r="M244" s="830"/>
      <c r="N244" s="830">
        <f>N245+N246+N247+N249</f>
        <v>0</v>
      </c>
      <c r="O244" s="830"/>
      <c r="P244" s="830">
        <f>P245+P246+P247+P249</f>
        <v>0</v>
      </c>
      <c r="Q244" s="830"/>
      <c r="R244" s="830">
        <f>R245+R246+R247+R249</f>
        <v>0</v>
      </c>
      <c r="S244" s="830"/>
      <c r="T244" s="830">
        <f>T245+T246+T247+T249</f>
        <v>0</v>
      </c>
      <c r="U244" s="830"/>
      <c r="V244" s="830">
        <f>V245+V246+V247+V249</f>
        <v>0</v>
      </c>
      <c r="W244" s="830"/>
      <c r="X244" s="830">
        <f>X245+X246+X247+X249</f>
        <v>0</v>
      </c>
      <c r="Y244" s="830"/>
      <c r="Z244" s="830">
        <f>Z245+Z246+Z247+Z249</f>
        <v>0</v>
      </c>
      <c r="AA244" s="830"/>
      <c r="AB244" s="830">
        <f>AB245+AB246+AB247+AB249</f>
        <v>0</v>
      </c>
      <c r="AC244" s="830"/>
      <c r="AD244" s="830">
        <f>AD245+AD246+AD247+AD249</f>
        <v>0</v>
      </c>
      <c r="AE244" s="855">
        <f>AE245+AE246+AE247+AE249</f>
        <v>0</v>
      </c>
      <c r="AF244" s="837"/>
    </row>
    <row r="245" spans="1:32" ht="16.8" x14ac:dyDescent="0.3">
      <c r="A245" s="833" t="s">
        <v>29</v>
      </c>
      <c r="B245" s="830"/>
      <c r="C245" s="830"/>
      <c r="D245" s="830"/>
      <c r="E245" s="830"/>
      <c r="F245" s="830"/>
      <c r="G245" s="830"/>
      <c r="H245" s="831"/>
      <c r="I245" s="831"/>
      <c r="J245" s="831"/>
      <c r="K245" s="831"/>
      <c r="L245" s="831"/>
      <c r="M245" s="831"/>
      <c r="N245" s="831"/>
      <c r="O245" s="831"/>
      <c r="P245" s="831"/>
      <c r="Q245" s="831"/>
      <c r="R245" s="831"/>
      <c r="S245" s="831"/>
      <c r="T245" s="831"/>
      <c r="U245" s="831"/>
      <c r="V245" s="831"/>
      <c r="W245" s="831"/>
      <c r="X245" s="831"/>
      <c r="Y245" s="831"/>
      <c r="Z245" s="831"/>
      <c r="AA245" s="831"/>
      <c r="AB245" s="831"/>
      <c r="AC245" s="831"/>
      <c r="AD245" s="831"/>
      <c r="AE245" s="832"/>
      <c r="AF245" s="837"/>
    </row>
    <row r="246" spans="1:32" ht="33.6" x14ac:dyDescent="0.3">
      <c r="A246" s="833" t="s">
        <v>93</v>
      </c>
      <c r="B246" s="830"/>
      <c r="C246" s="830"/>
      <c r="D246" s="830"/>
      <c r="E246" s="830"/>
      <c r="F246" s="830"/>
      <c r="G246" s="830"/>
      <c r="H246" s="831"/>
      <c r="I246" s="831"/>
      <c r="J246" s="831"/>
      <c r="K246" s="831"/>
      <c r="L246" s="831"/>
      <c r="M246" s="831"/>
      <c r="N246" s="831"/>
      <c r="O246" s="831"/>
      <c r="P246" s="831"/>
      <c r="Q246" s="831"/>
      <c r="R246" s="831"/>
      <c r="S246" s="831"/>
      <c r="T246" s="831"/>
      <c r="U246" s="831"/>
      <c r="V246" s="831"/>
      <c r="W246" s="831"/>
      <c r="X246" s="831"/>
      <c r="Y246" s="831"/>
      <c r="Z246" s="831"/>
      <c r="AA246" s="831"/>
      <c r="AB246" s="831"/>
      <c r="AC246" s="831"/>
      <c r="AD246" s="831"/>
      <c r="AE246" s="832"/>
      <c r="AF246" s="837"/>
    </row>
    <row r="247" spans="1:32" ht="16.8" x14ac:dyDescent="0.3">
      <c r="A247" s="833" t="s">
        <v>28</v>
      </c>
      <c r="B247" s="830">
        <f>H247+J247+L247+N247+P247+R247+T247+V247+X247+Z247+AB247+AD247</f>
        <v>0</v>
      </c>
      <c r="C247" s="830">
        <f>H247</f>
        <v>0</v>
      </c>
      <c r="D247" s="830"/>
      <c r="E247" s="830">
        <f>I247+K247+M247+O247+Q247+S247+U247+W247+Y247+AA247+AC247+AE247</f>
        <v>0</v>
      </c>
      <c r="F247" s="830" t="e">
        <f>E247/B247*100</f>
        <v>#DIV/0!</v>
      </c>
      <c r="G247" s="830" t="e">
        <f>E247/C247*100</f>
        <v>#DIV/0!</v>
      </c>
      <c r="H247" s="831"/>
      <c r="I247" s="831"/>
      <c r="J247" s="831"/>
      <c r="K247" s="831"/>
      <c r="L247" s="831"/>
      <c r="M247" s="831"/>
      <c r="N247" s="831"/>
      <c r="O247" s="831"/>
      <c r="P247" s="831"/>
      <c r="Q247" s="831"/>
      <c r="R247" s="831"/>
      <c r="S247" s="831"/>
      <c r="T247" s="831"/>
      <c r="U247" s="831"/>
      <c r="V247" s="831"/>
      <c r="W247" s="831"/>
      <c r="X247" s="831"/>
      <c r="Y247" s="831"/>
      <c r="Z247" s="831"/>
      <c r="AA247" s="831"/>
      <c r="AB247" s="831"/>
      <c r="AC247" s="831"/>
      <c r="AD247" s="831"/>
      <c r="AE247" s="832"/>
      <c r="AF247" s="837"/>
    </row>
    <row r="248" spans="1:32" ht="33.6" x14ac:dyDescent="0.3">
      <c r="A248" s="833" t="s">
        <v>94</v>
      </c>
      <c r="B248" s="830"/>
      <c r="C248" s="830"/>
      <c r="D248" s="830"/>
      <c r="E248" s="830"/>
      <c r="F248" s="830"/>
      <c r="G248" s="830"/>
      <c r="H248" s="831"/>
      <c r="I248" s="831"/>
      <c r="J248" s="831"/>
      <c r="K248" s="831"/>
      <c r="L248" s="831"/>
      <c r="M248" s="831"/>
      <c r="N248" s="831"/>
      <c r="O248" s="831"/>
      <c r="P248" s="831"/>
      <c r="Q248" s="831"/>
      <c r="R248" s="831"/>
      <c r="S248" s="831"/>
      <c r="T248" s="831"/>
      <c r="U248" s="831"/>
      <c r="V248" s="831"/>
      <c r="W248" s="831"/>
      <c r="X248" s="831"/>
      <c r="Y248" s="831"/>
      <c r="Z248" s="831"/>
      <c r="AA248" s="831"/>
      <c r="AB248" s="831"/>
      <c r="AC248" s="831"/>
      <c r="AD248" s="831"/>
      <c r="AE248" s="832"/>
      <c r="AF248" s="837"/>
    </row>
    <row r="249" spans="1:32" ht="16.8" x14ac:dyDescent="0.3">
      <c r="A249" s="835" t="s">
        <v>95</v>
      </c>
      <c r="B249" s="830"/>
      <c r="C249" s="830"/>
      <c r="D249" s="830"/>
      <c r="E249" s="830"/>
      <c r="F249" s="830"/>
      <c r="G249" s="830"/>
      <c r="H249" s="831"/>
      <c r="I249" s="831"/>
      <c r="J249" s="831"/>
      <c r="K249" s="831"/>
      <c r="L249" s="831"/>
      <c r="M249" s="831"/>
      <c r="N249" s="831"/>
      <c r="O249" s="831"/>
      <c r="P249" s="831"/>
      <c r="Q249" s="831"/>
      <c r="R249" s="831"/>
      <c r="S249" s="831"/>
      <c r="T249" s="831"/>
      <c r="U249" s="831"/>
      <c r="V249" s="831"/>
      <c r="W249" s="831"/>
      <c r="X249" s="831"/>
      <c r="Y249" s="831"/>
      <c r="Z249" s="831"/>
      <c r="AA249" s="831"/>
      <c r="AB249" s="831"/>
      <c r="AC249" s="831"/>
      <c r="AD249" s="831"/>
      <c r="AE249" s="832"/>
      <c r="AF249" s="837"/>
    </row>
    <row r="250" spans="1:32" ht="124.8" x14ac:dyDescent="0.3">
      <c r="A250" s="867" t="s">
        <v>508</v>
      </c>
      <c r="B250" s="856">
        <f>B251+B252+B253+B255</f>
        <v>5356.7000000000016</v>
      </c>
      <c r="C250" s="856">
        <f>C251+C252+C253+C255</f>
        <v>2524.1360000000004</v>
      </c>
      <c r="D250" s="856">
        <f>D251+D252+D253+D255</f>
        <v>4757.0276199999998</v>
      </c>
      <c r="E250" s="856">
        <f>E251+E252+E253+E255</f>
        <v>4757.0276199999998</v>
      </c>
      <c r="F250" s="856">
        <f t="shared" ref="F250:F261" si="75">E250/B250*100</f>
        <v>88.805190135717865</v>
      </c>
      <c r="G250" s="856">
        <f t="shared" ref="G250:G261" si="76">E250/C250*100</f>
        <v>188.46162092692308</v>
      </c>
      <c r="H250" s="856">
        <f t="shared" ref="H250:AE250" si="77">H251+H252+H253+H255</f>
        <v>594.19799999999998</v>
      </c>
      <c r="I250" s="856">
        <f t="shared" si="77"/>
        <v>422.76472999999999</v>
      </c>
      <c r="J250" s="856">
        <f t="shared" si="77"/>
        <v>555.70899999999995</v>
      </c>
      <c r="K250" s="856">
        <f t="shared" si="77"/>
        <v>345.65319</v>
      </c>
      <c r="L250" s="856">
        <f t="shared" si="77"/>
        <v>342.51600000000002</v>
      </c>
      <c r="M250" s="856">
        <f t="shared" si="77"/>
        <v>170.93272999999999</v>
      </c>
      <c r="N250" s="856">
        <f t="shared" si="77"/>
        <v>673.21400000000006</v>
      </c>
      <c r="O250" s="856">
        <f t="shared" si="77"/>
        <v>788.10805000000005</v>
      </c>
      <c r="P250" s="856">
        <f t="shared" si="77"/>
        <v>358.49900000000002</v>
      </c>
      <c r="Q250" s="856">
        <f t="shared" si="77"/>
        <v>306.43392</v>
      </c>
      <c r="R250" s="856">
        <f t="shared" si="77"/>
        <v>226.434</v>
      </c>
      <c r="S250" s="856">
        <f t="shared" si="77"/>
        <v>168.39400000000001</v>
      </c>
      <c r="T250" s="856">
        <f t="shared" si="77"/>
        <v>616.67499999999995</v>
      </c>
      <c r="U250" s="856">
        <f t="shared" si="77"/>
        <v>554.1</v>
      </c>
      <c r="V250" s="856">
        <f t="shared" si="77"/>
        <v>344.286</v>
      </c>
      <c r="W250" s="856">
        <f t="shared" si="77"/>
        <v>280.51600000000002</v>
      </c>
      <c r="X250" s="856">
        <f t="shared" si="77"/>
        <v>226.45599999999999</v>
      </c>
      <c r="Y250" s="856">
        <f t="shared" si="77"/>
        <v>334.55</v>
      </c>
      <c r="Z250" s="856">
        <f t="shared" si="77"/>
        <v>616.67499999999995</v>
      </c>
      <c r="AA250" s="856">
        <f t="shared" si="77"/>
        <v>315.03300000000002</v>
      </c>
      <c r="AB250" s="856">
        <f t="shared" si="77"/>
        <v>344.286</v>
      </c>
      <c r="AC250" s="856">
        <f t="shared" si="77"/>
        <v>308.505</v>
      </c>
      <c r="AD250" s="856">
        <f t="shared" si="77"/>
        <v>457.75200000000001</v>
      </c>
      <c r="AE250" s="856">
        <f t="shared" si="77"/>
        <v>723.85</v>
      </c>
      <c r="AF250" s="851"/>
    </row>
    <row r="251" spans="1:32" ht="16.8" x14ac:dyDescent="0.3">
      <c r="A251" s="833" t="s">
        <v>29</v>
      </c>
      <c r="B251" s="839">
        <f>B238+B245</f>
        <v>0</v>
      </c>
      <c r="C251" s="839">
        <f>H251+J251+L251+N251+P251</f>
        <v>0</v>
      </c>
      <c r="D251" s="839">
        <f>I251+K251+M251+O251+Q251</f>
        <v>0</v>
      </c>
      <c r="E251" s="839">
        <f>I251+K251+M251+O251+Q251+S251+U251+W251+Y251+AA251+AC251+AE251</f>
        <v>0</v>
      </c>
      <c r="F251" s="839" t="e">
        <f t="shared" si="75"/>
        <v>#DIV/0!</v>
      </c>
      <c r="G251" s="839" t="e">
        <f t="shared" si="76"/>
        <v>#DIV/0!</v>
      </c>
      <c r="H251" s="839">
        <f t="shared" ref="H251:AE255" si="78">H238+H245</f>
        <v>0</v>
      </c>
      <c r="I251" s="839">
        <f t="shared" si="78"/>
        <v>0</v>
      </c>
      <c r="J251" s="839">
        <f t="shared" si="78"/>
        <v>0</v>
      </c>
      <c r="K251" s="839">
        <f t="shared" si="78"/>
        <v>0</v>
      </c>
      <c r="L251" s="839">
        <f t="shared" si="78"/>
        <v>0</v>
      </c>
      <c r="M251" s="839">
        <f t="shared" si="78"/>
        <v>0</v>
      </c>
      <c r="N251" s="839">
        <f t="shared" si="78"/>
        <v>0</v>
      </c>
      <c r="O251" s="839">
        <f t="shared" si="78"/>
        <v>0</v>
      </c>
      <c r="P251" s="839">
        <f t="shared" si="78"/>
        <v>0</v>
      </c>
      <c r="Q251" s="839">
        <f t="shared" si="78"/>
        <v>0</v>
      </c>
      <c r="R251" s="839">
        <f t="shared" si="78"/>
        <v>0</v>
      </c>
      <c r="S251" s="839">
        <f t="shared" si="78"/>
        <v>0</v>
      </c>
      <c r="T251" s="839">
        <f t="shared" si="78"/>
        <v>0</v>
      </c>
      <c r="U251" s="839">
        <f t="shared" si="78"/>
        <v>0</v>
      </c>
      <c r="V251" s="839">
        <f t="shared" si="78"/>
        <v>0</v>
      </c>
      <c r="W251" s="839">
        <f t="shared" si="78"/>
        <v>0</v>
      </c>
      <c r="X251" s="839">
        <f t="shared" si="78"/>
        <v>0</v>
      </c>
      <c r="Y251" s="839">
        <f t="shared" si="78"/>
        <v>0</v>
      </c>
      <c r="Z251" s="839">
        <f t="shared" si="78"/>
        <v>0</v>
      </c>
      <c r="AA251" s="839">
        <f t="shared" si="78"/>
        <v>0</v>
      </c>
      <c r="AB251" s="839">
        <f t="shared" si="78"/>
        <v>0</v>
      </c>
      <c r="AC251" s="839">
        <f t="shared" si="78"/>
        <v>0</v>
      </c>
      <c r="AD251" s="839">
        <f t="shared" si="78"/>
        <v>0</v>
      </c>
      <c r="AE251" s="839">
        <f t="shared" si="78"/>
        <v>0</v>
      </c>
      <c r="AF251" s="1159"/>
    </row>
    <row r="252" spans="1:32" ht="33.6" x14ac:dyDescent="0.3">
      <c r="A252" s="833" t="s">
        <v>93</v>
      </c>
      <c r="B252" s="839">
        <f>B239+B246</f>
        <v>0</v>
      </c>
      <c r="C252" s="839">
        <f>H252+J252+L252+N252+P252+R252+T252</f>
        <v>0</v>
      </c>
      <c r="D252" s="839">
        <f>I252+K252+M252+O252+Q252</f>
        <v>0</v>
      </c>
      <c r="E252" s="839">
        <f>I252+K252+M252+O252+Q252+S252+U252+W252+Y252+AA252+AC252+AE252</f>
        <v>0</v>
      </c>
      <c r="F252" s="839" t="e">
        <f t="shared" si="75"/>
        <v>#DIV/0!</v>
      </c>
      <c r="G252" s="839" t="e">
        <f t="shared" si="76"/>
        <v>#DIV/0!</v>
      </c>
      <c r="H252" s="839">
        <f t="shared" si="78"/>
        <v>0</v>
      </c>
      <c r="I252" s="839">
        <f t="shared" si="78"/>
        <v>0</v>
      </c>
      <c r="J252" s="839">
        <f t="shared" si="78"/>
        <v>0</v>
      </c>
      <c r="K252" s="839">
        <f t="shared" si="78"/>
        <v>0</v>
      </c>
      <c r="L252" s="839">
        <f t="shared" si="78"/>
        <v>0</v>
      </c>
      <c r="M252" s="839">
        <f t="shared" si="78"/>
        <v>0</v>
      </c>
      <c r="N252" s="839">
        <f t="shared" si="78"/>
        <v>0</v>
      </c>
      <c r="O252" s="839">
        <f t="shared" si="78"/>
        <v>0</v>
      </c>
      <c r="P252" s="839">
        <f t="shared" si="78"/>
        <v>0</v>
      </c>
      <c r="Q252" s="839">
        <f t="shared" si="78"/>
        <v>0</v>
      </c>
      <c r="R252" s="839">
        <f t="shared" si="78"/>
        <v>0</v>
      </c>
      <c r="S252" s="839">
        <f t="shared" si="78"/>
        <v>0</v>
      </c>
      <c r="T252" s="839">
        <f t="shared" si="78"/>
        <v>0</v>
      </c>
      <c r="U252" s="839">
        <f t="shared" si="78"/>
        <v>0</v>
      </c>
      <c r="V252" s="839">
        <f t="shared" si="78"/>
        <v>0</v>
      </c>
      <c r="W252" s="839">
        <f t="shared" si="78"/>
        <v>0</v>
      </c>
      <c r="X252" s="839">
        <f t="shared" si="78"/>
        <v>0</v>
      </c>
      <c r="Y252" s="839">
        <f t="shared" si="78"/>
        <v>0</v>
      </c>
      <c r="Z252" s="839">
        <f t="shared" si="78"/>
        <v>0</v>
      </c>
      <c r="AA252" s="839">
        <f t="shared" si="78"/>
        <v>0</v>
      </c>
      <c r="AB252" s="839">
        <f t="shared" si="78"/>
        <v>0</v>
      </c>
      <c r="AC252" s="839">
        <f t="shared" si="78"/>
        <v>0</v>
      </c>
      <c r="AD252" s="839">
        <f t="shared" si="78"/>
        <v>0</v>
      </c>
      <c r="AE252" s="839">
        <f t="shared" si="78"/>
        <v>0</v>
      </c>
      <c r="AF252" s="1159"/>
    </row>
    <row r="253" spans="1:32" ht="16.8" x14ac:dyDescent="0.3">
      <c r="A253" s="833" t="s">
        <v>28</v>
      </c>
      <c r="B253" s="839">
        <f>B240+B247</f>
        <v>5356.7000000000016</v>
      </c>
      <c r="C253" s="839">
        <f>C240+C247</f>
        <v>2524.1360000000004</v>
      </c>
      <c r="D253" s="839">
        <f>D240+D247</f>
        <v>4757.0276199999998</v>
      </c>
      <c r="E253" s="839">
        <f>E240+E247</f>
        <v>4757.0276199999998</v>
      </c>
      <c r="F253" s="839">
        <f t="shared" si="75"/>
        <v>88.805190135717865</v>
      </c>
      <c r="G253" s="839">
        <f t="shared" si="76"/>
        <v>188.46162092692308</v>
      </c>
      <c r="H253" s="839">
        <f t="shared" si="78"/>
        <v>594.19799999999998</v>
      </c>
      <c r="I253" s="839">
        <f t="shared" si="78"/>
        <v>422.76472999999999</v>
      </c>
      <c r="J253" s="839">
        <f t="shared" si="78"/>
        <v>555.70899999999995</v>
      </c>
      <c r="K253" s="839">
        <f t="shared" si="78"/>
        <v>345.65319</v>
      </c>
      <c r="L253" s="839">
        <f t="shared" si="78"/>
        <v>342.51600000000002</v>
      </c>
      <c r="M253" s="839">
        <f t="shared" si="78"/>
        <v>170.93272999999999</v>
      </c>
      <c r="N253" s="839">
        <f t="shared" si="78"/>
        <v>673.21400000000006</v>
      </c>
      <c r="O253" s="839">
        <f t="shared" si="78"/>
        <v>788.10805000000005</v>
      </c>
      <c r="P253" s="839">
        <f t="shared" si="78"/>
        <v>358.49900000000002</v>
      </c>
      <c r="Q253" s="839">
        <f t="shared" si="78"/>
        <v>306.43392</v>
      </c>
      <c r="R253" s="839">
        <f t="shared" si="78"/>
        <v>226.434</v>
      </c>
      <c r="S253" s="839">
        <f t="shared" si="78"/>
        <v>168.39400000000001</v>
      </c>
      <c r="T253" s="839">
        <f t="shared" si="78"/>
        <v>616.67499999999995</v>
      </c>
      <c r="U253" s="839">
        <f t="shared" si="78"/>
        <v>554.1</v>
      </c>
      <c r="V253" s="839">
        <f t="shared" si="78"/>
        <v>344.286</v>
      </c>
      <c r="W253" s="839">
        <f t="shared" si="78"/>
        <v>280.51600000000002</v>
      </c>
      <c r="X253" s="839">
        <f t="shared" si="78"/>
        <v>226.45599999999999</v>
      </c>
      <c r="Y253" s="839">
        <v>334.55</v>
      </c>
      <c r="Z253" s="839">
        <f t="shared" si="78"/>
        <v>616.67499999999995</v>
      </c>
      <c r="AA253" s="839">
        <f t="shared" si="78"/>
        <v>315.03300000000002</v>
      </c>
      <c r="AB253" s="839">
        <f t="shared" si="78"/>
        <v>344.286</v>
      </c>
      <c r="AC253" s="839">
        <f t="shared" si="78"/>
        <v>308.505</v>
      </c>
      <c r="AD253" s="839">
        <f t="shared" si="78"/>
        <v>457.75200000000001</v>
      </c>
      <c r="AE253" s="839">
        <f t="shared" si="78"/>
        <v>723.85</v>
      </c>
      <c r="AF253" s="1159"/>
    </row>
    <row r="254" spans="1:32" ht="33.6" x14ac:dyDescent="0.3">
      <c r="A254" s="833" t="s">
        <v>94</v>
      </c>
      <c r="B254" s="839">
        <f>B241+B248</f>
        <v>0</v>
      </c>
      <c r="C254" s="839">
        <f>H254+J254+L254+N254+P254+R254+T254</f>
        <v>0</v>
      </c>
      <c r="D254" s="839">
        <f>I254+K254+M254+O254+Q254</f>
        <v>0</v>
      </c>
      <c r="E254" s="839">
        <f>I254+K254+M254+O254+Q254+S254+U254+W254+Y254+AA254+AC254+AE254</f>
        <v>0</v>
      </c>
      <c r="F254" s="839" t="e">
        <f t="shared" si="75"/>
        <v>#DIV/0!</v>
      </c>
      <c r="G254" s="839" t="e">
        <f t="shared" si="76"/>
        <v>#DIV/0!</v>
      </c>
      <c r="H254" s="839">
        <f t="shared" si="78"/>
        <v>0</v>
      </c>
      <c r="I254" s="839">
        <f t="shared" si="78"/>
        <v>0</v>
      </c>
      <c r="J254" s="839">
        <f t="shared" si="78"/>
        <v>0</v>
      </c>
      <c r="K254" s="839">
        <f t="shared" si="78"/>
        <v>0</v>
      </c>
      <c r="L254" s="839">
        <f t="shared" si="78"/>
        <v>0</v>
      </c>
      <c r="M254" s="839">
        <f t="shared" si="78"/>
        <v>0</v>
      </c>
      <c r="N254" s="839">
        <f t="shared" si="78"/>
        <v>0</v>
      </c>
      <c r="O254" s="839">
        <f t="shared" si="78"/>
        <v>0</v>
      </c>
      <c r="P254" s="839">
        <f t="shared" si="78"/>
        <v>0</v>
      </c>
      <c r="Q254" s="839">
        <f t="shared" si="78"/>
        <v>0</v>
      </c>
      <c r="R254" s="839">
        <f t="shared" si="78"/>
        <v>0</v>
      </c>
      <c r="S254" s="839">
        <f t="shared" si="78"/>
        <v>0</v>
      </c>
      <c r="T254" s="839">
        <f t="shared" si="78"/>
        <v>0</v>
      </c>
      <c r="U254" s="839">
        <f t="shared" si="78"/>
        <v>0</v>
      </c>
      <c r="V254" s="839">
        <f t="shared" si="78"/>
        <v>0</v>
      </c>
      <c r="W254" s="839">
        <f t="shared" si="78"/>
        <v>0</v>
      </c>
      <c r="X254" s="839">
        <f t="shared" si="78"/>
        <v>0</v>
      </c>
      <c r="Y254" s="839">
        <f t="shared" si="78"/>
        <v>0</v>
      </c>
      <c r="Z254" s="839">
        <f t="shared" si="78"/>
        <v>0</v>
      </c>
      <c r="AA254" s="839">
        <f t="shared" si="78"/>
        <v>0</v>
      </c>
      <c r="AB254" s="839">
        <f t="shared" si="78"/>
        <v>0</v>
      </c>
      <c r="AC254" s="839">
        <f t="shared" si="78"/>
        <v>0</v>
      </c>
      <c r="AD254" s="839">
        <f t="shared" si="78"/>
        <v>0</v>
      </c>
      <c r="AE254" s="839">
        <f t="shared" si="78"/>
        <v>0</v>
      </c>
      <c r="AF254" s="1159"/>
    </row>
    <row r="255" spans="1:32" ht="16.8" x14ac:dyDescent="0.3">
      <c r="A255" s="835" t="s">
        <v>95</v>
      </c>
      <c r="B255" s="839">
        <f>B242+B249</f>
        <v>0</v>
      </c>
      <c r="C255" s="839">
        <f>H255+J255+L255+N255+P255</f>
        <v>0</v>
      </c>
      <c r="D255" s="839">
        <f>I255+K255+M255+O255+Q255</f>
        <v>0</v>
      </c>
      <c r="E255" s="839">
        <f>I255+K255+M255+O255+Q255+S255+U255+W255+Y255+AA255+AC255+AE255</f>
        <v>0</v>
      </c>
      <c r="F255" s="839" t="e">
        <f t="shared" si="75"/>
        <v>#DIV/0!</v>
      </c>
      <c r="G255" s="839" t="e">
        <f t="shared" si="76"/>
        <v>#DIV/0!</v>
      </c>
      <c r="H255" s="839">
        <f t="shared" si="78"/>
        <v>0</v>
      </c>
      <c r="I255" s="839">
        <f t="shared" si="78"/>
        <v>0</v>
      </c>
      <c r="J255" s="839">
        <f t="shared" si="78"/>
        <v>0</v>
      </c>
      <c r="K255" s="839">
        <f t="shared" si="78"/>
        <v>0</v>
      </c>
      <c r="L255" s="839">
        <f t="shared" si="78"/>
        <v>0</v>
      </c>
      <c r="M255" s="839">
        <f t="shared" si="78"/>
        <v>0</v>
      </c>
      <c r="N255" s="839">
        <f t="shared" si="78"/>
        <v>0</v>
      </c>
      <c r="O255" s="839">
        <f t="shared" si="78"/>
        <v>0</v>
      </c>
      <c r="P255" s="839">
        <f t="shared" si="78"/>
        <v>0</v>
      </c>
      <c r="Q255" s="839">
        <f t="shared" si="78"/>
        <v>0</v>
      </c>
      <c r="R255" s="839">
        <f t="shared" si="78"/>
        <v>0</v>
      </c>
      <c r="S255" s="839">
        <f t="shared" si="78"/>
        <v>0</v>
      </c>
      <c r="T255" s="839">
        <f t="shared" si="78"/>
        <v>0</v>
      </c>
      <c r="U255" s="839">
        <f t="shared" si="78"/>
        <v>0</v>
      </c>
      <c r="V255" s="839">
        <f t="shared" si="78"/>
        <v>0</v>
      </c>
      <c r="W255" s="839">
        <f t="shared" si="78"/>
        <v>0</v>
      </c>
      <c r="X255" s="839">
        <f t="shared" si="78"/>
        <v>0</v>
      </c>
      <c r="Y255" s="839">
        <f t="shared" si="78"/>
        <v>0</v>
      </c>
      <c r="Z255" s="839">
        <f t="shared" si="78"/>
        <v>0</v>
      </c>
      <c r="AA255" s="839">
        <f t="shared" si="78"/>
        <v>0</v>
      </c>
      <c r="AB255" s="839">
        <f t="shared" si="78"/>
        <v>0</v>
      </c>
      <c r="AC255" s="839">
        <f t="shared" si="78"/>
        <v>0</v>
      </c>
      <c r="AD255" s="839">
        <f t="shared" si="78"/>
        <v>0</v>
      </c>
      <c r="AE255" s="839">
        <f t="shared" si="78"/>
        <v>0</v>
      </c>
      <c r="AF255" s="1159"/>
    </row>
    <row r="256" spans="1:32" ht="33.6" x14ac:dyDescent="0.3">
      <c r="A256" s="857" t="s">
        <v>108</v>
      </c>
      <c r="B256" s="856">
        <f>B257+B258+B259+B261</f>
        <v>20097.006799999999</v>
      </c>
      <c r="C256" s="856">
        <f>C257+C258+C259+C261</f>
        <v>12100.983800000002</v>
      </c>
      <c r="D256" s="856">
        <f>D257+D258+D259+D261</f>
        <v>18964.023259999998</v>
      </c>
      <c r="E256" s="856">
        <f>E257+E258+E259+E261</f>
        <v>19047.023259999998</v>
      </c>
      <c r="F256" s="856">
        <f t="shared" si="75"/>
        <v>94.775423273479703</v>
      </c>
      <c r="G256" s="856">
        <f t="shared" si="76"/>
        <v>157.40061779109229</v>
      </c>
      <c r="H256" s="856">
        <f t="shared" ref="H256:AE256" si="79">H257+H258+H259+H261</f>
        <v>1685.3598</v>
      </c>
      <c r="I256" s="856">
        <f t="shared" si="79"/>
        <v>1417.5522100000001</v>
      </c>
      <c r="J256" s="856">
        <f t="shared" si="79"/>
        <v>1860.3609999999999</v>
      </c>
      <c r="K256" s="856">
        <f t="shared" si="79"/>
        <v>1278.4414900000002</v>
      </c>
      <c r="L256" s="856">
        <f t="shared" si="79"/>
        <v>2072.2550000000001</v>
      </c>
      <c r="M256" s="856">
        <f t="shared" si="79"/>
        <v>1070.1272899999999</v>
      </c>
      <c r="N256" s="856">
        <f t="shared" si="79"/>
        <v>1755.2129999999997</v>
      </c>
      <c r="O256" s="856">
        <f t="shared" si="79"/>
        <v>1808.17371</v>
      </c>
      <c r="P256" s="856">
        <f t="shared" si="79"/>
        <v>1376.7400000000002</v>
      </c>
      <c r="Q256" s="856">
        <f t="shared" si="79"/>
        <v>1700.1085600000001</v>
      </c>
      <c r="R256" s="856">
        <f t="shared" si="79"/>
        <v>1281.4070000000002</v>
      </c>
      <c r="S256" s="856">
        <f t="shared" si="79"/>
        <v>1136.6320000000001</v>
      </c>
      <c r="T256" s="856">
        <f t="shared" si="79"/>
        <v>3137.7370000000001</v>
      </c>
      <c r="U256" s="856">
        <f t="shared" si="79"/>
        <v>1649.8759999999997</v>
      </c>
      <c r="V256" s="856">
        <f t="shared" si="79"/>
        <v>1014.78</v>
      </c>
      <c r="W256" s="856">
        <f t="shared" si="79"/>
        <v>1022.519</v>
      </c>
      <c r="X256" s="856">
        <f t="shared" si="79"/>
        <v>903.60300000000007</v>
      </c>
      <c r="Y256" s="856">
        <f t="shared" si="79"/>
        <v>1106.6780000000001</v>
      </c>
      <c r="Z256" s="856">
        <f t="shared" si="79"/>
        <v>1873.7919999999999</v>
      </c>
      <c r="AA256" s="856">
        <f t="shared" si="79"/>
        <v>1301.8519999999999</v>
      </c>
      <c r="AB256" s="856">
        <f t="shared" si="79"/>
        <v>1234.0619999999999</v>
      </c>
      <c r="AC256" s="856">
        <f t="shared" si="79"/>
        <v>2126.1959999999999</v>
      </c>
      <c r="AD256" s="856">
        <f t="shared" si="79"/>
        <v>1901.7069999999999</v>
      </c>
      <c r="AE256" s="856">
        <f t="shared" si="79"/>
        <v>2984.3870000000002</v>
      </c>
      <c r="AF256" s="851"/>
    </row>
    <row r="257" spans="1:32" ht="16.8" x14ac:dyDescent="0.3">
      <c r="A257" s="829" t="s">
        <v>29</v>
      </c>
      <c r="B257" s="839">
        <f t="shared" ref="B257:E261" si="80">B108+B215++B230+B251</f>
        <v>6.508</v>
      </c>
      <c r="C257" s="839">
        <f t="shared" si="80"/>
        <v>6.508</v>
      </c>
      <c r="D257" s="839">
        <f t="shared" si="80"/>
        <v>6.4980000000000002</v>
      </c>
      <c r="E257" s="839">
        <f t="shared" si="80"/>
        <v>6.4980000000000002</v>
      </c>
      <c r="F257" s="839">
        <f t="shared" si="75"/>
        <v>99.846342962507677</v>
      </c>
      <c r="G257" s="839">
        <f t="shared" si="76"/>
        <v>99.846342962507677</v>
      </c>
      <c r="H257" s="839">
        <f t="shared" ref="H257:AE261" si="81">H108+H215++H230+H251</f>
        <v>0</v>
      </c>
      <c r="I257" s="839">
        <f t="shared" si="81"/>
        <v>0</v>
      </c>
      <c r="J257" s="839">
        <f t="shared" si="81"/>
        <v>0</v>
      </c>
      <c r="K257" s="839">
        <f t="shared" si="81"/>
        <v>0</v>
      </c>
      <c r="L257" s="839">
        <f t="shared" si="81"/>
        <v>0</v>
      </c>
      <c r="M257" s="839">
        <f t="shared" si="81"/>
        <v>0</v>
      </c>
      <c r="N257" s="839">
        <f t="shared" si="81"/>
        <v>0</v>
      </c>
      <c r="O257" s="839">
        <f t="shared" si="81"/>
        <v>0</v>
      </c>
      <c r="P257" s="839">
        <f t="shared" si="81"/>
        <v>1</v>
      </c>
      <c r="Q257" s="839">
        <f t="shared" si="81"/>
        <v>0</v>
      </c>
      <c r="R257" s="839">
        <f t="shared" si="81"/>
        <v>0</v>
      </c>
      <c r="S257" s="839">
        <f t="shared" si="81"/>
        <v>0</v>
      </c>
      <c r="T257" s="839">
        <f t="shared" si="81"/>
        <v>0</v>
      </c>
      <c r="U257" s="839">
        <f t="shared" si="81"/>
        <v>0</v>
      </c>
      <c r="V257" s="839">
        <f t="shared" si="81"/>
        <v>0</v>
      </c>
      <c r="W257" s="839">
        <f t="shared" si="81"/>
        <v>0.99</v>
      </c>
      <c r="X257" s="839">
        <f t="shared" si="81"/>
        <v>0</v>
      </c>
      <c r="Y257" s="839">
        <f t="shared" si="81"/>
        <v>0</v>
      </c>
      <c r="Z257" s="839">
        <f t="shared" si="81"/>
        <v>0</v>
      </c>
      <c r="AA257" s="839">
        <f t="shared" si="81"/>
        <v>0</v>
      </c>
      <c r="AB257" s="839">
        <f t="shared" si="81"/>
        <v>5.508</v>
      </c>
      <c r="AC257" s="839">
        <f t="shared" si="81"/>
        <v>5.508</v>
      </c>
      <c r="AD257" s="839">
        <f t="shared" si="81"/>
        <v>0</v>
      </c>
      <c r="AE257" s="839">
        <f t="shared" si="81"/>
        <v>0</v>
      </c>
      <c r="AF257" s="1159"/>
    </row>
    <row r="258" spans="1:32" ht="33.6" x14ac:dyDescent="0.3">
      <c r="A258" s="833" t="s">
        <v>93</v>
      </c>
      <c r="B258" s="839">
        <f t="shared" si="80"/>
        <v>3973.9990000000003</v>
      </c>
      <c r="C258" s="839">
        <f t="shared" si="80"/>
        <v>3974.009</v>
      </c>
      <c r="D258" s="839">
        <f t="shared" si="80"/>
        <v>3885.0792200000005</v>
      </c>
      <c r="E258" s="839">
        <f>E109+E216++E231+E252</f>
        <v>3885.0792200000005</v>
      </c>
      <c r="F258" s="839">
        <f t="shared" si="75"/>
        <v>97.762460936703818</v>
      </c>
      <c r="G258" s="839">
        <f t="shared" si="76"/>
        <v>97.762214932074897</v>
      </c>
      <c r="H258" s="839">
        <f t="shared" si="81"/>
        <v>322.84499999999997</v>
      </c>
      <c r="I258" s="839">
        <f t="shared" si="81"/>
        <v>265.18747999999999</v>
      </c>
      <c r="J258" s="839">
        <f t="shared" si="81"/>
        <v>583.08100000000002</v>
      </c>
      <c r="K258" s="839">
        <f t="shared" si="81"/>
        <v>245.32830000000001</v>
      </c>
      <c r="L258" s="839">
        <f t="shared" si="81"/>
        <v>234.87800000000001</v>
      </c>
      <c r="M258" s="839">
        <f t="shared" si="81"/>
        <v>154.37714</v>
      </c>
      <c r="N258" s="839">
        <f t="shared" si="81"/>
        <v>369.79599999999994</v>
      </c>
      <c r="O258" s="839">
        <f t="shared" si="81"/>
        <v>434.97565999999995</v>
      </c>
      <c r="P258" s="839">
        <f t="shared" si="81"/>
        <v>186.71200000000002</v>
      </c>
      <c r="Q258" s="839">
        <f t="shared" si="81"/>
        <v>435.25463999999999</v>
      </c>
      <c r="R258" s="839">
        <f t="shared" si="81"/>
        <v>527.38600000000008</v>
      </c>
      <c r="S258" s="839">
        <f t="shared" si="81"/>
        <v>466.09</v>
      </c>
      <c r="T258" s="839">
        <f t="shared" si="81"/>
        <v>478.58600000000001</v>
      </c>
      <c r="U258" s="839">
        <f t="shared" si="81"/>
        <v>471.935</v>
      </c>
      <c r="V258" s="839">
        <f t="shared" si="81"/>
        <v>139.86500000000001</v>
      </c>
      <c r="W258" s="839">
        <f t="shared" si="81"/>
        <v>210.096</v>
      </c>
      <c r="X258" s="839">
        <f t="shared" si="81"/>
        <v>149.56</v>
      </c>
      <c r="Y258" s="839">
        <f t="shared" si="81"/>
        <v>259.97000000000003</v>
      </c>
      <c r="Z258" s="839">
        <f t="shared" si="81"/>
        <v>317.988</v>
      </c>
      <c r="AA258" s="839">
        <f t="shared" si="81"/>
        <v>231.50400000000002</v>
      </c>
      <c r="AB258" s="839">
        <f t="shared" si="81"/>
        <v>213.57900000000001</v>
      </c>
      <c r="AC258" s="839">
        <f t="shared" si="81"/>
        <v>216.501</v>
      </c>
      <c r="AD258" s="839">
        <f t="shared" si="81"/>
        <v>449.733</v>
      </c>
      <c r="AE258" s="839">
        <f t="shared" si="81"/>
        <v>493.85999999999996</v>
      </c>
      <c r="AF258" s="1159"/>
    </row>
    <row r="259" spans="1:32" ht="16.8" x14ac:dyDescent="0.3">
      <c r="A259" s="829" t="s">
        <v>28</v>
      </c>
      <c r="B259" s="839">
        <f t="shared" si="80"/>
        <v>16116.499799999998</v>
      </c>
      <c r="C259" s="839">
        <f t="shared" si="80"/>
        <v>8120.4668000000011</v>
      </c>
      <c r="D259" s="839">
        <f>D110+D217++D232+D253</f>
        <v>15072.446039999999</v>
      </c>
      <c r="E259" s="839">
        <f>E110+E217++E232+E253</f>
        <v>15155.446039999999</v>
      </c>
      <c r="F259" s="839">
        <f t="shared" si="75"/>
        <v>94.036833233479157</v>
      </c>
      <c r="G259" s="839">
        <f t="shared" si="76"/>
        <v>186.63269505639747</v>
      </c>
      <c r="H259" s="839">
        <f t="shared" si="81"/>
        <v>1362.5147999999999</v>
      </c>
      <c r="I259" s="839">
        <f t="shared" si="81"/>
        <v>1152.36473</v>
      </c>
      <c r="J259" s="839">
        <f t="shared" si="81"/>
        <v>1277.2799999999997</v>
      </c>
      <c r="K259" s="839">
        <f t="shared" si="81"/>
        <v>1033.11319</v>
      </c>
      <c r="L259" s="839">
        <f t="shared" si="81"/>
        <v>1837.377</v>
      </c>
      <c r="M259" s="839">
        <f t="shared" si="81"/>
        <v>915.75014999999996</v>
      </c>
      <c r="N259" s="839">
        <f t="shared" si="81"/>
        <v>1385.4169999999999</v>
      </c>
      <c r="O259" s="839">
        <f t="shared" si="81"/>
        <v>1373.19805</v>
      </c>
      <c r="P259" s="839">
        <f t="shared" si="81"/>
        <v>1189.0280000000002</v>
      </c>
      <c r="Q259" s="839">
        <f t="shared" si="81"/>
        <v>1264.85392</v>
      </c>
      <c r="R259" s="839">
        <f t="shared" si="81"/>
        <v>754.02099999999996</v>
      </c>
      <c r="S259" s="839">
        <f t="shared" si="81"/>
        <v>670.54200000000003</v>
      </c>
      <c r="T259" s="839">
        <f t="shared" si="81"/>
        <v>2659.1509999999998</v>
      </c>
      <c r="U259" s="839">
        <f t="shared" si="81"/>
        <v>1177.9409999999998</v>
      </c>
      <c r="V259" s="839">
        <f t="shared" si="81"/>
        <v>874.91499999999996</v>
      </c>
      <c r="W259" s="839">
        <f t="shared" si="81"/>
        <v>811.43299999999999</v>
      </c>
      <c r="X259" s="839">
        <f t="shared" si="81"/>
        <v>754.04300000000001</v>
      </c>
      <c r="Y259" s="839">
        <f t="shared" si="81"/>
        <v>846.70800000000008</v>
      </c>
      <c r="Z259" s="839">
        <f t="shared" si="81"/>
        <v>1555.8039999999999</v>
      </c>
      <c r="AA259" s="839">
        <f t="shared" si="81"/>
        <v>1070.348</v>
      </c>
      <c r="AB259" s="839">
        <f t="shared" si="81"/>
        <v>1014.9749999999999</v>
      </c>
      <c r="AC259" s="839">
        <f t="shared" si="81"/>
        <v>1904.1869999999999</v>
      </c>
      <c r="AD259" s="839">
        <f t="shared" si="81"/>
        <v>1451.9739999999999</v>
      </c>
      <c r="AE259" s="839">
        <f t="shared" si="81"/>
        <v>2490.527</v>
      </c>
      <c r="AF259" s="1159"/>
    </row>
    <row r="260" spans="1:32" ht="33.6" x14ac:dyDescent="0.3">
      <c r="A260" s="833" t="s">
        <v>94</v>
      </c>
      <c r="B260" s="839">
        <f t="shared" si="80"/>
        <v>180.8</v>
      </c>
      <c r="C260" s="839">
        <f t="shared" si="80"/>
        <v>180.79999999999998</v>
      </c>
      <c r="D260" s="839">
        <f t="shared" si="80"/>
        <v>180.79999999999998</v>
      </c>
      <c r="E260" s="839">
        <f t="shared" si="80"/>
        <v>180.79999999999998</v>
      </c>
      <c r="F260" s="839">
        <f t="shared" si="75"/>
        <v>99.999999999999986</v>
      </c>
      <c r="G260" s="839">
        <f t="shared" si="76"/>
        <v>100</v>
      </c>
      <c r="H260" s="839">
        <f t="shared" si="81"/>
        <v>0</v>
      </c>
      <c r="I260" s="839">
        <f t="shared" si="81"/>
        <v>0</v>
      </c>
      <c r="J260" s="839">
        <f t="shared" si="81"/>
        <v>0</v>
      </c>
      <c r="K260" s="839">
        <f t="shared" si="81"/>
        <v>0</v>
      </c>
      <c r="L260" s="839">
        <f t="shared" si="81"/>
        <v>0</v>
      </c>
      <c r="M260" s="839">
        <f t="shared" si="81"/>
        <v>0</v>
      </c>
      <c r="N260" s="839">
        <f t="shared" si="81"/>
        <v>90.4</v>
      </c>
      <c r="O260" s="839">
        <f t="shared" si="81"/>
        <v>83.85</v>
      </c>
      <c r="P260" s="839">
        <f t="shared" si="81"/>
        <v>0</v>
      </c>
      <c r="Q260" s="839">
        <f t="shared" si="81"/>
        <v>0</v>
      </c>
      <c r="R260" s="839">
        <f t="shared" si="81"/>
        <v>0</v>
      </c>
      <c r="S260" s="839">
        <f t="shared" si="81"/>
        <v>0</v>
      </c>
      <c r="T260" s="839">
        <f t="shared" si="81"/>
        <v>90.4</v>
      </c>
      <c r="U260" s="839">
        <f t="shared" si="81"/>
        <v>86.924999999999997</v>
      </c>
      <c r="V260" s="839">
        <f t="shared" si="81"/>
        <v>0</v>
      </c>
      <c r="W260" s="839">
        <f t="shared" si="81"/>
        <v>0</v>
      </c>
      <c r="X260" s="839">
        <f t="shared" si="81"/>
        <v>0</v>
      </c>
      <c r="Y260" s="839">
        <f t="shared" si="81"/>
        <v>0</v>
      </c>
      <c r="Z260" s="839">
        <f t="shared" si="81"/>
        <v>0</v>
      </c>
      <c r="AA260" s="839">
        <f t="shared" si="81"/>
        <v>10.025</v>
      </c>
      <c r="AB260" s="839">
        <f t="shared" si="81"/>
        <v>0</v>
      </c>
      <c r="AC260" s="839">
        <f t="shared" si="81"/>
        <v>0</v>
      </c>
      <c r="AD260" s="839">
        <f t="shared" si="81"/>
        <v>0</v>
      </c>
      <c r="AE260" s="839">
        <f t="shared" si="81"/>
        <v>0</v>
      </c>
      <c r="AF260" s="1159"/>
    </row>
    <row r="261" spans="1:32" ht="16.8" x14ac:dyDescent="0.3">
      <c r="A261" s="835" t="s">
        <v>95</v>
      </c>
      <c r="B261" s="839">
        <f t="shared" si="80"/>
        <v>0</v>
      </c>
      <c r="C261" s="839">
        <f t="shared" si="80"/>
        <v>0</v>
      </c>
      <c r="D261" s="839">
        <f t="shared" si="80"/>
        <v>0</v>
      </c>
      <c r="E261" s="839">
        <f t="shared" si="80"/>
        <v>0</v>
      </c>
      <c r="F261" s="839" t="e">
        <f t="shared" si="75"/>
        <v>#DIV/0!</v>
      </c>
      <c r="G261" s="839" t="e">
        <f t="shared" si="76"/>
        <v>#DIV/0!</v>
      </c>
      <c r="H261" s="839">
        <f t="shared" si="81"/>
        <v>0</v>
      </c>
      <c r="I261" s="839">
        <f t="shared" si="81"/>
        <v>0</v>
      </c>
      <c r="J261" s="839">
        <f t="shared" si="81"/>
        <v>0</v>
      </c>
      <c r="K261" s="839">
        <f t="shared" si="81"/>
        <v>0</v>
      </c>
      <c r="L261" s="839">
        <f t="shared" si="81"/>
        <v>0</v>
      </c>
      <c r="M261" s="839">
        <f t="shared" si="81"/>
        <v>0</v>
      </c>
      <c r="N261" s="839">
        <f t="shared" si="81"/>
        <v>0</v>
      </c>
      <c r="O261" s="839">
        <f t="shared" si="81"/>
        <v>0</v>
      </c>
      <c r="P261" s="839">
        <f t="shared" si="81"/>
        <v>0</v>
      </c>
      <c r="Q261" s="839">
        <f t="shared" si="81"/>
        <v>0</v>
      </c>
      <c r="R261" s="839">
        <f t="shared" si="81"/>
        <v>0</v>
      </c>
      <c r="S261" s="839">
        <f t="shared" si="81"/>
        <v>0</v>
      </c>
      <c r="T261" s="839">
        <f t="shared" si="81"/>
        <v>0</v>
      </c>
      <c r="U261" s="839">
        <f t="shared" si="81"/>
        <v>0</v>
      </c>
      <c r="V261" s="839">
        <f t="shared" si="81"/>
        <v>0</v>
      </c>
      <c r="W261" s="839">
        <f t="shared" si="81"/>
        <v>0</v>
      </c>
      <c r="X261" s="839">
        <f t="shared" si="81"/>
        <v>0</v>
      </c>
      <c r="Y261" s="839">
        <f t="shared" si="81"/>
        <v>0</v>
      </c>
      <c r="Z261" s="839">
        <f t="shared" si="81"/>
        <v>0</v>
      </c>
      <c r="AA261" s="839">
        <f t="shared" si="81"/>
        <v>0</v>
      </c>
      <c r="AB261" s="839">
        <f t="shared" si="81"/>
        <v>0</v>
      </c>
      <c r="AC261" s="839">
        <f t="shared" si="81"/>
        <v>0</v>
      </c>
      <c r="AD261" s="839">
        <f t="shared" si="81"/>
        <v>0</v>
      </c>
      <c r="AE261" s="839">
        <f t="shared" si="81"/>
        <v>0</v>
      </c>
      <c r="AF261" s="1159"/>
    </row>
    <row r="262" spans="1:32" ht="16.8" x14ac:dyDescent="0.3">
      <c r="A262" s="858"/>
      <c r="B262" s="859"/>
      <c r="C262" s="859"/>
      <c r="D262" s="859"/>
      <c r="E262" s="859"/>
      <c r="F262" s="859"/>
      <c r="G262" s="859"/>
      <c r="H262" s="860"/>
      <c r="I262" s="860"/>
      <c r="J262" s="860"/>
      <c r="K262" s="860"/>
      <c r="L262" s="860"/>
      <c r="M262" s="860"/>
      <c r="N262" s="860"/>
      <c r="O262" s="860"/>
      <c r="P262" s="860"/>
      <c r="Q262" s="860"/>
      <c r="R262" s="860"/>
      <c r="S262" s="860"/>
      <c r="T262" s="68"/>
      <c r="U262" s="68"/>
      <c r="V262" s="861"/>
      <c r="W262" s="861"/>
      <c r="X262" s="68"/>
      <c r="Y262" s="68"/>
      <c r="Z262" s="68"/>
      <c r="AA262" s="68"/>
      <c r="AB262" s="68"/>
      <c r="AC262" s="68"/>
      <c r="AD262" s="68"/>
      <c r="AE262" s="68"/>
      <c r="AF262" s="858"/>
    </row>
    <row r="263" spans="1:32" ht="18" x14ac:dyDescent="0.35">
      <c r="A263" s="1501" t="s">
        <v>476</v>
      </c>
      <c r="B263" s="1501"/>
      <c r="C263" s="411"/>
      <c r="D263" s="411"/>
      <c r="E263" s="411"/>
      <c r="F263" s="748"/>
      <c r="G263" s="414" t="s">
        <v>317</v>
      </c>
      <c r="H263" s="414"/>
      <c r="I263" s="414"/>
      <c r="J263" s="414"/>
      <c r="K263" s="749"/>
      <c r="L263" s="749"/>
      <c r="M263" s="749"/>
      <c r="N263" s="749"/>
      <c r="O263" s="750"/>
      <c r="P263" s="750"/>
      <c r="Q263" s="750"/>
      <c r="R263" s="750"/>
      <c r="S263" s="750"/>
      <c r="T263" s="750"/>
      <c r="U263" s="750"/>
      <c r="V263" s="750"/>
      <c r="W263" s="750"/>
      <c r="X263" s="750"/>
      <c r="Y263" s="750"/>
      <c r="Z263" s="750"/>
      <c r="AA263" s="750"/>
      <c r="AB263" s="750"/>
      <c r="AC263" s="750"/>
      <c r="AD263" s="750"/>
      <c r="AE263" s="750"/>
      <c r="AF263" s="751"/>
    </row>
    <row r="264" spans="1:32" ht="18" x14ac:dyDescent="0.35">
      <c r="A264" s="415"/>
      <c r="B264" s="1155"/>
      <c r="C264" s="752"/>
      <c r="D264" s="411"/>
      <c r="E264" s="411"/>
      <c r="F264" s="416"/>
      <c r="G264" s="1492"/>
      <c r="H264" s="1492"/>
      <c r="I264" s="1493"/>
      <c r="J264" s="1493"/>
      <c r="K264" s="1493"/>
      <c r="L264" s="416"/>
      <c r="M264" s="416"/>
      <c r="N264" s="416"/>
      <c r="O264" s="416"/>
      <c r="P264" s="416"/>
      <c r="Q264" s="416"/>
      <c r="R264" s="416"/>
      <c r="S264" s="416"/>
      <c r="T264" s="416"/>
      <c r="U264" s="416"/>
      <c r="V264" s="416"/>
      <c r="W264" s="416"/>
      <c r="X264" s="416"/>
      <c r="Y264" s="416"/>
      <c r="Z264" s="416"/>
      <c r="AA264" s="416"/>
      <c r="AB264" s="416"/>
      <c r="AC264" s="416"/>
      <c r="AD264" s="416"/>
      <c r="AE264" s="420"/>
      <c r="AF264" s="753"/>
    </row>
    <row r="265" spans="1:32" ht="15.6" x14ac:dyDescent="0.3">
      <c r="A265" s="418" t="s">
        <v>316</v>
      </c>
      <c r="B265" s="419"/>
      <c r="C265" s="420"/>
      <c r="D265" s="420"/>
      <c r="E265" s="420"/>
      <c r="F265" s="420"/>
      <c r="G265" s="1494" t="s">
        <v>316</v>
      </c>
      <c r="H265" s="1494"/>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754"/>
    </row>
  </sheetData>
  <customSheetViews>
    <customSheetView guid="{F10998C4-BD23-4123-9624-1436EC840983}" scale="50" topLeftCell="A25">
      <selection activeCell="A61" sqref="A61"/>
      <pageMargins left="0.7" right="0.7" top="0.75" bottom="0.75" header="0.3" footer="0.3"/>
    </customSheetView>
    <customSheetView guid="{388A1E4B-B5AE-4D91-9FF1-5AD49EECDDED}" scale="50" topLeftCell="A39">
      <selection activeCell="AF70" sqref="AF70"/>
      <pageMargins left="0.7" right="0.7" top="0.75" bottom="0.75" header="0.3" footer="0.3"/>
    </customSheetView>
    <customSheetView guid="{E4404F29-03A4-4E65-B4A8-EB6C15EFBA41}" scale="60" topLeftCell="A120">
      <selection activeCell="K191" sqref="A191:K191"/>
      <pageMargins left="0.7" right="0.7" top="0.75" bottom="0.75" header="0.3" footer="0.3"/>
      <pageSetup paperSize="9" orientation="portrait" r:id="rId1"/>
    </customSheetView>
    <customSheetView guid="{C7EAD3F1-26A7-4DE4-A1DE-F77FB026865E}" scale="50" topLeftCell="A39">
      <selection activeCell="AF70" sqref="AF70"/>
      <pageMargins left="0.7" right="0.7" top="0.75" bottom="0.75" header="0.3" footer="0.3"/>
    </customSheetView>
    <customSheetView guid="{79971965-4C3E-4F6D-82D4-06E9338FB302}" scale="50" topLeftCell="A39">
      <selection activeCell="AF70" sqref="AF70"/>
      <pageMargins left="0.7" right="0.7" top="0.75" bottom="0.75" header="0.3" footer="0.3"/>
    </customSheetView>
    <customSheetView guid="{67959110-810A-48DC-8557-7A749BB9427E}" scale="50" topLeftCell="A39">
      <selection activeCell="AF70" sqref="AF70"/>
      <pageMargins left="0.7" right="0.7" top="0.75" bottom="0.75" header="0.3" footer="0.3"/>
    </customSheetView>
    <customSheetView guid="{7D83ADC9-554F-49F5-9F3A-8020034AA83A}" scale="50">
      <selection activeCell="A2" sqref="A2:AF2"/>
      <pageMargins left="0.7" right="0.7" top="0.75" bottom="0.75" header="0.3" footer="0.3"/>
      <pageSetup paperSize="9" orientation="portrait" r:id="rId2"/>
    </customSheetView>
    <customSheetView guid="{8991206F-96BC-4E4A-9BEF-FB119480CFE1}" scale="50" topLeftCell="A39">
      <selection activeCell="AF70" sqref="AF70"/>
      <pageMargins left="0.7" right="0.7" top="0.75" bottom="0.75" header="0.3" footer="0.3"/>
    </customSheetView>
    <customSheetView guid="{C599058B-0D9F-45BB-A102-E92C28C88691}" scale="50" showPageBreaks="1" topLeftCell="A39">
      <selection activeCell="AF70" sqref="AF70"/>
      <pageMargins left="0.7" right="0.7" top="0.75" bottom="0.75" header="0.3" footer="0.3"/>
      <pageSetup paperSize="9" orientation="portrait" horizontalDpi="0" verticalDpi="0" r:id="rId3"/>
    </customSheetView>
    <customSheetView guid="{FFEDA674-087A-4656-BF09-7E905D9B9A21}" scale="50" topLeftCell="A39">
      <selection activeCell="AF70" sqref="AF70"/>
      <pageMargins left="0.7" right="0.7" top="0.75" bottom="0.75" header="0.3" footer="0.3"/>
    </customSheetView>
    <customSheetView guid="{CC99A19B-7C06-4842-B555-F1FC30BBAE15}" scale="50" topLeftCell="A39">
      <selection activeCell="AF70" sqref="AF70"/>
      <pageMargins left="0.7" right="0.7" top="0.75" bottom="0.75" header="0.3" footer="0.3"/>
    </customSheetView>
    <customSheetView guid="{63473B3F-A685-4EE9-A01B-183212BE5C53}" scale="50" topLeftCell="A39">
      <selection activeCell="AF70" sqref="AF70"/>
      <pageMargins left="0.7" right="0.7" top="0.75" bottom="0.75" header="0.3" footer="0.3"/>
    </customSheetView>
    <customSheetView guid="{2D22DDA1-0B32-4042-8E55-53A9917D8437}" scale="50" topLeftCell="A39">
      <selection activeCell="AF70" sqref="AF70"/>
      <pageMargins left="0.7" right="0.7" top="0.75" bottom="0.75" header="0.3" footer="0.3"/>
    </customSheetView>
    <customSheetView guid="{B6ED5A6A-E502-40ED-B1F2-2FE231B320B9}" scale="50" topLeftCell="A19">
      <selection activeCell="M27" sqref="M27"/>
      <pageMargins left="0.7" right="0.7" top="0.75" bottom="0.75" header="0.3" footer="0.3"/>
      <pageSetup paperSize="9" orientation="portrait" r:id="rId4"/>
    </customSheetView>
    <customSheetView guid="{9A254B3E-BF29-465E-994B-E56187330748}" scale="50" topLeftCell="A39">
      <selection activeCell="AF70" sqref="AF70"/>
      <pageMargins left="0.7" right="0.7" top="0.75" bottom="0.75" header="0.3" footer="0.3"/>
    </customSheetView>
    <customSheetView guid="{3680FFF4-6D9F-486C-AA14-8F72F0313081}" scale="50">
      <selection activeCell="AB27" sqref="AB27"/>
      <pageMargins left="0.7" right="0.7" top="0.75" bottom="0.75" header="0.3" footer="0.3"/>
      <pageSetup paperSize="9" orientation="portrait" r:id="rId5"/>
    </customSheetView>
    <customSheetView guid="{EBBEF937-D19E-44FA-94D9-3672C89A5F21}" scale="50">
      <selection activeCell="U33" sqref="U33"/>
      <pageMargins left="0.7" right="0.7" top="0.75" bottom="0.75" header="0.3" footer="0.3"/>
    </customSheetView>
    <customSheetView guid="{E83B3B5A-C7A8-4F47-A336-85E65C55625C}" scale="50" hiddenColumns="1" topLeftCell="A252">
      <selection activeCell="Y289" sqref="Y289"/>
      <pageMargins left="0.7" right="0.7" top="0.75" bottom="0.75" header="0.3" footer="0.3"/>
    </customSheetView>
    <customSheetView guid="{A2E3A7A6-FF28-41C5-9BA8-3899D915CB9D}" scale="50" topLeftCell="A39">
      <selection activeCell="AF70" sqref="AF70"/>
      <pageMargins left="0.7" right="0.7" top="0.75" bottom="0.75" header="0.3" footer="0.3"/>
    </customSheetView>
    <customSheetView guid="{C3FD0E28-97E5-445A-A080-491543C717B0}" scale="50" showPageBreaks="1" fitToPage="1" topLeftCell="A37">
      <selection activeCell="N10" sqref="N10"/>
      <pageMargins left="0.7" right="0.7" top="0.75" bottom="0.75" header="0.3" footer="0.3"/>
      <pageSetup paperSize="9" scale="26" fitToHeight="0" orientation="landscape" r:id="rId6"/>
    </customSheetView>
    <customSheetView guid="{7C652CC3-AEBA-4CE1-8785-60610E85E470}" scale="50" topLeftCell="A4">
      <selection activeCell="D21" sqref="D21"/>
      <pageMargins left="0.7" right="0.7" top="0.75" bottom="0.75" header="0.3" footer="0.3"/>
      <pageSetup paperSize="9" orientation="portrait" r:id="rId7"/>
    </customSheetView>
    <customSheetView guid="{3B746F1D-385E-47E1-9DD6-DF5EE791B92F}" scale="50" topLeftCell="A39">
      <selection activeCell="AF70" sqref="AF70"/>
      <pageMargins left="0.7" right="0.7" top="0.75" bottom="0.75" header="0.3" footer="0.3"/>
    </customSheetView>
    <customSheetView guid="{F3ED6C4F-162A-421A-B77B-B013DF363C4B}" scale="50">
      <selection activeCell="AB27" sqref="AB27"/>
      <pageMargins left="0.7" right="0.7" top="0.75" bottom="0.75" header="0.3" footer="0.3"/>
      <pageSetup paperSize="9" orientation="portrait" r:id="rId8"/>
    </customSheetView>
    <customSheetView guid="{F6B45C19-5DEC-4311-9E14-1DFCA0D8A318}" scale="60" topLeftCell="B221">
      <selection activeCell="M125" sqref="M125"/>
      <pageMargins left="0.7" right="0.7" top="0.75" bottom="0.75" header="0.3" footer="0.3"/>
    </customSheetView>
    <customSheetView guid="{60316D21-4A2C-431E-9A80-483B098C48B4}" scale="50">
      <pane xSplit="1" ySplit="5" topLeftCell="I6" activePane="bottomRight" state="frozen"/>
      <selection pane="bottomRight" activeCell="AF9" sqref="AF9:AF15"/>
      <pageMargins left="0.7" right="0.7" top="0.75" bottom="0.75" header="0.3" footer="0.3"/>
      <pageSetup paperSize="9" orientation="portrait" r:id="rId9"/>
    </customSheetView>
    <customSheetView guid="{B20F874D-7001-429F-971F-C60F72171BB4}" scale="70">
      <selection activeCell="D17" sqref="D17"/>
      <pageMargins left="0.7" right="0.7" top="0.75" bottom="0.75" header="0.3" footer="0.3"/>
    </customSheetView>
    <customSheetView guid="{7E4D5209-3514-4B4B-9D2B-9C42A7BE704E}" scale="50" topLeftCell="A39">
      <selection activeCell="AF70" sqref="AF70"/>
      <pageMargins left="0.7" right="0.7" top="0.75" bottom="0.75" header="0.3" footer="0.3"/>
    </customSheetView>
  </customSheetViews>
  <mergeCells count="69">
    <mergeCell ref="A1:AF1"/>
    <mergeCell ref="A2:AF2"/>
    <mergeCell ref="A3:AF3"/>
    <mergeCell ref="A4:A6"/>
    <mergeCell ref="B4:B5"/>
    <mergeCell ref="C4:C5"/>
    <mergeCell ref="D4:D5"/>
    <mergeCell ref="E4:E5"/>
    <mergeCell ref="F4:G4"/>
    <mergeCell ref="H4:I4"/>
    <mergeCell ref="J4:K4"/>
    <mergeCell ref="L4:M4"/>
    <mergeCell ref="N4:O4"/>
    <mergeCell ref="P4:Q4"/>
    <mergeCell ref="R4:S4"/>
    <mergeCell ref="AF31:AF36"/>
    <mergeCell ref="V4:W4"/>
    <mergeCell ref="X4:Y4"/>
    <mergeCell ref="Z4:AA4"/>
    <mergeCell ref="AB4:AC4"/>
    <mergeCell ref="AD4:AE4"/>
    <mergeCell ref="AF4:AF5"/>
    <mergeCell ref="A8:AE8"/>
    <mergeCell ref="A9:AE9"/>
    <mergeCell ref="AF9:AF15"/>
    <mergeCell ref="A16:AE16"/>
    <mergeCell ref="A23:AE23"/>
    <mergeCell ref="T4:U4"/>
    <mergeCell ref="AF38:AF43"/>
    <mergeCell ref="A44:AE44"/>
    <mergeCell ref="AF44:AF50"/>
    <mergeCell ref="A51:AE51"/>
    <mergeCell ref="A58:AE58"/>
    <mergeCell ref="AF58:AF64"/>
    <mergeCell ref="A134:AE134"/>
    <mergeCell ref="A65:AE65"/>
    <mergeCell ref="A72:AE72"/>
    <mergeCell ref="A79:AE79"/>
    <mergeCell ref="AF79:AF85"/>
    <mergeCell ref="A86:AE86"/>
    <mergeCell ref="A93:AE93"/>
    <mergeCell ref="AF93:AF99"/>
    <mergeCell ref="A100:AE100"/>
    <mergeCell ref="A113:AE113"/>
    <mergeCell ref="A120:AE120"/>
    <mergeCell ref="A127:AE127"/>
    <mergeCell ref="AF127:AF133"/>
    <mergeCell ref="A211:AE211"/>
    <mergeCell ref="A141:AE141"/>
    <mergeCell ref="A148:AE148"/>
    <mergeCell ref="AF157:AF162"/>
    <mergeCell ref="AF163:AF166"/>
    <mergeCell ref="A169:AE169"/>
    <mergeCell ref="A176:AE176"/>
    <mergeCell ref="AF176:AF182"/>
    <mergeCell ref="A183:AE183"/>
    <mergeCell ref="AF183:AF189"/>
    <mergeCell ref="A190:AE190"/>
    <mergeCell ref="A197:AE197"/>
    <mergeCell ref="A204:AE204"/>
    <mergeCell ref="G264:H264"/>
    <mergeCell ref="I264:K264"/>
    <mergeCell ref="G265:H265"/>
    <mergeCell ref="A220:AE220"/>
    <mergeCell ref="A221:AE221"/>
    <mergeCell ref="A235:AE235"/>
    <mergeCell ref="A236:AE236"/>
    <mergeCell ref="A243:AE243"/>
    <mergeCell ref="A263:B26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4"/>
  <sheetViews>
    <sheetView showGridLines="0" view="pageBreakPreview" zoomScale="70" zoomScaleNormal="70" zoomScaleSheetLayoutView="70" workbookViewId="0">
      <pane xSplit="1" ySplit="6" topLeftCell="B73" activePane="bottomRight" state="frozen"/>
      <selection pane="topRight" activeCell="B1" sqref="B1"/>
      <selection pane="bottomLeft" activeCell="A7" sqref="A7"/>
      <selection pane="bottomRight" activeCell="A89" sqref="A89"/>
    </sheetView>
  </sheetViews>
  <sheetFormatPr defaultRowHeight="15.6" x14ac:dyDescent="0.3"/>
  <cols>
    <col min="1" max="1" width="66.6640625" style="237" customWidth="1"/>
    <col min="2" max="3" width="15.33203125" style="60" customWidth="1"/>
    <col min="4" max="4" width="18.6640625" style="60" customWidth="1"/>
    <col min="5" max="5" width="18.5546875" style="60" customWidth="1"/>
    <col min="6" max="7" width="15.33203125" style="60" customWidth="1"/>
    <col min="8" max="19" width="16.33203125" style="59" customWidth="1"/>
    <col min="20" max="30" width="16.33203125" style="3" customWidth="1"/>
    <col min="31" max="31" width="14.33203125" style="59" customWidth="1"/>
    <col min="32" max="32" width="29" style="59" customWidth="1"/>
    <col min="33" max="272" width="9.33203125" style="59"/>
    <col min="273" max="273" width="66.6640625" style="59" customWidth="1"/>
    <col min="274" max="274" width="15.33203125" style="59" customWidth="1"/>
    <col min="275" max="286" width="16.33203125" style="59" customWidth="1"/>
    <col min="287" max="287" width="12.33203125" style="59" bestFit="1" customWidth="1"/>
    <col min="288" max="528" width="9.33203125" style="59"/>
    <col min="529" max="529" width="66.6640625" style="59" customWidth="1"/>
    <col min="530" max="530" width="15.33203125" style="59" customWidth="1"/>
    <col min="531" max="542" width="16.33203125" style="59" customWidth="1"/>
    <col min="543" max="543" width="12.33203125" style="59" bestFit="1" customWidth="1"/>
    <col min="544" max="784" width="9.33203125" style="59"/>
    <col min="785" max="785" width="66.6640625" style="59" customWidth="1"/>
    <col min="786" max="786" width="15.33203125" style="59" customWidth="1"/>
    <col min="787" max="798" width="16.33203125" style="59" customWidth="1"/>
    <col min="799" max="799" width="12.33203125" style="59" bestFit="1" customWidth="1"/>
    <col min="800" max="1040" width="9.33203125" style="59"/>
    <col min="1041" max="1041" width="66.6640625" style="59" customWidth="1"/>
    <col min="1042" max="1042" width="15.33203125" style="59" customWidth="1"/>
    <col min="1043" max="1054" width="16.33203125" style="59" customWidth="1"/>
    <col min="1055" max="1055" width="12.33203125" style="59" bestFit="1" customWidth="1"/>
    <col min="1056" max="1296" width="9.33203125" style="59"/>
    <col min="1297" max="1297" width="66.6640625" style="59" customWidth="1"/>
    <col min="1298" max="1298" width="15.33203125" style="59" customWidth="1"/>
    <col min="1299" max="1310" width="16.33203125" style="59" customWidth="1"/>
    <col min="1311" max="1311" width="12.33203125" style="59" bestFit="1" customWidth="1"/>
    <col min="1312" max="1552" width="9.33203125" style="59"/>
    <col min="1553" max="1553" width="66.6640625" style="59" customWidth="1"/>
    <col min="1554" max="1554" width="15.33203125" style="59" customWidth="1"/>
    <col min="1555" max="1566" width="16.33203125" style="59" customWidth="1"/>
    <col min="1567" max="1567" width="12.33203125" style="59" bestFit="1" customWidth="1"/>
    <col min="1568" max="1808" width="9.33203125" style="59"/>
    <col min="1809" max="1809" width="66.6640625" style="59" customWidth="1"/>
    <col min="1810" max="1810" width="15.33203125" style="59" customWidth="1"/>
    <col min="1811" max="1822" width="16.33203125" style="59" customWidth="1"/>
    <col min="1823" max="1823" width="12.33203125" style="59" bestFit="1" customWidth="1"/>
    <col min="1824" max="2064" width="9.33203125" style="59"/>
    <col min="2065" max="2065" width="66.6640625" style="59" customWidth="1"/>
    <col min="2066" max="2066" width="15.33203125" style="59" customWidth="1"/>
    <col min="2067" max="2078" width="16.33203125" style="59" customWidth="1"/>
    <col min="2079" max="2079" width="12.33203125" style="59" bestFit="1" customWidth="1"/>
    <col min="2080" max="2320" width="9.33203125" style="59"/>
    <col min="2321" max="2321" width="66.6640625" style="59" customWidth="1"/>
    <col min="2322" max="2322" width="15.33203125" style="59" customWidth="1"/>
    <col min="2323" max="2334" width="16.33203125" style="59" customWidth="1"/>
    <col min="2335" max="2335" width="12.33203125" style="59" bestFit="1" customWidth="1"/>
    <col min="2336" max="2576" width="9.33203125" style="59"/>
    <col min="2577" max="2577" width="66.6640625" style="59" customWidth="1"/>
    <col min="2578" max="2578" width="15.33203125" style="59" customWidth="1"/>
    <col min="2579" max="2590" width="16.33203125" style="59" customWidth="1"/>
    <col min="2591" max="2591" width="12.33203125" style="59" bestFit="1" customWidth="1"/>
    <col min="2592" max="2832" width="9.33203125" style="59"/>
    <col min="2833" max="2833" width="66.6640625" style="59" customWidth="1"/>
    <col min="2834" max="2834" width="15.33203125" style="59" customWidth="1"/>
    <col min="2835" max="2846" width="16.33203125" style="59" customWidth="1"/>
    <col min="2847" max="2847" width="12.33203125" style="59" bestFit="1" customWidth="1"/>
    <col min="2848" max="3088" width="9.33203125" style="59"/>
    <col min="3089" max="3089" width="66.6640625" style="59" customWidth="1"/>
    <col min="3090" max="3090" width="15.33203125" style="59" customWidth="1"/>
    <col min="3091" max="3102" width="16.33203125" style="59" customWidth="1"/>
    <col min="3103" max="3103" width="12.33203125" style="59" bestFit="1" customWidth="1"/>
    <col min="3104" max="3344" width="9.33203125" style="59"/>
    <col min="3345" max="3345" width="66.6640625" style="59" customWidth="1"/>
    <col min="3346" max="3346" width="15.33203125" style="59" customWidth="1"/>
    <col min="3347" max="3358" width="16.33203125" style="59" customWidth="1"/>
    <col min="3359" max="3359" width="12.33203125" style="59" bestFit="1" customWidth="1"/>
    <col min="3360" max="3600" width="9.33203125" style="59"/>
    <col min="3601" max="3601" width="66.6640625" style="59" customWidth="1"/>
    <col min="3602" max="3602" width="15.33203125" style="59" customWidth="1"/>
    <col min="3603" max="3614" width="16.33203125" style="59" customWidth="1"/>
    <col min="3615" max="3615" width="12.33203125" style="59" bestFit="1" customWidth="1"/>
    <col min="3616" max="3856" width="9.33203125" style="59"/>
    <col min="3857" max="3857" width="66.6640625" style="59" customWidth="1"/>
    <col min="3858" max="3858" width="15.33203125" style="59" customWidth="1"/>
    <col min="3859" max="3870" width="16.33203125" style="59" customWidth="1"/>
    <col min="3871" max="3871" width="12.33203125" style="59" bestFit="1" customWidth="1"/>
    <col min="3872" max="4112" width="9.33203125" style="59"/>
    <col min="4113" max="4113" width="66.6640625" style="59" customWidth="1"/>
    <col min="4114" max="4114" width="15.33203125" style="59" customWidth="1"/>
    <col min="4115" max="4126" width="16.33203125" style="59" customWidth="1"/>
    <col min="4127" max="4127" width="12.33203125" style="59" bestFit="1" customWidth="1"/>
    <col min="4128" max="4368" width="9.33203125" style="59"/>
    <col min="4369" max="4369" width="66.6640625" style="59" customWidth="1"/>
    <col min="4370" max="4370" width="15.33203125" style="59" customWidth="1"/>
    <col min="4371" max="4382" width="16.33203125" style="59" customWidth="1"/>
    <col min="4383" max="4383" width="12.33203125" style="59" bestFit="1" customWidth="1"/>
    <col min="4384" max="4624" width="9.33203125" style="59"/>
    <col min="4625" max="4625" width="66.6640625" style="59" customWidth="1"/>
    <col min="4626" max="4626" width="15.33203125" style="59" customWidth="1"/>
    <col min="4627" max="4638" width="16.33203125" style="59" customWidth="1"/>
    <col min="4639" max="4639" width="12.33203125" style="59" bestFit="1" customWidth="1"/>
    <col min="4640" max="4880" width="9.33203125" style="59"/>
    <col min="4881" max="4881" width="66.6640625" style="59" customWidth="1"/>
    <col min="4882" max="4882" width="15.33203125" style="59" customWidth="1"/>
    <col min="4883" max="4894" width="16.33203125" style="59" customWidth="1"/>
    <col min="4895" max="4895" width="12.33203125" style="59" bestFit="1" customWidth="1"/>
    <col min="4896" max="5136" width="9.33203125" style="59"/>
    <col min="5137" max="5137" width="66.6640625" style="59" customWidth="1"/>
    <col min="5138" max="5138" width="15.33203125" style="59" customWidth="1"/>
    <col min="5139" max="5150" width="16.33203125" style="59" customWidth="1"/>
    <col min="5151" max="5151" width="12.33203125" style="59" bestFit="1" customWidth="1"/>
    <col min="5152" max="5392" width="9.33203125" style="59"/>
    <col min="5393" max="5393" width="66.6640625" style="59" customWidth="1"/>
    <col min="5394" max="5394" width="15.33203125" style="59" customWidth="1"/>
    <col min="5395" max="5406" width="16.33203125" style="59" customWidth="1"/>
    <col min="5407" max="5407" width="12.33203125" style="59" bestFit="1" customWidth="1"/>
    <col min="5408" max="5648" width="9.33203125" style="59"/>
    <col min="5649" max="5649" width="66.6640625" style="59" customWidth="1"/>
    <col min="5650" max="5650" width="15.33203125" style="59" customWidth="1"/>
    <col min="5651" max="5662" width="16.33203125" style="59" customWidth="1"/>
    <col min="5663" max="5663" width="12.33203125" style="59" bestFit="1" customWidth="1"/>
    <col min="5664" max="5904" width="9.33203125" style="59"/>
    <col min="5905" max="5905" width="66.6640625" style="59" customWidth="1"/>
    <col min="5906" max="5906" width="15.33203125" style="59" customWidth="1"/>
    <col min="5907" max="5918" width="16.33203125" style="59" customWidth="1"/>
    <col min="5919" max="5919" width="12.33203125" style="59" bestFit="1" customWidth="1"/>
    <col min="5920" max="6160" width="9.33203125" style="59"/>
    <col min="6161" max="6161" width="66.6640625" style="59" customWidth="1"/>
    <col min="6162" max="6162" width="15.33203125" style="59" customWidth="1"/>
    <col min="6163" max="6174" width="16.33203125" style="59" customWidth="1"/>
    <col min="6175" max="6175" width="12.33203125" style="59" bestFit="1" customWidth="1"/>
    <col min="6176" max="6416" width="9.33203125" style="59"/>
    <col min="6417" max="6417" width="66.6640625" style="59" customWidth="1"/>
    <col min="6418" max="6418" width="15.33203125" style="59" customWidth="1"/>
    <col min="6419" max="6430" width="16.33203125" style="59" customWidth="1"/>
    <col min="6431" max="6431" width="12.33203125" style="59" bestFit="1" customWidth="1"/>
    <col min="6432" max="6672" width="9.33203125" style="59"/>
    <col min="6673" max="6673" width="66.6640625" style="59" customWidth="1"/>
    <col min="6674" max="6674" width="15.33203125" style="59" customWidth="1"/>
    <col min="6675" max="6686" width="16.33203125" style="59" customWidth="1"/>
    <col min="6687" max="6687" width="12.33203125" style="59" bestFit="1" customWidth="1"/>
    <col min="6688" max="6928" width="9.33203125" style="59"/>
    <col min="6929" max="6929" width="66.6640625" style="59" customWidth="1"/>
    <col min="6930" max="6930" width="15.33203125" style="59" customWidth="1"/>
    <col min="6931" max="6942" width="16.33203125" style="59" customWidth="1"/>
    <col min="6943" max="6943" width="12.33203125" style="59" bestFit="1" customWidth="1"/>
    <col min="6944" max="7184" width="9.33203125" style="59"/>
    <col min="7185" max="7185" width="66.6640625" style="59" customWidth="1"/>
    <col min="7186" max="7186" width="15.33203125" style="59" customWidth="1"/>
    <col min="7187" max="7198" width="16.33203125" style="59" customWidth="1"/>
    <col min="7199" max="7199" width="12.33203125" style="59" bestFit="1" customWidth="1"/>
    <col min="7200" max="7440" width="9.33203125" style="59"/>
    <col min="7441" max="7441" width="66.6640625" style="59" customWidth="1"/>
    <col min="7442" max="7442" width="15.33203125" style="59" customWidth="1"/>
    <col min="7443" max="7454" width="16.33203125" style="59" customWidth="1"/>
    <col min="7455" max="7455" width="12.33203125" style="59" bestFit="1" customWidth="1"/>
    <col min="7456" max="7696" width="9.33203125" style="59"/>
    <col min="7697" max="7697" width="66.6640625" style="59" customWidth="1"/>
    <col min="7698" max="7698" width="15.33203125" style="59" customWidth="1"/>
    <col min="7699" max="7710" width="16.33203125" style="59" customWidth="1"/>
    <col min="7711" max="7711" width="12.33203125" style="59" bestFit="1" customWidth="1"/>
    <col min="7712" max="7952" width="9.33203125" style="59"/>
    <col min="7953" max="7953" width="66.6640625" style="59" customWidth="1"/>
    <col min="7954" max="7954" width="15.33203125" style="59" customWidth="1"/>
    <col min="7955" max="7966" width="16.33203125" style="59" customWidth="1"/>
    <col min="7967" max="7967" width="12.33203125" style="59" bestFit="1" customWidth="1"/>
    <col min="7968" max="8208" width="9.33203125" style="59"/>
    <col min="8209" max="8209" width="66.6640625" style="59" customWidth="1"/>
    <col min="8210" max="8210" width="15.33203125" style="59" customWidth="1"/>
    <col min="8211" max="8222" width="16.33203125" style="59" customWidth="1"/>
    <col min="8223" max="8223" width="12.33203125" style="59" bestFit="1" customWidth="1"/>
    <col min="8224" max="8464" width="9.33203125" style="59"/>
    <col min="8465" max="8465" width="66.6640625" style="59" customWidth="1"/>
    <col min="8466" max="8466" width="15.33203125" style="59" customWidth="1"/>
    <col min="8467" max="8478" width="16.33203125" style="59" customWidth="1"/>
    <col min="8479" max="8479" width="12.33203125" style="59" bestFit="1" customWidth="1"/>
    <col min="8480" max="8720" width="9.33203125" style="59"/>
    <col min="8721" max="8721" width="66.6640625" style="59" customWidth="1"/>
    <col min="8722" max="8722" width="15.33203125" style="59" customWidth="1"/>
    <col min="8723" max="8734" width="16.33203125" style="59" customWidth="1"/>
    <col min="8735" max="8735" width="12.33203125" style="59" bestFit="1" customWidth="1"/>
    <col min="8736" max="8976" width="9.33203125" style="59"/>
    <col min="8977" max="8977" width="66.6640625" style="59" customWidth="1"/>
    <col min="8978" max="8978" width="15.33203125" style="59" customWidth="1"/>
    <col min="8979" max="8990" width="16.33203125" style="59" customWidth="1"/>
    <col min="8991" max="8991" width="12.33203125" style="59" bestFit="1" customWidth="1"/>
    <col min="8992" max="9232" width="9.33203125" style="59"/>
    <col min="9233" max="9233" width="66.6640625" style="59" customWidth="1"/>
    <col min="9234" max="9234" width="15.33203125" style="59" customWidth="1"/>
    <col min="9235" max="9246" width="16.33203125" style="59" customWidth="1"/>
    <col min="9247" max="9247" width="12.33203125" style="59" bestFit="1" customWidth="1"/>
    <col min="9248" max="9488" width="9.33203125" style="59"/>
    <col min="9489" max="9489" width="66.6640625" style="59" customWidth="1"/>
    <col min="9490" max="9490" width="15.33203125" style="59" customWidth="1"/>
    <col min="9491" max="9502" width="16.33203125" style="59" customWidth="1"/>
    <col min="9503" max="9503" width="12.33203125" style="59" bestFit="1" customWidth="1"/>
    <col min="9504" max="9744" width="9.33203125" style="59"/>
    <col min="9745" max="9745" width="66.6640625" style="59" customWidth="1"/>
    <col min="9746" max="9746" width="15.33203125" style="59" customWidth="1"/>
    <col min="9747" max="9758" width="16.33203125" style="59" customWidth="1"/>
    <col min="9759" max="9759" width="12.33203125" style="59" bestFit="1" customWidth="1"/>
    <col min="9760" max="10000" width="9.33203125" style="59"/>
    <col min="10001" max="10001" width="66.6640625" style="59" customWidth="1"/>
    <col min="10002" max="10002" width="15.33203125" style="59" customWidth="1"/>
    <col min="10003" max="10014" width="16.33203125" style="59" customWidth="1"/>
    <col min="10015" max="10015" width="12.33203125" style="59" bestFit="1" customWidth="1"/>
    <col min="10016" max="10256" width="9.33203125" style="59"/>
    <col min="10257" max="10257" width="66.6640625" style="59" customWidth="1"/>
    <col min="10258" max="10258" width="15.33203125" style="59" customWidth="1"/>
    <col min="10259" max="10270" width="16.33203125" style="59" customWidth="1"/>
    <col min="10271" max="10271" width="12.33203125" style="59" bestFit="1" customWidth="1"/>
    <col min="10272" max="10512" width="9.33203125" style="59"/>
    <col min="10513" max="10513" width="66.6640625" style="59" customWidth="1"/>
    <col min="10514" max="10514" width="15.33203125" style="59" customWidth="1"/>
    <col min="10515" max="10526" width="16.33203125" style="59" customWidth="1"/>
    <col min="10527" max="10527" width="12.33203125" style="59" bestFit="1" customWidth="1"/>
    <col min="10528" max="10768" width="9.33203125" style="59"/>
    <col min="10769" max="10769" width="66.6640625" style="59" customWidth="1"/>
    <col min="10770" max="10770" width="15.33203125" style="59" customWidth="1"/>
    <col min="10771" max="10782" width="16.33203125" style="59" customWidth="1"/>
    <col min="10783" max="10783" width="12.33203125" style="59" bestFit="1" customWidth="1"/>
    <col min="10784" max="11024" width="9.33203125" style="59"/>
    <col min="11025" max="11025" width="66.6640625" style="59" customWidth="1"/>
    <col min="11026" max="11026" width="15.33203125" style="59" customWidth="1"/>
    <col min="11027" max="11038" width="16.33203125" style="59" customWidth="1"/>
    <col min="11039" max="11039" width="12.33203125" style="59" bestFit="1" customWidth="1"/>
    <col min="11040" max="11280" width="9.33203125" style="59"/>
    <col min="11281" max="11281" width="66.6640625" style="59" customWidth="1"/>
    <col min="11282" max="11282" width="15.33203125" style="59" customWidth="1"/>
    <col min="11283" max="11294" width="16.33203125" style="59" customWidth="1"/>
    <col min="11295" max="11295" width="12.33203125" style="59" bestFit="1" customWidth="1"/>
    <col min="11296" max="11536" width="9.33203125" style="59"/>
    <col min="11537" max="11537" width="66.6640625" style="59" customWidth="1"/>
    <col min="11538" max="11538" width="15.33203125" style="59" customWidth="1"/>
    <col min="11539" max="11550" width="16.33203125" style="59" customWidth="1"/>
    <col min="11551" max="11551" width="12.33203125" style="59" bestFit="1" customWidth="1"/>
    <col min="11552" max="11792" width="9.33203125" style="59"/>
    <col min="11793" max="11793" width="66.6640625" style="59" customWidth="1"/>
    <col min="11794" max="11794" width="15.33203125" style="59" customWidth="1"/>
    <col min="11795" max="11806" width="16.33203125" style="59" customWidth="1"/>
    <col min="11807" max="11807" width="12.33203125" style="59" bestFit="1" customWidth="1"/>
    <col min="11808" max="12048" width="9.33203125" style="59"/>
    <col min="12049" max="12049" width="66.6640625" style="59" customWidth="1"/>
    <col min="12050" max="12050" width="15.33203125" style="59" customWidth="1"/>
    <col min="12051" max="12062" width="16.33203125" style="59" customWidth="1"/>
    <col min="12063" max="12063" width="12.33203125" style="59" bestFit="1" customWidth="1"/>
    <col min="12064" max="12304" width="9.33203125" style="59"/>
    <col min="12305" max="12305" width="66.6640625" style="59" customWidth="1"/>
    <col min="12306" max="12306" width="15.33203125" style="59" customWidth="1"/>
    <col min="12307" max="12318" width="16.33203125" style="59" customWidth="1"/>
    <col min="12319" max="12319" width="12.33203125" style="59" bestFit="1" customWidth="1"/>
    <col min="12320" max="12560" width="9.33203125" style="59"/>
    <col min="12561" max="12561" width="66.6640625" style="59" customWidth="1"/>
    <col min="12562" max="12562" width="15.33203125" style="59" customWidth="1"/>
    <col min="12563" max="12574" width="16.33203125" style="59" customWidth="1"/>
    <col min="12575" max="12575" width="12.33203125" style="59" bestFit="1" customWidth="1"/>
    <col min="12576" max="12816" width="9.33203125" style="59"/>
    <col min="12817" max="12817" width="66.6640625" style="59" customWidth="1"/>
    <col min="12818" max="12818" width="15.33203125" style="59" customWidth="1"/>
    <col min="12819" max="12830" width="16.33203125" style="59" customWidth="1"/>
    <col min="12831" max="12831" width="12.33203125" style="59" bestFit="1" customWidth="1"/>
    <col min="12832" max="13072" width="9.33203125" style="59"/>
    <col min="13073" max="13073" width="66.6640625" style="59" customWidth="1"/>
    <col min="13074" max="13074" width="15.33203125" style="59" customWidth="1"/>
    <col min="13075" max="13086" width="16.33203125" style="59" customWidth="1"/>
    <col min="13087" max="13087" width="12.33203125" style="59" bestFit="1" customWidth="1"/>
    <col min="13088" max="13328" width="9.33203125" style="59"/>
    <col min="13329" max="13329" width="66.6640625" style="59" customWidth="1"/>
    <col min="13330" max="13330" width="15.33203125" style="59" customWidth="1"/>
    <col min="13331" max="13342" width="16.33203125" style="59" customWidth="1"/>
    <col min="13343" max="13343" width="12.33203125" style="59" bestFit="1" customWidth="1"/>
    <col min="13344" max="13584" width="9.33203125" style="59"/>
    <col min="13585" max="13585" width="66.6640625" style="59" customWidth="1"/>
    <col min="13586" max="13586" width="15.33203125" style="59" customWidth="1"/>
    <col min="13587" max="13598" width="16.33203125" style="59" customWidth="1"/>
    <col min="13599" max="13599" width="12.33203125" style="59" bestFit="1" customWidth="1"/>
    <col min="13600" max="13840" width="9.33203125" style="59"/>
    <col min="13841" max="13841" width="66.6640625" style="59" customWidth="1"/>
    <col min="13842" max="13842" width="15.33203125" style="59" customWidth="1"/>
    <col min="13843" max="13854" width="16.33203125" style="59" customWidth="1"/>
    <col min="13855" max="13855" width="12.33203125" style="59" bestFit="1" customWidth="1"/>
    <col min="13856" max="14096" width="9.33203125" style="59"/>
    <col min="14097" max="14097" width="66.6640625" style="59" customWidth="1"/>
    <col min="14098" max="14098" width="15.33203125" style="59" customWidth="1"/>
    <col min="14099" max="14110" width="16.33203125" style="59" customWidth="1"/>
    <col min="14111" max="14111" width="12.33203125" style="59" bestFit="1" customWidth="1"/>
    <col min="14112" max="14352" width="9.33203125" style="59"/>
    <col min="14353" max="14353" width="66.6640625" style="59" customWidth="1"/>
    <col min="14354" max="14354" width="15.33203125" style="59" customWidth="1"/>
    <col min="14355" max="14366" width="16.33203125" style="59" customWidth="1"/>
    <col min="14367" max="14367" width="12.33203125" style="59" bestFit="1" customWidth="1"/>
    <col min="14368" max="14608" width="9.33203125" style="59"/>
    <col min="14609" max="14609" width="66.6640625" style="59" customWidth="1"/>
    <col min="14610" max="14610" width="15.33203125" style="59" customWidth="1"/>
    <col min="14611" max="14622" width="16.33203125" style="59" customWidth="1"/>
    <col min="14623" max="14623" width="12.33203125" style="59" bestFit="1" customWidth="1"/>
    <col min="14624" max="14864" width="9.33203125" style="59"/>
    <col min="14865" max="14865" width="66.6640625" style="59" customWidth="1"/>
    <col min="14866" max="14866" width="15.33203125" style="59" customWidth="1"/>
    <col min="14867" max="14878" width="16.33203125" style="59" customWidth="1"/>
    <col min="14879" max="14879" width="12.33203125" style="59" bestFit="1" customWidth="1"/>
    <col min="14880" max="15120" width="9.33203125" style="59"/>
    <col min="15121" max="15121" width="66.6640625" style="59" customWidth="1"/>
    <col min="15122" max="15122" width="15.33203125" style="59" customWidth="1"/>
    <col min="15123" max="15134" width="16.33203125" style="59" customWidth="1"/>
    <col min="15135" max="15135" width="12.33203125" style="59" bestFit="1" customWidth="1"/>
    <col min="15136" max="15376" width="9.33203125" style="59"/>
    <col min="15377" max="15377" width="66.6640625" style="59" customWidth="1"/>
    <col min="15378" max="15378" width="15.33203125" style="59" customWidth="1"/>
    <col min="15379" max="15390" width="16.33203125" style="59" customWidth="1"/>
    <col min="15391" max="15391" width="12.33203125" style="59" bestFit="1" customWidth="1"/>
    <col min="15392" max="15632" width="9.33203125" style="59"/>
    <col min="15633" max="15633" width="66.6640625" style="59" customWidth="1"/>
    <col min="15634" max="15634" width="15.33203125" style="59" customWidth="1"/>
    <col min="15635" max="15646" width="16.33203125" style="59" customWidth="1"/>
    <col min="15647" max="15647" width="12.33203125" style="59" bestFit="1" customWidth="1"/>
    <col min="15648" max="15888" width="9.33203125" style="59"/>
    <col min="15889" max="15889" width="66.6640625" style="59" customWidth="1"/>
    <col min="15890" max="15890" width="15.33203125" style="59" customWidth="1"/>
    <col min="15891" max="15902" width="16.33203125" style="59" customWidth="1"/>
    <col min="15903" max="15903" width="12.33203125" style="59" bestFit="1" customWidth="1"/>
    <col min="15904" max="16144" width="9.33203125" style="59"/>
    <col min="16145" max="16145" width="66.6640625" style="59" customWidth="1"/>
    <col min="16146" max="16146" width="15.33203125" style="59" customWidth="1"/>
    <col min="16147" max="16158" width="16.33203125" style="59" customWidth="1"/>
    <col min="16159" max="16159" width="12.33203125" style="59" bestFit="1" customWidth="1"/>
    <col min="16160" max="16384" width="9.33203125" style="59"/>
  </cols>
  <sheetData>
    <row r="1" spans="1:32" ht="6.75" customHeight="1" x14ac:dyDescent="0.3">
      <c r="A1" s="262"/>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2" ht="41.25" customHeight="1" x14ac:dyDescent="0.3">
      <c r="A2" s="1578" t="s">
        <v>289</v>
      </c>
      <c r="B2" s="1578"/>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row>
    <row r="3" spans="1:32" ht="45.75" customHeight="1" x14ac:dyDescent="0.3">
      <c r="A3" s="1579" t="s">
        <v>290</v>
      </c>
      <c r="B3" s="1579"/>
      <c r="C3" s="1579"/>
      <c r="D3" s="1579"/>
      <c r="E3" s="1579"/>
      <c r="F3" s="1579"/>
      <c r="G3" s="1579"/>
      <c r="H3" s="1579"/>
      <c r="I3" s="1579"/>
      <c r="J3" s="1579"/>
      <c r="K3" s="1579"/>
      <c r="L3" s="1579"/>
      <c r="M3" s="1579"/>
      <c r="N3" s="1579"/>
      <c r="O3" s="1579"/>
      <c r="P3" s="1579"/>
      <c r="Q3" s="1579"/>
      <c r="R3" s="1579"/>
      <c r="S3" s="1579"/>
      <c r="T3" s="1579"/>
      <c r="U3" s="1579"/>
      <c r="V3" s="1579"/>
      <c r="W3" s="1579"/>
      <c r="X3" s="1579"/>
      <c r="Y3" s="1579"/>
      <c r="Z3" s="1579"/>
      <c r="AA3" s="1579"/>
      <c r="AB3" s="1579"/>
      <c r="AC3" s="1579"/>
      <c r="AD3" s="1579"/>
    </row>
    <row r="4" spans="1:32" ht="18.75" customHeight="1" x14ac:dyDescent="0.3">
      <c r="A4" s="328"/>
      <c r="B4" s="173"/>
      <c r="C4" s="173"/>
      <c r="D4" s="173"/>
      <c r="E4" s="173"/>
      <c r="F4" s="173"/>
      <c r="G4" s="173"/>
      <c r="H4" s="91"/>
      <c r="I4" s="91"/>
      <c r="J4" s="91"/>
      <c r="K4" s="91"/>
      <c r="L4" s="91"/>
      <c r="M4" s="91"/>
      <c r="N4" s="91"/>
      <c r="O4" s="91"/>
      <c r="P4" s="91"/>
      <c r="Q4" s="91"/>
      <c r="R4" s="91"/>
      <c r="S4" s="91"/>
      <c r="T4" s="91"/>
      <c r="U4" s="91"/>
      <c r="V4" s="91"/>
      <c r="W4" s="91"/>
      <c r="X4" s="91"/>
      <c r="Y4" s="91"/>
      <c r="Z4" s="91"/>
      <c r="AA4" s="91"/>
      <c r="AB4" s="1576"/>
      <c r="AC4" s="1576"/>
      <c r="AD4" s="1713"/>
    </row>
    <row r="5" spans="1:32" s="329" customFormat="1" ht="18.75" customHeight="1" x14ac:dyDescent="0.3">
      <c r="A5" s="1714" t="s">
        <v>118</v>
      </c>
      <c r="B5" s="1589" t="s">
        <v>119</v>
      </c>
      <c r="C5" s="1601" t="s">
        <v>111</v>
      </c>
      <c r="D5" s="1601" t="s">
        <v>112</v>
      </c>
      <c r="E5" s="1601" t="s">
        <v>291</v>
      </c>
      <c r="F5" s="1590" t="s">
        <v>216</v>
      </c>
      <c r="G5" s="1591"/>
      <c r="H5" s="1709" t="s">
        <v>6</v>
      </c>
      <c r="I5" s="1710"/>
      <c r="J5" s="1709" t="s">
        <v>7</v>
      </c>
      <c r="K5" s="1710"/>
      <c r="L5" s="1709" t="s">
        <v>8</v>
      </c>
      <c r="M5" s="1710"/>
      <c r="N5" s="1709" t="s">
        <v>9</v>
      </c>
      <c r="O5" s="1710"/>
      <c r="P5" s="1709" t="s">
        <v>10</v>
      </c>
      <c r="Q5" s="1710"/>
      <c r="R5" s="1709" t="s">
        <v>11</v>
      </c>
      <c r="S5" s="1710"/>
      <c r="T5" s="1709" t="s">
        <v>12</v>
      </c>
      <c r="U5" s="1710"/>
      <c r="V5" s="1709" t="s">
        <v>13</v>
      </c>
      <c r="W5" s="1710"/>
      <c r="X5" s="1709" t="s">
        <v>14</v>
      </c>
      <c r="Y5" s="1710"/>
      <c r="Z5" s="1709" t="s">
        <v>15</v>
      </c>
      <c r="AA5" s="1710"/>
      <c r="AB5" s="1709" t="s">
        <v>16</v>
      </c>
      <c r="AC5" s="1710"/>
      <c r="AD5" s="1709" t="s">
        <v>17</v>
      </c>
      <c r="AE5" s="1710"/>
      <c r="AF5" s="1707" t="s">
        <v>18</v>
      </c>
    </row>
    <row r="6" spans="1:32" s="96" customFormat="1" ht="57.75" customHeight="1" x14ac:dyDescent="0.3">
      <c r="A6" s="1714"/>
      <c r="B6" s="1589"/>
      <c r="C6" s="1647"/>
      <c r="D6" s="1647"/>
      <c r="E6" s="1647"/>
      <c r="F6" s="172" t="s">
        <v>173</v>
      </c>
      <c r="G6" s="172" t="s">
        <v>21</v>
      </c>
      <c r="H6" s="95" t="s">
        <v>22</v>
      </c>
      <c r="I6" s="95" t="s">
        <v>113</v>
      </c>
      <c r="J6" s="95" t="s">
        <v>176</v>
      </c>
      <c r="K6" s="95" t="s">
        <v>113</v>
      </c>
      <c r="L6" s="95" t="s">
        <v>22</v>
      </c>
      <c r="M6" s="95" t="s">
        <v>113</v>
      </c>
      <c r="N6" s="95" t="s">
        <v>22</v>
      </c>
      <c r="O6" s="95" t="s">
        <v>113</v>
      </c>
      <c r="P6" s="95" t="s">
        <v>22</v>
      </c>
      <c r="Q6" s="95" t="s">
        <v>113</v>
      </c>
      <c r="R6" s="95" t="s">
        <v>22</v>
      </c>
      <c r="S6" s="95" t="s">
        <v>113</v>
      </c>
      <c r="T6" s="95" t="s">
        <v>22</v>
      </c>
      <c r="U6" s="95" t="s">
        <v>113</v>
      </c>
      <c r="V6" s="95" t="s">
        <v>22</v>
      </c>
      <c r="W6" s="95" t="s">
        <v>113</v>
      </c>
      <c r="X6" s="95" t="s">
        <v>22</v>
      </c>
      <c r="Y6" s="95" t="s">
        <v>113</v>
      </c>
      <c r="Z6" s="95" t="s">
        <v>22</v>
      </c>
      <c r="AA6" s="95" t="s">
        <v>113</v>
      </c>
      <c r="AB6" s="95" t="s">
        <v>22</v>
      </c>
      <c r="AC6" s="95" t="s">
        <v>113</v>
      </c>
      <c r="AD6" s="95" t="s">
        <v>22</v>
      </c>
      <c r="AE6" s="95" t="s">
        <v>113</v>
      </c>
      <c r="AF6" s="1708"/>
    </row>
    <row r="7" spans="1:32" s="98" customFormat="1" ht="24.75" customHeight="1" x14ac:dyDescent="0.3">
      <c r="A7" s="330">
        <v>1</v>
      </c>
      <c r="B7" s="97">
        <v>2</v>
      </c>
      <c r="C7" s="97">
        <v>3</v>
      </c>
      <c r="D7" s="97">
        <v>4</v>
      </c>
      <c r="E7" s="97">
        <v>5</v>
      </c>
      <c r="F7" s="97">
        <v>6</v>
      </c>
      <c r="G7" s="97">
        <v>7</v>
      </c>
      <c r="H7" s="97">
        <v>8</v>
      </c>
      <c r="I7" s="97">
        <v>9</v>
      </c>
      <c r="J7" s="97">
        <v>10</v>
      </c>
      <c r="K7" s="97">
        <v>11</v>
      </c>
      <c r="L7" s="97">
        <v>12</v>
      </c>
      <c r="M7" s="97">
        <v>13</v>
      </c>
      <c r="N7" s="97">
        <v>14</v>
      </c>
      <c r="O7" s="97">
        <v>15</v>
      </c>
      <c r="P7" s="97">
        <v>16</v>
      </c>
      <c r="Q7" s="97">
        <v>17</v>
      </c>
      <c r="R7" s="97">
        <v>18</v>
      </c>
      <c r="S7" s="97">
        <v>19</v>
      </c>
      <c r="T7" s="97">
        <v>20</v>
      </c>
      <c r="U7" s="97">
        <v>21</v>
      </c>
      <c r="V7" s="97">
        <v>22</v>
      </c>
      <c r="W7" s="97">
        <v>23</v>
      </c>
      <c r="X7" s="97">
        <v>24</v>
      </c>
      <c r="Y7" s="97">
        <v>25</v>
      </c>
      <c r="Z7" s="97">
        <v>26</v>
      </c>
      <c r="AA7" s="97">
        <v>27</v>
      </c>
      <c r="AB7" s="97">
        <v>28</v>
      </c>
      <c r="AC7" s="97">
        <v>29</v>
      </c>
      <c r="AD7" s="97">
        <v>30</v>
      </c>
      <c r="AE7" s="97">
        <v>31</v>
      </c>
      <c r="AF7" s="97">
        <v>32</v>
      </c>
    </row>
    <row r="8" spans="1:32" s="100" customFormat="1" ht="76.5" customHeight="1" x14ac:dyDescent="0.3">
      <c r="A8" s="331" t="s">
        <v>274</v>
      </c>
      <c r="B8" s="332">
        <f>B10</f>
        <v>546.20000000000005</v>
      </c>
      <c r="C8" s="332">
        <f t="shared" ref="C8:AE8" si="0">C10</f>
        <v>0</v>
      </c>
      <c r="D8" s="332">
        <f t="shared" si="0"/>
        <v>0</v>
      </c>
      <c r="E8" s="332">
        <f t="shared" si="0"/>
        <v>0</v>
      </c>
      <c r="F8" s="332">
        <f t="shared" si="0"/>
        <v>0</v>
      </c>
      <c r="G8" s="332" t="e">
        <f t="shared" si="0"/>
        <v>#DIV/0!</v>
      </c>
      <c r="H8" s="332">
        <f t="shared" si="0"/>
        <v>0</v>
      </c>
      <c r="I8" s="332">
        <f t="shared" si="0"/>
        <v>0</v>
      </c>
      <c r="J8" s="332">
        <f t="shared" si="0"/>
        <v>0</v>
      </c>
      <c r="K8" s="332">
        <f t="shared" si="0"/>
        <v>0</v>
      </c>
      <c r="L8" s="332">
        <f t="shared" si="0"/>
        <v>0</v>
      </c>
      <c r="M8" s="332">
        <f t="shared" si="0"/>
        <v>0</v>
      </c>
      <c r="N8" s="332">
        <f t="shared" si="0"/>
        <v>100</v>
      </c>
      <c r="O8" s="332">
        <f t="shared" si="0"/>
        <v>0</v>
      </c>
      <c r="P8" s="332">
        <f t="shared" si="0"/>
        <v>0</v>
      </c>
      <c r="Q8" s="332">
        <f t="shared" si="0"/>
        <v>0</v>
      </c>
      <c r="R8" s="332">
        <f t="shared" si="0"/>
        <v>0</v>
      </c>
      <c r="S8" s="332">
        <f t="shared" si="0"/>
        <v>0</v>
      </c>
      <c r="T8" s="332">
        <f t="shared" si="0"/>
        <v>0</v>
      </c>
      <c r="U8" s="332">
        <f t="shared" si="0"/>
        <v>0</v>
      </c>
      <c r="V8" s="332">
        <f t="shared" si="0"/>
        <v>0</v>
      </c>
      <c r="W8" s="332">
        <f t="shared" si="0"/>
        <v>0</v>
      </c>
      <c r="X8" s="332">
        <f t="shared" si="0"/>
        <v>100</v>
      </c>
      <c r="Y8" s="332">
        <f t="shared" si="0"/>
        <v>0</v>
      </c>
      <c r="Z8" s="332">
        <f t="shared" si="0"/>
        <v>0</v>
      </c>
      <c r="AA8" s="332">
        <f t="shared" si="0"/>
        <v>0</v>
      </c>
      <c r="AB8" s="332">
        <f t="shared" si="0"/>
        <v>346.2</v>
      </c>
      <c r="AC8" s="332">
        <f t="shared" si="0"/>
        <v>0</v>
      </c>
      <c r="AD8" s="332">
        <f t="shared" si="0"/>
        <v>0</v>
      </c>
      <c r="AE8" s="332">
        <f t="shared" si="0"/>
        <v>0</v>
      </c>
      <c r="AF8" s="103"/>
    </row>
    <row r="9" spans="1:32" s="100" customFormat="1" ht="109.5" customHeight="1" x14ac:dyDescent="0.3">
      <c r="A9" s="333" t="s">
        <v>292</v>
      </c>
      <c r="B9" s="334">
        <f>H9+J9+L9+N9+P9+R9+T9+V9+X9+Z9+AB9+AD9</f>
        <v>546.20000000000005</v>
      </c>
      <c r="C9" s="352">
        <f>C10</f>
        <v>0</v>
      </c>
      <c r="D9" s="352">
        <f t="shared" ref="D9:E9" si="1">D10</f>
        <v>0</v>
      </c>
      <c r="E9" s="352">
        <f t="shared" si="1"/>
        <v>0</v>
      </c>
      <c r="F9" s="352">
        <f>F10</f>
        <v>0</v>
      </c>
      <c r="G9" s="352" t="e">
        <f t="shared" ref="G9" si="2">G10</f>
        <v>#DIV/0!</v>
      </c>
      <c r="H9" s="335">
        <f>H10</f>
        <v>0</v>
      </c>
      <c r="I9" s="335">
        <f t="shared" ref="I9:AE9" si="3">I10</f>
        <v>0</v>
      </c>
      <c r="J9" s="335">
        <f t="shared" si="3"/>
        <v>0</v>
      </c>
      <c r="K9" s="335">
        <f t="shared" si="3"/>
        <v>0</v>
      </c>
      <c r="L9" s="335">
        <f t="shared" si="3"/>
        <v>0</v>
      </c>
      <c r="M9" s="335">
        <f t="shared" si="3"/>
        <v>0</v>
      </c>
      <c r="N9" s="335">
        <f t="shared" si="3"/>
        <v>100</v>
      </c>
      <c r="O9" s="335">
        <f t="shared" si="3"/>
        <v>0</v>
      </c>
      <c r="P9" s="335">
        <f t="shared" si="3"/>
        <v>0</v>
      </c>
      <c r="Q9" s="335">
        <f t="shared" si="3"/>
        <v>0</v>
      </c>
      <c r="R9" s="335">
        <f t="shared" si="3"/>
        <v>0</v>
      </c>
      <c r="S9" s="335">
        <f t="shared" si="3"/>
        <v>0</v>
      </c>
      <c r="T9" s="335">
        <f t="shared" si="3"/>
        <v>0</v>
      </c>
      <c r="U9" s="335">
        <f t="shared" si="3"/>
        <v>0</v>
      </c>
      <c r="V9" s="335">
        <f t="shared" si="3"/>
        <v>0</v>
      </c>
      <c r="W9" s="335">
        <f t="shared" si="3"/>
        <v>0</v>
      </c>
      <c r="X9" s="335">
        <f t="shared" si="3"/>
        <v>100</v>
      </c>
      <c r="Y9" s="335">
        <f t="shared" si="3"/>
        <v>0</v>
      </c>
      <c r="Z9" s="335">
        <f t="shared" si="3"/>
        <v>0</v>
      </c>
      <c r="AA9" s="335">
        <f t="shared" si="3"/>
        <v>0</v>
      </c>
      <c r="AB9" s="335">
        <f t="shared" si="3"/>
        <v>346.2</v>
      </c>
      <c r="AC9" s="335">
        <f t="shared" si="3"/>
        <v>0</v>
      </c>
      <c r="AD9" s="335">
        <f t="shared" si="3"/>
        <v>0</v>
      </c>
      <c r="AE9" s="335">
        <f t="shared" si="3"/>
        <v>0</v>
      </c>
      <c r="AF9" s="103"/>
    </row>
    <row r="10" spans="1:32" s="100" customFormat="1" ht="16.8" x14ac:dyDescent="0.3">
      <c r="A10" s="336" t="s">
        <v>26</v>
      </c>
      <c r="B10" s="337">
        <f>B15+B13+B12+B11+B14</f>
        <v>546.20000000000005</v>
      </c>
      <c r="C10" s="337">
        <f>C15+C13+C12+C11+C14</f>
        <v>0</v>
      </c>
      <c r="D10" s="337">
        <f t="shared" ref="D10:E10" si="4">D15+D13+D12+D11+D14</f>
        <v>0</v>
      </c>
      <c r="E10" s="337">
        <f t="shared" si="4"/>
        <v>0</v>
      </c>
      <c r="F10" s="337">
        <f>E10/B10*100</f>
        <v>0</v>
      </c>
      <c r="G10" s="337" t="e">
        <f>E10/C10*100</f>
        <v>#DIV/0!</v>
      </c>
      <c r="H10" s="337">
        <f>H15+H13+H12+H11</f>
        <v>0</v>
      </c>
      <c r="I10" s="337"/>
      <c r="J10" s="337">
        <f>J15+J13+J12+J11</f>
        <v>0</v>
      </c>
      <c r="K10" s="337"/>
      <c r="L10" s="337">
        <f t="shared" ref="L10:AD10" si="5">L15+L13+L12+L11</f>
        <v>0</v>
      </c>
      <c r="M10" s="337"/>
      <c r="N10" s="337">
        <f t="shared" si="5"/>
        <v>100</v>
      </c>
      <c r="O10" s="337"/>
      <c r="P10" s="337">
        <f t="shared" si="5"/>
        <v>0</v>
      </c>
      <c r="Q10" s="337"/>
      <c r="R10" s="337">
        <f t="shared" si="5"/>
        <v>0</v>
      </c>
      <c r="S10" s="337"/>
      <c r="T10" s="337">
        <f t="shared" si="5"/>
        <v>0</v>
      </c>
      <c r="U10" s="337"/>
      <c r="V10" s="337">
        <f t="shared" si="5"/>
        <v>0</v>
      </c>
      <c r="W10" s="337"/>
      <c r="X10" s="337">
        <f t="shared" si="5"/>
        <v>100</v>
      </c>
      <c r="Y10" s="337"/>
      <c r="Z10" s="337">
        <f t="shared" si="5"/>
        <v>0</v>
      </c>
      <c r="AA10" s="337"/>
      <c r="AB10" s="337">
        <f t="shared" si="5"/>
        <v>346.2</v>
      </c>
      <c r="AC10" s="337"/>
      <c r="AD10" s="337">
        <f t="shared" si="5"/>
        <v>0</v>
      </c>
      <c r="AE10" s="103"/>
      <c r="AF10" s="103"/>
    </row>
    <row r="11" spans="1:32" s="100" customFormat="1" ht="16.8" x14ac:dyDescent="0.3">
      <c r="A11" s="338" t="s">
        <v>29</v>
      </c>
      <c r="B11" s="339">
        <v>0</v>
      </c>
      <c r="C11" s="339"/>
      <c r="D11" s="339"/>
      <c r="E11" s="339"/>
      <c r="F11" s="339"/>
      <c r="G11" s="339"/>
      <c r="H11" s="337">
        <v>0</v>
      </c>
      <c r="I11" s="337"/>
      <c r="J11" s="337">
        <v>0</v>
      </c>
      <c r="K11" s="337"/>
      <c r="L11" s="337">
        <v>0</v>
      </c>
      <c r="M11" s="337"/>
      <c r="N11" s="337">
        <v>0</v>
      </c>
      <c r="O11" s="337"/>
      <c r="P11" s="337">
        <v>0</v>
      </c>
      <c r="Q11" s="337"/>
      <c r="R11" s="337">
        <v>0</v>
      </c>
      <c r="S11" s="337"/>
      <c r="T11" s="337">
        <v>0</v>
      </c>
      <c r="U11" s="337"/>
      <c r="V11" s="337">
        <v>0</v>
      </c>
      <c r="W11" s="337"/>
      <c r="X11" s="337">
        <v>0</v>
      </c>
      <c r="Y11" s="337"/>
      <c r="Z11" s="337">
        <v>0</v>
      </c>
      <c r="AA11" s="337"/>
      <c r="AB11" s="337">
        <v>0</v>
      </c>
      <c r="AC11" s="337"/>
      <c r="AD11" s="337">
        <v>0</v>
      </c>
      <c r="AE11" s="103"/>
      <c r="AF11" s="103"/>
    </row>
    <row r="12" spans="1:32" s="100" customFormat="1" ht="16.8" x14ac:dyDescent="0.3">
      <c r="A12" s="338" t="s">
        <v>93</v>
      </c>
      <c r="B12" s="339">
        <v>0</v>
      </c>
      <c r="C12" s="339"/>
      <c r="D12" s="339"/>
      <c r="E12" s="339"/>
      <c r="F12" s="339"/>
      <c r="G12" s="339"/>
      <c r="H12" s="337">
        <v>0</v>
      </c>
      <c r="I12" s="337"/>
      <c r="J12" s="337">
        <v>0</v>
      </c>
      <c r="K12" s="337"/>
      <c r="L12" s="337">
        <v>0</v>
      </c>
      <c r="M12" s="337"/>
      <c r="N12" s="337">
        <v>0</v>
      </c>
      <c r="O12" s="337"/>
      <c r="P12" s="337">
        <v>0</v>
      </c>
      <c r="Q12" s="337"/>
      <c r="R12" s="337">
        <v>0</v>
      </c>
      <c r="S12" s="337"/>
      <c r="T12" s="337">
        <v>0</v>
      </c>
      <c r="U12" s="337"/>
      <c r="V12" s="337">
        <v>0</v>
      </c>
      <c r="W12" s="337"/>
      <c r="X12" s="337">
        <v>0</v>
      </c>
      <c r="Y12" s="337"/>
      <c r="Z12" s="337">
        <v>0</v>
      </c>
      <c r="AA12" s="337"/>
      <c r="AB12" s="337">
        <v>0</v>
      </c>
      <c r="AC12" s="337"/>
      <c r="AD12" s="337">
        <v>0</v>
      </c>
      <c r="AE12" s="103"/>
      <c r="AF12" s="103"/>
    </row>
    <row r="13" spans="1:32" s="100" customFormat="1" ht="16.8" x14ac:dyDescent="0.3">
      <c r="A13" s="338" t="s">
        <v>28</v>
      </c>
      <c r="B13" s="334">
        <f>H13+J13+L13+N13+P13+R13+T13+V13+X13+Z13+AB13+AD13</f>
        <v>546.20000000000005</v>
      </c>
      <c r="C13" s="352"/>
      <c r="D13" s="352"/>
      <c r="E13" s="352"/>
      <c r="F13" s="352"/>
      <c r="G13" s="352"/>
      <c r="H13" s="335">
        <v>0</v>
      </c>
      <c r="I13" s="335"/>
      <c r="J13" s="335">
        <v>0</v>
      </c>
      <c r="K13" s="335"/>
      <c r="L13" s="335">
        <v>0</v>
      </c>
      <c r="M13" s="335"/>
      <c r="N13" s="335">
        <v>100</v>
      </c>
      <c r="O13" s="335"/>
      <c r="P13" s="335">
        <v>0</v>
      </c>
      <c r="Q13" s="335"/>
      <c r="R13" s="335">
        <v>0</v>
      </c>
      <c r="S13" s="335"/>
      <c r="T13" s="335">
        <v>0</v>
      </c>
      <c r="U13" s="335"/>
      <c r="V13" s="335">
        <v>0</v>
      </c>
      <c r="W13" s="335"/>
      <c r="X13" s="340">
        <v>100</v>
      </c>
      <c r="Y13" s="335"/>
      <c r="Z13" s="335">
        <v>0</v>
      </c>
      <c r="AA13" s="335"/>
      <c r="AB13" s="335">
        <v>346.2</v>
      </c>
      <c r="AC13" s="335"/>
      <c r="AD13" s="340">
        <v>0</v>
      </c>
      <c r="AE13" s="103"/>
      <c r="AF13" s="103"/>
    </row>
    <row r="14" spans="1:32" s="100" customFormat="1" ht="16.8" x14ac:dyDescent="0.3">
      <c r="A14" s="338" t="s">
        <v>94</v>
      </c>
      <c r="B14" s="339">
        <v>0</v>
      </c>
      <c r="C14" s="339"/>
      <c r="D14" s="339"/>
      <c r="E14" s="339"/>
      <c r="F14" s="339"/>
      <c r="G14" s="339"/>
      <c r="H14" s="337">
        <v>0</v>
      </c>
      <c r="I14" s="337"/>
      <c r="J14" s="337">
        <v>0</v>
      </c>
      <c r="K14" s="337"/>
      <c r="L14" s="337">
        <v>0</v>
      </c>
      <c r="M14" s="337"/>
      <c r="N14" s="337">
        <v>0</v>
      </c>
      <c r="O14" s="337"/>
      <c r="P14" s="337">
        <v>0</v>
      </c>
      <c r="Q14" s="337"/>
      <c r="R14" s="337">
        <v>0</v>
      </c>
      <c r="S14" s="337"/>
      <c r="T14" s="337">
        <v>0</v>
      </c>
      <c r="U14" s="337"/>
      <c r="V14" s="337">
        <v>0</v>
      </c>
      <c r="W14" s="337"/>
      <c r="X14" s="337">
        <v>0</v>
      </c>
      <c r="Y14" s="337"/>
      <c r="Z14" s="337">
        <v>0</v>
      </c>
      <c r="AA14" s="337"/>
      <c r="AB14" s="337">
        <v>0</v>
      </c>
      <c r="AC14" s="337"/>
      <c r="AD14" s="337">
        <v>0</v>
      </c>
      <c r="AE14" s="103"/>
      <c r="AF14" s="103"/>
    </row>
    <row r="15" spans="1:32" s="100" customFormat="1" ht="16.8" x14ac:dyDescent="0.3">
      <c r="A15" s="338" t="s">
        <v>275</v>
      </c>
      <c r="B15" s="339">
        <v>0</v>
      </c>
      <c r="C15" s="339"/>
      <c r="D15" s="339"/>
      <c r="E15" s="339"/>
      <c r="F15" s="339"/>
      <c r="G15" s="339"/>
      <c r="H15" s="337">
        <v>0</v>
      </c>
      <c r="I15" s="337"/>
      <c r="J15" s="337">
        <v>0</v>
      </c>
      <c r="K15" s="337"/>
      <c r="L15" s="337">
        <v>0</v>
      </c>
      <c r="M15" s="337"/>
      <c r="N15" s="337">
        <v>0</v>
      </c>
      <c r="O15" s="337"/>
      <c r="P15" s="337">
        <v>0</v>
      </c>
      <c r="Q15" s="337"/>
      <c r="R15" s="337">
        <v>0</v>
      </c>
      <c r="S15" s="337"/>
      <c r="T15" s="337">
        <v>0</v>
      </c>
      <c r="U15" s="337"/>
      <c r="V15" s="337">
        <v>0</v>
      </c>
      <c r="W15" s="337"/>
      <c r="X15" s="337">
        <v>0</v>
      </c>
      <c r="Y15" s="337"/>
      <c r="Z15" s="337">
        <v>0</v>
      </c>
      <c r="AA15" s="337"/>
      <c r="AB15" s="337">
        <v>0</v>
      </c>
      <c r="AC15" s="337"/>
      <c r="AD15" s="337">
        <v>0</v>
      </c>
      <c r="AE15" s="103"/>
      <c r="AF15" s="103"/>
    </row>
    <row r="16" spans="1:32" s="100" customFormat="1" ht="79.5" customHeight="1" x14ac:dyDescent="0.3">
      <c r="A16" s="341" t="s">
        <v>276</v>
      </c>
      <c r="B16" s="342">
        <f>B18+B25+B32+B67+B74+B81</f>
        <v>125458.89119999998</v>
      </c>
      <c r="C16" s="342">
        <f t="shared" ref="C16:E16" si="6">C18+C25+C32+C67+C74+C81</f>
        <v>12460.786</v>
      </c>
      <c r="D16" s="342">
        <f t="shared" si="6"/>
        <v>0</v>
      </c>
      <c r="E16" s="342">
        <f t="shared" si="6"/>
        <v>0</v>
      </c>
      <c r="F16" s="342">
        <f>E16/B16*100</f>
        <v>0</v>
      </c>
      <c r="G16" s="342">
        <f>E16/C16*100</f>
        <v>0</v>
      </c>
      <c r="H16" s="342">
        <f t="shared" ref="H16:AD16" si="7">H18+H25+H32+H67+H74+H81</f>
        <v>12515.085999999999</v>
      </c>
      <c r="I16" s="342"/>
      <c r="J16" s="342">
        <f t="shared" si="7"/>
        <v>10083.007</v>
      </c>
      <c r="K16" s="342"/>
      <c r="L16" s="342">
        <f t="shared" si="7"/>
        <v>6087.0179999999991</v>
      </c>
      <c r="M16" s="342"/>
      <c r="N16" s="342">
        <f t="shared" si="7"/>
        <v>16296.468000000001</v>
      </c>
      <c r="O16" s="342"/>
      <c r="P16" s="342">
        <f t="shared" si="7"/>
        <v>7983.165</v>
      </c>
      <c r="Q16" s="342"/>
      <c r="R16" s="342">
        <f t="shared" si="7"/>
        <v>5569.0990000000011</v>
      </c>
      <c r="S16" s="342"/>
      <c r="T16" s="342">
        <f t="shared" si="7"/>
        <v>16071.359</v>
      </c>
      <c r="U16" s="342"/>
      <c r="V16" s="342">
        <f t="shared" si="7"/>
        <v>7025.9149999999991</v>
      </c>
      <c r="W16" s="342"/>
      <c r="X16" s="342">
        <f t="shared" si="7"/>
        <v>5390.8251999999993</v>
      </c>
      <c r="Y16" s="342"/>
      <c r="Z16" s="342">
        <f t="shared" si="7"/>
        <v>14854.766</v>
      </c>
      <c r="AA16" s="342"/>
      <c r="AB16" s="342">
        <f t="shared" si="7"/>
        <v>7364.3719999999994</v>
      </c>
      <c r="AC16" s="342"/>
      <c r="AD16" s="342">
        <f t="shared" si="7"/>
        <v>16217.811000000002</v>
      </c>
      <c r="AE16" s="160"/>
      <c r="AF16" s="103"/>
    </row>
    <row r="17" spans="1:32" s="100" customFormat="1" ht="74.25" customHeight="1" x14ac:dyDescent="0.3">
      <c r="A17" s="343" t="s">
        <v>277</v>
      </c>
      <c r="B17" s="334">
        <f>H17+J17+L17+N17+P17+R17+T17+V17+X17+Z17+AB17+AD17</f>
        <v>0</v>
      </c>
      <c r="C17" s="352">
        <f>C18</f>
        <v>0</v>
      </c>
      <c r="D17" s="352">
        <f t="shared" ref="D17:E17" si="8">D18</f>
        <v>0</v>
      </c>
      <c r="E17" s="352">
        <f t="shared" si="8"/>
        <v>0</v>
      </c>
      <c r="F17" s="352" t="e">
        <f>E17/B17*100</f>
        <v>#DIV/0!</v>
      </c>
      <c r="G17" s="352" t="e">
        <f>E17/C17*100</f>
        <v>#DIV/0!</v>
      </c>
      <c r="H17" s="335">
        <v>0</v>
      </c>
      <c r="I17" s="335"/>
      <c r="J17" s="335">
        <v>0</v>
      </c>
      <c r="K17" s="335"/>
      <c r="L17" s="335">
        <v>0</v>
      </c>
      <c r="M17" s="335"/>
      <c r="N17" s="335">
        <v>0</v>
      </c>
      <c r="O17" s="335"/>
      <c r="P17" s="335">
        <v>0</v>
      </c>
      <c r="Q17" s="335"/>
      <c r="R17" s="335">
        <v>0</v>
      </c>
      <c r="S17" s="335"/>
      <c r="T17" s="335">
        <v>0</v>
      </c>
      <c r="U17" s="335"/>
      <c r="V17" s="335">
        <v>0</v>
      </c>
      <c r="W17" s="335"/>
      <c r="X17" s="340">
        <v>0</v>
      </c>
      <c r="Y17" s="335"/>
      <c r="Z17" s="335">
        <v>0</v>
      </c>
      <c r="AA17" s="335"/>
      <c r="AB17" s="335">
        <v>0</v>
      </c>
      <c r="AC17" s="335"/>
      <c r="AD17" s="340">
        <v>0</v>
      </c>
      <c r="AE17" s="103"/>
      <c r="AF17" s="103"/>
    </row>
    <row r="18" spans="1:32" s="100" customFormat="1" ht="19.5" customHeight="1" x14ac:dyDescent="0.3">
      <c r="A18" s="336" t="s">
        <v>26</v>
      </c>
      <c r="B18" s="337">
        <f t="shared" ref="B18:AD18" si="9">B23+B21+B20+B19</f>
        <v>0</v>
      </c>
      <c r="C18" s="337"/>
      <c r="D18" s="337"/>
      <c r="E18" s="337"/>
      <c r="F18" s="337"/>
      <c r="G18" s="337"/>
      <c r="H18" s="337">
        <f t="shared" si="9"/>
        <v>0</v>
      </c>
      <c r="I18" s="337"/>
      <c r="J18" s="337">
        <f t="shared" si="9"/>
        <v>0</v>
      </c>
      <c r="K18" s="337"/>
      <c r="L18" s="337">
        <f t="shared" si="9"/>
        <v>0</v>
      </c>
      <c r="M18" s="337"/>
      <c r="N18" s="337">
        <f t="shared" si="9"/>
        <v>0</v>
      </c>
      <c r="O18" s="337"/>
      <c r="P18" s="337">
        <f t="shared" si="9"/>
        <v>0</v>
      </c>
      <c r="Q18" s="337"/>
      <c r="R18" s="337">
        <f t="shared" si="9"/>
        <v>0</v>
      </c>
      <c r="S18" s="337"/>
      <c r="T18" s="337">
        <f t="shared" si="9"/>
        <v>0</v>
      </c>
      <c r="U18" s="337"/>
      <c r="V18" s="337">
        <f t="shared" si="9"/>
        <v>0</v>
      </c>
      <c r="W18" s="337"/>
      <c r="X18" s="337">
        <f t="shared" si="9"/>
        <v>0</v>
      </c>
      <c r="Y18" s="337"/>
      <c r="Z18" s="337">
        <f t="shared" si="9"/>
        <v>0</v>
      </c>
      <c r="AA18" s="337"/>
      <c r="AB18" s="337">
        <f t="shared" si="9"/>
        <v>0</v>
      </c>
      <c r="AC18" s="337"/>
      <c r="AD18" s="337">
        <f t="shared" si="9"/>
        <v>0</v>
      </c>
      <c r="AE18" s="103"/>
      <c r="AF18" s="103"/>
    </row>
    <row r="19" spans="1:32" s="100" customFormat="1" ht="21.75" customHeight="1" x14ac:dyDescent="0.3">
      <c r="A19" s="338" t="s">
        <v>29</v>
      </c>
      <c r="B19" s="339">
        <v>0</v>
      </c>
      <c r="C19" s="339"/>
      <c r="D19" s="339"/>
      <c r="E19" s="339"/>
      <c r="F19" s="339"/>
      <c r="G19" s="339"/>
      <c r="H19" s="337">
        <v>0</v>
      </c>
      <c r="I19" s="337"/>
      <c r="J19" s="337">
        <v>0</v>
      </c>
      <c r="K19" s="337"/>
      <c r="L19" s="337">
        <v>0</v>
      </c>
      <c r="M19" s="337"/>
      <c r="N19" s="337">
        <v>0</v>
      </c>
      <c r="O19" s="337"/>
      <c r="P19" s="337">
        <v>0</v>
      </c>
      <c r="Q19" s="337"/>
      <c r="R19" s="337">
        <v>0</v>
      </c>
      <c r="S19" s="337"/>
      <c r="T19" s="337">
        <v>0</v>
      </c>
      <c r="U19" s="337"/>
      <c r="V19" s="337">
        <v>0</v>
      </c>
      <c r="W19" s="337"/>
      <c r="X19" s="337">
        <v>0</v>
      </c>
      <c r="Y19" s="337"/>
      <c r="Z19" s="337">
        <v>0</v>
      </c>
      <c r="AA19" s="337"/>
      <c r="AB19" s="337">
        <v>0</v>
      </c>
      <c r="AC19" s="337"/>
      <c r="AD19" s="337">
        <v>0</v>
      </c>
      <c r="AE19" s="103"/>
      <c r="AF19" s="103"/>
    </row>
    <row r="20" spans="1:32" s="100" customFormat="1" ht="21.75" customHeight="1" x14ac:dyDescent="0.3">
      <c r="A20" s="338" t="s">
        <v>93</v>
      </c>
      <c r="B20" s="339">
        <v>0</v>
      </c>
      <c r="C20" s="339"/>
      <c r="D20" s="339"/>
      <c r="E20" s="339"/>
      <c r="F20" s="339"/>
      <c r="G20" s="339"/>
      <c r="H20" s="337">
        <v>0</v>
      </c>
      <c r="I20" s="337"/>
      <c r="J20" s="337">
        <v>0</v>
      </c>
      <c r="K20" s="337"/>
      <c r="L20" s="337">
        <v>0</v>
      </c>
      <c r="M20" s="337"/>
      <c r="N20" s="337">
        <v>0</v>
      </c>
      <c r="O20" s="337"/>
      <c r="P20" s="337">
        <v>0</v>
      </c>
      <c r="Q20" s="337"/>
      <c r="R20" s="337">
        <v>0</v>
      </c>
      <c r="S20" s="337"/>
      <c r="T20" s="337">
        <v>0</v>
      </c>
      <c r="U20" s="337"/>
      <c r="V20" s="337">
        <v>0</v>
      </c>
      <c r="W20" s="337"/>
      <c r="X20" s="337">
        <v>0</v>
      </c>
      <c r="Y20" s="337"/>
      <c r="Z20" s="337">
        <v>0</v>
      </c>
      <c r="AA20" s="337"/>
      <c r="AB20" s="337">
        <v>0</v>
      </c>
      <c r="AC20" s="337"/>
      <c r="AD20" s="337">
        <v>0</v>
      </c>
      <c r="AE20" s="103"/>
      <c r="AF20" s="103"/>
    </row>
    <row r="21" spans="1:32" s="100" customFormat="1" ht="21.75" customHeight="1" x14ac:dyDescent="0.3">
      <c r="A21" s="338" t="s">
        <v>28</v>
      </c>
      <c r="B21" s="334">
        <f>H21+J21+L21+N21+P21+R21+T21+V21+X21+Z21+AB21+AD21</f>
        <v>0</v>
      </c>
      <c r="C21" s="352"/>
      <c r="D21" s="352"/>
      <c r="E21" s="352"/>
      <c r="F21" s="352"/>
      <c r="G21" s="352"/>
      <c r="H21" s="335">
        <v>0</v>
      </c>
      <c r="I21" s="335"/>
      <c r="J21" s="335">
        <v>0</v>
      </c>
      <c r="K21" s="335"/>
      <c r="L21" s="335">
        <v>0</v>
      </c>
      <c r="M21" s="335"/>
      <c r="N21" s="335">
        <v>0</v>
      </c>
      <c r="O21" s="335"/>
      <c r="P21" s="335">
        <v>0</v>
      </c>
      <c r="Q21" s="335"/>
      <c r="R21" s="335">
        <v>0</v>
      </c>
      <c r="S21" s="335"/>
      <c r="T21" s="335">
        <v>0</v>
      </c>
      <c r="U21" s="335"/>
      <c r="V21" s="335">
        <v>0</v>
      </c>
      <c r="W21" s="335"/>
      <c r="X21" s="340">
        <v>0</v>
      </c>
      <c r="Y21" s="335"/>
      <c r="Z21" s="335">
        <v>0</v>
      </c>
      <c r="AA21" s="335"/>
      <c r="AB21" s="335">
        <v>0</v>
      </c>
      <c r="AC21" s="335"/>
      <c r="AD21" s="340">
        <v>0</v>
      </c>
      <c r="AE21" s="103"/>
      <c r="AF21" s="103"/>
    </row>
    <row r="22" spans="1:32" s="100" customFormat="1" ht="21.75" customHeight="1" x14ac:dyDescent="0.3">
      <c r="A22" s="338" t="s">
        <v>94</v>
      </c>
      <c r="B22" s="339">
        <v>0</v>
      </c>
      <c r="C22" s="339"/>
      <c r="D22" s="339"/>
      <c r="E22" s="339"/>
      <c r="F22" s="339"/>
      <c r="G22" s="339"/>
      <c r="H22" s="337">
        <v>0</v>
      </c>
      <c r="I22" s="337"/>
      <c r="J22" s="337">
        <v>0</v>
      </c>
      <c r="K22" s="337"/>
      <c r="L22" s="337">
        <v>0</v>
      </c>
      <c r="M22" s="337"/>
      <c r="N22" s="337">
        <v>0</v>
      </c>
      <c r="O22" s="337"/>
      <c r="P22" s="337">
        <v>0</v>
      </c>
      <c r="Q22" s="337"/>
      <c r="R22" s="337">
        <v>0</v>
      </c>
      <c r="S22" s="337"/>
      <c r="T22" s="337">
        <v>0</v>
      </c>
      <c r="U22" s="337"/>
      <c r="V22" s="337">
        <v>0</v>
      </c>
      <c r="W22" s="337"/>
      <c r="X22" s="337">
        <v>0</v>
      </c>
      <c r="Y22" s="337"/>
      <c r="Z22" s="337">
        <v>0</v>
      </c>
      <c r="AA22" s="337"/>
      <c r="AB22" s="337">
        <v>0</v>
      </c>
      <c r="AC22" s="337"/>
      <c r="AD22" s="337">
        <v>0</v>
      </c>
      <c r="AE22" s="103"/>
      <c r="AF22" s="103"/>
    </row>
    <row r="23" spans="1:32" s="100" customFormat="1" ht="21.75" customHeight="1" x14ac:dyDescent="0.3">
      <c r="A23" s="338" t="s">
        <v>275</v>
      </c>
      <c r="B23" s="339">
        <v>0</v>
      </c>
      <c r="C23" s="339"/>
      <c r="D23" s="339"/>
      <c r="E23" s="339"/>
      <c r="F23" s="339"/>
      <c r="G23" s="339"/>
      <c r="H23" s="337">
        <v>0</v>
      </c>
      <c r="I23" s="337"/>
      <c r="J23" s="337">
        <v>0</v>
      </c>
      <c r="K23" s="337"/>
      <c r="L23" s="337">
        <v>0</v>
      </c>
      <c r="M23" s="337"/>
      <c r="N23" s="337">
        <v>0</v>
      </c>
      <c r="O23" s="337"/>
      <c r="P23" s="337">
        <v>0</v>
      </c>
      <c r="Q23" s="337"/>
      <c r="R23" s="337">
        <v>0</v>
      </c>
      <c r="S23" s="337"/>
      <c r="T23" s="337">
        <v>0</v>
      </c>
      <c r="U23" s="337"/>
      <c r="V23" s="337">
        <v>0</v>
      </c>
      <c r="W23" s="337"/>
      <c r="X23" s="337">
        <v>0</v>
      </c>
      <c r="Y23" s="337"/>
      <c r="Z23" s="337">
        <v>0</v>
      </c>
      <c r="AA23" s="337"/>
      <c r="AB23" s="337">
        <v>0</v>
      </c>
      <c r="AC23" s="337"/>
      <c r="AD23" s="337">
        <v>0</v>
      </c>
      <c r="AE23" s="103"/>
      <c r="AF23" s="103"/>
    </row>
    <row r="24" spans="1:32" s="100" customFormat="1" ht="99.75" customHeight="1" x14ac:dyDescent="0.3">
      <c r="A24" s="343" t="s">
        <v>278</v>
      </c>
      <c r="B24" s="334">
        <f>H24+J24+L24+N24+P24+R24+T24+V24+X24+Z24+AB24+AD24</f>
        <v>0</v>
      </c>
      <c r="C24" s="352"/>
      <c r="D24" s="352"/>
      <c r="E24" s="352"/>
      <c r="F24" s="352"/>
      <c r="G24" s="352"/>
      <c r="H24" s="335">
        <v>0</v>
      </c>
      <c r="I24" s="335"/>
      <c r="J24" s="335">
        <v>0</v>
      </c>
      <c r="K24" s="335"/>
      <c r="L24" s="335">
        <v>0</v>
      </c>
      <c r="M24" s="335"/>
      <c r="N24" s="335">
        <v>0</v>
      </c>
      <c r="O24" s="335"/>
      <c r="P24" s="335">
        <v>0</v>
      </c>
      <c r="Q24" s="335"/>
      <c r="R24" s="335">
        <v>0</v>
      </c>
      <c r="S24" s="335"/>
      <c r="T24" s="335">
        <v>0</v>
      </c>
      <c r="U24" s="335"/>
      <c r="V24" s="335">
        <v>0</v>
      </c>
      <c r="W24" s="335"/>
      <c r="X24" s="340">
        <v>0</v>
      </c>
      <c r="Y24" s="335"/>
      <c r="Z24" s="335">
        <v>0</v>
      </c>
      <c r="AA24" s="335"/>
      <c r="AB24" s="335">
        <v>0</v>
      </c>
      <c r="AC24" s="335"/>
      <c r="AD24" s="340">
        <v>0</v>
      </c>
      <c r="AE24" s="103"/>
      <c r="AF24" s="103"/>
    </row>
    <row r="25" spans="1:32" s="100" customFormat="1" ht="19.5" customHeight="1" x14ac:dyDescent="0.3">
      <c r="A25" s="336" t="s">
        <v>26</v>
      </c>
      <c r="B25" s="337">
        <f t="shared" ref="B25:AD25" si="10">B30+B28+B27+B26</f>
        <v>0</v>
      </c>
      <c r="C25" s="337"/>
      <c r="D25" s="337"/>
      <c r="E25" s="337"/>
      <c r="F25" s="337"/>
      <c r="G25" s="337"/>
      <c r="H25" s="337">
        <f t="shared" si="10"/>
        <v>0</v>
      </c>
      <c r="I25" s="337"/>
      <c r="J25" s="337">
        <f t="shared" si="10"/>
        <v>0</v>
      </c>
      <c r="K25" s="337"/>
      <c r="L25" s="337">
        <f t="shared" si="10"/>
        <v>0</v>
      </c>
      <c r="M25" s="337"/>
      <c r="N25" s="337">
        <f t="shared" si="10"/>
        <v>0</v>
      </c>
      <c r="O25" s="337"/>
      <c r="P25" s="337">
        <f t="shared" si="10"/>
        <v>0</v>
      </c>
      <c r="Q25" s="337"/>
      <c r="R25" s="337">
        <f t="shared" si="10"/>
        <v>0</v>
      </c>
      <c r="S25" s="337"/>
      <c r="T25" s="337">
        <f t="shared" si="10"/>
        <v>0</v>
      </c>
      <c r="U25" s="337"/>
      <c r="V25" s="337">
        <f t="shared" si="10"/>
        <v>0</v>
      </c>
      <c r="W25" s="337"/>
      <c r="X25" s="337">
        <f t="shared" si="10"/>
        <v>0</v>
      </c>
      <c r="Y25" s="337"/>
      <c r="Z25" s="337">
        <f t="shared" si="10"/>
        <v>0</v>
      </c>
      <c r="AA25" s="337"/>
      <c r="AB25" s="337">
        <f t="shared" si="10"/>
        <v>0</v>
      </c>
      <c r="AC25" s="337"/>
      <c r="AD25" s="337">
        <f t="shared" si="10"/>
        <v>0</v>
      </c>
      <c r="AE25" s="103"/>
      <c r="AF25" s="103"/>
    </row>
    <row r="26" spans="1:32" s="100" customFormat="1" ht="21.75" customHeight="1" x14ac:dyDescent="0.3">
      <c r="A26" s="338" t="s">
        <v>29</v>
      </c>
      <c r="B26" s="339">
        <v>0</v>
      </c>
      <c r="C26" s="339"/>
      <c r="D26" s="339"/>
      <c r="E26" s="339"/>
      <c r="F26" s="339"/>
      <c r="G26" s="339"/>
      <c r="H26" s="337">
        <v>0</v>
      </c>
      <c r="I26" s="337"/>
      <c r="J26" s="337">
        <v>0</v>
      </c>
      <c r="K26" s="337"/>
      <c r="L26" s="337">
        <v>0</v>
      </c>
      <c r="M26" s="337"/>
      <c r="N26" s="337">
        <v>0</v>
      </c>
      <c r="O26" s="337"/>
      <c r="P26" s="337">
        <v>0</v>
      </c>
      <c r="Q26" s="337"/>
      <c r="R26" s="337">
        <v>0</v>
      </c>
      <c r="S26" s="337"/>
      <c r="T26" s="337">
        <v>0</v>
      </c>
      <c r="U26" s="337"/>
      <c r="V26" s="337">
        <v>0</v>
      </c>
      <c r="W26" s="337"/>
      <c r="X26" s="337">
        <v>0</v>
      </c>
      <c r="Y26" s="337"/>
      <c r="Z26" s="337">
        <v>0</v>
      </c>
      <c r="AA26" s="337"/>
      <c r="AB26" s="337">
        <v>0</v>
      </c>
      <c r="AC26" s="337"/>
      <c r="AD26" s="337">
        <v>0</v>
      </c>
      <c r="AE26" s="103"/>
      <c r="AF26" s="103"/>
    </row>
    <row r="27" spans="1:32" s="100" customFormat="1" ht="21.75" customHeight="1" x14ac:dyDescent="0.3">
      <c r="A27" s="338" t="s">
        <v>93</v>
      </c>
      <c r="B27" s="339">
        <v>0</v>
      </c>
      <c r="C27" s="339"/>
      <c r="D27" s="339"/>
      <c r="E27" s="339"/>
      <c r="F27" s="339"/>
      <c r="G27" s="339"/>
      <c r="H27" s="337">
        <v>0</v>
      </c>
      <c r="I27" s="337"/>
      <c r="J27" s="337">
        <v>0</v>
      </c>
      <c r="K27" s="337"/>
      <c r="L27" s="337">
        <v>0</v>
      </c>
      <c r="M27" s="337"/>
      <c r="N27" s="337">
        <v>0</v>
      </c>
      <c r="O27" s="337"/>
      <c r="P27" s="337">
        <v>0</v>
      </c>
      <c r="Q27" s="337"/>
      <c r="R27" s="337">
        <v>0</v>
      </c>
      <c r="S27" s="337"/>
      <c r="T27" s="337">
        <v>0</v>
      </c>
      <c r="U27" s="337"/>
      <c r="V27" s="337">
        <v>0</v>
      </c>
      <c r="W27" s="337"/>
      <c r="X27" s="337">
        <v>0</v>
      </c>
      <c r="Y27" s="337"/>
      <c r="Z27" s="337">
        <v>0</v>
      </c>
      <c r="AA27" s="337"/>
      <c r="AB27" s="337">
        <v>0</v>
      </c>
      <c r="AC27" s="337"/>
      <c r="AD27" s="337">
        <v>0</v>
      </c>
      <c r="AE27" s="103"/>
      <c r="AF27" s="103"/>
    </row>
    <row r="28" spans="1:32" s="100" customFormat="1" ht="21.75" customHeight="1" x14ac:dyDescent="0.3">
      <c r="A28" s="338" t="s">
        <v>28</v>
      </c>
      <c r="B28" s="334">
        <f>H28+J28+L28+N28+P28+R28+T28+V28+X28+Z28+AB28+AD28</f>
        <v>0</v>
      </c>
      <c r="C28" s="352"/>
      <c r="D28" s="352"/>
      <c r="E28" s="352"/>
      <c r="F28" s="352"/>
      <c r="G28" s="352"/>
      <c r="H28" s="335">
        <v>0</v>
      </c>
      <c r="I28" s="335"/>
      <c r="J28" s="335">
        <v>0</v>
      </c>
      <c r="K28" s="335"/>
      <c r="L28" s="335">
        <v>0</v>
      </c>
      <c r="M28" s="335"/>
      <c r="N28" s="335">
        <v>0</v>
      </c>
      <c r="O28" s="335"/>
      <c r="P28" s="335">
        <v>0</v>
      </c>
      <c r="Q28" s="335"/>
      <c r="R28" s="335">
        <v>0</v>
      </c>
      <c r="S28" s="335"/>
      <c r="T28" s="335">
        <v>0</v>
      </c>
      <c r="U28" s="335"/>
      <c r="V28" s="335">
        <v>0</v>
      </c>
      <c r="W28" s="335"/>
      <c r="X28" s="340">
        <v>0</v>
      </c>
      <c r="Y28" s="335"/>
      <c r="Z28" s="335">
        <v>0</v>
      </c>
      <c r="AA28" s="335"/>
      <c r="AB28" s="335">
        <v>0</v>
      </c>
      <c r="AC28" s="335"/>
      <c r="AD28" s="340">
        <v>0</v>
      </c>
      <c r="AE28" s="103"/>
      <c r="AF28" s="103"/>
    </row>
    <row r="29" spans="1:32" s="100" customFormat="1" ht="21.75" customHeight="1" x14ac:dyDescent="0.3">
      <c r="A29" s="338" t="s">
        <v>94</v>
      </c>
      <c r="B29" s="339">
        <v>0</v>
      </c>
      <c r="C29" s="339"/>
      <c r="D29" s="339"/>
      <c r="E29" s="339"/>
      <c r="F29" s="339"/>
      <c r="G29" s="339"/>
      <c r="H29" s="337">
        <v>0</v>
      </c>
      <c r="I29" s="337"/>
      <c r="J29" s="337">
        <v>0</v>
      </c>
      <c r="K29" s="337"/>
      <c r="L29" s="337">
        <v>0</v>
      </c>
      <c r="M29" s="337"/>
      <c r="N29" s="337">
        <v>0</v>
      </c>
      <c r="O29" s="337"/>
      <c r="P29" s="337">
        <v>0</v>
      </c>
      <c r="Q29" s="337"/>
      <c r="R29" s="337">
        <v>0</v>
      </c>
      <c r="S29" s="337"/>
      <c r="T29" s="337">
        <v>0</v>
      </c>
      <c r="U29" s="337"/>
      <c r="V29" s="337">
        <v>0</v>
      </c>
      <c r="W29" s="337"/>
      <c r="X29" s="337">
        <v>0</v>
      </c>
      <c r="Y29" s="337"/>
      <c r="Z29" s="337">
        <v>0</v>
      </c>
      <c r="AA29" s="337"/>
      <c r="AB29" s="337">
        <v>0</v>
      </c>
      <c r="AC29" s="337"/>
      <c r="AD29" s="337">
        <v>0</v>
      </c>
      <c r="AE29" s="103"/>
      <c r="AF29" s="103"/>
    </row>
    <row r="30" spans="1:32" s="100" customFormat="1" ht="21.75" customHeight="1" x14ac:dyDescent="0.3">
      <c r="A30" s="338" t="s">
        <v>275</v>
      </c>
      <c r="B30" s="339">
        <v>0</v>
      </c>
      <c r="C30" s="339"/>
      <c r="D30" s="339"/>
      <c r="E30" s="339"/>
      <c r="F30" s="339"/>
      <c r="G30" s="339"/>
      <c r="H30" s="337">
        <v>0</v>
      </c>
      <c r="I30" s="337"/>
      <c r="J30" s="337">
        <v>0</v>
      </c>
      <c r="K30" s="337"/>
      <c r="L30" s="337">
        <v>0</v>
      </c>
      <c r="M30" s="337"/>
      <c r="N30" s="337">
        <v>0</v>
      </c>
      <c r="O30" s="337"/>
      <c r="P30" s="337">
        <v>0</v>
      </c>
      <c r="Q30" s="337"/>
      <c r="R30" s="337">
        <v>0</v>
      </c>
      <c r="S30" s="337"/>
      <c r="T30" s="337">
        <v>0</v>
      </c>
      <c r="U30" s="337"/>
      <c r="V30" s="337">
        <v>0</v>
      </c>
      <c r="W30" s="337"/>
      <c r="X30" s="337">
        <v>0</v>
      </c>
      <c r="Y30" s="337"/>
      <c r="Z30" s="337">
        <v>0</v>
      </c>
      <c r="AA30" s="337"/>
      <c r="AB30" s="337">
        <v>0</v>
      </c>
      <c r="AC30" s="337"/>
      <c r="AD30" s="337">
        <v>0</v>
      </c>
      <c r="AE30" s="103"/>
      <c r="AF30" s="103"/>
    </row>
    <row r="31" spans="1:32" s="100" customFormat="1" ht="66.75" customHeight="1" x14ac:dyDescent="0.3">
      <c r="A31" s="344" t="s">
        <v>279</v>
      </c>
      <c r="B31" s="332">
        <f>B32</f>
        <v>23666</v>
      </c>
      <c r="C31" s="332">
        <f t="shared" ref="C31:E31" si="11">C32</f>
        <v>1111.32</v>
      </c>
      <c r="D31" s="332">
        <f t="shared" si="11"/>
        <v>0</v>
      </c>
      <c r="E31" s="332">
        <f t="shared" si="11"/>
        <v>0</v>
      </c>
      <c r="F31" s="332">
        <f>E31/B31*100</f>
        <v>0</v>
      </c>
      <c r="G31" s="332">
        <f>E31/C31*100</f>
        <v>0</v>
      </c>
      <c r="H31" s="332">
        <f>H32</f>
        <v>1165.6199999999999</v>
      </c>
      <c r="I31" s="332">
        <f t="shared" ref="I31:AE31" si="12">I32</f>
        <v>0</v>
      </c>
      <c r="J31" s="332">
        <f t="shared" si="12"/>
        <v>1099.22</v>
      </c>
      <c r="K31" s="332">
        <f t="shared" si="12"/>
        <v>0</v>
      </c>
      <c r="L31" s="332">
        <f t="shared" si="12"/>
        <v>540.52</v>
      </c>
      <c r="M31" s="332">
        <f t="shared" si="12"/>
        <v>0</v>
      </c>
      <c r="N31" s="332">
        <f t="shared" si="12"/>
        <v>4805.62</v>
      </c>
      <c r="O31" s="332">
        <f t="shared" si="12"/>
        <v>0</v>
      </c>
      <c r="P31" s="332">
        <f t="shared" si="12"/>
        <v>1187.92</v>
      </c>
      <c r="Q31" s="332">
        <f t="shared" si="12"/>
        <v>0</v>
      </c>
      <c r="R31" s="332">
        <f t="shared" si="12"/>
        <v>681.72</v>
      </c>
      <c r="S31" s="332">
        <f t="shared" si="12"/>
        <v>0</v>
      </c>
      <c r="T31" s="332">
        <f t="shared" si="12"/>
        <v>4344.7950000000001</v>
      </c>
      <c r="U31" s="332">
        <f t="shared" si="12"/>
        <v>0</v>
      </c>
      <c r="V31" s="332">
        <f t="shared" si="12"/>
        <v>581.02</v>
      </c>
      <c r="W31" s="332">
        <f t="shared" si="12"/>
        <v>0</v>
      </c>
      <c r="X31" s="332">
        <f t="shared" si="12"/>
        <v>545.62</v>
      </c>
      <c r="Y31" s="332">
        <f t="shared" si="12"/>
        <v>0</v>
      </c>
      <c r="Z31" s="332">
        <f t="shared" si="12"/>
        <v>3466.4450000000002</v>
      </c>
      <c r="AA31" s="332">
        <f t="shared" si="12"/>
        <v>0</v>
      </c>
      <c r="AB31" s="332">
        <f t="shared" si="12"/>
        <v>630.02</v>
      </c>
      <c r="AC31" s="332">
        <f t="shared" si="12"/>
        <v>0</v>
      </c>
      <c r="AD31" s="332">
        <f t="shared" si="12"/>
        <v>4617.4800000000005</v>
      </c>
      <c r="AE31" s="332">
        <f t="shared" si="12"/>
        <v>0</v>
      </c>
      <c r="AF31" s="103"/>
    </row>
    <row r="32" spans="1:32" s="100" customFormat="1" ht="17.399999999999999" x14ac:dyDescent="0.3">
      <c r="A32" s="345" t="s">
        <v>26</v>
      </c>
      <c r="B32" s="332">
        <f>B39+B46+B53+B60</f>
        <v>23666</v>
      </c>
      <c r="C32" s="332">
        <f t="shared" ref="C32:E32" si="13">C39+C46+C53+C60</f>
        <v>1111.32</v>
      </c>
      <c r="D32" s="332">
        <f t="shared" si="13"/>
        <v>0</v>
      </c>
      <c r="E32" s="332">
        <f t="shared" si="13"/>
        <v>0</v>
      </c>
      <c r="F32" s="337">
        <f>E32/B32*100</f>
        <v>0</v>
      </c>
      <c r="G32" s="337">
        <f>E32/C32*100</f>
        <v>0</v>
      </c>
      <c r="H32" s="337">
        <f>H37+H35+H34+H33</f>
        <v>1165.6199999999999</v>
      </c>
      <c r="I32" s="337">
        <f t="shared" ref="I32:AE32" si="14">I37+I35+I34+I33</f>
        <v>0</v>
      </c>
      <c r="J32" s="337">
        <f t="shared" si="14"/>
        <v>1099.22</v>
      </c>
      <c r="K32" s="337">
        <f t="shared" si="14"/>
        <v>0</v>
      </c>
      <c r="L32" s="337">
        <f t="shared" si="14"/>
        <v>540.52</v>
      </c>
      <c r="M32" s="337">
        <f t="shared" si="14"/>
        <v>0</v>
      </c>
      <c r="N32" s="337">
        <f t="shared" si="14"/>
        <v>4805.62</v>
      </c>
      <c r="O32" s="337">
        <f t="shared" si="14"/>
        <v>0</v>
      </c>
      <c r="P32" s="337">
        <f t="shared" si="14"/>
        <v>1187.92</v>
      </c>
      <c r="Q32" s="337">
        <f t="shared" si="14"/>
        <v>0</v>
      </c>
      <c r="R32" s="337">
        <f t="shared" si="14"/>
        <v>681.72</v>
      </c>
      <c r="S32" s="337">
        <f t="shared" si="14"/>
        <v>0</v>
      </c>
      <c r="T32" s="337">
        <f t="shared" si="14"/>
        <v>4344.7950000000001</v>
      </c>
      <c r="U32" s="337">
        <f t="shared" si="14"/>
        <v>0</v>
      </c>
      <c r="V32" s="337">
        <f t="shared" si="14"/>
        <v>581.02</v>
      </c>
      <c r="W32" s="337">
        <f t="shared" si="14"/>
        <v>0</v>
      </c>
      <c r="X32" s="337">
        <f t="shared" si="14"/>
        <v>545.62</v>
      </c>
      <c r="Y32" s="337">
        <f t="shared" si="14"/>
        <v>0</v>
      </c>
      <c r="Z32" s="337">
        <f t="shared" si="14"/>
        <v>3466.4450000000002</v>
      </c>
      <c r="AA32" s="337">
        <f t="shared" si="14"/>
        <v>0</v>
      </c>
      <c r="AB32" s="337">
        <f t="shared" si="14"/>
        <v>630.02</v>
      </c>
      <c r="AC32" s="337">
        <f t="shared" si="14"/>
        <v>0</v>
      </c>
      <c r="AD32" s="337">
        <f t="shared" si="14"/>
        <v>4617.4800000000005</v>
      </c>
      <c r="AE32" s="337">
        <f t="shared" si="14"/>
        <v>0</v>
      </c>
      <c r="AF32" s="103"/>
    </row>
    <row r="33" spans="1:32" s="100" customFormat="1" ht="17.399999999999999" x14ac:dyDescent="0.3">
      <c r="A33" s="338" t="s">
        <v>29</v>
      </c>
      <c r="B33" s="332">
        <v>0</v>
      </c>
      <c r="C33" s="332"/>
      <c r="D33" s="332"/>
      <c r="E33" s="332"/>
      <c r="F33" s="332"/>
      <c r="G33" s="332"/>
      <c r="H33" s="332">
        <v>0</v>
      </c>
      <c r="I33" s="332"/>
      <c r="J33" s="332">
        <v>0</v>
      </c>
      <c r="K33" s="332"/>
      <c r="L33" s="332">
        <v>0</v>
      </c>
      <c r="M33" s="332"/>
      <c r="N33" s="332">
        <v>0</v>
      </c>
      <c r="O33" s="332"/>
      <c r="P33" s="332">
        <v>0</v>
      </c>
      <c r="Q33" s="332"/>
      <c r="R33" s="332">
        <v>0</v>
      </c>
      <c r="S33" s="332"/>
      <c r="T33" s="332">
        <v>0</v>
      </c>
      <c r="U33" s="332"/>
      <c r="V33" s="332">
        <v>0</v>
      </c>
      <c r="W33" s="332"/>
      <c r="X33" s="332">
        <v>0</v>
      </c>
      <c r="Y33" s="332"/>
      <c r="Z33" s="332">
        <v>0</v>
      </c>
      <c r="AA33" s="332"/>
      <c r="AB33" s="332">
        <v>0</v>
      </c>
      <c r="AC33" s="332"/>
      <c r="AD33" s="332">
        <v>0</v>
      </c>
      <c r="AE33" s="103"/>
      <c r="AF33" s="103"/>
    </row>
    <row r="34" spans="1:32" s="100" customFormat="1" ht="17.399999999999999" x14ac:dyDescent="0.3">
      <c r="A34" s="338" t="s">
        <v>27</v>
      </c>
      <c r="B34" s="332">
        <v>0</v>
      </c>
      <c r="C34" s="332"/>
      <c r="D34" s="332"/>
      <c r="E34" s="332"/>
      <c r="F34" s="332"/>
      <c r="G34" s="332"/>
      <c r="H34" s="332">
        <v>0</v>
      </c>
      <c r="I34" s="332"/>
      <c r="J34" s="332">
        <v>0</v>
      </c>
      <c r="K34" s="332"/>
      <c r="L34" s="332">
        <v>0</v>
      </c>
      <c r="M34" s="332"/>
      <c r="N34" s="332">
        <v>0</v>
      </c>
      <c r="O34" s="332"/>
      <c r="P34" s="332">
        <v>0</v>
      </c>
      <c r="Q34" s="332"/>
      <c r="R34" s="332">
        <v>0</v>
      </c>
      <c r="S34" s="332"/>
      <c r="T34" s="332">
        <v>0</v>
      </c>
      <c r="U34" s="332"/>
      <c r="V34" s="332">
        <v>0</v>
      </c>
      <c r="W34" s="332"/>
      <c r="X34" s="332">
        <v>0</v>
      </c>
      <c r="Y34" s="332"/>
      <c r="Z34" s="332">
        <v>0</v>
      </c>
      <c r="AA34" s="332"/>
      <c r="AB34" s="332">
        <v>0</v>
      </c>
      <c r="AC34" s="332"/>
      <c r="AD34" s="332">
        <v>0</v>
      </c>
      <c r="AE34" s="103"/>
      <c r="AF34" s="103"/>
    </row>
    <row r="35" spans="1:32" s="100" customFormat="1" ht="17.399999999999999" x14ac:dyDescent="0.3">
      <c r="A35" s="338" t="s">
        <v>28</v>
      </c>
      <c r="B35" s="332">
        <f>H35+J35+L35+N35+P35+R35+T35+V35+X35+Z35+AB35+AD35</f>
        <v>23666</v>
      </c>
      <c r="C35" s="332">
        <f>H35</f>
        <v>1165.6199999999999</v>
      </c>
      <c r="D35" s="332"/>
      <c r="E35" s="332">
        <f>I35+K35+M35+O35+Q35+S35+U35+W35+Y35+AA35+AC35+AE35</f>
        <v>0</v>
      </c>
      <c r="F35" s="332">
        <f>E35/B35*100</f>
        <v>0</v>
      </c>
      <c r="G35" s="332">
        <f>E35/C35*100</f>
        <v>0</v>
      </c>
      <c r="H35" s="332">
        <f>H42+H49+H56+H63</f>
        <v>1165.6199999999999</v>
      </c>
      <c r="I35" s="332"/>
      <c r="J35" s="332">
        <f t="shared" ref="J35:AD35" si="15">J42+J49+J56+J63</f>
        <v>1099.22</v>
      </c>
      <c r="K35" s="332"/>
      <c r="L35" s="332">
        <f t="shared" si="15"/>
        <v>540.52</v>
      </c>
      <c r="M35" s="332"/>
      <c r="N35" s="332">
        <f t="shared" si="15"/>
        <v>4805.62</v>
      </c>
      <c r="O35" s="332"/>
      <c r="P35" s="332">
        <f t="shared" si="15"/>
        <v>1187.92</v>
      </c>
      <c r="Q35" s="332"/>
      <c r="R35" s="332">
        <f t="shared" si="15"/>
        <v>681.72</v>
      </c>
      <c r="S35" s="332"/>
      <c r="T35" s="332">
        <f t="shared" si="15"/>
        <v>4344.7950000000001</v>
      </c>
      <c r="U35" s="332"/>
      <c r="V35" s="332">
        <f t="shared" si="15"/>
        <v>581.02</v>
      </c>
      <c r="W35" s="332"/>
      <c r="X35" s="332">
        <f t="shared" si="15"/>
        <v>545.62</v>
      </c>
      <c r="Y35" s="332"/>
      <c r="Z35" s="332">
        <f t="shared" si="15"/>
        <v>3466.4450000000002</v>
      </c>
      <c r="AA35" s="332"/>
      <c r="AB35" s="332">
        <f t="shared" si="15"/>
        <v>630.02</v>
      </c>
      <c r="AC35" s="332"/>
      <c r="AD35" s="332">
        <f t="shared" si="15"/>
        <v>4617.4800000000005</v>
      </c>
      <c r="AE35" s="103"/>
      <c r="AF35" s="103"/>
    </row>
    <row r="36" spans="1:32" s="100" customFormat="1" ht="16.8" x14ac:dyDescent="0.3">
      <c r="A36" s="338" t="s">
        <v>94</v>
      </c>
      <c r="B36" s="339">
        <v>0</v>
      </c>
      <c r="C36" s="339"/>
      <c r="D36" s="339"/>
      <c r="E36" s="339"/>
      <c r="F36" s="339"/>
      <c r="G36" s="339"/>
      <c r="H36" s="337">
        <v>0</v>
      </c>
      <c r="I36" s="337"/>
      <c r="J36" s="337">
        <v>0</v>
      </c>
      <c r="K36" s="337"/>
      <c r="L36" s="337">
        <v>0</v>
      </c>
      <c r="M36" s="337"/>
      <c r="N36" s="337">
        <v>0</v>
      </c>
      <c r="O36" s="337"/>
      <c r="P36" s="337">
        <v>0</v>
      </c>
      <c r="Q36" s="337"/>
      <c r="R36" s="337">
        <v>0</v>
      </c>
      <c r="S36" s="337"/>
      <c r="T36" s="337">
        <v>0</v>
      </c>
      <c r="U36" s="337"/>
      <c r="V36" s="337">
        <v>0</v>
      </c>
      <c r="W36" s="337"/>
      <c r="X36" s="337">
        <v>0</v>
      </c>
      <c r="Y36" s="337"/>
      <c r="Z36" s="337">
        <v>0</v>
      </c>
      <c r="AA36" s="337"/>
      <c r="AB36" s="337">
        <v>0</v>
      </c>
      <c r="AC36" s="337"/>
      <c r="AD36" s="337">
        <v>0</v>
      </c>
      <c r="AE36" s="103"/>
      <c r="AF36" s="103"/>
    </row>
    <row r="37" spans="1:32" s="100" customFormat="1" ht="17.399999999999999" x14ac:dyDescent="0.3">
      <c r="A37" s="338" t="s">
        <v>275</v>
      </c>
      <c r="B37" s="332">
        <v>0</v>
      </c>
      <c r="C37" s="332"/>
      <c r="D37" s="332"/>
      <c r="E37" s="332"/>
      <c r="F37" s="332"/>
      <c r="G37" s="332"/>
      <c r="H37" s="332">
        <v>0</v>
      </c>
      <c r="I37" s="332"/>
      <c r="J37" s="332">
        <v>0</v>
      </c>
      <c r="K37" s="332"/>
      <c r="L37" s="332">
        <v>0</v>
      </c>
      <c r="M37" s="332"/>
      <c r="N37" s="332">
        <v>0</v>
      </c>
      <c r="O37" s="332"/>
      <c r="P37" s="332">
        <v>0</v>
      </c>
      <c r="Q37" s="332"/>
      <c r="R37" s="332">
        <v>0</v>
      </c>
      <c r="S37" s="332"/>
      <c r="T37" s="332">
        <v>0</v>
      </c>
      <c r="U37" s="332"/>
      <c r="V37" s="332">
        <v>0</v>
      </c>
      <c r="W37" s="332"/>
      <c r="X37" s="332">
        <v>0</v>
      </c>
      <c r="Y37" s="332"/>
      <c r="Z37" s="332">
        <v>0</v>
      </c>
      <c r="AA37" s="332"/>
      <c r="AB37" s="332">
        <v>0</v>
      </c>
      <c r="AC37" s="332"/>
      <c r="AD37" s="332">
        <v>0</v>
      </c>
      <c r="AE37" s="103"/>
      <c r="AF37" s="103"/>
    </row>
    <row r="38" spans="1:32" s="100" customFormat="1" ht="36" x14ac:dyDescent="0.35">
      <c r="A38" s="346" t="s">
        <v>280</v>
      </c>
      <c r="B38" s="332">
        <f>B39</f>
        <v>179</v>
      </c>
      <c r="C38" s="332">
        <f t="shared" ref="C38:E38" si="16">C39</f>
        <v>0</v>
      </c>
      <c r="D38" s="332">
        <f t="shared" si="16"/>
        <v>0</v>
      </c>
      <c r="E38" s="332">
        <f t="shared" si="16"/>
        <v>0</v>
      </c>
      <c r="F38" s="332">
        <f>E38/B38*100</f>
        <v>0</v>
      </c>
      <c r="G38" s="332" t="e">
        <f>E38/C38*100</f>
        <v>#DIV/0!</v>
      </c>
      <c r="H38" s="332">
        <f>H39</f>
        <v>0</v>
      </c>
      <c r="I38" s="332">
        <f t="shared" ref="I38:AE38" si="17">I39</f>
        <v>0</v>
      </c>
      <c r="J38" s="332">
        <f t="shared" si="17"/>
        <v>0</v>
      </c>
      <c r="K38" s="332">
        <f t="shared" si="17"/>
        <v>0</v>
      </c>
      <c r="L38" s="332">
        <f t="shared" si="17"/>
        <v>0</v>
      </c>
      <c r="M38" s="332">
        <f t="shared" si="17"/>
        <v>0</v>
      </c>
      <c r="N38" s="332">
        <f t="shared" si="17"/>
        <v>0</v>
      </c>
      <c r="O38" s="332">
        <f t="shared" si="17"/>
        <v>0</v>
      </c>
      <c r="P38" s="332">
        <f t="shared" si="17"/>
        <v>0</v>
      </c>
      <c r="Q38" s="332">
        <f t="shared" si="17"/>
        <v>0</v>
      </c>
      <c r="R38" s="332">
        <f t="shared" si="17"/>
        <v>89.5</v>
      </c>
      <c r="S38" s="332">
        <f t="shared" si="17"/>
        <v>0</v>
      </c>
      <c r="T38" s="332">
        <f t="shared" si="17"/>
        <v>0</v>
      </c>
      <c r="U38" s="332">
        <f t="shared" si="17"/>
        <v>0</v>
      </c>
      <c r="V38" s="332">
        <f t="shared" si="17"/>
        <v>0</v>
      </c>
      <c r="W38" s="332">
        <f t="shared" si="17"/>
        <v>0</v>
      </c>
      <c r="X38" s="332">
        <f t="shared" si="17"/>
        <v>0</v>
      </c>
      <c r="Y38" s="332">
        <f t="shared" si="17"/>
        <v>0</v>
      </c>
      <c r="Z38" s="332">
        <f t="shared" si="17"/>
        <v>0</v>
      </c>
      <c r="AA38" s="332">
        <f t="shared" si="17"/>
        <v>0</v>
      </c>
      <c r="AB38" s="332">
        <f t="shared" si="17"/>
        <v>89.5</v>
      </c>
      <c r="AC38" s="332">
        <f t="shared" si="17"/>
        <v>0</v>
      </c>
      <c r="AD38" s="332">
        <f t="shared" si="17"/>
        <v>0</v>
      </c>
      <c r="AE38" s="332">
        <f t="shared" si="17"/>
        <v>0</v>
      </c>
      <c r="AF38" s="103"/>
    </row>
    <row r="39" spans="1:32" s="100" customFormat="1" ht="17.399999999999999" x14ac:dyDescent="0.3">
      <c r="A39" s="345" t="s">
        <v>26</v>
      </c>
      <c r="B39" s="337">
        <f>B40+B41+B42+B43+B44</f>
        <v>179</v>
      </c>
      <c r="C39" s="337"/>
      <c r="D39" s="337"/>
      <c r="E39" s="337"/>
      <c r="F39" s="332">
        <f t="shared" ref="F39:F42" si="18">E39/B39*100</f>
        <v>0</v>
      </c>
      <c r="G39" s="332" t="e">
        <f t="shared" ref="G39:G42" si="19">E39/C39*100</f>
        <v>#DIV/0!</v>
      </c>
      <c r="H39" s="337">
        <v>0</v>
      </c>
      <c r="I39" s="337"/>
      <c r="J39" s="337">
        <f t="shared" ref="J39:AD39" si="20">J44+J42+J41+J40</f>
        <v>0</v>
      </c>
      <c r="K39" s="337"/>
      <c r="L39" s="337">
        <f t="shared" si="20"/>
        <v>0</v>
      </c>
      <c r="M39" s="337"/>
      <c r="N39" s="337">
        <f t="shared" si="20"/>
        <v>0</v>
      </c>
      <c r="O39" s="337"/>
      <c r="P39" s="337">
        <f t="shared" si="20"/>
        <v>0</v>
      </c>
      <c r="Q39" s="337"/>
      <c r="R39" s="337">
        <f t="shared" si="20"/>
        <v>89.5</v>
      </c>
      <c r="S39" s="337"/>
      <c r="T39" s="337">
        <f t="shared" si="20"/>
        <v>0</v>
      </c>
      <c r="U39" s="337"/>
      <c r="V39" s="337">
        <f t="shared" si="20"/>
        <v>0</v>
      </c>
      <c r="W39" s="337"/>
      <c r="X39" s="337">
        <f t="shared" si="20"/>
        <v>0</v>
      </c>
      <c r="Y39" s="337"/>
      <c r="Z39" s="337">
        <f t="shared" si="20"/>
        <v>0</v>
      </c>
      <c r="AA39" s="337"/>
      <c r="AB39" s="337">
        <f t="shared" si="20"/>
        <v>89.5</v>
      </c>
      <c r="AC39" s="337"/>
      <c r="AD39" s="337">
        <f t="shared" si="20"/>
        <v>0</v>
      </c>
      <c r="AE39" s="103"/>
      <c r="AF39" s="103"/>
    </row>
    <row r="40" spans="1:32" s="100" customFormat="1" ht="17.399999999999999" x14ac:dyDescent="0.3">
      <c r="A40" s="338" t="s">
        <v>29</v>
      </c>
      <c r="B40" s="332">
        <v>0</v>
      </c>
      <c r="C40" s="332"/>
      <c r="D40" s="332"/>
      <c r="E40" s="332"/>
      <c r="F40" s="332"/>
      <c r="G40" s="332"/>
      <c r="H40" s="332">
        <v>0</v>
      </c>
      <c r="I40" s="332"/>
      <c r="J40" s="332">
        <v>0</v>
      </c>
      <c r="K40" s="332"/>
      <c r="L40" s="332">
        <v>0</v>
      </c>
      <c r="M40" s="332"/>
      <c r="N40" s="332">
        <v>0</v>
      </c>
      <c r="O40" s="332"/>
      <c r="P40" s="332">
        <v>0</v>
      </c>
      <c r="Q40" s="332"/>
      <c r="R40" s="332">
        <v>0</v>
      </c>
      <c r="S40" s="332"/>
      <c r="T40" s="332">
        <v>0</v>
      </c>
      <c r="U40" s="332"/>
      <c r="V40" s="332">
        <v>0</v>
      </c>
      <c r="W40" s="332"/>
      <c r="X40" s="332">
        <v>0</v>
      </c>
      <c r="Y40" s="332"/>
      <c r="Z40" s="332">
        <v>0</v>
      </c>
      <c r="AA40" s="332"/>
      <c r="AB40" s="332">
        <v>0</v>
      </c>
      <c r="AC40" s="332"/>
      <c r="AD40" s="332">
        <v>0</v>
      </c>
      <c r="AE40" s="103"/>
      <c r="AF40" s="103"/>
    </row>
    <row r="41" spans="1:32" s="100" customFormat="1" ht="17.399999999999999" x14ac:dyDescent="0.3">
      <c r="A41" s="338" t="s">
        <v>93</v>
      </c>
      <c r="B41" s="332">
        <v>0</v>
      </c>
      <c r="C41" s="332"/>
      <c r="D41" s="332"/>
      <c r="E41" s="332"/>
      <c r="F41" s="332"/>
      <c r="G41" s="332"/>
      <c r="H41" s="332">
        <v>0</v>
      </c>
      <c r="I41" s="332"/>
      <c r="J41" s="332">
        <v>0</v>
      </c>
      <c r="K41" s="332"/>
      <c r="L41" s="332">
        <v>0</v>
      </c>
      <c r="M41" s="332"/>
      <c r="N41" s="332">
        <v>0</v>
      </c>
      <c r="O41" s="332"/>
      <c r="P41" s="332">
        <v>0</v>
      </c>
      <c r="Q41" s="332"/>
      <c r="R41" s="332">
        <v>0</v>
      </c>
      <c r="S41" s="332"/>
      <c r="T41" s="332">
        <v>0</v>
      </c>
      <c r="U41" s="332"/>
      <c r="V41" s="332">
        <v>0</v>
      </c>
      <c r="W41" s="332"/>
      <c r="X41" s="332">
        <v>0</v>
      </c>
      <c r="Y41" s="332"/>
      <c r="Z41" s="332">
        <v>0</v>
      </c>
      <c r="AA41" s="332"/>
      <c r="AB41" s="332">
        <v>0</v>
      </c>
      <c r="AC41" s="332"/>
      <c r="AD41" s="332">
        <v>0</v>
      </c>
      <c r="AE41" s="103"/>
      <c r="AF41" s="103"/>
    </row>
    <row r="42" spans="1:32" s="100" customFormat="1" ht="17.399999999999999" x14ac:dyDescent="0.3">
      <c r="A42" s="338" t="s">
        <v>28</v>
      </c>
      <c r="B42" s="332">
        <f>H42+J42+L42+N42+P42+R42+T42+V42+X42+Z42+AB42+AD42</f>
        <v>179</v>
      </c>
      <c r="C42" s="332">
        <f>H42</f>
        <v>0</v>
      </c>
      <c r="D42" s="332"/>
      <c r="E42" s="332"/>
      <c r="F42" s="332">
        <f t="shared" si="18"/>
        <v>0</v>
      </c>
      <c r="G42" s="332" t="e">
        <f t="shared" si="19"/>
        <v>#DIV/0!</v>
      </c>
      <c r="H42" s="332">
        <v>0</v>
      </c>
      <c r="I42" s="332"/>
      <c r="J42" s="332">
        <v>0</v>
      </c>
      <c r="K42" s="332"/>
      <c r="L42" s="332">
        <v>0</v>
      </c>
      <c r="M42" s="332"/>
      <c r="N42" s="332">
        <v>0</v>
      </c>
      <c r="O42" s="332"/>
      <c r="P42" s="332">
        <v>0</v>
      </c>
      <c r="Q42" s="332"/>
      <c r="R42" s="332">
        <v>89.5</v>
      </c>
      <c r="S42" s="332"/>
      <c r="T42" s="332">
        <v>0</v>
      </c>
      <c r="U42" s="332"/>
      <c r="V42" s="332">
        <v>0</v>
      </c>
      <c r="W42" s="332"/>
      <c r="X42" s="332">
        <v>0</v>
      </c>
      <c r="Y42" s="332"/>
      <c r="Z42" s="332">
        <v>0</v>
      </c>
      <c r="AA42" s="332"/>
      <c r="AB42" s="332">
        <v>89.5</v>
      </c>
      <c r="AC42" s="332"/>
      <c r="AD42" s="332">
        <v>0</v>
      </c>
      <c r="AE42" s="103"/>
      <c r="AF42" s="103"/>
    </row>
    <row r="43" spans="1:32" s="100" customFormat="1" ht="17.399999999999999" x14ac:dyDescent="0.3">
      <c r="A43" s="338" t="s">
        <v>94</v>
      </c>
      <c r="B43" s="339">
        <v>0</v>
      </c>
      <c r="C43" s="339"/>
      <c r="D43" s="339"/>
      <c r="E43" s="339"/>
      <c r="F43" s="332"/>
      <c r="G43" s="332"/>
      <c r="H43" s="337">
        <v>0</v>
      </c>
      <c r="I43" s="337"/>
      <c r="J43" s="337">
        <v>0</v>
      </c>
      <c r="K43" s="337"/>
      <c r="L43" s="337">
        <v>0</v>
      </c>
      <c r="M43" s="337"/>
      <c r="N43" s="337">
        <v>0</v>
      </c>
      <c r="O43" s="337"/>
      <c r="P43" s="337">
        <v>0</v>
      </c>
      <c r="Q43" s="337"/>
      <c r="R43" s="337">
        <v>0</v>
      </c>
      <c r="S43" s="337"/>
      <c r="T43" s="337">
        <v>0</v>
      </c>
      <c r="U43" s="337"/>
      <c r="V43" s="337">
        <v>0</v>
      </c>
      <c r="W43" s="337"/>
      <c r="X43" s="337">
        <v>0</v>
      </c>
      <c r="Y43" s="337"/>
      <c r="Z43" s="337">
        <v>0</v>
      </c>
      <c r="AA43" s="337"/>
      <c r="AB43" s="337">
        <v>0</v>
      </c>
      <c r="AC43" s="337"/>
      <c r="AD43" s="337">
        <v>0</v>
      </c>
      <c r="AE43" s="103"/>
      <c r="AF43" s="103"/>
    </row>
    <row r="44" spans="1:32" s="100" customFormat="1" ht="17.399999999999999" x14ac:dyDescent="0.3">
      <c r="A44" s="338" t="s">
        <v>275</v>
      </c>
      <c r="B44" s="332">
        <v>0</v>
      </c>
      <c r="C44" s="332"/>
      <c r="D44" s="332"/>
      <c r="E44" s="332"/>
      <c r="F44" s="332"/>
      <c r="G44" s="332"/>
      <c r="H44" s="332">
        <v>0</v>
      </c>
      <c r="I44" s="332"/>
      <c r="J44" s="332">
        <v>0</v>
      </c>
      <c r="K44" s="332"/>
      <c r="L44" s="332">
        <v>0</v>
      </c>
      <c r="M44" s="332"/>
      <c r="N44" s="332">
        <v>0</v>
      </c>
      <c r="O44" s="332"/>
      <c r="P44" s="332">
        <v>0</v>
      </c>
      <c r="Q44" s="332"/>
      <c r="R44" s="332">
        <v>0</v>
      </c>
      <c r="S44" s="332"/>
      <c r="T44" s="332">
        <v>0</v>
      </c>
      <c r="U44" s="332"/>
      <c r="V44" s="332">
        <v>0</v>
      </c>
      <c r="W44" s="332"/>
      <c r="X44" s="332">
        <v>0</v>
      </c>
      <c r="Y44" s="332"/>
      <c r="Z44" s="332">
        <v>0</v>
      </c>
      <c r="AA44" s="332"/>
      <c r="AB44" s="332">
        <v>0</v>
      </c>
      <c r="AC44" s="332"/>
      <c r="AD44" s="332">
        <v>0</v>
      </c>
      <c r="AE44" s="103"/>
      <c r="AF44" s="103"/>
    </row>
    <row r="45" spans="1:32" s="100" customFormat="1" ht="54" x14ac:dyDescent="0.3">
      <c r="A45" s="347" t="s">
        <v>281</v>
      </c>
      <c r="B45" s="342">
        <f>B46</f>
        <v>1578.9999999999998</v>
      </c>
      <c r="C45" s="342">
        <f t="shared" ref="C45:E45" si="21">C46</f>
        <v>0</v>
      </c>
      <c r="D45" s="342">
        <f t="shared" si="21"/>
        <v>0</v>
      </c>
      <c r="E45" s="342">
        <f t="shared" si="21"/>
        <v>0</v>
      </c>
      <c r="F45" s="342">
        <f>E45/B45*100</f>
        <v>0</v>
      </c>
      <c r="G45" s="342" t="e">
        <f>E45/C45*100</f>
        <v>#DIV/0!</v>
      </c>
      <c r="H45" s="342">
        <f>H46</f>
        <v>54.3</v>
      </c>
      <c r="I45" s="342">
        <f t="shared" ref="I45:AE45" si="22">I46</f>
        <v>0</v>
      </c>
      <c r="J45" s="342">
        <f t="shared" si="22"/>
        <v>59.4</v>
      </c>
      <c r="K45" s="342">
        <f t="shared" si="22"/>
        <v>0</v>
      </c>
      <c r="L45" s="342">
        <f t="shared" si="22"/>
        <v>54.3</v>
      </c>
      <c r="M45" s="342">
        <f t="shared" si="22"/>
        <v>0</v>
      </c>
      <c r="N45" s="342">
        <f t="shared" si="22"/>
        <v>226.4</v>
      </c>
      <c r="O45" s="342">
        <f t="shared" si="22"/>
        <v>0</v>
      </c>
      <c r="P45" s="342">
        <f t="shared" si="22"/>
        <v>701.7</v>
      </c>
      <c r="Q45" s="342">
        <f t="shared" si="22"/>
        <v>0</v>
      </c>
      <c r="R45" s="342">
        <f t="shared" si="22"/>
        <v>106</v>
      </c>
      <c r="S45" s="342">
        <f t="shared" si="22"/>
        <v>0</v>
      </c>
      <c r="T45" s="342">
        <f t="shared" si="22"/>
        <v>54.3</v>
      </c>
      <c r="U45" s="342">
        <f t="shared" si="22"/>
        <v>0</v>
      </c>
      <c r="V45" s="342">
        <f t="shared" si="22"/>
        <v>94.8</v>
      </c>
      <c r="W45" s="342">
        <f t="shared" si="22"/>
        <v>0</v>
      </c>
      <c r="X45" s="342">
        <f t="shared" si="22"/>
        <v>59.4</v>
      </c>
      <c r="Y45" s="342">
        <f t="shared" si="22"/>
        <v>0</v>
      </c>
      <c r="Z45" s="342">
        <f t="shared" si="22"/>
        <v>54.3</v>
      </c>
      <c r="AA45" s="342">
        <f t="shared" si="22"/>
        <v>0</v>
      </c>
      <c r="AB45" s="342">
        <f t="shared" si="22"/>
        <v>54.3</v>
      </c>
      <c r="AC45" s="342">
        <f t="shared" si="22"/>
        <v>0</v>
      </c>
      <c r="AD45" s="342">
        <f t="shared" si="22"/>
        <v>59.8</v>
      </c>
      <c r="AE45" s="342">
        <f t="shared" si="22"/>
        <v>0</v>
      </c>
      <c r="AF45" s="103"/>
    </row>
    <row r="46" spans="1:32" s="100" customFormat="1" ht="17.399999999999999" x14ac:dyDescent="0.3">
      <c r="A46" s="345" t="s">
        <v>26</v>
      </c>
      <c r="B46" s="342">
        <f>B47+B48+B49+B51+B50</f>
        <v>1578.9999999999998</v>
      </c>
      <c r="C46" s="342"/>
      <c r="D46" s="342"/>
      <c r="E46" s="342"/>
      <c r="F46" s="342"/>
      <c r="G46" s="342"/>
      <c r="H46" s="342">
        <f t="shared" ref="H46:AD46" si="23">H47+H48+H49+H51</f>
        <v>54.3</v>
      </c>
      <c r="I46" s="342"/>
      <c r="J46" s="342">
        <f t="shared" si="23"/>
        <v>59.4</v>
      </c>
      <c r="K46" s="342"/>
      <c r="L46" s="342">
        <f t="shared" si="23"/>
        <v>54.3</v>
      </c>
      <c r="M46" s="342"/>
      <c r="N46" s="342">
        <f t="shared" si="23"/>
        <v>226.4</v>
      </c>
      <c r="O46" s="342"/>
      <c r="P46" s="342">
        <f t="shared" si="23"/>
        <v>701.7</v>
      </c>
      <c r="Q46" s="342"/>
      <c r="R46" s="342">
        <f t="shared" si="23"/>
        <v>106</v>
      </c>
      <c r="S46" s="342"/>
      <c r="T46" s="342">
        <f t="shared" si="23"/>
        <v>54.3</v>
      </c>
      <c r="U46" s="342"/>
      <c r="V46" s="342">
        <f t="shared" si="23"/>
        <v>94.8</v>
      </c>
      <c r="W46" s="342"/>
      <c r="X46" s="342">
        <f t="shared" si="23"/>
        <v>59.4</v>
      </c>
      <c r="Y46" s="342"/>
      <c r="Z46" s="342">
        <f t="shared" si="23"/>
        <v>54.3</v>
      </c>
      <c r="AA46" s="342"/>
      <c r="AB46" s="342">
        <f t="shared" si="23"/>
        <v>54.3</v>
      </c>
      <c r="AC46" s="342"/>
      <c r="AD46" s="342">
        <f t="shared" si="23"/>
        <v>59.8</v>
      </c>
      <c r="AE46" s="103"/>
      <c r="AF46" s="103"/>
    </row>
    <row r="47" spans="1:32" s="100" customFormat="1" ht="17.399999999999999" x14ac:dyDescent="0.3">
      <c r="A47" s="338" t="s">
        <v>29</v>
      </c>
      <c r="B47" s="332">
        <v>0</v>
      </c>
      <c r="C47" s="332"/>
      <c r="D47" s="332"/>
      <c r="E47" s="332"/>
      <c r="F47" s="342"/>
      <c r="G47" s="342"/>
      <c r="H47" s="332">
        <v>0</v>
      </c>
      <c r="I47" s="332"/>
      <c r="J47" s="332">
        <v>0</v>
      </c>
      <c r="K47" s="332"/>
      <c r="L47" s="332">
        <v>0</v>
      </c>
      <c r="M47" s="332"/>
      <c r="N47" s="332">
        <v>0</v>
      </c>
      <c r="O47" s="332"/>
      <c r="P47" s="332">
        <v>0</v>
      </c>
      <c r="Q47" s="332"/>
      <c r="R47" s="332">
        <v>0</v>
      </c>
      <c r="S47" s="332"/>
      <c r="T47" s="332">
        <v>0</v>
      </c>
      <c r="U47" s="332"/>
      <c r="V47" s="332">
        <v>0</v>
      </c>
      <c r="W47" s="332"/>
      <c r="X47" s="332">
        <v>0</v>
      </c>
      <c r="Y47" s="332"/>
      <c r="Z47" s="332">
        <v>0</v>
      </c>
      <c r="AA47" s="332"/>
      <c r="AB47" s="332">
        <v>0</v>
      </c>
      <c r="AC47" s="332"/>
      <c r="AD47" s="332">
        <v>0</v>
      </c>
      <c r="AE47" s="103"/>
      <c r="AF47" s="103"/>
    </row>
    <row r="48" spans="1:32" s="100" customFormat="1" ht="17.399999999999999" x14ac:dyDescent="0.3">
      <c r="A48" s="338" t="s">
        <v>93</v>
      </c>
      <c r="B48" s="332">
        <v>0</v>
      </c>
      <c r="C48" s="332"/>
      <c r="D48" s="332"/>
      <c r="E48" s="332"/>
      <c r="F48" s="342"/>
      <c r="G48" s="342"/>
      <c r="H48" s="332">
        <v>0</v>
      </c>
      <c r="I48" s="332"/>
      <c r="J48" s="332">
        <v>0</v>
      </c>
      <c r="K48" s="332"/>
      <c r="L48" s="332">
        <v>0</v>
      </c>
      <c r="M48" s="332"/>
      <c r="N48" s="332">
        <v>0</v>
      </c>
      <c r="O48" s="332"/>
      <c r="P48" s="332">
        <v>0</v>
      </c>
      <c r="Q48" s="332"/>
      <c r="R48" s="332">
        <v>0</v>
      </c>
      <c r="S48" s="332"/>
      <c r="T48" s="332">
        <v>0</v>
      </c>
      <c r="U48" s="332"/>
      <c r="V48" s="332">
        <v>0</v>
      </c>
      <c r="W48" s="332"/>
      <c r="X48" s="332">
        <v>0</v>
      </c>
      <c r="Y48" s="332"/>
      <c r="Z48" s="332">
        <v>0</v>
      </c>
      <c r="AA48" s="332"/>
      <c r="AB48" s="332">
        <v>0</v>
      </c>
      <c r="AC48" s="332"/>
      <c r="AD48" s="332">
        <v>0</v>
      </c>
      <c r="AE48" s="103"/>
      <c r="AF48" s="103"/>
    </row>
    <row r="49" spans="1:32" s="100" customFormat="1" ht="17.399999999999999" x14ac:dyDescent="0.3">
      <c r="A49" s="338" t="s">
        <v>28</v>
      </c>
      <c r="B49" s="342">
        <f>H49+J49+L49+N49+P49+R49+T49+V49+X49+Z49+AB49+AD49</f>
        <v>1578.9999999999998</v>
      </c>
      <c r="C49" s="342">
        <f>H49</f>
        <v>54.3</v>
      </c>
      <c r="D49" s="342"/>
      <c r="E49" s="342">
        <f>I49+K49+M49+O49+Q49+S49+U49+W49+Y49+AA49+AC49+AE49</f>
        <v>0</v>
      </c>
      <c r="F49" s="342">
        <f t="shared" ref="F49" si="24">E49/B49*100</f>
        <v>0</v>
      </c>
      <c r="G49" s="342">
        <f t="shared" ref="G49" si="25">E49/C49*100</f>
        <v>0</v>
      </c>
      <c r="H49" s="342">
        <v>54.3</v>
      </c>
      <c r="I49" s="342"/>
      <c r="J49" s="342">
        <v>59.4</v>
      </c>
      <c r="K49" s="342"/>
      <c r="L49" s="342">
        <v>54.3</v>
      </c>
      <c r="M49" s="342"/>
      <c r="N49" s="342">
        <v>226.4</v>
      </c>
      <c r="O49" s="342"/>
      <c r="P49" s="342">
        <v>701.7</v>
      </c>
      <c r="Q49" s="342"/>
      <c r="R49" s="342">
        <v>106</v>
      </c>
      <c r="S49" s="342"/>
      <c r="T49" s="342">
        <v>54.3</v>
      </c>
      <c r="U49" s="342"/>
      <c r="V49" s="342">
        <v>94.8</v>
      </c>
      <c r="W49" s="342"/>
      <c r="X49" s="342">
        <v>59.4</v>
      </c>
      <c r="Y49" s="342"/>
      <c r="Z49" s="342">
        <v>54.3</v>
      </c>
      <c r="AA49" s="342"/>
      <c r="AB49" s="342">
        <v>54.3</v>
      </c>
      <c r="AC49" s="342"/>
      <c r="AD49" s="342">
        <v>59.8</v>
      </c>
      <c r="AE49" s="103"/>
      <c r="AF49" s="103"/>
    </row>
    <row r="50" spans="1:32" s="100" customFormat="1" ht="17.399999999999999" x14ac:dyDescent="0.3">
      <c r="A50" s="338" t="s">
        <v>94</v>
      </c>
      <c r="B50" s="339">
        <v>0</v>
      </c>
      <c r="C50" s="339"/>
      <c r="D50" s="339"/>
      <c r="E50" s="339"/>
      <c r="F50" s="342"/>
      <c r="G50" s="342"/>
      <c r="H50" s="337">
        <v>0</v>
      </c>
      <c r="I50" s="337"/>
      <c r="J50" s="337">
        <v>0</v>
      </c>
      <c r="K50" s="337"/>
      <c r="L50" s="337">
        <v>0</v>
      </c>
      <c r="M50" s="337"/>
      <c r="N50" s="337">
        <v>0</v>
      </c>
      <c r="O50" s="337"/>
      <c r="P50" s="337">
        <v>0</v>
      </c>
      <c r="Q50" s="337"/>
      <c r="R50" s="337">
        <v>0</v>
      </c>
      <c r="S50" s="337"/>
      <c r="T50" s="337">
        <v>0</v>
      </c>
      <c r="U50" s="337"/>
      <c r="V50" s="337">
        <v>0</v>
      </c>
      <c r="W50" s="337"/>
      <c r="X50" s="337">
        <v>0</v>
      </c>
      <c r="Y50" s="337"/>
      <c r="Z50" s="337">
        <v>0</v>
      </c>
      <c r="AA50" s="337"/>
      <c r="AB50" s="337">
        <v>0</v>
      </c>
      <c r="AC50" s="337"/>
      <c r="AD50" s="337">
        <v>0</v>
      </c>
      <c r="AE50" s="103"/>
      <c r="AF50" s="103"/>
    </row>
    <row r="51" spans="1:32" s="100" customFormat="1" ht="17.399999999999999" x14ac:dyDescent="0.3">
      <c r="A51" s="338" t="s">
        <v>275</v>
      </c>
      <c r="B51" s="332">
        <v>0</v>
      </c>
      <c r="C51" s="332"/>
      <c r="D51" s="332"/>
      <c r="E51" s="332"/>
      <c r="F51" s="342"/>
      <c r="G51" s="342"/>
      <c r="H51" s="332">
        <v>0</v>
      </c>
      <c r="I51" s="332"/>
      <c r="J51" s="332">
        <v>0</v>
      </c>
      <c r="K51" s="332"/>
      <c r="L51" s="332">
        <v>0</v>
      </c>
      <c r="M51" s="332"/>
      <c r="N51" s="332">
        <v>0</v>
      </c>
      <c r="O51" s="332"/>
      <c r="P51" s="332">
        <v>0</v>
      </c>
      <c r="Q51" s="332"/>
      <c r="R51" s="332">
        <v>0</v>
      </c>
      <c r="S51" s="332"/>
      <c r="T51" s="332">
        <v>0</v>
      </c>
      <c r="U51" s="332"/>
      <c r="V51" s="332">
        <v>0</v>
      </c>
      <c r="W51" s="332"/>
      <c r="X51" s="332">
        <v>0</v>
      </c>
      <c r="Y51" s="332"/>
      <c r="Z51" s="332">
        <v>0</v>
      </c>
      <c r="AA51" s="332"/>
      <c r="AB51" s="332">
        <v>0</v>
      </c>
      <c r="AC51" s="332"/>
      <c r="AD51" s="332">
        <v>0</v>
      </c>
      <c r="AE51" s="103"/>
      <c r="AF51" s="103"/>
    </row>
    <row r="52" spans="1:32" s="100" customFormat="1" ht="54" x14ac:dyDescent="0.3">
      <c r="A52" s="347" t="s">
        <v>282</v>
      </c>
      <c r="B52" s="342">
        <f>B53</f>
        <v>20062.8</v>
      </c>
      <c r="C52" s="342">
        <f t="shared" ref="C52:E52" si="26">C53</f>
        <v>902.22</v>
      </c>
      <c r="D52" s="342">
        <f t="shared" si="26"/>
        <v>0</v>
      </c>
      <c r="E52" s="342">
        <f t="shared" si="26"/>
        <v>0</v>
      </c>
      <c r="F52" s="342">
        <f>E52/B52*100</f>
        <v>0</v>
      </c>
      <c r="G52" s="342">
        <f>E52/C52*100</f>
        <v>0</v>
      </c>
      <c r="H52" s="342">
        <f>H53</f>
        <v>902.22</v>
      </c>
      <c r="I52" s="342">
        <f t="shared" ref="I52:AE52" si="27">I53</f>
        <v>0</v>
      </c>
      <c r="J52" s="342">
        <f t="shared" si="27"/>
        <v>486.22</v>
      </c>
      <c r="K52" s="342">
        <f t="shared" si="27"/>
        <v>0</v>
      </c>
      <c r="L52" s="342">
        <f t="shared" si="27"/>
        <v>486.22</v>
      </c>
      <c r="M52" s="342">
        <f t="shared" si="27"/>
        <v>0</v>
      </c>
      <c r="N52" s="342">
        <f t="shared" si="27"/>
        <v>4003.72</v>
      </c>
      <c r="O52" s="342">
        <f t="shared" si="27"/>
        <v>0</v>
      </c>
      <c r="P52" s="342">
        <f t="shared" si="27"/>
        <v>486.22</v>
      </c>
      <c r="Q52" s="342">
        <f t="shared" si="27"/>
        <v>0</v>
      </c>
      <c r="R52" s="342">
        <f t="shared" si="27"/>
        <v>486.22</v>
      </c>
      <c r="S52" s="342">
        <f t="shared" si="27"/>
        <v>0</v>
      </c>
      <c r="T52" s="342">
        <f t="shared" si="27"/>
        <v>3903.9949999999999</v>
      </c>
      <c r="U52" s="342">
        <f t="shared" si="27"/>
        <v>0</v>
      </c>
      <c r="V52" s="342">
        <f t="shared" si="27"/>
        <v>486.22</v>
      </c>
      <c r="W52" s="342">
        <f t="shared" si="27"/>
        <v>0</v>
      </c>
      <c r="X52" s="342">
        <f t="shared" si="27"/>
        <v>486.22</v>
      </c>
      <c r="Y52" s="342">
        <f t="shared" si="27"/>
        <v>0</v>
      </c>
      <c r="Z52" s="342">
        <f t="shared" si="27"/>
        <v>3291.645</v>
      </c>
      <c r="AA52" s="342">
        <f t="shared" si="27"/>
        <v>0</v>
      </c>
      <c r="AB52" s="342">
        <f t="shared" si="27"/>
        <v>486.22</v>
      </c>
      <c r="AC52" s="342">
        <f t="shared" si="27"/>
        <v>0</v>
      </c>
      <c r="AD52" s="342">
        <f t="shared" si="27"/>
        <v>4557.68</v>
      </c>
      <c r="AE52" s="342">
        <f t="shared" si="27"/>
        <v>0</v>
      </c>
      <c r="AF52" s="103"/>
    </row>
    <row r="53" spans="1:32" s="100" customFormat="1" ht="17.399999999999999" x14ac:dyDescent="0.3">
      <c r="A53" s="345" t="s">
        <v>26</v>
      </c>
      <c r="B53" s="342">
        <f>B54+B55+B56+B58+B57</f>
        <v>20062.8</v>
      </c>
      <c r="C53" s="342">
        <f t="shared" ref="C53:E53" si="28">C54+C55+C56+C58+C57</f>
        <v>902.22</v>
      </c>
      <c r="D53" s="342">
        <f t="shared" si="28"/>
        <v>0</v>
      </c>
      <c r="E53" s="342">
        <f t="shared" si="28"/>
        <v>0</v>
      </c>
      <c r="F53" s="342">
        <f>E53/B53*100</f>
        <v>0</v>
      </c>
      <c r="G53" s="342">
        <f>E53/C53*100</f>
        <v>0</v>
      </c>
      <c r="H53" s="342">
        <f t="shared" ref="H53:AE53" si="29">H54+H55+H56+H58</f>
        <v>902.22</v>
      </c>
      <c r="I53" s="342">
        <f t="shared" si="29"/>
        <v>0</v>
      </c>
      <c r="J53" s="342">
        <f t="shared" si="29"/>
        <v>486.22</v>
      </c>
      <c r="K53" s="342">
        <f t="shared" si="29"/>
        <v>0</v>
      </c>
      <c r="L53" s="342">
        <f t="shared" si="29"/>
        <v>486.22</v>
      </c>
      <c r="M53" s="342">
        <f t="shared" si="29"/>
        <v>0</v>
      </c>
      <c r="N53" s="342">
        <f t="shared" si="29"/>
        <v>4003.72</v>
      </c>
      <c r="O53" s="342">
        <f t="shared" si="29"/>
        <v>0</v>
      </c>
      <c r="P53" s="342">
        <f t="shared" si="29"/>
        <v>486.22</v>
      </c>
      <c r="Q53" s="342">
        <f t="shared" si="29"/>
        <v>0</v>
      </c>
      <c r="R53" s="342">
        <f t="shared" si="29"/>
        <v>486.22</v>
      </c>
      <c r="S53" s="342">
        <f t="shared" si="29"/>
        <v>0</v>
      </c>
      <c r="T53" s="342">
        <f t="shared" si="29"/>
        <v>3903.9949999999999</v>
      </c>
      <c r="U53" s="342">
        <f t="shared" si="29"/>
        <v>0</v>
      </c>
      <c r="V53" s="342">
        <f t="shared" si="29"/>
        <v>486.22</v>
      </c>
      <c r="W53" s="342">
        <f t="shared" si="29"/>
        <v>0</v>
      </c>
      <c r="X53" s="342">
        <f t="shared" si="29"/>
        <v>486.22</v>
      </c>
      <c r="Y53" s="342">
        <f t="shared" si="29"/>
        <v>0</v>
      </c>
      <c r="Z53" s="342">
        <f t="shared" si="29"/>
        <v>3291.645</v>
      </c>
      <c r="AA53" s="342">
        <f t="shared" si="29"/>
        <v>0</v>
      </c>
      <c r="AB53" s="342">
        <f t="shared" si="29"/>
        <v>486.22</v>
      </c>
      <c r="AC53" s="342">
        <f t="shared" si="29"/>
        <v>0</v>
      </c>
      <c r="AD53" s="342">
        <f t="shared" si="29"/>
        <v>4557.68</v>
      </c>
      <c r="AE53" s="342">
        <f t="shared" si="29"/>
        <v>0</v>
      </c>
      <c r="AF53" s="342"/>
    </row>
    <row r="54" spans="1:32" s="100" customFormat="1" ht="17.399999999999999" x14ac:dyDescent="0.3">
      <c r="A54" s="338" t="s">
        <v>29</v>
      </c>
      <c r="B54" s="332">
        <v>0</v>
      </c>
      <c r="C54" s="332"/>
      <c r="D54" s="332"/>
      <c r="E54" s="332"/>
      <c r="F54" s="332"/>
      <c r="G54" s="332"/>
      <c r="H54" s="332">
        <v>0</v>
      </c>
      <c r="I54" s="332"/>
      <c r="J54" s="332">
        <v>0</v>
      </c>
      <c r="K54" s="332"/>
      <c r="L54" s="332">
        <v>0</v>
      </c>
      <c r="M54" s="332"/>
      <c r="N54" s="332">
        <v>0</v>
      </c>
      <c r="O54" s="332"/>
      <c r="P54" s="332">
        <v>0</v>
      </c>
      <c r="Q54" s="332"/>
      <c r="R54" s="332">
        <v>0</v>
      </c>
      <c r="S54" s="332"/>
      <c r="T54" s="332">
        <v>0</v>
      </c>
      <c r="U54" s="332"/>
      <c r="V54" s="332">
        <v>0</v>
      </c>
      <c r="W54" s="332"/>
      <c r="X54" s="332">
        <v>0</v>
      </c>
      <c r="Y54" s="332"/>
      <c r="Z54" s="332">
        <v>0</v>
      </c>
      <c r="AA54" s="332"/>
      <c r="AB54" s="332">
        <v>0</v>
      </c>
      <c r="AC54" s="332"/>
      <c r="AD54" s="332">
        <v>0</v>
      </c>
      <c r="AE54" s="103"/>
      <c r="AF54" s="103"/>
    </row>
    <row r="55" spans="1:32" s="100" customFormat="1" ht="17.399999999999999" x14ac:dyDescent="0.3">
      <c r="A55" s="338" t="s">
        <v>93</v>
      </c>
      <c r="B55" s="332">
        <v>0</v>
      </c>
      <c r="C55" s="332"/>
      <c r="D55" s="332"/>
      <c r="E55" s="332"/>
      <c r="F55" s="332"/>
      <c r="G55" s="332"/>
      <c r="H55" s="332">
        <v>0</v>
      </c>
      <c r="I55" s="332"/>
      <c r="J55" s="332">
        <v>0</v>
      </c>
      <c r="K55" s="332"/>
      <c r="L55" s="332">
        <v>0</v>
      </c>
      <c r="M55" s="332"/>
      <c r="N55" s="332">
        <v>0</v>
      </c>
      <c r="O55" s="332"/>
      <c r="P55" s="332">
        <v>0</v>
      </c>
      <c r="Q55" s="332"/>
      <c r="R55" s="332">
        <v>0</v>
      </c>
      <c r="S55" s="332"/>
      <c r="T55" s="332">
        <v>0</v>
      </c>
      <c r="U55" s="332"/>
      <c r="V55" s="332">
        <v>0</v>
      </c>
      <c r="W55" s="332"/>
      <c r="X55" s="332">
        <v>0</v>
      </c>
      <c r="Y55" s="332"/>
      <c r="Z55" s="332">
        <v>0</v>
      </c>
      <c r="AA55" s="332"/>
      <c r="AB55" s="332">
        <v>0</v>
      </c>
      <c r="AC55" s="332"/>
      <c r="AD55" s="332">
        <v>0</v>
      </c>
      <c r="AE55" s="103"/>
      <c r="AF55" s="103"/>
    </row>
    <row r="56" spans="1:32" s="100" customFormat="1" ht="17.399999999999999" x14ac:dyDescent="0.3">
      <c r="A56" s="338" t="s">
        <v>28</v>
      </c>
      <c r="B56" s="342">
        <f>H56+J56+L56+N56+P56+R56+T56+V56+X56+Z56+AB56+AD56</f>
        <v>20062.8</v>
      </c>
      <c r="C56" s="342">
        <f>H56</f>
        <v>902.22</v>
      </c>
      <c r="D56" s="342"/>
      <c r="E56" s="342">
        <f>I56+K56+M56+O56+Q56+S56+U56+W56+Y56+AA56+AC56+AE56</f>
        <v>0</v>
      </c>
      <c r="F56" s="342">
        <f>E56/B56*100</f>
        <v>0</v>
      </c>
      <c r="G56" s="342">
        <f>E56/C56*100</f>
        <v>0</v>
      </c>
      <c r="H56" s="342">
        <v>902.22</v>
      </c>
      <c r="I56" s="342"/>
      <c r="J56" s="342">
        <v>486.22</v>
      </c>
      <c r="K56" s="342"/>
      <c r="L56" s="342">
        <v>486.22</v>
      </c>
      <c r="M56" s="342"/>
      <c r="N56" s="342">
        <v>4003.72</v>
      </c>
      <c r="O56" s="342"/>
      <c r="P56" s="342">
        <v>486.22</v>
      </c>
      <c r="Q56" s="342"/>
      <c r="R56" s="342">
        <v>486.22</v>
      </c>
      <c r="S56" s="342"/>
      <c r="T56" s="342">
        <v>3903.9949999999999</v>
      </c>
      <c r="U56" s="342"/>
      <c r="V56" s="342">
        <v>486.22</v>
      </c>
      <c r="W56" s="342"/>
      <c r="X56" s="342">
        <v>486.22</v>
      </c>
      <c r="Y56" s="342"/>
      <c r="Z56" s="342">
        <v>3291.645</v>
      </c>
      <c r="AA56" s="342"/>
      <c r="AB56" s="342">
        <v>486.22</v>
      </c>
      <c r="AC56" s="342"/>
      <c r="AD56" s="342">
        <f>3403.88+773.8+380</f>
        <v>4557.68</v>
      </c>
      <c r="AE56" s="103"/>
      <c r="AF56" s="103"/>
    </row>
    <row r="57" spans="1:32" s="100" customFormat="1" ht="16.8" x14ac:dyDescent="0.3">
      <c r="A57" s="338" t="s">
        <v>94</v>
      </c>
      <c r="B57" s="339">
        <v>0</v>
      </c>
      <c r="C57" s="339"/>
      <c r="D57" s="339"/>
      <c r="E57" s="339"/>
      <c r="F57" s="339"/>
      <c r="G57" s="339"/>
      <c r="H57" s="337">
        <v>0</v>
      </c>
      <c r="I57" s="337"/>
      <c r="J57" s="337">
        <v>0</v>
      </c>
      <c r="K57" s="337"/>
      <c r="L57" s="337">
        <v>0</v>
      </c>
      <c r="M57" s="337"/>
      <c r="N57" s="337">
        <v>0</v>
      </c>
      <c r="O57" s="337"/>
      <c r="P57" s="337">
        <v>0</v>
      </c>
      <c r="Q57" s="337"/>
      <c r="R57" s="337">
        <v>0</v>
      </c>
      <c r="S57" s="337"/>
      <c r="T57" s="337">
        <v>0</v>
      </c>
      <c r="U57" s="337"/>
      <c r="V57" s="337">
        <v>0</v>
      </c>
      <c r="W57" s="337"/>
      <c r="X57" s="337">
        <v>0</v>
      </c>
      <c r="Y57" s="337"/>
      <c r="Z57" s="337">
        <v>0</v>
      </c>
      <c r="AA57" s="337"/>
      <c r="AB57" s="337">
        <v>0</v>
      </c>
      <c r="AC57" s="337"/>
      <c r="AD57" s="337">
        <v>0</v>
      </c>
      <c r="AE57" s="103"/>
      <c r="AF57" s="103"/>
    </row>
    <row r="58" spans="1:32" s="100" customFormat="1" ht="17.399999999999999" x14ac:dyDescent="0.3">
      <c r="A58" s="338" t="s">
        <v>275</v>
      </c>
      <c r="B58" s="332">
        <v>0</v>
      </c>
      <c r="C58" s="332"/>
      <c r="D58" s="332"/>
      <c r="E58" s="332"/>
      <c r="F58" s="332"/>
      <c r="G58" s="332"/>
      <c r="H58" s="332">
        <v>0</v>
      </c>
      <c r="I58" s="332"/>
      <c r="J58" s="332">
        <v>0</v>
      </c>
      <c r="K58" s="332"/>
      <c r="L58" s="332">
        <v>0</v>
      </c>
      <c r="M58" s="332"/>
      <c r="N58" s="332">
        <v>0</v>
      </c>
      <c r="O58" s="332"/>
      <c r="P58" s="332">
        <v>0</v>
      </c>
      <c r="Q58" s="332"/>
      <c r="R58" s="332">
        <v>0</v>
      </c>
      <c r="S58" s="332"/>
      <c r="T58" s="332">
        <v>0</v>
      </c>
      <c r="U58" s="332"/>
      <c r="V58" s="332">
        <v>0</v>
      </c>
      <c r="W58" s="332"/>
      <c r="X58" s="332">
        <v>0</v>
      </c>
      <c r="Y58" s="332"/>
      <c r="Z58" s="332">
        <v>0</v>
      </c>
      <c r="AA58" s="332"/>
      <c r="AB58" s="332">
        <v>0</v>
      </c>
      <c r="AC58" s="332"/>
      <c r="AD58" s="332">
        <v>0</v>
      </c>
      <c r="AE58" s="103"/>
      <c r="AF58" s="103"/>
    </row>
    <row r="59" spans="1:32" s="100" customFormat="1" ht="38.25" customHeight="1" x14ac:dyDescent="0.3">
      <c r="A59" s="347" t="s">
        <v>283</v>
      </c>
      <c r="B59" s="342">
        <f t="shared" ref="B59:E59" si="30">B60</f>
        <v>1845.2</v>
      </c>
      <c r="C59" s="342">
        <f t="shared" si="30"/>
        <v>209.1</v>
      </c>
      <c r="D59" s="342">
        <f t="shared" si="30"/>
        <v>0</v>
      </c>
      <c r="E59" s="342">
        <f t="shared" si="30"/>
        <v>0</v>
      </c>
      <c r="F59" s="342">
        <f>E59/B59*100</f>
        <v>0</v>
      </c>
      <c r="G59" s="342">
        <f>E59/C59*100</f>
        <v>0</v>
      </c>
      <c r="H59" s="342">
        <f>H60</f>
        <v>209.1</v>
      </c>
      <c r="I59" s="342">
        <f t="shared" ref="I59:AE59" si="31">I60</f>
        <v>0</v>
      </c>
      <c r="J59" s="342">
        <f t="shared" si="31"/>
        <v>553.6</v>
      </c>
      <c r="K59" s="342">
        <f t="shared" si="31"/>
        <v>0</v>
      </c>
      <c r="L59" s="342">
        <f t="shared" si="31"/>
        <v>0</v>
      </c>
      <c r="M59" s="342">
        <f t="shared" si="31"/>
        <v>0</v>
      </c>
      <c r="N59" s="342">
        <f t="shared" si="31"/>
        <v>575.5</v>
      </c>
      <c r="O59" s="342">
        <f t="shared" si="31"/>
        <v>0</v>
      </c>
      <c r="P59" s="342">
        <f t="shared" si="31"/>
        <v>0</v>
      </c>
      <c r="Q59" s="342">
        <f t="shared" si="31"/>
        <v>0</v>
      </c>
      <c r="R59" s="342">
        <f t="shared" si="31"/>
        <v>0</v>
      </c>
      <c r="S59" s="342">
        <f t="shared" si="31"/>
        <v>0</v>
      </c>
      <c r="T59" s="342">
        <f t="shared" si="31"/>
        <v>386.5</v>
      </c>
      <c r="U59" s="342">
        <f t="shared" si="31"/>
        <v>0</v>
      </c>
      <c r="V59" s="342">
        <f t="shared" si="31"/>
        <v>0</v>
      </c>
      <c r="W59" s="342">
        <f t="shared" si="31"/>
        <v>0</v>
      </c>
      <c r="X59" s="342">
        <f t="shared" si="31"/>
        <v>0</v>
      </c>
      <c r="Y59" s="342">
        <f t="shared" si="31"/>
        <v>0</v>
      </c>
      <c r="Z59" s="342">
        <f t="shared" si="31"/>
        <v>120.5</v>
      </c>
      <c r="AA59" s="342">
        <f t="shared" si="31"/>
        <v>0</v>
      </c>
      <c r="AB59" s="342">
        <f t="shared" si="31"/>
        <v>0</v>
      </c>
      <c r="AC59" s="342">
        <f t="shared" si="31"/>
        <v>0</v>
      </c>
      <c r="AD59" s="342">
        <f t="shared" si="31"/>
        <v>0</v>
      </c>
      <c r="AE59" s="342">
        <f t="shared" si="31"/>
        <v>0</v>
      </c>
      <c r="AF59" s="103"/>
    </row>
    <row r="60" spans="1:32" s="100" customFormat="1" ht="17.399999999999999" x14ac:dyDescent="0.3">
      <c r="A60" s="345" t="s">
        <v>26</v>
      </c>
      <c r="B60" s="342">
        <f>B61+B62+B63+B65+B64</f>
        <v>1845.2</v>
      </c>
      <c r="C60" s="342">
        <f t="shared" ref="C60:E60" si="32">C61+C62+C63+C65+C64</f>
        <v>209.1</v>
      </c>
      <c r="D60" s="342">
        <f t="shared" si="32"/>
        <v>0</v>
      </c>
      <c r="E60" s="342">
        <f t="shared" si="32"/>
        <v>0</v>
      </c>
      <c r="F60" s="342">
        <f>E60/B60*100</f>
        <v>0</v>
      </c>
      <c r="G60" s="342">
        <f>E60/C60*100</f>
        <v>0</v>
      </c>
      <c r="H60" s="342">
        <f>H61+H62+H63+H65</f>
        <v>209.1</v>
      </c>
      <c r="I60" s="342">
        <f t="shared" ref="I60:AE60" si="33">I61+I62+I63+I65</f>
        <v>0</v>
      </c>
      <c r="J60" s="342">
        <f t="shared" si="33"/>
        <v>553.6</v>
      </c>
      <c r="K60" s="342">
        <f t="shared" si="33"/>
        <v>0</v>
      </c>
      <c r="L60" s="342">
        <f t="shared" si="33"/>
        <v>0</v>
      </c>
      <c r="M60" s="342">
        <f t="shared" si="33"/>
        <v>0</v>
      </c>
      <c r="N60" s="342">
        <f t="shared" si="33"/>
        <v>575.5</v>
      </c>
      <c r="O60" s="342">
        <f t="shared" si="33"/>
        <v>0</v>
      </c>
      <c r="P60" s="342">
        <f t="shared" si="33"/>
        <v>0</v>
      </c>
      <c r="Q60" s="342">
        <f t="shared" si="33"/>
        <v>0</v>
      </c>
      <c r="R60" s="342">
        <f t="shared" si="33"/>
        <v>0</v>
      </c>
      <c r="S60" s="342">
        <f t="shared" si="33"/>
        <v>0</v>
      </c>
      <c r="T60" s="342">
        <f t="shared" si="33"/>
        <v>386.5</v>
      </c>
      <c r="U60" s="342">
        <f t="shared" si="33"/>
        <v>0</v>
      </c>
      <c r="V60" s="342">
        <f t="shared" si="33"/>
        <v>0</v>
      </c>
      <c r="W60" s="342">
        <f t="shared" si="33"/>
        <v>0</v>
      </c>
      <c r="X60" s="342">
        <f t="shared" si="33"/>
        <v>0</v>
      </c>
      <c r="Y60" s="342">
        <f t="shared" si="33"/>
        <v>0</v>
      </c>
      <c r="Z60" s="342">
        <f t="shared" si="33"/>
        <v>120.5</v>
      </c>
      <c r="AA60" s="342">
        <f t="shared" si="33"/>
        <v>0</v>
      </c>
      <c r="AB60" s="342">
        <f t="shared" si="33"/>
        <v>0</v>
      </c>
      <c r="AC60" s="342">
        <f t="shared" si="33"/>
        <v>0</v>
      </c>
      <c r="AD60" s="342">
        <f t="shared" si="33"/>
        <v>0</v>
      </c>
      <c r="AE60" s="342">
        <f t="shared" si="33"/>
        <v>0</v>
      </c>
      <c r="AF60" s="103"/>
    </row>
    <row r="61" spans="1:32" s="100" customFormat="1" ht="17.399999999999999" x14ac:dyDescent="0.3">
      <c r="A61" s="338" t="s">
        <v>29</v>
      </c>
      <c r="B61" s="332">
        <v>0</v>
      </c>
      <c r="C61" s="332"/>
      <c r="D61" s="332"/>
      <c r="E61" s="332"/>
      <c r="F61" s="342"/>
      <c r="G61" s="342"/>
      <c r="H61" s="332">
        <v>0</v>
      </c>
      <c r="I61" s="332"/>
      <c r="J61" s="332">
        <v>0</v>
      </c>
      <c r="K61" s="332"/>
      <c r="L61" s="332">
        <v>0</v>
      </c>
      <c r="M61" s="332"/>
      <c r="N61" s="332">
        <v>0</v>
      </c>
      <c r="O61" s="332"/>
      <c r="P61" s="332">
        <v>0</v>
      </c>
      <c r="Q61" s="332"/>
      <c r="R61" s="332">
        <v>0</v>
      </c>
      <c r="S61" s="332"/>
      <c r="T61" s="332">
        <v>0</v>
      </c>
      <c r="U61" s="332"/>
      <c r="V61" s="332">
        <v>0</v>
      </c>
      <c r="W61" s="332"/>
      <c r="X61" s="332">
        <v>0</v>
      </c>
      <c r="Y61" s="332"/>
      <c r="Z61" s="332">
        <v>0</v>
      </c>
      <c r="AA61" s="332"/>
      <c r="AB61" s="332">
        <v>0</v>
      </c>
      <c r="AC61" s="332"/>
      <c r="AD61" s="332">
        <v>0</v>
      </c>
      <c r="AE61" s="103"/>
      <c r="AF61" s="103"/>
    </row>
    <row r="62" spans="1:32" s="100" customFormat="1" ht="17.399999999999999" x14ac:dyDescent="0.3">
      <c r="A62" s="338" t="s">
        <v>93</v>
      </c>
      <c r="B62" s="332">
        <v>0</v>
      </c>
      <c r="C62" s="332"/>
      <c r="D62" s="332"/>
      <c r="E62" s="332"/>
      <c r="F62" s="342"/>
      <c r="G62" s="342"/>
      <c r="H62" s="332">
        <v>0</v>
      </c>
      <c r="I62" s="332"/>
      <c r="J62" s="332">
        <v>0</v>
      </c>
      <c r="K62" s="332"/>
      <c r="L62" s="332">
        <v>0</v>
      </c>
      <c r="M62" s="332"/>
      <c r="N62" s="332">
        <v>0</v>
      </c>
      <c r="O62" s="332"/>
      <c r="P62" s="332">
        <v>0</v>
      </c>
      <c r="Q62" s="332"/>
      <c r="R62" s="332">
        <v>0</v>
      </c>
      <c r="S62" s="332"/>
      <c r="T62" s="332">
        <v>0</v>
      </c>
      <c r="U62" s="332"/>
      <c r="V62" s="332">
        <v>0</v>
      </c>
      <c r="W62" s="332"/>
      <c r="X62" s="332">
        <v>0</v>
      </c>
      <c r="Y62" s="332"/>
      <c r="Z62" s="332">
        <v>0</v>
      </c>
      <c r="AA62" s="332"/>
      <c r="AB62" s="332">
        <v>0</v>
      </c>
      <c r="AC62" s="332"/>
      <c r="AD62" s="332">
        <v>0</v>
      </c>
      <c r="AE62" s="103"/>
      <c r="AF62" s="103"/>
    </row>
    <row r="63" spans="1:32" s="100" customFormat="1" ht="17.399999999999999" x14ac:dyDescent="0.3">
      <c r="A63" s="338" t="s">
        <v>28</v>
      </c>
      <c r="B63" s="342">
        <f>H63+J63+L63+N63+P63+R63+T63+V63+X63+Z63+AB63+AD63</f>
        <v>1845.2</v>
      </c>
      <c r="C63" s="342">
        <f>H63</f>
        <v>209.1</v>
      </c>
      <c r="D63" s="342"/>
      <c r="E63" s="342">
        <f>I63+K63+M63+O63+Q63+S63+U63+W63+Y63+AA63+AC63+AE63</f>
        <v>0</v>
      </c>
      <c r="F63" s="342">
        <f t="shared" ref="F63" si="34">E63/B63*100</f>
        <v>0</v>
      </c>
      <c r="G63" s="342">
        <f t="shared" ref="G63" si="35">E63/C63*100</f>
        <v>0</v>
      </c>
      <c r="H63" s="342">
        <v>209.1</v>
      </c>
      <c r="I63" s="342"/>
      <c r="J63" s="342">
        <v>553.6</v>
      </c>
      <c r="K63" s="342"/>
      <c r="L63" s="342">
        <v>0</v>
      </c>
      <c r="M63" s="342"/>
      <c r="N63" s="342">
        <v>575.5</v>
      </c>
      <c r="O63" s="342"/>
      <c r="P63" s="342">
        <v>0</v>
      </c>
      <c r="Q63" s="342"/>
      <c r="R63" s="342">
        <v>0</v>
      </c>
      <c r="S63" s="342"/>
      <c r="T63" s="342">
        <v>386.5</v>
      </c>
      <c r="U63" s="342"/>
      <c r="V63" s="342">
        <v>0</v>
      </c>
      <c r="W63" s="342"/>
      <c r="X63" s="342">
        <v>0</v>
      </c>
      <c r="Y63" s="342"/>
      <c r="Z63" s="342">
        <v>120.5</v>
      </c>
      <c r="AA63" s="342"/>
      <c r="AB63" s="342">
        <v>0</v>
      </c>
      <c r="AC63" s="342"/>
      <c r="AD63" s="342">
        <v>0</v>
      </c>
      <c r="AE63" s="103"/>
      <c r="AF63" s="103"/>
    </row>
    <row r="64" spans="1:32" s="100" customFormat="1" ht="16.8" x14ac:dyDescent="0.3">
      <c r="A64" s="338" t="s">
        <v>94</v>
      </c>
      <c r="B64" s="339">
        <v>0</v>
      </c>
      <c r="C64" s="339"/>
      <c r="D64" s="339"/>
      <c r="E64" s="339"/>
      <c r="F64" s="339"/>
      <c r="G64" s="339"/>
      <c r="H64" s="337">
        <v>0</v>
      </c>
      <c r="I64" s="337"/>
      <c r="J64" s="337">
        <v>0</v>
      </c>
      <c r="K64" s="337"/>
      <c r="L64" s="337">
        <v>0</v>
      </c>
      <c r="M64" s="337"/>
      <c r="N64" s="337">
        <v>0</v>
      </c>
      <c r="O64" s="337"/>
      <c r="P64" s="337">
        <v>0</v>
      </c>
      <c r="Q64" s="337"/>
      <c r="R64" s="337">
        <v>0</v>
      </c>
      <c r="S64" s="337"/>
      <c r="T64" s="337">
        <v>0</v>
      </c>
      <c r="U64" s="337"/>
      <c r="V64" s="337">
        <v>0</v>
      </c>
      <c r="W64" s="337"/>
      <c r="X64" s="337">
        <v>0</v>
      </c>
      <c r="Y64" s="337"/>
      <c r="Z64" s="337">
        <v>0</v>
      </c>
      <c r="AA64" s="337"/>
      <c r="AB64" s="337">
        <v>0</v>
      </c>
      <c r="AC64" s="337"/>
      <c r="AD64" s="337">
        <v>0</v>
      </c>
      <c r="AE64" s="103"/>
      <c r="AF64" s="103"/>
    </row>
    <row r="65" spans="1:32" s="100" customFormat="1" ht="17.399999999999999" x14ac:dyDescent="0.3">
      <c r="A65" s="338" t="s">
        <v>275</v>
      </c>
      <c r="B65" s="332">
        <v>0</v>
      </c>
      <c r="C65" s="332"/>
      <c r="D65" s="332"/>
      <c r="E65" s="332"/>
      <c r="F65" s="332"/>
      <c r="G65" s="332"/>
      <c r="H65" s="332">
        <v>0</v>
      </c>
      <c r="I65" s="332"/>
      <c r="J65" s="332">
        <v>0</v>
      </c>
      <c r="K65" s="332"/>
      <c r="L65" s="332">
        <v>0</v>
      </c>
      <c r="M65" s="332"/>
      <c r="N65" s="332">
        <v>0</v>
      </c>
      <c r="O65" s="332"/>
      <c r="P65" s="332">
        <v>0</v>
      </c>
      <c r="Q65" s="332"/>
      <c r="R65" s="332">
        <v>0</v>
      </c>
      <c r="S65" s="332"/>
      <c r="T65" s="332">
        <v>0</v>
      </c>
      <c r="U65" s="332"/>
      <c r="V65" s="332">
        <v>0</v>
      </c>
      <c r="W65" s="332"/>
      <c r="X65" s="332">
        <v>0</v>
      </c>
      <c r="Y65" s="332"/>
      <c r="Z65" s="332">
        <v>0</v>
      </c>
      <c r="AA65" s="332"/>
      <c r="AB65" s="332">
        <v>0</v>
      </c>
      <c r="AC65" s="332"/>
      <c r="AD65" s="332">
        <v>0</v>
      </c>
      <c r="AE65" s="103"/>
      <c r="AF65" s="103"/>
    </row>
    <row r="66" spans="1:32" s="100" customFormat="1" ht="79.5" customHeight="1" x14ac:dyDescent="0.3">
      <c r="A66" s="347" t="s">
        <v>284</v>
      </c>
      <c r="B66" s="342">
        <f t="shared" ref="B66:E66" si="36">B67</f>
        <v>538.20000000000005</v>
      </c>
      <c r="C66" s="342">
        <f t="shared" si="36"/>
        <v>0</v>
      </c>
      <c r="D66" s="342">
        <f t="shared" si="36"/>
        <v>0</v>
      </c>
      <c r="E66" s="342">
        <f t="shared" si="36"/>
        <v>0</v>
      </c>
      <c r="F66" s="342">
        <f>E66/B66*100</f>
        <v>0</v>
      </c>
      <c r="G66" s="342" t="e">
        <f>E66/C66*100</f>
        <v>#DIV/0!</v>
      </c>
      <c r="H66" s="342">
        <f>H67</f>
        <v>0</v>
      </c>
      <c r="I66" s="342">
        <f t="shared" ref="I66:AE66" si="37">I67</f>
        <v>0</v>
      </c>
      <c r="J66" s="342">
        <f t="shared" si="37"/>
        <v>0</v>
      </c>
      <c r="K66" s="342">
        <f t="shared" si="37"/>
        <v>0</v>
      </c>
      <c r="L66" s="342">
        <f t="shared" si="37"/>
        <v>0</v>
      </c>
      <c r="M66" s="342">
        <f t="shared" si="37"/>
        <v>0</v>
      </c>
      <c r="N66" s="342">
        <f t="shared" si="37"/>
        <v>95.2</v>
      </c>
      <c r="O66" s="342">
        <f t="shared" si="37"/>
        <v>0</v>
      </c>
      <c r="P66" s="342">
        <f t="shared" si="37"/>
        <v>0</v>
      </c>
      <c r="Q66" s="342">
        <f t="shared" si="37"/>
        <v>0</v>
      </c>
      <c r="R66" s="342">
        <f t="shared" si="37"/>
        <v>0</v>
      </c>
      <c r="S66" s="342">
        <f t="shared" si="37"/>
        <v>0</v>
      </c>
      <c r="T66" s="342">
        <f t="shared" si="37"/>
        <v>0</v>
      </c>
      <c r="U66" s="342">
        <f t="shared" si="37"/>
        <v>0</v>
      </c>
      <c r="V66" s="342">
        <f t="shared" si="37"/>
        <v>0</v>
      </c>
      <c r="W66" s="342">
        <f t="shared" si="37"/>
        <v>0</v>
      </c>
      <c r="X66" s="342">
        <f t="shared" si="37"/>
        <v>0</v>
      </c>
      <c r="Y66" s="342">
        <f t="shared" si="37"/>
        <v>0</v>
      </c>
      <c r="Z66" s="342">
        <f t="shared" si="37"/>
        <v>200.2</v>
      </c>
      <c r="AA66" s="342">
        <f t="shared" si="37"/>
        <v>0</v>
      </c>
      <c r="AB66" s="342">
        <f t="shared" si="37"/>
        <v>242.8</v>
      </c>
      <c r="AC66" s="342">
        <f t="shared" si="37"/>
        <v>0</v>
      </c>
      <c r="AD66" s="342">
        <f t="shared" si="37"/>
        <v>0</v>
      </c>
      <c r="AE66" s="342">
        <f t="shared" si="37"/>
        <v>0</v>
      </c>
      <c r="AF66" s="103"/>
    </row>
    <row r="67" spans="1:32" s="100" customFormat="1" ht="20.25" customHeight="1" x14ac:dyDescent="0.3">
      <c r="A67" s="345" t="s">
        <v>26</v>
      </c>
      <c r="B67" s="342">
        <f>B68+B69+B70+B72+B71</f>
        <v>538.20000000000005</v>
      </c>
      <c r="C67" s="342">
        <f t="shared" ref="C67:E67" si="38">C68+C69+C70+C72+C71</f>
        <v>0</v>
      </c>
      <c r="D67" s="342">
        <f t="shared" si="38"/>
        <v>0</v>
      </c>
      <c r="E67" s="342">
        <f t="shared" si="38"/>
        <v>0</v>
      </c>
      <c r="F67" s="342">
        <f>E67/B67*100</f>
        <v>0</v>
      </c>
      <c r="G67" s="342" t="e">
        <f>E67/C67*100</f>
        <v>#DIV/0!</v>
      </c>
      <c r="H67" s="342">
        <f>H68+H69+H70+H72</f>
        <v>0</v>
      </c>
      <c r="I67" s="342">
        <f t="shared" ref="I67:AE67" si="39">I68+I69+I70+I72</f>
        <v>0</v>
      </c>
      <c r="J67" s="342">
        <f t="shared" si="39"/>
        <v>0</v>
      </c>
      <c r="K67" s="342">
        <f t="shared" si="39"/>
        <v>0</v>
      </c>
      <c r="L67" s="342">
        <f t="shared" si="39"/>
        <v>0</v>
      </c>
      <c r="M67" s="342">
        <f t="shared" si="39"/>
        <v>0</v>
      </c>
      <c r="N67" s="342">
        <f t="shared" si="39"/>
        <v>95.2</v>
      </c>
      <c r="O67" s="342">
        <f t="shared" si="39"/>
        <v>0</v>
      </c>
      <c r="P67" s="342">
        <f t="shared" si="39"/>
        <v>0</v>
      </c>
      <c r="Q67" s="342">
        <f t="shared" si="39"/>
        <v>0</v>
      </c>
      <c r="R67" s="342">
        <f t="shared" si="39"/>
        <v>0</v>
      </c>
      <c r="S67" s="342">
        <f t="shared" si="39"/>
        <v>0</v>
      </c>
      <c r="T67" s="342">
        <f t="shared" si="39"/>
        <v>0</v>
      </c>
      <c r="U67" s="342">
        <f t="shared" si="39"/>
        <v>0</v>
      </c>
      <c r="V67" s="342">
        <f t="shared" si="39"/>
        <v>0</v>
      </c>
      <c r="W67" s="342">
        <f t="shared" si="39"/>
        <v>0</v>
      </c>
      <c r="X67" s="342">
        <f t="shared" si="39"/>
        <v>0</v>
      </c>
      <c r="Y67" s="342">
        <f t="shared" si="39"/>
        <v>0</v>
      </c>
      <c r="Z67" s="342">
        <f t="shared" si="39"/>
        <v>200.2</v>
      </c>
      <c r="AA67" s="342">
        <f t="shared" si="39"/>
        <v>0</v>
      </c>
      <c r="AB67" s="342">
        <f t="shared" si="39"/>
        <v>242.8</v>
      </c>
      <c r="AC67" s="342">
        <f t="shared" si="39"/>
        <v>0</v>
      </c>
      <c r="AD67" s="342">
        <f t="shared" si="39"/>
        <v>0</v>
      </c>
      <c r="AE67" s="342">
        <f t="shared" si="39"/>
        <v>0</v>
      </c>
      <c r="AF67" s="103"/>
    </row>
    <row r="68" spans="1:32" s="100" customFormat="1" ht="24.75" customHeight="1" x14ac:dyDescent="0.3">
      <c r="A68" s="338" t="s">
        <v>29</v>
      </c>
      <c r="B68" s="332">
        <v>0</v>
      </c>
      <c r="C68" s="332"/>
      <c r="D68" s="332"/>
      <c r="E68" s="332"/>
      <c r="F68" s="342"/>
      <c r="G68" s="342"/>
      <c r="H68" s="332">
        <v>0</v>
      </c>
      <c r="I68" s="332"/>
      <c r="J68" s="332">
        <v>0</v>
      </c>
      <c r="K68" s="332"/>
      <c r="L68" s="332">
        <v>0</v>
      </c>
      <c r="M68" s="332"/>
      <c r="N68" s="332">
        <v>0</v>
      </c>
      <c r="O68" s="332"/>
      <c r="P68" s="332">
        <v>0</v>
      </c>
      <c r="Q68" s="332"/>
      <c r="R68" s="332">
        <v>0</v>
      </c>
      <c r="S68" s="332"/>
      <c r="T68" s="332">
        <v>0</v>
      </c>
      <c r="U68" s="332"/>
      <c r="V68" s="332">
        <v>0</v>
      </c>
      <c r="W68" s="332"/>
      <c r="X68" s="332">
        <v>0</v>
      </c>
      <c r="Y68" s="332"/>
      <c r="Z68" s="332">
        <v>0</v>
      </c>
      <c r="AA68" s="332"/>
      <c r="AB68" s="332">
        <v>0</v>
      </c>
      <c r="AC68" s="332"/>
      <c r="AD68" s="332">
        <v>0</v>
      </c>
      <c r="AE68" s="103"/>
      <c r="AF68" s="103"/>
    </row>
    <row r="69" spans="1:32" s="100" customFormat="1" ht="17.399999999999999" x14ac:dyDescent="0.3">
      <c r="A69" s="338" t="s">
        <v>93</v>
      </c>
      <c r="B69" s="332">
        <v>0</v>
      </c>
      <c r="C69" s="332"/>
      <c r="D69" s="332"/>
      <c r="E69" s="332"/>
      <c r="F69" s="342"/>
      <c r="G69" s="342"/>
      <c r="H69" s="332">
        <v>0</v>
      </c>
      <c r="I69" s="332"/>
      <c r="J69" s="332">
        <v>0</v>
      </c>
      <c r="K69" s="332"/>
      <c r="L69" s="332">
        <v>0</v>
      </c>
      <c r="M69" s="332"/>
      <c r="N69" s="332">
        <v>0</v>
      </c>
      <c r="O69" s="332"/>
      <c r="P69" s="332">
        <v>0</v>
      </c>
      <c r="Q69" s="332"/>
      <c r="R69" s="332">
        <v>0</v>
      </c>
      <c r="S69" s="332"/>
      <c r="T69" s="332">
        <v>0</v>
      </c>
      <c r="U69" s="332"/>
      <c r="V69" s="332">
        <v>0</v>
      </c>
      <c r="W69" s="332"/>
      <c r="X69" s="332">
        <v>0</v>
      </c>
      <c r="Y69" s="332"/>
      <c r="Z69" s="332">
        <v>0</v>
      </c>
      <c r="AA69" s="332"/>
      <c r="AB69" s="332">
        <v>0</v>
      </c>
      <c r="AC69" s="332"/>
      <c r="AD69" s="332">
        <v>0</v>
      </c>
      <c r="AE69" s="103"/>
      <c r="AF69" s="103"/>
    </row>
    <row r="70" spans="1:32" s="100" customFormat="1" ht="17.399999999999999" x14ac:dyDescent="0.3">
      <c r="A70" s="338" t="s">
        <v>28</v>
      </c>
      <c r="B70" s="348">
        <f>H70+J70+L70+N70+P70+R70+T70+V70+X70+Z70+AB70+AD70</f>
        <v>538.20000000000005</v>
      </c>
      <c r="C70" s="348">
        <f>H70</f>
        <v>0</v>
      </c>
      <c r="D70" s="348"/>
      <c r="E70" s="348">
        <f>I70+K70+M70+O70+Q70+S70+U70+W70+Y70+AA70+AC70+AE70</f>
        <v>0</v>
      </c>
      <c r="F70" s="342">
        <f t="shared" ref="F70" si="40">E70/B70*100</f>
        <v>0</v>
      </c>
      <c r="G70" s="342" t="e">
        <f t="shared" ref="G70" si="41">E70/C70*100</f>
        <v>#DIV/0!</v>
      </c>
      <c r="H70" s="348">
        <v>0</v>
      </c>
      <c r="I70" s="348"/>
      <c r="J70" s="348">
        <v>0</v>
      </c>
      <c r="K70" s="348"/>
      <c r="L70" s="348">
        <v>0</v>
      </c>
      <c r="M70" s="348"/>
      <c r="N70" s="348">
        <v>95.2</v>
      </c>
      <c r="O70" s="348"/>
      <c r="P70" s="348">
        <v>0</v>
      </c>
      <c r="Q70" s="348"/>
      <c r="R70" s="348">
        <v>0</v>
      </c>
      <c r="S70" s="348"/>
      <c r="T70" s="348">
        <v>0</v>
      </c>
      <c r="U70" s="348"/>
      <c r="V70" s="348">
        <v>0</v>
      </c>
      <c r="W70" s="348"/>
      <c r="X70" s="348">
        <v>0</v>
      </c>
      <c r="Y70" s="348"/>
      <c r="Z70" s="348">
        <v>200.2</v>
      </c>
      <c r="AA70" s="348"/>
      <c r="AB70" s="348">
        <v>242.8</v>
      </c>
      <c r="AC70" s="348"/>
      <c r="AD70" s="348">
        <v>0</v>
      </c>
      <c r="AE70" s="103"/>
      <c r="AF70" s="103"/>
    </row>
    <row r="71" spans="1:32" s="100" customFormat="1" ht="16.8" x14ac:dyDescent="0.3">
      <c r="A71" s="338" t="s">
        <v>94</v>
      </c>
      <c r="B71" s="339">
        <v>0</v>
      </c>
      <c r="C71" s="339"/>
      <c r="D71" s="339"/>
      <c r="E71" s="339"/>
      <c r="F71" s="339"/>
      <c r="G71" s="339"/>
      <c r="H71" s="337">
        <v>0</v>
      </c>
      <c r="I71" s="337"/>
      <c r="J71" s="337">
        <v>0</v>
      </c>
      <c r="K71" s="337"/>
      <c r="L71" s="337">
        <v>0</v>
      </c>
      <c r="M71" s="337"/>
      <c r="N71" s="337">
        <v>0</v>
      </c>
      <c r="O71" s="337"/>
      <c r="P71" s="337">
        <v>0</v>
      </c>
      <c r="Q71" s="337"/>
      <c r="R71" s="337">
        <v>0</v>
      </c>
      <c r="S71" s="337"/>
      <c r="T71" s="337">
        <v>0</v>
      </c>
      <c r="U71" s="337"/>
      <c r="V71" s="337">
        <v>0</v>
      </c>
      <c r="W71" s="337"/>
      <c r="X71" s="337">
        <v>0</v>
      </c>
      <c r="Y71" s="337"/>
      <c r="Z71" s="337">
        <v>0</v>
      </c>
      <c r="AA71" s="337"/>
      <c r="AB71" s="337">
        <v>0</v>
      </c>
      <c r="AC71" s="337"/>
      <c r="AD71" s="337">
        <v>0</v>
      </c>
      <c r="AE71" s="103"/>
      <c r="AF71" s="103"/>
    </row>
    <row r="72" spans="1:32" s="100" customFormat="1" ht="17.399999999999999" x14ac:dyDescent="0.3">
      <c r="A72" s="338" t="s">
        <v>275</v>
      </c>
      <c r="B72" s="332">
        <v>0</v>
      </c>
      <c r="C72" s="332"/>
      <c r="D72" s="332"/>
      <c r="E72" s="332"/>
      <c r="F72" s="332"/>
      <c r="G72" s="332"/>
      <c r="H72" s="332">
        <v>0</v>
      </c>
      <c r="I72" s="332"/>
      <c r="J72" s="332">
        <v>0</v>
      </c>
      <c r="K72" s="332"/>
      <c r="L72" s="332">
        <v>0</v>
      </c>
      <c r="M72" s="332"/>
      <c r="N72" s="332">
        <v>0</v>
      </c>
      <c r="O72" s="332"/>
      <c r="P72" s="332">
        <v>0</v>
      </c>
      <c r="Q72" s="332"/>
      <c r="R72" s="332">
        <v>0</v>
      </c>
      <c r="S72" s="332"/>
      <c r="T72" s="332">
        <v>0</v>
      </c>
      <c r="U72" s="332"/>
      <c r="V72" s="332">
        <v>0</v>
      </c>
      <c r="W72" s="332"/>
      <c r="X72" s="332">
        <v>0</v>
      </c>
      <c r="Y72" s="332"/>
      <c r="Z72" s="332">
        <v>0</v>
      </c>
      <c r="AA72" s="332"/>
      <c r="AB72" s="332">
        <v>0</v>
      </c>
      <c r="AC72" s="332"/>
      <c r="AD72" s="332">
        <v>0</v>
      </c>
      <c r="AE72" s="103"/>
      <c r="AF72" s="103"/>
    </row>
    <row r="73" spans="1:32" s="100" customFormat="1" ht="63" customHeight="1" x14ac:dyDescent="0.3">
      <c r="A73" s="347" t="s">
        <v>285</v>
      </c>
      <c r="B73" s="342">
        <f t="shared" ref="B73:AD73" si="42">B74</f>
        <v>94421.090999999986</v>
      </c>
      <c r="C73" s="342">
        <f t="shared" si="42"/>
        <v>10772.305</v>
      </c>
      <c r="D73" s="342">
        <f t="shared" si="42"/>
        <v>0</v>
      </c>
      <c r="E73" s="342">
        <f t="shared" si="42"/>
        <v>0</v>
      </c>
      <c r="F73" s="342">
        <f>E73/B73*100</f>
        <v>0</v>
      </c>
      <c r="G73" s="342">
        <f>E73/C73*100</f>
        <v>0</v>
      </c>
      <c r="H73" s="342">
        <f t="shared" si="42"/>
        <v>10772.305</v>
      </c>
      <c r="I73" s="342"/>
      <c r="J73" s="342">
        <f t="shared" si="42"/>
        <v>8455.6769999999997</v>
      </c>
      <c r="K73" s="342"/>
      <c r="L73" s="342">
        <f t="shared" si="42"/>
        <v>5224.4059999999999</v>
      </c>
      <c r="M73" s="342"/>
      <c r="N73" s="342">
        <f t="shared" si="42"/>
        <v>10520.477000000001</v>
      </c>
      <c r="O73" s="342"/>
      <c r="P73" s="342">
        <f t="shared" si="42"/>
        <v>6152.0969999999998</v>
      </c>
      <c r="Q73" s="342"/>
      <c r="R73" s="342">
        <f t="shared" si="42"/>
        <v>4446.8770000000004</v>
      </c>
      <c r="S73" s="342"/>
      <c r="T73" s="342">
        <f t="shared" si="42"/>
        <v>10839.356</v>
      </c>
      <c r="U73" s="342"/>
      <c r="V73" s="342">
        <f t="shared" si="42"/>
        <v>6001.1279999999997</v>
      </c>
      <c r="W73" s="342"/>
      <c r="X73" s="342">
        <f t="shared" si="42"/>
        <v>4427.2169999999996</v>
      </c>
      <c r="Y73" s="342"/>
      <c r="Z73" s="342">
        <f t="shared" si="42"/>
        <v>10562.714</v>
      </c>
      <c r="AA73" s="342"/>
      <c r="AB73" s="342">
        <f t="shared" si="42"/>
        <v>6127.0379999999996</v>
      </c>
      <c r="AC73" s="342"/>
      <c r="AD73" s="342">
        <f t="shared" si="42"/>
        <v>10891.799000000001</v>
      </c>
      <c r="AE73" s="103"/>
      <c r="AF73" s="103"/>
    </row>
    <row r="74" spans="1:32" s="100" customFormat="1" ht="18.75" customHeight="1" x14ac:dyDescent="0.3">
      <c r="A74" s="345" t="s">
        <v>26</v>
      </c>
      <c r="B74" s="342">
        <f>B75+B76+B77+B79+B78</f>
        <v>94421.090999999986</v>
      </c>
      <c r="C74" s="342">
        <f t="shared" ref="C74:E74" si="43">C75+C76+C77+C79+C78</f>
        <v>10772.305</v>
      </c>
      <c r="D74" s="342">
        <f t="shared" si="43"/>
        <v>0</v>
      </c>
      <c r="E74" s="342">
        <f t="shared" si="43"/>
        <v>0</v>
      </c>
      <c r="F74" s="342">
        <f>E74/B74*100</f>
        <v>0</v>
      </c>
      <c r="G74" s="342">
        <f>E74/C74*100</f>
        <v>0</v>
      </c>
      <c r="H74" s="342">
        <f t="shared" ref="H74:AD74" si="44">H75+H76+H77+H79</f>
        <v>10772.305</v>
      </c>
      <c r="I74" s="342"/>
      <c r="J74" s="342">
        <f t="shared" si="44"/>
        <v>8455.6769999999997</v>
      </c>
      <c r="K74" s="342"/>
      <c r="L74" s="342">
        <f t="shared" si="44"/>
        <v>5224.4059999999999</v>
      </c>
      <c r="M74" s="342"/>
      <c r="N74" s="342">
        <f t="shared" si="44"/>
        <v>10520.477000000001</v>
      </c>
      <c r="O74" s="342"/>
      <c r="P74" s="342">
        <f t="shared" si="44"/>
        <v>6152.0969999999998</v>
      </c>
      <c r="Q74" s="342"/>
      <c r="R74" s="342">
        <f t="shared" si="44"/>
        <v>4446.8770000000004</v>
      </c>
      <c r="S74" s="342"/>
      <c r="T74" s="342">
        <f t="shared" si="44"/>
        <v>10839.356</v>
      </c>
      <c r="U74" s="342"/>
      <c r="V74" s="342">
        <f t="shared" si="44"/>
        <v>6001.1279999999997</v>
      </c>
      <c r="W74" s="342"/>
      <c r="X74" s="342">
        <f t="shared" si="44"/>
        <v>4427.2169999999996</v>
      </c>
      <c r="Y74" s="342"/>
      <c r="Z74" s="342">
        <f t="shared" si="44"/>
        <v>10562.714</v>
      </c>
      <c r="AA74" s="342"/>
      <c r="AB74" s="342">
        <f t="shared" si="44"/>
        <v>6127.0379999999996</v>
      </c>
      <c r="AC74" s="342"/>
      <c r="AD74" s="342">
        <f t="shared" si="44"/>
        <v>10891.799000000001</v>
      </c>
      <c r="AE74" s="103"/>
      <c r="AF74" s="103"/>
    </row>
    <row r="75" spans="1:32" s="100" customFormat="1" ht="18.75" customHeight="1" x14ac:dyDescent="0.3">
      <c r="A75" s="338" t="s">
        <v>29</v>
      </c>
      <c r="B75" s="332">
        <v>0</v>
      </c>
      <c r="C75" s="332"/>
      <c r="D75" s="332"/>
      <c r="E75" s="332"/>
      <c r="F75" s="342"/>
      <c r="G75" s="342"/>
      <c r="H75" s="332">
        <v>0</v>
      </c>
      <c r="I75" s="332"/>
      <c r="J75" s="332">
        <v>0</v>
      </c>
      <c r="K75" s="332"/>
      <c r="L75" s="332">
        <v>0</v>
      </c>
      <c r="M75" s="332"/>
      <c r="N75" s="332">
        <v>0</v>
      </c>
      <c r="O75" s="332"/>
      <c r="P75" s="332">
        <v>0</v>
      </c>
      <c r="Q75" s="332"/>
      <c r="R75" s="332">
        <v>0</v>
      </c>
      <c r="S75" s="332"/>
      <c r="T75" s="332">
        <v>0</v>
      </c>
      <c r="U75" s="332"/>
      <c r="V75" s="332">
        <v>0</v>
      </c>
      <c r="W75" s="332"/>
      <c r="X75" s="332">
        <v>0</v>
      </c>
      <c r="Y75" s="332"/>
      <c r="Z75" s="332">
        <v>0</v>
      </c>
      <c r="AA75" s="332"/>
      <c r="AB75" s="332">
        <v>0</v>
      </c>
      <c r="AC75" s="332"/>
      <c r="AD75" s="332">
        <v>0</v>
      </c>
      <c r="AE75" s="103"/>
      <c r="AF75" s="103"/>
    </row>
    <row r="76" spans="1:32" s="100" customFormat="1" ht="18.75" customHeight="1" x14ac:dyDescent="0.3">
      <c r="A76" s="338" t="s">
        <v>93</v>
      </c>
      <c r="B76" s="332">
        <v>0</v>
      </c>
      <c r="C76" s="332"/>
      <c r="D76" s="332"/>
      <c r="E76" s="332"/>
      <c r="F76" s="342"/>
      <c r="G76" s="342"/>
      <c r="H76" s="332">
        <v>0</v>
      </c>
      <c r="I76" s="332"/>
      <c r="J76" s="332">
        <v>0</v>
      </c>
      <c r="K76" s="332"/>
      <c r="L76" s="332">
        <v>0</v>
      </c>
      <c r="M76" s="332"/>
      <c r="N76" s="332">
        <v>0</v>
      </c>
      <c r="O76" s="332"/>
      <c r="P76" s="332">
        <v>0</v>
      </c>
      <c r="Q76" s="332"/>
      <c r="R76" s="332">
        <v>0</v>
      </c>
      <c r="S76" s="332"/>
      <c r="T76" s="332">
        <v>0</v>
      </c>
      <c r="U76" s="332"/>
      <c r="V76" s="332">
        <v>0</v>
      </c>
      <c r="W76" s="332"/>
      <c r="X76" s="332">
        <v>0</v>
      </c>
      <c r="Y76" s="332"/>
      <c r="Z76" s="332">
        <v>0</v>
      </c>
      <c r="AA76" s="332"/>
      <c r="AB76" s="332">
        <v>0</v>
      </c>
      <c r="AC76" s="332"/>
      <c r="AD76" s="332">
        <v>0</v>
      </c>
      <c r="AE76" s="103"/>
      <c r="AF76" s="103"/>
    </row>
    <row r="77" spans="1:32" s="100" customFormat="1" ht="17.399999999999999" x14ac:dyDescent="0.3">
      <c r="A77" s="338" t="s">
        <v>28</v>
      </c>
      <c r="B77" s="342">
        <f>H77+J77+L77+N77+P77+R77+T77+V77+X77+Z77+AB77+AD77</f>
        <v>94421.090999999986</v>
      </c>
      <c r="C77" s="342">
        <f>H77</f>
        <v>10772.305</v>
      </c>
      <c r="D77" s="342"/>
      <c r="E77" s="342">
        <f>I77+K77+M77+O77+Q77+S77+U77+W77+Y77+AA77+AC77+AE77</f>
        <v>0</v>
      </c>
      <c r="F77" s="342">
        <f t="shared" ref="F77" si="45">E77/B77*100</f>
        <v>0</v>
      </c>
      <c r="G77" s="342">
        <f t="shared" ref="G77" si="46">E77/C77*100</f>
        <v>0</v>
      </c>
      <c r="H77" s="342">
        <v>10772.305</v>
      </c>
      <c r="I77" s="342"/>
      <c r="J77" s="342">
        <v>8455.6769999999997</v>
      </c>
      <c r="K77" s="342"/>
      <c r="L77" s="342">
        <v>5224.4059999999999</v>
      </c>
      <c r="M77" s="342"/>
      <c r="N77" s="342">
        <v>10520.477000000001</v>
      </c>
      <c r="O77" s="342"/>
      <c r="P77" s="342">
        <v>6152.0969999999998</v>
      </c>
      <c r="Q77" s="342"/>
      <c r="R77" s="342">
        <v>4446.8770000000004</v>
      </c>
      <c r="S77" s="342"/>
      <c r="T77" s="342">
        <v>10839.356</v>
      </c>
      <c r="U77" s="342"/>
      <c r="V77" s="342">
        <v>6001.1279999999997</v>
      </c>
      <c r="W77" s="342"/>
      <c r="X77" s="342">
        <v>4427.2169999999996</v>
      </c>
      <c r="Y77" s="342"/>
      <c r="Z77" s="342">
        <v>10562.714</v>
      </c>
      <c r="AA77" s="342"/>
      <c r="AB77" s="342">
        <v>6127.0379999999996</v>
      </c>
      <c r="AC77" s="342"/>
      <c r="AD77" s="342">
        <v>10891.799000000001</v>
      </c>
      <c r="AE77" s="103"/>
      <c r="AF77" s="103"/>
    </row>
    <row r="78" spans="1:32" s="100" customFormat="1" ht="16.8" x14ac:dyDescent="0.3">
      <c r="A78" s="338" t="s">
        <v>94</v>
      </c>
      <c r="B78" s="339">
        <v>0</v>
      </c>
      <c r="C78" s="339"/>
      <c r="D78" s="339"/>
      <c r="E78" s="339"/>
      <c r="F78" s="339"/>
      <c r="G78" s="339"/>
      <c r="H78" s="337">
        <v>0</v>
      </c>
      <c r="I78" s="337"/>
      <c r="J78" s="337">
        <v>0</v>
      </c>
      <c r="K78" s="337"/>
      <c r="L78" s="337">
        <v>0</v>
      </c>
      <c r="M78" s="337"/>
      <c r="N78" s="337">
        <v>0</v>
      </c>
      <c r="O78" s="337"/>
      <c r="P78" s="337">
        <v>0</v>
      </c>
      <c r="Q78" s="337"/>
      <c r="R78" s="337">
        <v>0</v>
      </c>
      <c r="S78" s="337"/>
      <c r="T78" s="337">
        <v>0</v>
      </c>
      <c r="U78" s="337"/>
      <c r="V78" s="337">
        <v>0</v>
      </c>
      <c r="W78" s="337"/>
      <c r="X78" s="337">
        <v>0</v>
      </c>
      <c r="Y78" s="337"/>
      <c r="Z78" s="337">
        <v>0</v>
      </c>
      <c r="AA78" s="337"/>
      <c r="AB78" s="337">
        <v>0</v>
      </c>
      <c r="AC78" s="337"/>
      <c r="AD78" s="337">
        <v>0</v>
      </c>
      <c r="AE78" s="103"/>
      <c r="AF78" s="103"/>
    </row>
    <row r="79" spans="1:32" s="100" customFormat="1" ht="17.399999999999999" x14ac:dyDescent="0.3">
      <c r="A79" s="338" t="s">
        <v>275</v>
      </c>
      <c r="B79" s="332">
        <v>0</v>
      </c>
      <c r="C79" s="332"/>
      <c r="D79" s="332"/>
      <c r="E79" s="332"/>
      <c r="F79" s="332"/>
      <c r="G79" s="332"/>
      <c r="H79" s="332">
        <v>0</v>
      </c>
      <c r="I79" s="332"/>
      <c r="J79" s="332">
        <v>0</v>
      </c>
      <c r="K79" s="332"/>
      <c r="L79" s="332">
        <v>0</v>
      </c>
      <c r="M79" s="332"/>
      <c r="N79" s="332">
        <v>0</v>
      </c>
      <c r="O79" s="332"/>
      <c r="P79" s="332">
        <v>0</v>
      </c>
      <c r="Q79" s="332"/>
      <c r="R79" s="332">
        <v>0</v>
      </c>
      <c r="S79" s="332"/>
      <c r="T79" s="332">
        <v>0</v>
      </c>
      <c r="U79" s="332"/>
      <c r="V79" s="332">
        <v>0</v>
      </c>
      <c r="W79" s="332"/>
      <c r="X79" s="332">
        <v>0</v>
      </c>
      <c r="Y79" s="332"/>
      <c r="Z79" s="332">
        <v>0</v>
      </c>
      <c r="AA79" s="332"/>
      <c r="AB79" s="332">
        <v>0</v>
      </c>
      <c r="AC79" s="332"/>
      <c r="AD79" s="332">
        <v>0</v>
      </c>
      <c r="AE79" s="103"/>
      <c r="AF79" s="103"/>
    </row>
    <row r="80" spans="1:32" s="100" customFormat="1" ht="54" x14ac:dyDescent="0.35">
      <c r="A80" s="349" t="s">
        <v>286</v>
      </c>
      <c r="B80" s="342">
        <f>B81</f>
        <v>6833.6002000000008</v>
      </c>
      <c r="C80" s="342">
        <f t="shared" ref="C80:E80" si="47">C81</f>
        <v>577.16100000000006</v>
      </c>
      <c r="D80" s="342">
        <f t="shared" si="47"/>
        <v>0</v>
      </c>
      <c r="E80" s="342">
        <f t="shared" si="47"/>
        <v>0</v>
      </c>
      <c r="F80" s="342">
        <f>E80/B80*100</f>
        <v>0</v>
      </c>
      <c r="G80" s="342">
        <f>E80/C80*100</f>
        <v>0</v>
      </c>
      <c r="H80" s="342">
        <f>H81</f>
        <v>577.16100000000006</v>
      </c>
      <c r="I80" s="342">
        <f t="shared" ref="I80:AE80" si="48">I81</f>
        <v>0</v>
      </c>
      <c r="J80" s="342">
        <f t="shared" si="48"/>
        <v>528.11</v>
      </c>
      <c r="K80" s="342">
        <f t="shared" si="48"/>
        <v>0</v>
      </c>
      <c r="L80" s="342">
        <f t="shared" si="48"/>
        <v>322.09199999999998</v>
      </c>
      <c r="M80" s="342">
        <f t="shared" si="48"/>
        <v>0</v>
      </c>
      <c r="N80" s="342">
        <f t="shared" si="48"/>
        <v>875.17100000000005</v>
      </c>
      <c r="O80" s="342">
        <f t="shared" si="48"/>
        <v>0</v>
      </c>
      <c r="P80" s="342">
        <f t="shared" si="48"/>
        <v>643.14800000000002</v>
      </c>
      <c r="Q80" s="342">
        <f t="shared" si="48"/>
        <v>0</v>
      </c>
      <c r="R80" s="342">
        <f t="shared" si="48"/>
        <v>440.50200000000001</v>
      </c>
      <c r="S80" s="342">
        <f t="shared" si="48"/>
        <v>0</v>
      </c>
      <c r="T80" s="342">
        <f t="shared" si="48"/>
        <v>887.20799999999997</v>
      </c>
      <c r="U80" s="342">
        <f t="shared" si="48"/>
        <v>0</v>
      </c>
      <c r="V80" s="342">
        <f t="shared" si="48"/>
        <v>443.767</v>
      </c>
      <c r="W80" s="342">
        <f t="shared" si="48"/>
        <v>0</v>
      </c>
      <c r="X80" s="342">
        <f t="shared" si="48"/>
        <v>417.98820000000001</v>
      </c>
      <c r="Y80" s="342">
        <f t="shared" si="48"/>
        <v>0</v>
      </c>
      <c r="Z80" s="342">
        <f t="shared" si="48"/>
        <v>625.40699999999993</v>
      </c>
      <c r="AA80" s="342">
        <f t="shared" si="48"/>
        <v>0</v>
      </c>
      <c r="AB80" s="342">
        <f t="shared" si="48"/>
        <v>364.51400000000001</v>
      </c>
      <c r="AC80" s="342">
        <f t="shared" si="48"/>
        <v>0</v>
      </c>
      <c r="AD80" s="342">
        <f t="shared" si="48"/>
        <v>708.53200000000004</v>
      </c>
      <c r="AE80" s="342">
        <f t="shared" si="48"/>
        <v>0</v>
      </c>
      <c r="AF80" s="103"/>
    </row>
    <row r="81" spans="1:32" s="100" customFormat="1" ht="17.399999999999999" x14ac:dyDescent="0.3">
      <c r="A81" s="345" t="s">
        <v>26</v>
      </c>
      <c r="B81" s="342">
        <f>B82+B83+B84+B86+B85</f>
        <v>6833.6002000000008</v>
      </c>
      <c r="C81" s="342">
        <f t="shared" ref="C81:E81" si="49">C82+C83+C84+C86+C85</f>
        <v>577.16100000000006</v>
      </c>
      <c r="D81" s="342">
        <f t="shared" si="49"/>
        <v>0</v>
      </c>
      <c r="E81" s="342">
        <f t="shared" si="49"/>
        <v>0</v>
      </c>
      <c r="F81" s="342">
        <f>E81/B81*100</f>
        <v>0</v>
      </c>
      <c r="G81" s="342">
        <f>E81/C81*100</f>
        <v>0</v>
      </c>
      <c r="H81" s="342">
        <f t="shared" ref="H81:AE81" si="50">H82+H83+H84+H86</f>
        <v>577.16100000000006</v>
      </c>
      <c r="I81" s="342">
        <f>I82+I83+I84+I86</f>
        <v>0</v>
      </c>
      <c r="J81" s="342">
        <f t="shared" si="50"/>
        <v>528.11</v>
      </c>
      <c r="K81" s="342">
        <f t="shared" si="50"/>
        <v>0</v>
      </c>
      <c r="L81" s="342">
        <f t="shared" si="50"/>
        <v>322.09199999999998</v>
      </c>
      <c r="M81" s="342">
        <f t="shared" si="50"/>
        <v>0</v>
      </c>
      <c r="N81" s="342">
        <f t="shared" si="50"/>
        <v>875.17100000000005</v>
      </c>
      <c r="O81" s="342">
        <f t="shared" si="50"/>
        <v>0</v>
      </c>
      <c r="P81" s="342">
        <f t="shared" si="50"/>
        <v>643.14800000000002</v>
      </c>
      <c r="Q81" s="342">
        <f t="shared" si="50"/>
        <v>0</v>
      </c>
      <c r="R81" s="342">
        <f t="shared" si="50"/>
        <v>440.50200000000001</v>
      </c>
      <c r="S81" s="342">
        <f t="shared" si="50"/>
        <v>0</v>
      </c>
      <c r="T81" s="342">
        <f t="shared" si="50"/>
        <v>887.20799999999997</v>
      </c>
      <c r="U81" s="342">
        <f t="shared" si="50"/>
        <v>0</v>
      </c>
      <c r="V81" s="342">
        <f t="shared" si="50"/>
        <v>443.767</v>
      </c>
      <c r="W81" s="342">
        <f t="shared" si="50"/>
        <v>0</v>
      </c>
      <c r="X81" s="342">
        <f t="shared" si="50"/>
        <v>417.98820000000001</v>
      </c>
      <c r="Y81" s="342">
        <f t="shared" si="50"/>
        <v>0</v>
      </c>
      <c r="Z81" s="342">
        <f t="shared" si="50"/>
        <v>625.40699999999993</v>
      </c>
      <c r="AA81" s="342">
        <f t="shared" si="50"/>
        <v>0</v>
      </c>
      <c r="AB81" s="342">
        <f t="shared" si="50"/>
        <v>364.51400000000001</v>
      </c>
      <c r="AC81" s="342">
        <f t="shared" si="50"/>
        <v>0</v>
      </c>
      <c r="AD81" s="342">
        <f t="shared" si="50"/>
        <v>708.53200000000004</v>
      </c>
      <c r="AE81" s="342">
        <f t="shared" si="50"/>
        <v>0</v>
      </c>
      <c r="AF81" s="103"/>
    </row>
    <row r="82" spans="1:32" s="100" customFormat="1" ht="17.399999999999999" x14ac:dyDescent="0.3">
      <c r="A82" s="338" t="s">
        <v>29</v>
      </c>
      <c r="B82" s="332">
        <f>H82+J82+L82+N82+P82+R82+T82+V82+X82+Z82+AB82+AD82</f>
        <v>5244.7002000000002</v>
      </c>
      <c r="C82" s="332">
        <f>H82</f>
        <v>329.76100000000002</v>
      </c>
      <c r="D82" s="332"/>
      <c r="E82" s="332">
        <f>I82+K82+M82+O82+Q82+S82+U82+W82+Y82+AA82+AC82+AE82</f>
        <v>0</v>
      </c>
      <c r="F82" s="342">
        <f t="shared" ref="F82:F83" si="51">E82/B82*100</f>
        <v>0</v>
      </c>
      <c r="G82" s="342">
        <f t="shared" ref="G82:G83" si="52">E82/C82*100</f>
        <v>0</v>
      </c>
      <c r="H82" s="332">
        <v>329.76100000000002</v>
      </c>
      <c r="I82" s="332"/>
      <c r="J82" s="332">
        <v>378.11</v>
      </c>
      <c r="K82" s="332"/>
      <c r="L82" s="332">
        <v>222.09200000000001</v>
      </c>
      <c r="M82" s="332"/>
      <c r="N82" s="332">
        <v>675.17100000000005</v>
      </c>
      <c r="O82" s="332"/>
      <c r="P82" s="332">
        <v>543.14800000000002</v>
      </c>
      <c r="Q82" s="332"/>
      <c r="R82" s="332">
        <v>340.50200000000001</v>
      </c>
      <c r="S82" s="332"/>
      <c r="T82" s="332">
        <v>687.20799999999997</v>
      </c>
      <c r="U82" s="332"/>
      <c r="V82" s="332">
        <v>343.767</v>
      </c>
      <c r="W82" s="332"/>
      <c r="X82" s="332">
        <v>317.98820000000001</v>
      </c>
      <c r="Y82" s="332"/>
      <c r="Z82" s="332">
        <v>425.40699999999998</v>
      </c>
      <c r="AA82" s="332"/>
      <c r="AB82" s="332">
        <v>273.01400000000001</v>
      </c>
      <c r="AC82" s="332"/>
      <c r="AD82" s="332">
        <v>708.53200000000004</v>
      </c>
      <c r="AE82" s="160"/>
      <c r="AF82" s="103"/>
    </row>
    <row r="83" spans="1:32" s="100" customFormat="1" ht="17.399999999999999" x14ac:dyDescent="0.3">
      <c r="A83" s="338" t="s">
        <v>93</v>
      </c>
      <c r="B83" s="332">
        <f>H83+J83+L83+N83+P83+R83+T83+V83+X83+Z83+AB83+AD83</f>
        <v>1588.9</v>
      </c>
      <c r="C83" s="332">
        <f>H83</f>
        <v>247.4</v>
      </c>
      <c r="D83" s="332"/>
      <c r="E83" s="332"/>
      <c r="F83" s="342">
        <f t="shared" si="51"/>
        <v>0</v>
      </c>
      <c r="G83" s="342">
        <f t="shared" si="52"/>
        <v>0</v>
      </c>
      <c r="H83" s="332">
        <v>247.4</v>
      </c>
      <c r="I83" s="332"/>
      <c r="J83" s="332">
        <v>150</v>
      </c>
      <c r="K83" s="332"/>
      <c r="L83" s="332">
        <v>100</v>
      </c>
      <c r="M83" s="332"/>
      <c r="N83" s="332">
        <v>200</v>
      </c>
      <c r="O83" s="332"/>
      <c r="P83" s="332">
        <v>100</v>
      </c>
      <c r="Q83" s="332"/>
      <c r="R83" s="332">
        <v>100</v>
      </c>
      <c r="S83" s="332"/>
      <c r="T83" s="332">
        <v>200</v>
      </c>
      <c r="U83" s="332"/>
      <c r="V83" s="332">
        <v>100</v>
      </c>
      <c r="W83" s="332"/>
      <c r="X83" s="332">
        <v>100</v>
      </c>
      <c r="Y83" s="332"/>
      <c r="Z83" s="332">
        <v>200</v>
      </c>
      <c r="AA83" s="332"/>
      <c r="AB83" s="332">
        <v>91.5</v>
      </c>
      <c r="AC83" s="332"/>
      <c r="AD83" s="332">
        <v>0</v>
      </c>
      <c r="AE83" s="160"/>
      <c r="AF83" s="103"/>
    </row>
    <row r="84" spans="1:32" s="100" customFormat="1" ht="17.399999999999999" x14ac:dyDescent="0.3">
      <c r="A84" s="338" t="s">
        <v>28</v>
      </c>
      <c r="B84" s="342">
        <f>H84+J84+L84+N84+P84+R84+T84+V84+X84+Z84+AB84+AD84</f>
        <v>0</v>
      </c>
      <c r="C84" s="342"/>
      <c r="D84" s="342"/>
      <c r="E84" s="342"/>
      <c r="F84" s="342"/>
      <c r="G84" s="342"/>
      <c r="H84" s="342">
        <v>0</v>
      </c>
      <c r="I84" s="342"/>
      <c r="J84" s="342">
        <v>0</v>
      </c>
      <c r="K84" s="342"/>
      <c r="L84" s="342">
        <v>0</v>
      </c>
      <c r="M84" s="342"/>
      <c r="N84" s="342">
        <v>0</v>
      </c>
      <c r="O84" s="342"/>
      <c r="P84" s="342">
        <v>0</v>
      </c>
      <c r="Q84" s="342"/>
      <c r="R84" s="342">
        <v>0</v>
      </c>
      <c r="S84" s="342"/>
      <c r="T84" s="342">
        <v>0</v>
      </c>
      <c r="U84" s="342"/>
      <c r="V84" s="342">
        <v>0</v>
      </c>
      <c r="W84" s="342"/>
      <c r="X84" s="342">
        <v>0</v>
      </c>
      <c r="Y84" s="342"/>
      <c r="Z84" s="342">
        <v>0</v>
      </c>
      <c r="AA84" s="342"/>
      <c r="AB84" s="342">
        <v>0</v>
      </c>
      <c r="AC84" s="342"/>
      <c r="AD84" s="342">
        <v>0</v>
      </c>
      <c r="AE84" s="160"/>
      <c r="AF84" s="103"/>
    </row>
    <row r="85" spans="1:32" s="100" customFormat="1" ht="16.8" x14ac:dyDescent="0.3">
      <c r="A85" s="338" t="s">
        <v>94</v>
      </c>
      <c r="B85" s="339">
        <v>0</v>
      </c>
      <c r="C85" s="339"/>
      <c r="D85" s="339"/>
      <c r="E85" s="339"/>
      <c r="F85" s="339"/>
      <c r="G85" s="339"/>
      <c r="H85" s="337">
        <v>0</v>
      </c>
      <c r="I85" s="337"/>
      <c r="J85" s="337">
        <v>0</v>
      </c>
      <c r="K85" s="337"/>
      <c r="L85" s="337">
        <v>0</v>
      </c>
      <c r="M85" s="337"/>
      <c r="N85" s="337">
        <v>0</v>
      </c>
      <c r="O85" s="337"/>
      <c r="P85" s="337">
        <v>0</v>
      </c>
      <c r="Q85" s="337"/>
      <c r="R85" s="337">
        <v>0</v>
      </c>
      <c r="S85" s="337"/>
      <c r="T85" s="337">
        <v>0</v>
      </c>
      <c r="U85" s="337"/>
      <c r="V85" s="337">
        <v>0</v>
      </c>
      <c r="W85" s="337"/>
      <c r="X85" s="337">
        <v>0</v>
      </c>
      <c r="Y85" s="337"/>
      <c r="Z85" s="337">
        <v>0</v>
      </c>
      <c r="AA85" s="337"/>
      <c r="AB85" s="337">
        <v>0</v>
      </c>
      <c r="AC85" s="337"/>
      <c r="AD85" s="337">
        <v>0</v>
      </c>
      <c r="AE85" s="160"/>
      <c r="AF85" s="103"/>
    </row>
    <row r="86" spans="1:32" s="100" customFormat="1" ht="17.399999999999999" x14ac:dyDescent="0.3">
      <c r="A86" s="338" t="s">
        <v>275</v>
      </c>
      <c r="B86" s="332">
        <v>0</v>
      </c>
      <c r="C86" s="332"/>
      <c r="D86" s="332"/>
      <c r="E86" s="332"/>
      <c r="F86" s="332"/>
      <c r="G86" s="332"/>
      <c r="H86" s="332">
        <v>0</v>
      </c>
      <c r="I86" s="332"/>
      <c r="J86" s="332">
        <v>0</v>
      </c>
      <c r="K86" s="332"/>
      <c r="L86" s="332">
        <v>0</v>
      </c>
      <c r="M86" s="332"/>
      <c r="N86" s="332">
        <v>0</v>
      </c>
      <c r="O86" s="332"/>
      <c r="P86" s="332">
        <v>0</v>
      </c>
      <c r="Q86" s="332"/>
      <c r="R86" s="332">
        <v>0</v>
      </c>
      <c r="S86" s="332"/>
      <c r="T86" s="332">
        <v>0</v>
      </c>
      <c r="U86" s="332"/>
      <c r="V86" s="332">
        <v>0</v>
      </c>
      <c r="W86" s="332"/>
      <c r="X86" s="332">
        <v>0</v>
      </c>
      <c r="Y86" s="332"/>
      <c r="Z86" s="332">
        <v>0</v>
      </c>
      <c r="AA86" s="332"/>
      <c r="AB86" s="332">
        <v>0</v>
      </c>
      <c r="AC86" s="332"/>
      <c r="AD86" s="332">
        <v>0</v>
      </c>
      <c r="AE86" s="160"/>
      <c r="AF86" s="103"/>
    </row>
    <row r="87" spans="1:32" s="100" customFormat="1" ht="17.399999999999999" x14ac:dyDescent="0.3">
      <c r="A87" s="345" t="s">
        <v>82</v>
      </c>
      <c r="B87" s="342">
        <f>B88+B89+B90+B92+B91</f>
        <v>126005.09119999998</v>
      </c>
      <c r="C87" s="342">
        <f t="shared" ref="C87:D87" si="53">C88+C89+C90+C92+C91</f>
        <v>12460.786</v>
      </c>
      <c r="D87" s="342">
        <f t="shared" si="53"/>
        <v>0</v>
      </c>
      <c r="E87" s="342">
        <f>E88+E89+E90+E92+E91</f>
        <v>0</v>
      </c>
      <c r="F87" s="342">
        <f>E87/B87*100</f>
        <v>0</v>
      </c>
      <c r="G87" s="342">
        <f>E87/C87*100</f>
        <v>0</v>
      </c>
      <c r="H87" s="342">
        <f t="shared" ref="H87:AE87" si="54">H88+H89+H90+H92</f>
        <v>12515.085999999999</v>
      </c>
      <c r="I87" s="342">
        <f t="shared" si="54"/>
        <v>0</v>
      </c>
      <c r="J87" s="342">
        <f t="shared" si="54"/>
        <v>10083.007</v>
      </c>
      <c r="K87" s="342">
        <f t="shared" si="54"/>
        <v>0</v>
      </c>
      <c r="L87" s="342">
        <f t="shared" si="54"/>
        <v>6087.0179999999991</v>
      </c>
      <c r="M87" s="342">
        <f t="shared" si="54"/>
        <v>0</v>
      </c>
      <c r="N87" s="342">
        <f t="shared" si="54"/>
        <v>16396.468000000001</v>
      </c>
      <c r="O87" s="342">
        <f t="shared" si="54"/>
        <v>0</v>
      </c>
      <c r="P87" s="342">
        <f t="shared" si="54"/>
        <v>7983.165</v>
      </c>
      <c r="Q87" s="342">
        <f t="shared" si="54"/>
        <v>0</v>
      </c>
      <c r="R87" s="342">
        <f t="shared" si="54"/>
        <v>5569.0990000000011</v>
      </c>
      <c r="S87" s="342">
        <f t="shared" si="54"/>
        <v>0</v>
      </c>
      <c r="T87" s="342">
        <f t="shared" si="54"/>
        <v>16071.359</v>
      </c>
      <c r="U87" s="342">
        <f t="shared" si="54"/>
        <v>0</v>
      </c>
      <c r="V87" s="342">
        <f t="shared" si="54"/>
        <v>7025.9149999999991</v>
      </c>
      <c r="W87" s="342">
        <f t="shared" si="54"/>
        <v>0</v>
      </c>
      <c r="X87" s="342">
        <f t="shared" si="54"/>
        <v>5490.8251999999993</v>
      </c>
      <c r="Y87" s="342">
        <f t="shared" si="54"/>
        <v>0</v>
      </c>
      <c r="Z87" s="342">
        <f t="shared" si="54"/>
        <v>14854.766</v>
      </c>
      <c r="AA87" s="342">
        <f t="shared" si="54"/>
        <v>0</v>
      </c>
      <c r="AB87" s="342">
        <f t="shared" si="54"/>
        <v>7710.5719999999992</v>
      </c>
      <c r="AC87" s="342">
        <f t="shared" si="54"/>
        <v>0</v>
      </c>
      <c r="AD87" s="342">
        <f t="shared" si="54"/>
        <v>16217.811000000002</v>
      </c>
      <c r="AE87" s="342">
        <f t="shared" si="54"/>
        <v>0</v>
      </c>
      <c r="AF87" s="103"/>
    </row>
    <row r="88" spans="1:32" s="100" customFormat="1" ht="17.399999999999999" x14ac:dyDescent="0.3">
      <c r="A88" s="345" t="s">
        <v>29</v>
      </c>
      <c r="B88" s="342">
        <f>B82</f>
        <v>5244.7002000000002</v>
      </c>
      <c r="C88" s="342">
        <f>C82</f>
        <v>329.76100000000002</v>
      </c>
      <c r="D88" s="342"/>
      <c r="E88" s="342">
        <f>I88+K88+M88+O88+Q88+S88+U88+W88+Y88+AA88+AC88+AE88</f>
        <v>0</v>
      </c>
      <c r="F88" s="342">
        <f t="shared" ref="F88:F92" si="55">E88/B88*100</f>
        <v>0</v>
      </c>
      <c r="G88" s="342">
        <f t="shared" ref="G88:G92" si="56">E88/C88*100</f>
        <v>0</v>
      </c>
      <c r="H88" s="342">
        <f>H82</f>
        <v>329.76100000000002</v>
      </c>
      <c r="I88" s="342">
        <f t="shared" ref="I88:AE88" si="57">I82</f>
        <v>0</v>
      </c>
      <c r="J88" s="342">
        <f t="shared" si="57"/>
        <v>378.11</v>
      </c>
      <c r="K88" s="342">
        <f t="shared" si="57"/>
        <v>0</v>
      </c>
      <c r="L88" s="342">
        <f t="shared" si="57"/>
        <v>222.09200000000001</v>
      </c>
      <c r="M88" s="342">
        <f t="shared" si="57"/>
        <v>0</v>
      </c>
      <c r="N88" s="342">
        <f t="shared" si="57"/>
        <v>675.17100000000005</v>
      </c>
      <c r="O88" s="342">
        <f t="shared" si="57"/>
        <v>0</v>
      </c>
      <c r="P88" s="342">
        <f t="shared" si="57"/>
        <v>543.14800000000002</v>
      </c>
      <c r="Q88" s="342">
        <f t="shared" si="57"/>
        <v>0</v>
      </c>
      <c r="R88" s="342">
        <f t="shared" si="57"/>
        <v>340.50200000000001</v>
      </c>
      <c r="S88" s="342">
        <f t="shared" si="57"/>
        <v>0</v>
      </c>
      <c r="T88" s="342">
        <f t="shared" si="57"/>
        <v>687.20799999999997</v>
      </c>
      <c r="U88" s="342">
        <f t="shared" si="57"/>
        <v>0</v>
      </c>
      <c r="V88" s="342">
        <f t="shared" si="57"/>
        <v>343.767</v>
      </c>
      <c r="W88" s="342">
        <f t="shared" si="57"/>
        <v>0</v>
      </c>
      <c r="X88" s="342">
        <f t="shared" si="57"/>
        <v>317.98820000000001</v>
      </c>
      <c r="Y88" s="342">
        <f t="shared" si="57"/>
        <v>0</v>
      </c>
      <c r="Z88" s="342">
        <f t="shared" si="57"/>
        <v>425.40699999999998</v>
      </c>
      <c r="AA88" s="342">
        <f t="shared" si="57"/>
        <v>0</v>
      </c>
      <c r="AB88" s="342">
        <f t="shared" si="57"/>
        <v>273.01400000000001</v>
      </c>
      <c r="AC88" s="342">
        <f t="shared" si="57"/>
        <v>0</v>
      </c>
      <c r="AD88" s="342">
        <f t="shared" si="57"/>
        <v>708.53200000000004</v>
      </c>
      <c r="AE88" s="342">
        <f t="shared" si="57"/>
        <v>0</v>
      </c>
      <c r="AF88" s="103"/>
    </row>
    <row r="89" spans="1:32" s="100" customFormat="1" ht="34.799999999999997" x14ac:dyDescent="0.3">
      <c r="A89" s="345" t="s">
        <v>93</v>
      </c>
      <c r="B89" s="342">
        <f>B83</f>
        <v>1588.9</v>
      </c>
      <c r="C89" s="342">
        <f>C83</f>
        <v>247.4</v>
      </c>
      <c r="D89" s="342"/>
      <c r="E89" s="342">
        <f t="shared" ref="E89:E92" si="58">I89+K89+M89+O89+Q89+S89+U89+W89+Y89+AA89+AC89+AE89</f>
        <v>0</v>
      </c>
      <c r="F89" s="342">
        <f t="shared" si="55"/>
        <v>0</v>
      </c>
      <c r="G89" s="342">
        <f t="shared" si="56"/>
        <v>0</v>
      </c>
      <c r="H89" s="342">
        <f>H83</f>
        <v>247.4</v>
      </c>
      <c r="I89" s="342">
        <f t="shared" ref="I89:AE89" si="59">I83</f>
        <v>0</v>
      </c>
      <c r="J89" s="342">
        <f t="shared" si="59"/>
        <v>150</v>
      </c>
      <c r="K89" s="342">
        <f t="shared" si="59"/>
        <v>0</v>
      </c>
      <c r="L89" s="342">
        <f t="shared" si="59"/>
        <v>100</v>
      </c>
      <c r="M89" s="342">
        <f t="shared" si="59"/>
        <v>0</v>
      </c>
      <c r="N89" s="342">
        <f t="shared" si="59"/>
        <v>200</v>
      </c>
      <c r="O89" s="342">
        <f t="shared" si="59"/>
        <v>0</v>
      </c>
      <c r="P89" s="342">
        <f t="shared" si="59"/>
        <v>100</v>
      </c>
      <c r="Q89" s="342">
        <f t="shared" si="59"/>
        <v>0</v>
      </c>
      <c r="R89" s="342">
        <f t="shared" si="59"/>
        <v>100</v>
      </c>
      <c r="S89" s="342">
        <f t="shared" si="59"/>
        <v>0</v>
      </c>
      <c r="T89" s="342">
        <f t="shared" si="59"/>
        <v>200</v>
      </c>
      <c r="U89" s="342">
        <f t="shared" si="59"/>
        <v>0</v>
      </c>
      <c r="V89" s="342">
        <f t="shared" si="59"/>
        <v>100</v>
      </c>
      <c r="W89" s="342">
        <f t="shared" si="59"/>
        <v>0</v>
      </c>
      <c r="X89" s="342">
        <f t="shared" si="59"/>
        <v>100</v>
      </c>
      <c r="Y89" s="342">
        <f t="shared" si="59"/>
        <v>0</v>
      </c>
      <c r="Z89" s="342">
        <f t="shared" si="59"/>
        <v>200</v>
      </c>
      <c r="AA89" s="342">
        <f t="shared" si="59"/>
        <v>0</v>
      </c>
      <c r="AB89" s="342">
        <f t="shared" si="59"/>
        <v>91.5</v>
      </c>
      <c r="AC89" s="342">
        <f t="shared" si="59"/>
        <v>0</v>
      </c>
      <c r="AD89" s="342">
        <f t="shared" si="59"/>
        <v>0</v>
      </c>
      <c r="AE89" s="342">
        <f t="shared" si="59"/>
        <v>0</v>
      </c>
      <c r="AF89" s="103"/>
    </row>
    <row r="90" spans="1:32" s="100" customFormat="1" ht="17.399999999999999" x14ac:dyDescent="0.3">
      <c r="A90" s="345" t="s">
        <v>28</v>
      </c>
      <c r="B90" s="342">
        <f>B10+B18+B25+B32+B67+B74</f>
        <v>119171.49099999998</v>
      </c>
      <c r="C90" s="342">
        <f>C10+C18+C25+C32+C67+C74</f>
        <v>11883.625</v>
      </c>
      <c r="D90" s="342"/>
      <c r="E90" s="342">
        <f t="shared" si="58"/>
        <v>0</v>
      </c>
      <c r="F90" s="342">
        <f t="shared" si="55"/>
        <v>0</v>
      </c>
      <c r="G90" s="342">
        <f t="shared" si="56"/>
        <v>0</v>
      </c>
      <c r="H90" s="342">
        <f t="shared" ref="H90:AE90" si="60">H10+H18+H25+H32+H67+H74</f>
        <v>11937.924999999999</v>
      </c>
      <c r="I90" s="342">
        <f>I10+I18+I25+I32+I67+I74</f>
        <v>0</v>
      </c>
      <c r="J90" s="342">
        <f t="shared" si="60"/>
        <v>9554.896999999999</v>
      </c>
      <c r="K90" s="342">
        <f t="shared" si="60"/>
        <v>0</v>
      </c>
      <c r="L90" s="342">
        <f t="shared" si="60"/>
        <v>5764.9259999999995</v>
      </c>
      <c r="M90" s="342">
        <f t="shared" si="60"/>
        <v>0</v>
      </c>
      <c r="N90" s="342">
        <f t="shared" si="60"/>
        <v>15521.297</v>
      </c>
      <c r="O90" s="342">
        <f t="shared" si="60"/>
        <v>0</v>
      </c>
      <c r="P90" s="342">
        <f t="shared" si="60"/>
        <v>7340.0169999999998</v>
      </c>
      <c r="Q90" s="342">
        <f t="shared" si="60"/>
        <v>0</v>
      </c>
      <c r="R90" s="342">
        <f t="shared" si="60"/>
        <v>5128.5970000000007</v>
      </c>
      <c r="S90" s="342">
        <f t="shared" si="60"/>
        <v>0</v>
      </c>
      <c r="T90" s="342">
        <f t="shared" si="60"/>
        <v>15184.151</v>
      </c>
      <c r="U90" s="342">
        <f t="shared" si="60"/>
        <v>0</v>
      </c>
      <c r="V90" s="342">
        <f t="shared" si="60"/>
        <v>6582.1479999999992</v>
      </c>
      <c r="W90" s="342">
        <f t="shared" si="60"/>
        <v>0</v>
      </c>
      <c r="X90" s="342">
        <f t="shared" si="60"/>
        <v>5072.8369999999995</v>
      </c>
      <c r="Y90" s="342">
        <f t="shared" si="60"/>
        <v>0</v>
      </c>
      <c r="Z90" s="342">
        <f t="shared" si="60"/>
        <v>14229.359</v>
      </c>
      <c r="AA90" s="342">
        <f t="shared" si="60"/>
        <v>0</v>
      </c>
      <c r="AB90" s="342">
        <f t="shared" si="60"/>
        <v>7346.0579999999991</v>
      </c>
      <c r="AC90" s="342">
        <f t="shared" si="60"/>
        <v>0</v>
      </c>
      <c r="AD90" s="342">
        <f t="shared" si="60"/>
        <v>15509.279000000002</v>
      </c>
      <c r="AE90" s="342">
        <f t="shared" si="60"/>
        <v>0</v>
      </c>
      <c r="AF90" s="103"/>
    </row>
    <row r="91" spans="1:32" s="100" customFormat="1" ht="34.799999999999997" x14ac:dyDescent="0.3">
      <c r="A91" s="345" t="s">
        <v>94</v>
      </c>
      <c r="B91" s="339">
        <v>0</v>
      </c>
      <c r="C91" s="342">
        <f t="shared" ref="C91:C92" si="61">C11+C19+C26+C33+C68+C75</f>
        <v>0</v>
      </c>
      <c r="D91" s="339"/>
      <c r="E91" s="342">
        <f t="shared" si="58"/>
        <v>0</v>
      </c>
      <c r="F91" s="342" t="e">
        <f t="shared" si="55"/>
        <v>#DIV/0!</v>
      </c>
      <c r="G91" s="342" t="e">
        <f t="shared" si="56"/>
        <v>#DIV/0!</v>
      </c>
      <c r="H91" s="337">
        <v>0</v>
      </c>
      <c r="I91" s="337"/>
      <c r="J91" s="337">
        <v>0</v>
      </c>
      <c r="K91" s="337"/>
      <c r="L91" s="337">
        <v>0</v>
      </c>
      <c r="M91" s="337"/>
      <c r="N91" s="337">
        <v>0</v>
      </c>
      <c r="O91" s="337"/>
      <c r="P91" s="337">
        <v>0</v>
      </c>
      <c r="Q91" s="337"/>
      <c r="R91" s="337">
        <v>0</v>
      </c>
      <c r="S91" s="337"/>
      <c r="T91" s="337">
        <v>0</v>
      </c>
      <c r="U91" s="337"/>
      <c r="V91" s="337">
        <v>0</v>
      </c>
      <c r="W91" s="337"/>
      <c r="X91" s="337">
        <v>0</v>
      </c>
      <c r="Y91" s="337"/>
      <c r="Z91" s="337">
        <v>0</v>
      </c>
      <c r="AA91" s="337"/>
      <c r="AB91" s="337">
        <v>0</v>
      </c>
      <c r="AC91" s="337"/>
      <c r="AD91" s="337">
        <v>0</v>
      </c>
      <c r="AE91" s="103"/>
      <c r="AF91" s="103"/>
    </row>
    <row r="92" spans="1:32" s="100" customFormat="1" ht="18.75" customHeight="1" x14ac:dyDescent="0.3">
      <c r="A92" s="350" t="s">
        <v>275</v>
      </c>
      <c r="B92" s="342">
        <v>0</v>
      </c>
      <c r="C92" s="342">
        <f t="shared" si="61"/>
        <v>0</v>
      </c>
      <c r="D92" s="342"/>
      <c r="E92" s="342">
        <f t="shared" si="58"/>
        <v>0</v>
      </c>
      <c r="F92" s="342" t="e">
        <f t="shared" si="55"/>
        <v>#DIV/0!</v>
      </c>
      <c r="G92" s="342" t="e">
        <f t="shared" si="56"/>
        <v>#DIV/0!</v>
      </c>
      <c r="H92" s="342">
        <v>0</v>
      </c>
      <c r="I92" s="342"/>
      <c r="J92" s="342">
        <v>0</v>
      </c>
      <c r="K92" s="342"/>
      <c r="L92" s="342">
        <v>0</v>
      </c>
      <c r="M92" s="342"/>
      <c r="N92" s="342">
        <v>0</v>
      </c>
      <c r="O92" s="342"/>
      <c r="P92" s="342">
        <v>0</v>
      </c>
      <c r="Q92" s="342"/>
      <c r="R92" s="342">
        <v>0</v>
      </c>
      <c r="S92" s="342"/>
      <c r="T92" s="342">
        <v>0</v>
      </c>
      <c r="U92" s="342"/>
      <c r="V92" s="342">
        <v>0</v>
      </c>
      <c r="W92" s="342"/>
      <c r="X92" s="342">
        <v>0</v>
      </c>
      <c r="Y92" s="342"/>
      <c r="Z92" s="342">
        <v>0</v>
      </c>
      <c r="AA92" s="342"/>
      <c r="AB92" s="342">
        <v>0</v>
      </c>
      <c r="AC92" s="342"/>
      <c r="AD92" s="355">
        <v>0</v>
      </c>
    </row>
    <row r="93" spans="1:32" s="100" customFormat="1" ht="18" customHeight="1" x14ac:dyDescent="0.3">
      <c r="A93" s="237"/>
      <c r="B93" s="171"/>
      <c r="C93" s="171"/>
      <c r="D93" s="171"/>
      <c r="E93" s="171"/>
      <c r="F93" s="342"/>
      <c r="G93" s="171"/>
      <c r="H93" s="59"/>
      <c r="I93" s="59"/>
      <c r="J93" s="59"/>
      <c r="K93" s="59"/>
      <c r="L93" s="59"/>
      <c r="M93" s="59"/>
      <c r="N93" s="59"/>
      <c r="O93" s="59"/>
      <c r="P93" s="59"/>
      <c r="Q93" s="59"/>
      <c r="R93" s="59"/>
      <c r="S93" s="59"/>
      <c r="T93" s="3"/>
      <c r="U93" s="3"/>
      <c r="V93" s="3"/>
      <c r="W93" s="3"/>
      <c r="X93" s="3"/>
      <c r="Y93" s="3"/>
      <c r="Z93" s="3"/>
      <c r="AA93" s="3"/>
      <c r="AB93" s="3"/>
      <c r="AC93" s="3"/>
      <c r="AD93" s="3"/>
    </row>
    <row r="94" spans="1:32" ht="29.25" customHeight="1" x14ac:dyDescent="0.3">
      <c r="A94" s="326"/>
      <c r="B94" s="1711" t="s">
        <v>287</v>
      </c>
      <c r="C94" s="1711"/>
      <c r="D94" s="1711"/>
      <c r="E94" s="1711"/>
      <c r="F94" s="1711"/>
      <c r="G94" s="1711"/>
      <c r="H94" s="1711"/>
      <c r="I94" s="1711"/>
      <c r="J94" s="1711"/>
      <c r="K94" s="1711"/>
      <c r="L94" s="1711"/>
      <c r="M94" s="1711"/>
      <c r="N94" s="1711"/>
      <c r="O94" s="1711"/>
      <c r="P94" s="1711"/>
      <c r="Q94" s="1711"/>
      <c r="R94" s="1711"/>
      <c r="S94" s="1711"/>
      <c r="T94" s="1711"/>
      <c r="U94" s="353"/>
      <c r="V94" s="59"/>
      <c r="W94" s="59"/>
      <c r="X94" s="59"/>
      <c r="Y94" s="59"/>
      <c r="Z94" s="59"/>
      <c r="AA94" s="59"/>
      <c r="AB94" s="59"/>
      <c r="AC94" s="59"/>
      <c r="AD94" s="59"/>
    </row>
    <row r="95" spans="1:32" s="100" customFormat="1" ht="18" x14ac:dyDescent="0.3">
      <c r="A95" s="326"/>
      <c r="B95" s="1711"/>
      <c r="C95" s="1711"/>
      <c r="D95" s="1711"/>
      <c r="E95" s="1711"/>
      <c r="F95" s="1711"/>
      <c r="G95" s="1711"/>
      <c r="H95" s="1711"/>
      <c r="I95" s="1711"/>
      <c r="J95" s="1711"/>
      <c r="K95" s="1711"/>
      <c r="L95" s="1711"/>
      <c r="M95" s="1711"/>
      <c r="N95" s="1711"/>
      <c r="O95" s="1711"/>
      <c r="P95" s="1711"/>
      <c r="Q95" s="1711"/>
      <c r="R95" s="1711"/>
      <c r="S95" s="1711"/>
      <c r="T95" s="1711"/>
      <c r="U95" s="353"/>
      <c r="V95" s="59"/>
      <c r="W95" s="59"/>
      <c r="X95" s="59"/>
      <c r="Y95" s="59"/>
      <c r="Z95" s="59"/>
      <c r="AA95" s="59"/>
      <c r="AB95" s="59"/>
      <c r="AC95" s="59"/>
      <c r="AD95" s="59"/>
    </row>
    <row r="96" spans="1:32" s="100" customFormat="1" ht="15.75" customHeight="1" x14ac:dyDescent="0.3">
      <c r="A96" s="326"/>
      <c r="B96" s="1712"/>
      <c r="C96" s="1712"/>
      <c r="D96" s="1712"/>
      <c r="E96" s="1712"/>
      <c r="F96" s="1712"/>
      <c r="G96" s="1712"/>
      <c r="H96" s="1712"/>
      <c r="I96" s="1712"/>
      <c r="J96" s="1712"/>
      <c r="K96" s="1712"/>
      <c r="L96" s="1712"/>
      <c r="M96" s="1712"/>
      <c r="N96" s="1712"/>
      <c r="O96" s="1712"/>
      <c r="P96" s="1712"/>
      <c r="Q96" s="1712"/>
      <c r="R96" s="1712"/>
      <c r="S96" s="1712"/>
      <c r="T96" s="1712"/>
      <c r="U96" s="354"/>
      <c r="V96" s="115"/>
      <c r="W96" s="115"/>
      <c r="X96" s="59"/>
      <c r="Y96" s="59"/>
      <c r="Z96" s="59"/>
      <c r="AA96" s="59"/>
      <c r="AB96" s="59"/>
      <c r="AC96" s="59"/>
      <c r="AD96" s="59"/>
    </row>
    <row r="97" spans="1:42" s="100" customFormat="1" ht="21" customHeight="1" x14ac:dyDescent="0.3">
      <c r="A97" s="326"/>
      <c r="B97" s="1712"/>
      <c r="C97" s="1712"/>
      <c r="D97" s="1712"/>
      <c r="E97" s="1712"/>
      <c r="F97" s="1712"/>
      <c r="G97" s="1712"/>
      <c r="H97" s="1712"/>
      <c r="I97" s="1712"/>
      <c r="J97" s="1712"/>
      <c r="K97" s="1712"/>
      <c r="L97" s="1712"/>
      <c r="M97" s="1712"/>
      <c r="N97" s="1712"/>
      <c r="O97" s="1712"/>
      <c r="P97" s="1712"/>
      <c r="Q97" s="1712"/>
      <c r="R97" s="1712"/>
      <c r="S97" s="1712"/>
      <c r="T97" s="1712"/>
      <c r="U97" s="354"/>
      <c r="V97" s="115"/>
      <c r="W97" s="115"/>
      <c r="X97" s="3"/>
      <c r="Y97" s="3"/>
      <c r="Z97" s="3"/>
      <c r="AA97" s="3"/>
      <c r="AB97" s="3"/>
      <c r="AC97" s="3"/>
      <c r="AD97" s="3"/>
    </row>
    <row r="98" spans="1:42" s="100" customFormat="1" ht="30" customHeight="1" x14ac:dyDescent="0.3">
      <c r="A98" s="326" t="s">
        <v>288</v>
      </c>
      <c r="B98" s="351"/>
      <c r="C98" s="351"/>
      <c r="D98" s="351"/>
      <c r="E98" s="351"/>
      <c r="F98" s="351"/>
      <c r="G98" s="351"/>
      <c r="H98" s="307"/>
      <c r="I98" s="307"/>
      <c r="J98" s="307"/>
      <c r="K98" s="307"/>
      <c r="L98" s="307"/>
      <c r="M98" s="307"/>
      <c r="N98" s="307"/>
      <c r="O98" s="307"/>
      <c r="P98" s="307"/>
      <c r="Q98" s="307"/>
      <c r="R98" s="307"/>
      <c r="S98" s="307"/>
      <c r="T98" s="327"/>
      <c r="U98" s="327"/>
      <c r="V98" s="3"/>
      <c r="W98" s="3"/>
      <c r="X98" s="3"/>
      <c r="Y98" s="3"/>
      <c r="Z98" s="3"/>
      <c r="AA98" s="3"/>
      <c r="AB98" s="3"/>
      <c r="AC98" s="3"/>
      <c r="AD98" s="3"/>
    </row>
    <row r="99" spans="1:42" ht="35.25" customHeight="1" x14ac:dyDescent="0.3">
      <c r="B99" s="171"/>
      <c r="C99" s="171"/>
      <c r="D99" s="171"/>
      <c r="E99" s="171"/>
      <c r="F99" s="171"/>
      <c r="G99" s="171"/>
    </row>
    <row r="100" spans="1:42" ht="35.25" customHeight="1" x14ac:dyDescent="0.3">
      <c r="AE100" s="3"/>
      <c r="AF100" s="3"/>
      <c r="AG100" s="3"/>
      <c r="AH100" s="3"/>
      <c r="AI100" s="3"/>
      <c r="AJ100" s="3"/>
      <c r="AK100" s="3"/>
      <c r="AL100" s="3"/>
      <c r="AM100" s="3"/>
      <c r="AN100" s="3"/>
      <c r="AO100" s="3"/>
      <c r="AP100" s="60"/>
    </row>
    <row r="101" spans="1:42" ht="19.5" customHeight="1" x14ac:dyDescent="0.3">
      <c r="AE101" s="3"/>
      <c r="AF101" s="3"/>
      <c r="AG101" s="3"/>
      <c r="AH101" s="3"/>
      <c r="AI101" s="3"/>
      <c r="AJ101" s="3"/>
      <c r="AK101" s="3"/>
      <c r="AL101" s="3"/>
      <c r="AM101" s="3"/>
      <c r="AN101" s="3"/>
      <c r="AO101" s="3"/>
      <c r="AP101" s="60"/>
    </row>
    <row r="102" spans="1:42" ht="48.75" customHeight="1" x14ac:dyDescent="0.3">
      <c r="AE102" s="3"/>
      <c r="AF102" s="3"/>
      <c r="AG102" s="3"/>
      <c r="AH102" s="3"/>
      <c r="AI102" s="3"/>
      <c r="AJ102" s="3"/>
      <c r="AK102" s="3"/>
      <c r="AL102" s="3"/>
      <c r="AM102" s="3"/>
      <c r="AN102" s="3"/>
      <c r="AO102" s="3"/>
      <c r="AP102" s="60"/>
    </row>
    <row r="103" spans="1:42" ht="19.5" customHeight="1" x14ac:dyDescent="0.3"/>
    <row r="104" spans="1:42" ht="48.75" customHeight="1" x14ac:dyDescent="0.3"/>
  </sheetData>
  <customSheetViews>
    <customSheetView guid="{F10998C4-BD23-4123-9624-1436EC840983}"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
      <headerFooter alignWithMargins="0"/>
    </customSheetView>
    <customSheetView guid="{388A1E4B-B5AE-4D91-9FF1-5AD49EECDDED}" scale="70" showPageBreaks="1" showGridLines="0" printArea="1" view="pageBreakPreview">
      <pane xSplit="1" ySplit="6" topLeftCell="Q55"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
      <headerFooter alignWithMargins="0"/>
    </customSheetView>
    <customSheetView guid="{E4404F29-03A4-4E65-B4A8-EB6C15EFBA41}" scale="70" showPageBreaks="1" showGridLines="0" printArea="1" view="pageBreakPreview">
      <pane xSplit="1" ySplit="6" topLeftCell="B73" activePane="bottomRight"/>
      <selection pane="bottomRight" activeCell="A89" sqref="A89"/>
      <pageMargins left="0" right="0" top="0.39370078740157483" bottom="0.39370078740157483" header="0" footer="0"/>
      <printOptions horizontalCentered="1"/>
      <pageSetup paperSize="8" scale="60" fitToWidth="2" fitToHeight="0" orientation="landscape" r:id="rId3"/>
      <headerFooter alignWithMargins="0"/>
    </customSheetView>
    <customSheetView guid="{C7EAD3F1-26A7-4DE4-A1DE-F77FB026865E}" scale="70" showGridLines="0" printArea="1">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4"/>
      <headerFooter alignWithMargins="0"/>
    </customSheetView>
    <customSheetView guid="{79971965-4C3E-4F6D-82D4-06E9338FB302}"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5"/>
      <headerFooter alignWithMargins="0"/>
    </customSheetView>
    <customSheetView guid="{67959110-810A-48DC-8557-7A749BB9427E}" scale="70" showGridLines="0" printArea="1">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6"/>
      <headerFooter alignWithMargins="0"/>
    </customSheetView>
    <customSheetView guid="{7D83ADC9-554F-49F5-9F3A-8020034AA83A}"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7"/>
      <headerFooter alignWithMargins="0"/>
    </customSheetView>
    <customSheetView guid="{8991206F-96BC-4E4A-9BEF-FB119480CFE1}"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8"/>
      <headerFooter alignWithMargins="0"/>
    </customSheetView>
    <customSheetView guid="{C599058B-0D9F-45BB-A102-E92C28C88691}"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9"/>
      <headerFooter alignWithMargins="0"/>
    </customSheetView>
    <customSheetView guid="{FFEDA674-087A-4656-BF09-7E905D9B9A21}"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0"/>
      <headerFooter alignWithMargins="0"/>
    </customSheetView>
    <customSheetView guid="{CC99A19B-7C06-4842-B555-F1FC30BBAE15}"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1"/>
      <headerFooter alignWithMargins="0"/>
    </customSheetView>
    <customSheetView guid="{63473B3F-A685-4EE9-A01B-183212BE5C53}"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2"/>
      <headerFooter alignWithMargins="0"/>
    </customSheetView>
    <customSheetView guid="{B9F5A68E-7A21-490B-A9C1-858A34AED228}" scale="70" showPageBreaks="1" showGridLines="0" printArea="1" view="pageBreakPreview">
      <pane xSplit="1" ySplit="6" topLeftCell="B7" activePane="bottomRight" state="frozen"/>
      <selection pane="bottomRight" activeCell="A8" sqref="A8"/>
      <pageMargins left="0" right="0" top="0.39370078740157483" bottom="0.39370078740157483" header="0" footer="0"/>
      <printOptions horizontalCentered="1"/>
      <pageSetup paperSize="8" scale="60" fitToWidth="2" fitToHeight="0" orientation="landscape" r:id="rId13"/>
      <headerFooter alignWithMargins="0"/>
    </customSheetView>
    <customSheetView guid="{E36983B1-2930-4BC3-9F81-C76866BFC5EC}"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4"/>
      <headerFooter alignWithMargins="0"/>
    </customSheetView>
    <customSheetView guid="{14AFD6C3-FC5A-47D1-B6D3-4DD498FDE7ED}"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5"/>
      <headerFooter alignWithMargins="0"/>
    </customSheetView>
    <customSheetView guid="{E6058B35-16EE-4520-97FC-BC8944DC361A}"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6"/>
      <headerFooter alignWithMargins="0"/>
    </customSheetView>
    <customSheetView guid="{7DE9713E-1F38-437C-8FB6-9C29DB24E5B8}"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7"/>
      <headerFooter alignWithMargins="0"/>
    </customSheetView>
    <customSheetView guid="{356BE809-9589-4A4C-A8C3-12B5A4A1A47A}"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8"/>
      <headerFooter alignWithMargins="0"/>
    </customSheetView>
    <customSheetView guid="{2D22DDA1-0B32-4042-8E55-53A9917D8437}"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9"/>
      <headerFooter alignWithMargins="0"/>
    </customSheetView>
    <customSheetView guid="{B6ED5A6A-E502-40ED-B1F2-2FE231B320B9}"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0"/>
      <headerFooter alignWithMargins="0"/>
    </customSheetView>
    <customSheetView guid="{9A254B3E-BF29-465E-994B-E56187330748}"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1"/>
      <headerFooter alignWithMargins="0"/>
    </customSheetView>
    <customSheetView guid="{3680FFF4-6D9F-486C-AA14-8F72F0313081}"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2"/>
      <headerFooter alignWithMargins="0"/>
    </customSheetView>
    <customSheetView guid="{EBBEF937-D19E-44FA-94D9-3672C89A5F21}" scale="70" showPageBreaks="1" showGridLines="0" printArea="1" view="pageBreakPreview">
      <pane xSplit="1" ySplit="6" topLeftCell="B7" activePane="bottomRight" state="frozen"/>
      <selection pane="bottomRight" activeCell="A8" sqref="A8"/>
      <pageMargins left="0" right="0" top="0.39370078740157483" bottom="0.39370078740157483" header="0" footer="0"/>
      <printOptions horizontalCentered="1"/>
      <pageSetup paperSize="8" scale="60" fitToWidth="2" fitToHeight="0" orientation="landscape" r:id="rId23"/>
      <headerFooter alignWithMargins="0"/>
    </customSheetView>
    <customSheetView guid="{E83B3B5A-C7A8-4F47-A336-85E65C55625C}" scale="70" showPageBreaks="1" showGridLines="0" printArea="1">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4"/>
      <headerFooter alignWithMargins="0"/>
    </customSheetView>
    <customSheetView guid="{A2E3A7A6-FF28-41C5-9BA8-3899D915CB9D}" scale="5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5"/>
      <headerFooter alignWithMargins="0"/>
    </customSheetView>
    <customSheetView guid="{C3FD0E28-97E5-445A-A080-491543C717B0}"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6"/>
      <headerFooter alignWithMargins="0"/>
    </customSheetView>
    <customSheetView guid="{7C652CC3-AEBA-4CE1-8785-60610E85E470}" scale="70" showPageBreaks="1" showGridLines="0" printArea="1" view="pageBreakPreview">
      <pane xSplit="1" ySplit="6" topLeftCell="B46"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7"/>
      <headerFooter alignWithMargins="0"/>
    </customSheetView>
    <customSheetView guid="{3B746F1D-385E-47E1-9DD6-DF5EE791B92F}"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8"/>
      <headerFooter alignWithMargins="0"/>
    </customSheetView>
    <customSheetView guid="{F3ED6C4F-162A-421A-B77B-B013DF363C4B}"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9"/>
      <headerFooter alignWithMargins="0"/>
    </customSheetView>
    <customSheetView guid="{F6B45C19-5DEC-4311-9E14-1DFCA0D8A318}" scale="70" showPageBreaks="1" showGridLines="0" printArea="1" view="pageBreakPreview">
      <pane xSplit="1" ySplit="6" topLeftCell="B67"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30"/>
      <headerFooter alignWithMargins="0"/>
    </customSheetView>
    <customSheetView guid="{60316D21-4A2C-431E-9A80-483B098C48B4}" scale="70" showPageBreaks="1" showGridLines="0" printArea="1" view="pageBreakPreview">
      <pane xSplit="1" ySplit="6" topLeftCell="B7"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31"/>
      <headerFooter alignWithMargins="0"/>
    </customSheetView>
    <customSheetView guid="{B20F874D-7001-429F-971F-C60F72171BB4}" scale="70" showGridLines="0" printArea="1">
      <pane xSplit="1" ySplit="6" topLeftCell="M49" activePane="bottomRight" state="frozen"/>
      <selection pane="bottomRight" activeCell="V59" sqref="V59"/>
      <pageMargins left="0" right="0" top="0.39370078740157483" bottom="0.39370078740157483" header="0" footer="0"/>
      <printOptions horizontalCentered="1"/>
      <pageSetup paperSize="8" scale="60" fitToWidth="2" fitToHeight="0" orientation="landscape" r:id="rId32"/>
      <headerFooter alignWithMargins="0"/>
    </customSheetView>
    <customSheetView guid="{7E4D5209-3514-4B4B-9D2B-9C42A7BE704E}" scale="70" showPageBreaks="1" showGridLines="0"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33"/>
      <headerFooter alignWithMargins="0"/>
    </customSheetView>
  </customSheetViews>
  <mergeCells count="24">
    <mergeCell ref="A2:AD2"/>
    <mergeCell ref="A3:AD3"/>
    <mergeCell ref="AB4:AD4"/>
    <mergeCell ref="A5:A6"/>
    <mergeCell ref="B5:B6"/>
    <mergeCell ref="AD5:AE5"/>
    <mergeCell ref="X5:Y5"/>
    <mergeCell ref="Z5:AA5"/>
    <mergeCell ref="AB5:AC5"/>
    <mergeCell ref="B94:T95"/>
    <mergeCell ref="B96:T97"/>
    <mergeCell ref="C5:C6"/>
    <mergeCell ref="D5:D6"/>
    <mergeCell ref="E5:E6"/>
    <mergeCell ref="F5:G5"/>
    <mergeCell ref="AF5:AF6"/>
    <mergeCell ref="H5:I5"/>
    <mergeCell ref="J5:K5"/>
    <mergeCell ref="L5:M5"/>
    <mergeCell ref="N5:O5"/>
    <mergeCell ref="P5:Q5"/>
    <mergeCell ref="R5:S5"/>
    <mergeCell ref="T5:U5"/>
    <mergeCell ref="V5:W5"/>
  </mergeCells>
  <printOptions horizontalCentered="1"/>
  <pageMargins left="0" right="0" top="0.39370078740157483" bottom="0.39370078740157483" header="0" footer="0"/>
  <pageSetup paperSize="8" scale="60" fitToWidth="2" fitToHeight="0" orientation="landscape" r:id="rId3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B179"/>
  <sheetViews>
    <sheetView view="pageBreakPreview" zoomScale="50" zoomScaleNormal="50" zoomScaleSheetLayoutView="50" workbookViewId="0">
      <pane xSplit="1" ySplit="8" topLeftCell="B9" activePane="bottomRight" state="frozen"/>
      <selection pane="topRight" activeCell="B1" sqref="B1"/>
      <selection pane="bottomLeft" activeCell="A9" sqref="A9"/>
      <selection pane="bottomRight" activeCell="A127" sqref="A127:XFD127"/>
    </sheetView>
  </sheetViews>
  <sheetFormatPr defaultRowHeight="18" x14ac:dyDescent="0.3"/>
  <cols>
    <col min="1" max="1" width="56.33203125" style="64" customWidth="1"/>
    <col min="2" max="2" width="19.5546875" style="64" customWidth="1"/>
    <col min="3" max="4" width="27.33203125" style="64" customWidth="1"/>
    <col min="5" max="5" width="24.6640625" style="64" customWidth="1"/>
    <col min="6" max="7" width="18.6640625" style="64" customWidth="1"/>
    <col min="8" max="8" width="20" style="65" customWidth="1"/>
    <col min="9" max="9" width="21.44140625" style="65" customWidth="1"/>
    <col min="10" max="11" width="19.44140625" style="65" customWidth="1"/>
    <col min="12" max="18" width="18.5546875" style="65" customWidth="1"/>
    <col min="19" max="19" width="20.33203125" style="65" customWidth="1"/>
    <col min="20" max="21" width="18.5546875" style="66" customWidth="1"/>
    <col min="22" max="23" width="19" style="66" customWidth="1"/>
    <col min="24" max="25" width="18.44140625" style="66" customWidth="1"/>
    <col min="26" max="27" width="19.44140625" style="66" customWidth="1"/>
    <col min="28" max="29" width="17.5546875" style="66" customWidth="1"/>
    <col min="30" max="30" width="19.5546875" style="66" customWidth="1"/>
    <col min="31" max="31" width="18.5546875" style="65" customWidth="1"/>
    <col min="32" max="32" width="97.33203125" style="1315" customWidth="1"/>
    <col min="33" max="33" width="5.6640625" style="65" hidden="1" customWidth="1"/>
    <col min="34" max="34" width="18.44140625" style="65" hidden="1" customWidth="1"/>
    <col min="35" max="35" width="13.5546875" style="65" hidden="1" customWidth="1"/>
    <col min="36" max="36" width="14.5546875" style="65" hidden="1" customWidth="1"/>
    <col min="37" max="37" width="9.33203125" style="65" hidden="1" customWidth="1"/>
    <col min="38" max="38" width="0.33203125" style="65" hidden="1" customWidth="1"/>
    <col min="39" max="256" width="9.33203125" style="65"/>
    <col min="257" max="257" width="56.33203125" style="65" customWidth="1"/>
    <col min="258" max="263" width="18.6640625" style="65" customWidth="1"/>
    <col min="264" max="264" width="20" style="65" customWidth="1"/>
    <col min="265" max="265" width="21.44140625" style="65" customWidth="1"/>
    <col min="266" max="267" width="19.44140625" style="65" customWidth="1"/>
    <col min="268" max="277" width="18.5546875" style="65" customWidth="1"/>
    <col min="278" max="279" width="19" style="65" customWidth="1"/>
    <col min="280" max="281" width="18.44140625" style="65" customWidth="1"/>
    <col min="282" max="283" width="19.44140625" style="65" customWidth="1"/>
    <col min="284" max="285" width="17.5546875" style="65" customWidth="1"/>
    <col min="286" max="286" width="19.5546875" style="65" customWidth="1"/>
    <col min="287" max="287" width="18.5546875" style="65" customWidth="1"/>
    <col min="288" max="288" width="73.44140625" style="65" customWidth="1"/>
    <col min="289" max="289" width="15.33203125" style="65" customWidth="1"/>
    <col min="290" max="291" width="13.5546875" style="65" customWidth="1"/>
    <col min="292" max="292" width="14.5546875" style="65" customWidth="1"/>
    <col min="293" max="512" width="9.33203125" style="65"/>
    <col min="513" max="513" width="56.33203125" style="65" customWidth="1"/>
    <col min="514" max="519" width="18.6640625" style="65" customWidth="1"/>
    <col min="520" max="520" width="20" style="65" customWidth="1"/>
    <col min="521" max="521" width="21.44140625" style="65" customWidth="1"/>
    <col min="522" max="523" width="19.44140625" style="65" customWidth="1"/>
    <col min="524" max="533" width="18.5546875" style="65" customWidth="1"/>
    <col min="534" max="535" width="19" style="65" customWidth="1"/>
    <col min="536" max="537" width="18.44140625" style="65" customWidth="1"/>
    <col min="538" max="539" width="19.44140625" style="65" customWidth="1"/>
    <col min="540" max="541" width="17.5546875" style="65" customWidth="1"/>
    <col min="542" max="542" width="19.5546875" style="65" customWidth="1"/>
    <col min="543" max="543" width="18.5546875" style="65" customWidth="1"/>
    <col min="544" max="544" width="73.44140625" style="65" customWidth="1"/>
    <col min="545" max="545" width="15.33203125" style="65" customWidth="1"/>
    <col min="546" max="547" width="13.5546875" style="65" customWidth="1"/>
    <col min="548" max="548" width="14.5546875" style="65" customWidth="1"/>
    <col min="549" max="768" width="9.33203125" style="65"/>
    <col min="769" max="769" width="56.33203125" style="65" customWidth="1"/>
    <col min="770" max="775" width="18.6640625" style="65" customWidth="1"/>
    <col min="776" max="776" width="20" style="65" customWidth="1"/>
    <col min="777" max="777" width="21.44140625" style="65" customWidth="1"/>
    <col min="778" max="779" width="19.44140625" style="65" customWidth="1"/>
    <col min="780" max="789" width="18.5546875" style="65" customWidth="1"/>
    <col min="790" max="791" width="19" style="65" customWidth="1"/>
    <col min="792" max="793" width="18.44140625" style="65" customWidth="1"/>
    <col min="794" max="795" width="19.44140625" style="65" customWidth="1"/>
    <col min="796" max="797" width="17.5546875" style="65" customWidth="1"/>
    <col min="798" max="798" width="19.5546875" style="65" customWidth="1"/>
    <col min="799" max="799" width="18.5546875" style="65" customWidth="1"/>
    <col min="800" max="800" width="73.44140625" style="65" customWidth="1"/>
    <col min="801" max="801" width="15.33203125" style="65" customWidth="1"/>
    <col min="802" max="803" width="13.5546875" style="65" customWidth="1"/>
    <col min="804" max="804" width="14.5546875" style="65" customWidth="1"/>
    <col min="805" max="1024" width="9.33203125" style="65"/>
    <col min="1025" max="1025" width="56.33203125" style="65" customWidth="1"/>
    <col min="1026" max="1031" width="18.6640625" style="65" customWidth="1"/>
    <col min="1032" max="1032" width="20" style="65" customWidth="1"/>
    <col min="1033" max="1033" width="21.44140625" style="65" customWidth="1"/>
    <col min="1034" max="1035" width="19.44140625" style="65" customWidth="1"/>
    <col min="1036" max="1045" width="18.5546875" style="65" customWidth="1"/>
    <col min="1046" max="1047" width="19" style="65" customWidth="1"/>
    <col min="1048" max="1049" width="18.44140625" style="65" customWidth="1"/>
    <col min="1050" max="1051" width="19.44140625" style="65" customWidth="1"/>
    <col min="1052" max="1053" width="17.5546875" style="65" customWidth="1"/>
    <col min="1054" max="1054" width="19.5546875" style="65" customWidth="1"/>
    <col min="1055" max="1055" width="18.5546875" style="65" customWidth="1"/>
    <col min="1056" max="1056" width="73.44140625" style="65" customWidth="1"/>
    <col min="1057" max="1057" width="15.33203125" style="65" customWidth="1"/>
    <col min="1058" max="1059" width="13.5546875" style="65" customWidth="1"/>
    <col min="1060" max="1060" width="14.5546875" style="65" customWidth="1"/>
    <col min="1061" max="1280" width="9.33203125" style="65"/>
    <col min="1281" max="1281" width="56.33203125" style="65" customWidth="1"/>
    <col min="1282" max="1287" width="18.6640625" style="65" customWidth="1"/>
    <col min="1288" max="1288" width="20" style="65" customWidth="1"/>
    <col min="1289" max="1289" width="21.44140625" style="65" customWidth="1"/>
    <col min="1290" max="1291" width="19.44140625" style="65" customWidth="1"/>
    <col min="1292" max="1301" width="18.5546875" style="65" customWidth="1"/>
    <col min="1302" max="1303" width="19" style="65" customWidth="1"/>
    <col min="1304" max="1305" width="18.44140625" style="65" customWidth="1"/>
    <col min="1306" max="1307" width="19.44140625" style="65" customWidth="1"/>
    <col min="1308" max="1309" width="17.5546875" style="65" customWidth="1"/>
    <col min="1310" max="1310" width="19.5546875" style="65" customWidth="1"/>
    <col min="1311" max="1311" width="18.5546875" style="65" customWidth="1"/>
    <col min="1312" max="1312" width="73.44140625" style="65" customWidth="1"/>
    <col min="1313" max="1313" width="15.33203125" style="65" customWidth="1"/>
    <col min="1314" max="1315" width="13.5546875" style="65" customWidth="1"/>
    <col min="1316" max="1316" width="14.5546875" style="65" customWidth="1"/>
    <col min="1317" max="1536" width="9.33203125" style="65"/>
    <col min="1537" max="1537" width="56.33203125" style="65" customWidth="1"/>
    <col min="1538" max="1543" width="18.6640625" style="65" customWidth="1"/>
    <col min="1544" max="1544" width="20" style="65" customWidth="1"/>
    <col min="1545" max="1545" width="21.44140625" style="65" customWidth="1"/>
    <col min="1546" max="1547" width="19.44140625" style="65" customWidth="1"/>
    <col min="1548" max="1557" width="18.5546875" style="65" customWidth="1"/>
    <col min="1558" max="1559" width="19" style="65" customWidth="1"/>
    <col min="1560" max="1561" width="18.44140625" style="65" customWidth="1"/>
    <col min="1562" max="1563" width="19.44140625" style="65" customWidth="1"/>
    <col min="1564" max="1565" width="17.5546875" style="65" customWidth="1"/>
    <col min="1566" max="1566" width="19.5546875" style="65" customWidth="1"/>
    <col min="1567" max="1567" width="18.5546875" style="65" customWidth="1"/>
    <col min="1568" max="1568" width="73.44140625" style="65" customWidth="1"/>
    <col min="1569" max="1569" width="15.33203125" style="65" customWidth="1"/>
    <col min="1570" max="1571" width="13.5546875" style="65" customWidth="1"/>
    <col min="1572" max="1572" width="14.5546875" style="65" customWidth="1"/>
    <col min="1573" max="1792" width="9.33203125" style="65"/>
    <col min="1793" max="1793" width="56.33203125" style="65" customWidth="1"/>
    <col min="1794" max="1799" width="18.6640625" style="65" customWidth="1"/>
    <col min="1800" max="1800" width="20" style="65" customWidth="1"/>
    <col min="1801" max="1801" width="21.44140625" style="65" customWidth="1"/>
    <col min="1802" max="1803" width="19.44140625" style="65" customWidth="1"/>
    <col min="1804" max="1813" width="18.5546875" style="65" customWidth="1"/>
    <col min="1814" max="1815" width="19" style="65" customWidth="1"/>
    <col min="1816" max="1817" width="18.44140625" style="65" customWidth="1"/>
    <col min="1818" max="1819" width="19.44140625" style="65" customWidth="1"/>
    <col min="1820" max="1821" width="17.5546875" style="65" customWidth="1"/>
    <col min="1822" max="1822" width="19.5546875" style="65" customWidth="1"/>
    <col min="1823" max="1823" width="18.5546875" style="65" customWidth="1"/>
    <col min="1824" max="1824" width="73.44140625" style="65" customWidth="1"/>
    <col min="1825" max="1825" width="15.33203125" style="65" customWidth="1"/>
    <col min="1826" max="1827" width="13.5546875" style="65" customWidth="1"/>
    <col min="1828" max="1828" width="14.5546875" style="65" customWidth="1"/>
    <col min="1829" max="2048" width="9.33203125" style="65"/>
    <col min="2049" max="2049" width="56.33203125" style="65" customWidth="1"/>
    <col min="2050" max="2055" width="18.6640625" style="65" customWidth="1"/>
    <col min="2056" max="2056" width="20" style="65" customWidth="1"/>
    <col min="2057" max="2057" width="21.44140625" style="65" customWidth="1"/>
    <col min="2058" max="2059" width="19.44140625" style="65" customWidth="1"/>
    <col min="2060" max="2069" width="18.5546875" style="65" customWidth="1"/>
    <col min="2070" max="2071" width="19" style="65" customWidth="1"/>
    <col min="2072" max="2073" width="18.44140625" style="65" customWidth="1"/>
    <col min="2074" max="2075" width="19.44140625" style="65" customWidth="1"/>
    <col min="2076" max="2077" width="17.5546875" style="65" customWidth="1"/>
    <col min="2078" max="2078" width="19.5546875" style="65" customWidth="1"/>
    <col min="2079" max="2079" width="18.5546875" style="65" customWidth="1"/>
    <col min="2080" max="2080" width="73.44140625" style="65" customWidth="1"/>
    <col min="2081" max="2081" width="15.33203125" style="65" customWidth="1"/>
    <col min="2082" max="2083" width="13.5546875" style="65" customWidth="1"/>
    <col min="2084" max="2084" width="14.5546875" style="65" customWidth="1"/>
    <col min="2085" max="2304" width="9.33203125" style="65"/>
    <col min="2305" max="2305" width="56.33203125" style="65" customWidth="1"/>
    <col min="2306" max="2311" width="18.6640625" style="65" customWidth="1"/>
    <col min="2312" max="2312" width="20" style="65" customWidth="1"/>
    <col min="2313" max="2313" width="21.44140625" style="65" customWidth="1"/>
    <col min="2314" max="2315" width="19.44140625" style="65" customWidth="1"/>
    <col min="2316" max="2325" width="18.5546875" style="65" customWidth="1"/>
    <col min="2326" max="2327" width="19" style="65" customWidth="1"/>
    <col min="2328" max="2329" width="18.44140625" style="65" customWidth="1"/>
    <col min="2330" max="2331" width="19.44140625" style="65" customWidth="1"/>
    <col min="2332" max="2333" width="17.5546875" style="65" customWidth="1"/>
    <col min="2334" max="2334" width="19.5546875" style="65" customWidth="1"/>
    <col min="2335" max="2335" width="18.5546875" style="65" customWidth="1"/>
    <col min="2336" max="2336" width="73.44140625" style="65" customWidth="1"/>
    <col min="2337" max="2337" width="15.33203125" style="65" customWidth="1"/>
    <col min="2338" max="2339" width="13.5546875" style="65" customWidth="1"/>
    <col min="2340" max="2340" width="14.5546875" style="65" customWidth="1"/>
    <col min="2341" max="2560" width="9.33203125" style="65"/>
    <col min="2561" max="2561" width="56.33203125" style="65" customWidth="1"/>
    <col min="2562" max="2567" width="18.6640625" style="65" customWidth="1"/>
    <col min="2568" max="2568" width="20" style="65" customWidth="1"/>
    <col min="2569" max="2569" width="21.44140625" style="65" customWidth="1"/>
    <col min="2570" max="2571" width="19.44140625" style="65" customWidth="1"/>
    <col min="2572" max="2581" width="18.5546875" style="65" customWidth="1"/>
    <col min="2582" max="2583" width="19" style="65" customWidth="1"/>
    <col min="2584" max="2585" width="18.44140625" style="65" customWidth="1"/>
    <col min="2586" max="2587" width="19.44140625" style="65" customWidth="1"/>
    <col min="2588" max="2589" width="17.5546875" style="65" customWidth="1"/>
    <col min="2590" max="2590" width="19.5546875" style="65" customWidth="1"/>
    <col min="2591" max="2591" width="18.5546875" style="65" customWidth="1"/>
    <col min="2592" max="2592" width="73.44140625" style="65" customWidth="1"/>
    <col min="2593" max="2593" width="15.33203125" style="65" customWidth="1"/>
    <col min="2594" max="2595" width="13.5546875" style="65" customWidth="1"/>
    <col min="2596" max="2596" width="14.5546875" style="65" customWidth="1"/>
    <col min="2597" max="2816" width="9.33203125" style="65"/>
    <col min="2817" max="2817" width="56.33203125" style="65" customWidth="1"/>
    <col min="2818" max="2823" width="18.6640625" style="65" customWidth="1"/>
    <col min="2824" max="2824" width="20" style="65" customWidth="1"/>
    <col min="2825" max="2825" width="21.44140625" style="65" customWidth="1"/>
    <col min="2826" max="2827" width="19.44140625" style="65" customWidth="1"/>
    <col min="2828" max="2837" width="18.5546875" style="65" customWidth="1"/>
    <col min="2838" max="2839" width="19" style="65" customWidth="1"/>
    <col min="2840" max="2841" width="18.44140625" style="65" customWidth="1"/>
    <col min="2842" max="2843" width="19.44140625" style="65" customWidth="1"/>
    <col min="2844" max="2845" width="17.5546875" style="65" customWidth="1"/>
    <col min="2846" max="2846" width="19.5546875" style="65" customWidth="1"/>
    <col min="2847" max="2847" width="18.5546875" style="65" customWidth="1"/>
    <col min="2848" max="2848" width="73.44140625" style="65" customWidth="1"/>
    <col min="2849" max="2849" width="15.33203125" style="65" customWidth="1"/>
    <col min="2850" max="2851" width="13.5546875" style="65" customWidth="1"/>
    <col min="2852" max="2852" width="14.5546875" style="65" customWidth="1"/>
    <col min="2853" max="3072" width="9.33203125" style="65"/>
    <col min="3073" max="3073" width="56.33203125" style="65" customWidth="1"/>
    <col min="3074" max="3079" width="18.6640625" style="65" customWidth="1"/>
    <col min="3080" max="3080" width="20" style="65" customWidth="1"/>
    <col min="3081" max="3081" width="21.44140625" style="65" customWidth="1"/>
    <col min="3082" max="3083" width="19.44140625" style="65" customWidth="1"/>
    <col min="3084" max="3093" width="18.5546875" style="65" customWidth="1"/>
    <col min="3094" max="3095" width="19" style="65" customWidth="1"/>
    <col min="3096" max="3097" width="18.44140625" style="65" customWidth="1"/>
    <col min="3098" max="3099" width="19.44140625" style="65" customWidth="1"/>
    <col min="3100" max="3101" width="17.5546875" style="65" customWidth="1"/>
    <col min="3102" max="3102" width="19.5546875" style="65" customWidth="1"/>
    <col min="3103" max="3103" width="18.5546875" style="65" customWidth="1"/>
    <col min="3104" max="3104" width="73.44140625" style="65" customWidth="1"/>
    <col min="3105" max="3105" width="15.33203125" style="65" customWidth="1"/>
    <col min="3106" max="3107" width="13.5546875" style="65" customWidth="1"/>
    <col min="3108" max="3108" width="14.5546875" style="65" customWidth="1"/>
    <col min="3109" max="3328" width="9.33203125" style="65"/>
    <col min="3329" max="3329" width="56.33203125" style="65" customWidth="1"/>
    <col min="3330" max="3335" width="18.6640625" style="65" customWidth="1"/>
    <col min="3336" max="3336" width="20" style="65" customWidth="1"/>
    <col min="3337" max="3337" width="21.44140625" style="65" customWidth="1"/>
    <col min="3338" max="3339" width="19.44140625" style="65" customWidth="1"/>
    <col min="3340" max="3349" width="18.5546875" style="65" customWidth="1"/>
    <col min="3350" max="3351" width="19" style="65" customWidth="1"/>
    <col min="3352" max="3353" width="18.44140625" style="65" customWidth="1"/>
    <col min="3354" max="3355" width="19.44140625" style="65" customWidth="1"/>
    <col min="3356" max="3357" width="17.5546875" style="65" customWidth="1"/>
    <col min="3358" max="3358" width="19.5546875" style="65" customWidth="1"/>
    <col min="3359" max="3359" width="18.5546875" style="65" customWidth="1"/>
    <col min="3360" max="3360" width="73.44140625" style="65" customWidth="1"/>
    <col min="3361" max="3361" width="15.33203125" style="65" customWidth="1"/>
    <col min="3362" max="3363" width="13.5546875" style="65" customWidth="1"/>
    <col min="3364" max="3364" width="14.5546875" style="65" customWidth="1"/>
    <col min="3365" max="3584" width="9.33203125" style="65"/>
    <col min="3585" max="3585" width="56.33203125" style="65" customWidth="1"/>
    <col min="3586" max="3591" width="18.6640625" style="65" customWidth="1"/>
    <col min="3592" max="3592" width="20" style="65" customWidth="1"/>
    <col min="3593" max="3593" width="21.44140625" style="65" customWidth="1"/>
    <col min="3594" max="3595" width="19.44140625" style="65" customWidth="1"/>
    <col min="3596" max="3605" width="18.5546875" style="65" customWidth="1"/>
    <col min="3606" max="3607" width="19" style="65" customWidth="1"/>
    <col min="3608" max="3609" width="18.44140625" style="65" customWidth="1"/>
    <col min="3610" max="3611" width="19.44140625" style="65" customWidth="1"/>
    <col min="3612" max="3613" width="17.5546875" style="65" customWidth="1"/>
    <col min="3614" max="3614" width="19.5546875" style="65" customWidth="1"/>
    <col min="3615" max="3615" width="18.5546875" style="65" customWidth="1"/>
    <col min="3616" max="3616" width="73.44140625" style="65" customWidth="1"/>
    <col min="3617" max="3617" width="15.33203125" style="65" customWidth="1"/>
    <col min="3618" max="3619" width="13.5546875" style="65" customWidth="1"/>
    <col min="3620" max="3620" width="14.5546875" style="65" customWidth="1"/>
    <col min="3621" max="3840" width="9.33203125" style="65"/>
    <col min="3841" max="3841" width="56.33203125" style="65" customWidth="1"/>
    <col min="3842" max="3847" width="18.6640625" style="65" customWidth="1"/>
    <col min="3848" max="3848" width="20" style="65" customWidth="1"/>
    <col min="3849" max="3849" width="21.44140625" style="65" customWidth="1"/>
    <col min="3850" max="3851" width="19.44140625" style="65" customWidth="1"/>
    <col min="3852" max="3861" width="18.5546875" style="65" customWidth="1"/>
    <col min="3862" max="3863" width="19" style="65" customWidth="1"/>
    <col min="3864" max="3865" width="18.44140625" style="65" customWidth="1"/>
    <col min="3866" max="3867" width="19.44140625" style="65" customWidth="1"/>
    <col min="3868" max="3869" width="17.5546875" style="65" customWidth="1"/>
    <col min="3870" max="3870" width="19.5546875" style="65" customWidth="1"/>
    <col min="3871" max="3871" width="18.5546875" style="65" customWidth="1"/>
    <col min="3872" max="3872" width="73.44140625" style="65" customWidth="1"/>
    <col min="3873" max="3873" width="15.33203125" style="65" customWidth="1"/>
    <col min="3874" max="3875" width="13.5546875" style="65" customWidth="1"/>
    <col min="3876" max="3876" width="14.5546875" style="65" customWidth="1"/>
    <col min="3877" max="4096" width="9.33203125" style="65"/>
    <col min="4097" max="4097" width="56.33203125" style="65" customWidth="1"/>
    <col min="4098" max="4103" width="18.6640625" style="65" customWidth="1"/>
    <col min="4104" max="4104" width="20" style="65" customWidth="1"/>
    <col min="4105" max="4105" width="21.44140625" style="65" customWidth="1"/>
    <col min="4106" max="4107" width="19.44140625" style="65" customWidth="1"/>
    <col min="4108" max="4117" width="18.5546875" style="65" customWidth="1"/>
    <col min="4118" max="4119" width="19" style="65" customWidth="1"/>
    <col min="4120" max="4121" width="18.44140625" style="65" customWidth="1"/>
    <col min="4122" max="4123" width="19.44140625" style="65" customWidth="1"/>
    <col min="4124" max="4125" width="17.5546875" style="65" customWidth="1"/>
    <col min="4126" max="4126" width="19.5546875" style="65" customWidth="1"/>
    <col min="4127" max="4127" width="18.5546875" style="65" customWidth="1"/>
    <col min="4128" max="4128" width="73.44140625" style="65" customWidth="1"/>
    <col min="4129" max="4129" width="15.33203125" style="65" customWidth="1"/>
    <col min="4130" max="4131" width="13.5546875" style="65" customWidth="1"/>
    <col min="4132" max="4132" width="14.5546875" style="65" customWidth="1"/>
    <col min="4133" max="4352" width="9.33203125" style="65"/>
    <col min="4353" max="4353" width="56.33203125" style="65" customWidth="1"/>
    <col min="4354" max="4359" width="18.6640625" style="65" customWidth="1"/>
    <col min="4360" max="4360" width="20" style="65" customWidth="1"/>
    <col min="4361" max="4361" width="21.44140625" style="65" customWidth="1"/>
    <col min="4362" max="4363" width="19.44140625" style="65" customWidth="1"/>
    <col min="4364" max="4373" width="18.5546875" style="65" customWidth="1"/>
    <col min="4374" max="4375" width="19" style="65" customWidth="1"/>
    <col min="4376" max="4377" width="18.44140625" style="65" customWidth="1"/>
    <col min="4378" max="4379" width="19.44140625" style="65" customWidth="1"/>
    <col min="4380" max="4381" width="17.5546875" style="65" customWidth="1"/>
    <col min="4382" max="4382" width="19.5546875" style="65" customWidth="1"/>
    <col min="4383" max="4383" width="18.5546875" style="65" customWidth="1"/>
    <col min="4384" max="4384" width="73.44140625" style="65" customWidth="1"/>
    <col min="4385" max="4385" width="15.33203125" style="65" customWidth="1"/>
    <col min="4386" max="4387" width="13.5546875" style="65" customWidth="1"/>
    <col min="4388" max="4388" width="14.5546875" style="65" customWidth="1"/>
    <col min="4389" max="4608" width="9.33203125" style="65"/>
    <col min="4609" max="4609" width="56.33203125" style="65" customWidth="1"/>
    <col min="4610" max="4615" width="18.6640625" style="65" customWidth="1"/>
    <col min="4616" max="4616" width="20" style="65" customWidth="1"/>
    <col min="4617" max="4617" width="21.44140625" style="65" customWidth="1"/>
    <col min="4618" max="4619" width="19.44140625" style="65" customWidth="1"/>
    <col min="4620" max="4629" width="18.5546875" style="65" customWidth="1"/>
    <col min="4630" max="4631" width="19" style="65" customWidth="1"/>
    <col min="4632" max="4633" width="18.44140625" style="65" customWidth="1"/>
    <col min="4634" max="4635" width="19.44140625" style="65" customWidth="1"/>
    <col min="4636" max="4637" width="17.5546875" style="65" customWidth="1"/>
    <col min="4638" max="4638" width="19.5546875" style="65" customWidth="1"/>
    <col min="4639" max="4639" width="18.5546875" style="65" customWidth="1"/>
    <col min="4640" max="4640" width="73.44140625" style="65" customWidth="1"/>
    <col min="4641" max="4641" width="15.33203125" style="65" customWidth="1"/>
    <col min="4642" max="4643" width="13.5546875" style="65" customWidth="1"/>
    <col min="4644" max="4644" width="14.5546875" style="65" customWidth="1"/>
    <col min="4645" max="4864" width="9.33203125" style="65"/>
    <col min="4865" max="4865" width="56.33203125" style="65" customWidth="1"/>
    <col min="4866" max="4871" width="18.6640625" style="65" customWidth="1"/>
    <col min="4872" max="4872" width="20" style="65" customWidth="1"/>
    <col min="4873" max="4873" width="21.44140625" style="65" customWidth="1"/>
    <col min="4874" max="4875" width="19.44140625" style="65" customWidth="1"/>
    <col min="4876" max="4885" width="18.5546875" style="65" customWidth="1"/>
    <col min="4886" max="4887" width="19" style="65" customWidth="1"/>
    <col min="4888" max="4889" width="18.44140625" style="65" customWidth="1"/>
    <col min="4890" max="4891" width="19.44140625" style="65" customWidth="1"/>
    <col min="4892" max="4893" width="17.5546875" style="65" customWidth="1"/>
    <col min="4894" max="4894" width="19.5546875" style="65" customWidth="1"/>
    <col min="4895" max="4895" width="18.5546875" style="65" customWidth="1"/>
    <col min="4896" max="4896" width="73.44140625" style="65" customWidth="1"/>
    <col min="4897" max="4897" width="15.33203125" style="65" customWidth="1"/>
    <col min="4898" max="4899" width="13.5546875" style="65" customWidth="1"/>
    <col min="4900" max="4900" width="14.5546875" style="65" customWidth="1"/>
    <col min="4901" max="5120" width="9.33203125" style="65"/>
    <col min="5121" max="5121" width="56.33203125" style="65" customWidth="1"/>
    <col min="5122" max="5127" width="18.6640625" style="65" customWidth="1"/>
    <col min="5128" max="5128" width="20" style="65" customWidth="1"/>
    <col min="5129" max="5129" width="21.44140625" style="65" customWidth="1"/>
    <col min="5130" max="5131" width="19.44140625" style="65" customWidth="1"/>
    <col min="5132" max="5141" width="18.5546875" style="65" customWidth="1"/>
    <col min="5142" max="5143" width="19" style="65" customWidth="1"/>
    <col min="5144" max="5145" width="18.44140625" style="65" customWidth="1"/>
    <col min="5146" max="5147" width="19.44140625" style="65" customWidth="1"/>
    <col min="5148" max="5149" width="17.5546875" style="65" customWidth="1"/>
    <col min="5150" max="5150" width="19.5546875" style="65" customWidth="1"/>
    <col min="5151" max="5151" width="18.5546875" style="65" customWidth="1"/>
    <col min="5152" max="5152" width="73.44140625" style="65" customWidth="1"/>
    <col min="5153" max="5153" width="15.33203125" style="65" customWidth="1"/>
    <col min="5154" max="5155" width="13.5546875" style="65" customWidth="1"/>
    <col min="5156" max="5156" width="14.5546875" style="65" customWidth="1"/>
    <col min="5157" max="5376" width="9.33203125" style="65"/>
    <col min="5377" max="5377" width="56.33203125" style="65" customWidth="1"/>
    <col min="5378" max="5383" width="18.6640625" style="65" customWidth="1"/>
    <col min="5384" max="5384" width="20" style="65" customWidth="1"/>
    <col min="5385" max="5385" width="21.44140625" style="65" customWidth="1"/>
    <col min="5386" max="5387" width="19.44140625" style="65" customWidth="1"/>
    <col min="5388" max="5397" width="18.5546875" style="65" customWidth="1"/>
    <col min="5398" max="5399" width="19" style="65" customWidth="1"/>
    <col min="5400" max="5401" width="18.44140625" style="65" customWidth="1"/>
    <col min="5402" max="5403" width="19.44140625" style="65" customWidth="1"/>
    <col min="5404" max="5405" width="17.5546875" style="65" customWidth="1"/>
    <col min="5406" max="5406" width="19.5546875" style="65" customWidth="1"/>
    <col min="5407" max="5407" width="18.5546875" style="65" customWidth="1"/>
    <col min="5408" max="5408" width="73.44140625" style="65" customWidth="1"/>
    <col min="5409" max="5409" width="15.33203125" style="65" customWidth="1"/>
    <col min="5410" max="5411" width="13.5546875" style="65" customWidth="1"/>
    <col min="5412" max="5412" width="14.5546875" style="65" customWidth="1"/>
    <col min="5413" max="5632" width="9.33203125" style="65"/>
    <col min="5633" max="5633" width="56.33203125" style="65" customWidth="1"/>
    <col min="5634" max="5639" width="18.6640625" style="65" customWidth="1"/>
    <col min="5640" max="5640" width="20" style="65" customWidth="1"/>
    <col min="5641" max="5641" width="21.44140625" style="65" customWidth="1"/>
    <col min="5642" max="5643" width="19.44140625" style="65" customWidth="1"/>
    <col min="5644" max="5653" width="18.5546875" style="65" customWidth="1"/>
    <col min="5654" max="5655" width="19" style="65" customWidth="1"/>
    <col min="5656" max="5657" width="18.44140625" style="65" customWidth="1"/>
    <col min="5658" max="5659" width="19.44140625" style="65" customWidth="1"/>
    <col min="5660" max="5661" width="17.5546875" style="65" customWidth="1"/>
    <col min="5662" max="5662" width="19.5546875" style="65" customWidth="1"/>
    <col min="5663" max="5663" width="18.5546875" style="65" customWidth="1"/>
    <col min="5664" max="5664" width="73.44140625" style="65" customWidth="1"/>
    <col min="5665" max="5665" width="15.33203125" style="65" customWidth="1"/>
    <col min="5666" max="5667" width="13.5546875" style="65" customWidth="1"/>
    <col min="5668" max="5668" width="14.5546875" style="65" customWidth="1"/>
    <col min="5669" max="5888" width="9.33203125" style="65"/>
    <col min="5889" max="5889" width="56.33203125" style="65" customWidth="1"/>
    <col min="5890" max="5895" width="18.6640625" style="65" customWidth="1"/>
    <col min="5896" max="5896" width="20" style="65" customWidth="1"/>
    <col min="5897" max="5897" width="21.44140625" style="65" customWidth="1"/>
    <col min="5898" max="5899" width="19.44140625" style="65" customWidth="1"/>
    <col min="5900" max="5909" width="18.5546875" style="65" customWidth="1"/>
    <col min="5910" max="5911" width="19" style="65" customWidth="1"/>
    <col min="5912" max="5913" width="18.44140625" style="65" customWidth="1"/>
    <col min="5914" max="5915" width="19.44140625" style="65" customWidth="1"/>
    <col min="5916" max="5917" width="17.5546875" style="65" customWidth="1"/>
    <col min="5918" max="5918" width="19.5546875" style="65" customWidth="1"/>
    <col min="5919" max="5919" width="18.5546875" style="65" customWidth="1"/>
    <col min="5920" max="5920" width="73.44140625" style="65" customWidth="1"/>
    <col min="5921" max="5921" width="15.33203125" style="65" customWidth="1"/>
    <col min="5922" max="5923" width="13.5546875" style="65" customWidth="1"/>
    <col min="5924" max="5924" width="14.5546875" style="65" customWidth="1"/>
    <col min="5925" max="6144" width="9.33203125" style="65"/>
    <col min="6145" max="6145" width="56.33203125" style="65" customWidth="1"/>
    <col min="6146" max="6151" width="18.6640625" style="65" customWidth="1"/>
    <col min="6152" max="6152" width="20" style="65" customWidth="1"/>
    <col min="6153" max="6153" width="21.44140625" style="65" customWidth="1"/>
    <col min="6154" max="6155" width="19.44140625" style="65" customWidth="1"/>
    <col min="6156" max="6165" width="18.5546875" style="65" customWidth="1"/>
    <col min="6166" max="6167" width="19" style="65" customWidth="1"/>
    <col min="6168" max="6169" width="18.44140625" style="65" customWidth="1"/>
    <col min="6170" max="6171" width="19.44140625" style="65" customWidth="1"/>
    <col min="6172" max="6173" width="17.5546875" style="65" customWidth="1"/>
    <col min="6174" max="6174" width="19.5546875" style="65" customWidth="1"/>
    <col min="6175" max="6175" width="18.5546875" style="65" customWidth="1"/>
    <col min="6176" max="6176" width="73.44140625" style="65" customWidth="1"/>
    <col min="6177" max="6177" width="15.33203125" style="65" customWidth="1"/>
    <col min="6178" max="6179" width="13.5546875" style="65" customWidth="1"/>
    <col min="6180" max="6180" width="14.5546875" style="65" customWidth="1"/>
    <col min="6181" max="6400" width="9.33203125" style="65"/>
    <col min="6401" max="6401" width="56.33203125" style="65" customWidth="1"/>
    <col min="6402" max="6407" width="18.6640625" style="65" customWidth="1"/>
    <col min="6408" max="6408" width="20" style="65" customWidth="1"/>
    <col min="6409" max="6409" width="21.44140625" style="65" customWidth="1"/>
    <col min="6410" max="6411" width="19.44140625" style="65" customWidth="1"/>
    <col min="6412" max="6421" width="18.5546875" style="65" customWidth="1"/>
    <col min="6422" max="6423" width="19" style="65" customWidth="1"/>
    <col min="6424" max="6425" width="18.44140625" style="65" customWidth="1"/>
    <col min="6426" max="6427" width="19.44140625" style="65" customWidth="1"/>
    <col min="6428" max="6429" width="17.5546875" style="65" customWidth="1"/>
    <col min="6430" max="6430" width="19.5546875" style="65" customWidth="1"/>
    <col min="6431" max="6431" width="18.5546875" style="65" customWidth="1"/>
    <col min="6432" max="6432" width="73.44140625" style="65" customWidth="1"/>
    <col min="6433" max="6433" width="15.33203125" style="65" customWidth="1"/>
    <col min="6434" max="6435" width="13.5546875" style="65" customWidth="1"/>
    <col min="6436" max="6436" width="14.5546875" style="65" customWidth="1"/>
    <col min="6437" max="6656" width="9.33203125" style="65"/>
    <col min="6657" max="6657" width="56.33203125" style="65" customWidth="1"/>
    <col min="6658" max="6663" width="18.6640625" style="65" customWidth="1"/>
    <col min="6664" max="6664" width="20" style="65" customWidth="1"/>
    <col min="6665" max="6665" width="21.44140625" style="65" customWidth="1"/>
    <col min="6666" max="6667" width="19.44140625" style="65" customWidth="1"/>
    <col min="6668" max="6677" width="18.5546875" style="65" customWidth="1"/>
    <col min="6678" max="6679" width="19" style="65" customWidth="1"/>
    <col min="6680" max="6681" width="18.44140625" style="65" customWidth="1"/>
    <col min="6682" max="6683" width="19.44140625" style="65" customWidth="1"/>
    <col min="6684" max="6685" width="17.5546875" style="65" customWidth="1"/>
    <col min="6686" max="6686" width="19.5546875" style="65" customWidth="1"/>
    <col min="6687" max="6687" width="18.5546875" style="65" customWidth="1"/>
    <col min="6688" max="6688" width="73.44140625" style="65" customWidth="1"/>
    <col min="6689" max="6689" width="15.33203125" style="65" customWidth="1"/>
    <col min="6690" max="6691" width="13.5546875" style="65" customWidth="1"/>
    <col min="6692" max="6692" width="14.5546875" style="65" customWidth="1"/>
    <col min="6693" max="6912" width="9.33203125" style="65"/>
    <col min="6913" max="6913" width="56.33203125" style="65" customWidth="1"/>
    <col min="6914" max="6919" width="18.6640625" style="65" customWidth="1"/>
    <col min="6920" max="6920" width="20" style="65" customWidth="1"/>
    <col min="6921" max="6921" width="21.44140625" style="65" customWidth="1"/>
    <col min="6922" max="6923" width="19.44140625" style="65" customWidth="1"/>
    <col min="6924" max="6933" width="18.5546875" style="65" customWidth="1"/>
    <col min="6934" max="6935" width="19" style="65" customWidth="1"/>
    <col min="6936" max="6937" width="18.44140625" style="65" customWidth="1"/>
    <col min="6938" max="6939" width="19.44140625" style="65" customWidth="1"/>
    <col min="6940" max="6941" width="17.5546875" style="65" customWidth="1"/>
    <col min="6942" max="6942" width="19.5546875" style="65" customWidth="1"/>
    <col min="6943" max="6943" width="18.5546875" style="65" customWidth="1"/>
    <col min="6944" max="6944" width="73.44140625" style="65" customWidth="1"/>
    <col min="6945" max="6945" width="15.33203125" style="65" customWidth="1"/>
    <col min="6946" max="6947" width="13.5546875" style="65" customWidth="1"/>
    <col min="6948" max="6948" width="14.5546875" style="65" customWidth="1"/>
    <col min="6949" max="7168" width="9.33203125" style="65"/>
    <col min="7169" max="7169" width="56.33203125" style="65" customWidth="1"/>
    <col min="7170" max="7175" width="18.6640625" style="65" customWidth="1"/>
    <col min="7176" max="7176" width="20" style="65" customWidth="1"/>
    <col min="7177" max="7177" width="21.44140625" style="65" customWidth="1"/>
    <col min="7178" max="7179" width="19.44140625" style="65" customWidth="1"/>
    <col min="7180" max="7189" width="18.5546875" style="65" customWidth="1"/>
    <col min="7190" max="7191" width="19" style="65" customWidth="1"/>
    <col min="7192" max="7193" width="18.44140625" style="65" customWidth="1"/>
    <col min="7194" max="7195" width="19.44140625" style="65" customWidth="1"/>
    <col min="7196" max="7197" width="17.5546875" style="65" customWidth="1"/>
    <col min="7198" max="7198" width="19.5546875" style="65" customWidth="1"/>
    <col min="7199" max="7199" width="18.5546875" style="65" customWidth="1"/>
    <col min="7200" max="7200" width="73.44140625" style="65" customWidth="1"/>
    <col min="7201" max="7201" width="15.33203125" style="65" customWidth="1"/>
    <col min="7202" max="7203" width="13.5546875" style="65" customWidth="1"/>
    <col min="7204" max="7204" width="14.5546875" style="65" customWidth="1"/>
    <col min="7205" max="7424" width="9.33203125" style="65"/>
    <col min="7425" max="7425" width="56.33203125" style="65" customWidth="1"/>
    <col min="7426" max="7431" width="18.6640625" style="65" customWidth="1"/>
    <col min="7432" max="7432" width="20" style="65" customWidth="1"/>
    <col min="7433" max="7433" width="21.44140625" style="65" customWidth="1"/>
    <col min="7434" max="7435" width="19.44140625" style="65" customWidth="1"/>
    <col min="7436" max="7445" width="18.5546875" style="65" customWidth="1"/>
    <col min="7446" max="7447" width="19" style="65" customWidth="1"/>
    <col min="7448" max="7449" width="18.44140625" style="65" customWidth="1"/>
    <col min="7450" max="7451" width="19.44140625" style="65" customWidth="1"/>
    <col min="7452" max="7453" width="17.5546875" style="65" customWidth="1"/>
    <col min="7454" max="7454" width="19.5546875" style="65" customWidth="1"/>
    <col min="7455" max="7455" width="18.5546875" style="65" customWidth="1"/>
    <col min="7456" max="7456" width="73.44140625" style="65" customWidth="1"/>
    <col min="7457" max="7457" width="15.33203125" style="65" customWidth="1"/>
    <col min="7458" max="7459" width="13.5546875" style="65" customWidth="1"/>
    <col min="7460" max="7460" width="14.5546875" style="65" customWidth="1"/>
    <col min="7461" max="7680" width="9.33203125" style="65"/>
    <col min="7681" max="7681" width="56.33203125" style="65" customWidth="1"/>
    <col min="7682" max="7687" width="18.6640625" style="65" customWidth="1"/>
    <col min="7688" max="7688" width="20" style="65" customWidth="1"/>
    <col min="7689" max="7689" width="21.44140625" style="65" customWidth="1"/>
    <col min="7690" max="7691" width="19.44140625" style="65" customWidth="1"/>
    <col min="7692" max="7701" width="18.5546875" style="65" customWidth="1"/>
    <col min="7702" max="7703" width="19" style="65" customWidth="1"/>
    <col min="7704" max="7705" width="18.44140625" style="65" customWidth="1"/>
    <col min="7706" max="7707" width="19.44140625" style="65" customWidth="1"/>
    <col min="7708" max="7709" width="17.5546875" style="65" customWidth="1"/>
    <col min="7710" max="7710" width="19.5546875" style="65" customWidth="1"/>
    <col min="7711" max="7711" width="18.5546875" style="65" customWidth="1"/>
    <col min="7712" max="7712" width="73.44140625" style="65" customWidth="1"/>
    <col min="7713" max="7713" width="15.33203125" style="65" customWidth="1"/>
    <col min="7714" max="7715" width="13.5546875" style="65" customWidth="1"/>
    <col min="7716" max="7716" width="14.5546875" style="65" customWidth="1"/>
    <col min="7717" max="7936" width="9.33203125" style="65"/>
    <col min="7937" max="7937" width="56.33203125" style="65" customWidth="1"/>
    <col min="7938" max="7943" width="18.6640625" style="65" customWidth="1"/>
    <col min="7944" max="7944" width="20" style="65" customWidth="1"/>
    <col min="7945" max="7945" width="21.44140625" style="65" customWidth="1"/>
    <col min="7946" max="7947" width="19.44140625" style="65" customWidth="1"/>
    <col min="7948" max="7957" width="18.5546875" style="65" customWidth="1"/>
    <col min="7958" max="7959" width="19" style="65" customWidth="1"/>
    <col min="7960" max="7961" width="18.44140625" style="65" customWidth="1"/>
    <col min="7962" max="7963" width="19.44140625" style="65" customWidth="1"/>
    <col min="7964" max="7965" width="17.5546875" style="65" customWidth="1"/>
    <col min="7966" max="7966" width="19.5546875" style="65" customWidth="1"/>
    <col min="7967" max="7967" width="18.5546875" style="65" customWidth="1"/>
    <col min="7968" max="7968" width="73.44140625" style="65" customWidth="1"/>
    <col min="7969" max="7969" width="15.33203125" style="65" customWidth="1"/>
    <col min="7970" max="7971" width="13.5546875" style="65" customWidth="1"/>
    <col min="7972" max="7972" width="14.5546875" style="65" customWidth="1"/>
    <col min="7973" max="8192" width="9.33203125" style="65"/>
    <col min="8193" max="8193" width="56.33203125" style="65" customWidth="1"/>
    <col min="8194" max="8199" width="18.6640625" style="65" customWidth="1"/>
    <col min="8200" max="8200" width="20" style="65" customWidth="1"/>
    <col min="8201" max="8201" width="21.44140625" style="65" customWidth="1"/>
    <col min="8202" max="8203" width="19.44140625" style="65" customWidth="1"/>
    <col min="8204" max="8213" width="18.5546875" style="65" customWidth="1"/>
    <col min="8214" max="8215" width="19" style="65" customWidth="1"/>
    <col min="8216" max="8217" width="18.44140625" style="65" customWidth="1"/>
    <col min="8218" max="8219" width="19.44140625" style="65" customWidth="1"/>
    <col min="8220" max="8221" width="17.5546875" style="65" customWidth="1"/>
    <col min="8222" max="8222" width="19.5546875" style="65" customWidth="1"/>
    <col min="8223" max="8223" width="18.5546875" style="65" customWidth="1"/>
    <col min="8224" max="8224" width="73.44140625" style="65" customWidth="1"/>
    <col min="8225" max="8225" width="15.33203125" style="65" customWidth="1"/>
    <col min="8226" max="8227" width="13.5546875" style="65" customWidth="1"/>
    <col min="8228" max="8228" width="14.5546875" style="65" customWidth="1"/>
    <col min="8229" max="8448" width="9.33203125" style="65"/>
    <col min="8449" max="8449" width="56.33203125" style="65" customWidth="1"/>
    <col min="8450" max="8455" width="18.6640625" style="65" customWidth="1"/>
    <col min="8456" max="8456" width="20" style="65" customWidth="1"/>
    <col min="8457" max="8457" width="21.44140625" style="65" customWidth="1"/>
    <col min="8458" max="8459" width="19.44140625" style="65" customWidth="1"/>
    <col min="8460" max="8469" width="18.5546875" style="65" customWidth="1"/>
    <col min="8470" max="8471" width="19" style="65" customWidth="1"/>
    <col min="8472" max="8473" width="18.44140625" style="65" customWidth="1"/>
    <col min="8474" max="8475" width="19.44140625" style="65" customWidth="1"/>
    <col min="8476" max="8477" width="17.5546875" style="65" customWidth="1"/>
    <col min="8478" max="8478" width="19.5546875" style="65" customWidth="1"/>
    <col min="8479" max="8479" width="18.5546875" style="65" customWidth="1"/>
    <col min="8480" max="8480" width="73.44140625" style="65" customWidth="1"/>
    <col min="8481" max="8481" width="15.33203125" style="65" customWidth="1"/>
    <col min="8482" max="8483" width="13.5546875" style="65" customWidth="1"/>
    <col min="8484" max="8484" width="14.5546875" style="65" customWidth="1"/>
    <col min="8485" max="8704" width="9.33203125" style="65"/>
    <col min="8705" max="8705" width="56.33203125" style="65" customWidth="1"/>
    <col min="8706" max="8711" width="18.6640625" style="65" customWidth="1"/>
    <col min="8712" max="8712" width="20" style="65" customWidth="1"/>
    <col min="8713" max="8713" width="21.44140625" style="65" customWidth="1"/>
    <col min="8714" max="8715" width="19.44140625" style="65" customWidth="1"/>
    <col min="8716" max="8725" width="18.5546875" style="65" customWidth="1"/>
    <col min="8726" max="8727" width="19" style="65" customWidth="1"/>
    <col min="8728" max="8729" width="18.44140625" style="65" customWidth="1"/>
    <col min="8730" max="8731" width="19.44140625" style="65" customWidth="1"/>
    <col min="8732" max="8733" width="17.5546875" style="65" customWidth="1"/>
    <col min="8734" max="8734" width="19.5546875" style="65" customWidth="1"/>
    <col min="8735" max="8735" width="18.5546875" style="65" customWidth="1"/>
    <col min="8736" max="8736" width="73.44140625" style="65" customWidth="1"/>
    <col min="8737" max="8737" width="15.33203125" style="65" customWidth="1"/>
    <col min="8738" max="8739" width="13.5546875" style="65" customWidth="1"/>
    <col min="8740" max="8740" width="14.5546875" style="65" customWidth="1"/>
    <col min="8741" max="8960" width="9.33203125" style="65"/>
    <col min="8961" max="8961" width="56.33203125" style="65" customWidth="1"/>
    <col min="8962" max="8967" width="18.6640625" style="65" customWidth="1"/>
    <col min="8968" max="8968" width="20" style="65" customWidth="1"/>
    <col min="8969" max="8969" width="21.44140625" style="65" customWidth="1"/>
    <col min="8970" max="8971" width="19.44140625" style="65" customWidth="1"/>
    <col min="8972" max="8981" width="18.5546875" style="65" customWidth="1"/>
    <col min="8982" max="8983" width="19" style="65" customWidth="1"/>
    <col min="8984" max="8985" width="18.44140625" style="65" customWidth="1"/>
    <col min="8986" max="8987" width="19.44140625" style="65" customWidth="1"/>
    <col min="8988" max="8989" width="17.5546875" style="65" customWidth="1"/>
    <col min="8990" max="8990" width="19.5546875" style="65" customWidth="1"/>
    <col min="8991" max="8991" width="18.5546875" style="65" customWidth="1"/>
    <col min="8992" max="8992" width="73.44140625" style="65" customWidth="1"/>
    <col min="8993" max="8993" width="15.33203125" style="65" customWidth="1"/>
    <col min="8994" max="8995" width="13.5546875" style="65" customWidth="1"/>
    <col min="8996" max="8996" width="14.5546875" style="65" customWidth="1"/>
    <col min="8997" max="9216" width="9.33203125" style="65"/>
    <col min="9217" max="9217" width="56.33203125" style="65" customWidth="1"/>
    <col min="9218" max="9223" width="18.6640625" style="65" customWidth="1"/>
    <col min="9224" max="9224" width="20" style="65" customWidth="1"/>
    <col min="9225" max="9225" width="21.44140625" style="65" customWidth="1"/>
    <col min="9226" max="9227" width="19.44140625" style="65" customWidth="1"/>
    <col min="9228" max="9237" width="18.5546875" style="65" customWidth="1"/>
    <col min="9238" max="9239" width="19" style="65" customWidth="1"/>
    <col min="9240" max="9241" width="18.44140625" style="65" customWidth="1"/>
    <col min="9242" max="9243" width="19.44140625" style="65" customWidth="1"/>
    <col min="9244" max="9245" width="17.5546875" style="65" customWidth="1"/>
    <col min="9246" max="9246" width="19.5546875" style="65" customWidth="1"/>
    <col min="9247" max="9247" width="18.5546875" style="65" customWidth="1"/>
    <col min="9248" max="9248" width="73.44140625" style="65" customWidth="1"/>
    <col min="9249" max="9249" width="15.33203125" style="65" customWidth="1"/>
    <col min="9250" max="9251" width="13.5546875" style="65" customWidth="1"/>
    <col min="9252" max="9252" width="14.5546875" style="65" customWidth="1"/>
    <col min="9253" max="9472" width="9.33203125" style="65"/>
    <col min="9473" max="9473" width="56.33203125" style="65" customWidth="1"/>
    <col min="9474" max="9479" width="18.6640625" style="65" customWidth="1"/>
    <col min="9480" max="9480" width="20" style="65" customWidth="1"/>
    <col min="9481" max="9481" width="21.44140625" style="65" customWidth="1"/>
    <col min="9482" max="9483" width="19.44140625" style="65" customWidth="1"/>
    <col min="9484" max="9493" width="18.5546875" style="65" customWidth="1"/>
    <col min="9494" max="9495" width="19" style="65" customWidth="1"/>
    <col min="9496" max="9497" width="18.44140625" style="65" customWidth="1"/>
    <col min="9498" max="9499" width="19.44140625" style="65" customWidth="1"/>
    <col min="9500" max="9501" width="17.5546875" style="65" customWidth="1"/>
    <col min="9502" max="9502" width="19.5546875" style="65" customWidth="1"/>
    <col min="9503" max="9503" width="18.5546875" style="65" customWidth="1"/>
    <col min="9504" max="9504" width="73.44140625" style="65" customWidth="1"/>
    <col min="9505" max="9505" width="15.33203125" style="65" customWidth="1"/>
    <col min="9506" max="9507" width="13.5546875" style="65" customWidth="1"/>
    <col min="9508" max="9508" width="14.5546875" style="65" customWidth="1"/>
    <col min="9509" max="9728" width="9.33203125" style="65"/>
    <col min="9729" max="9729" width="56.33203125" style="65" customWidth="1"/>
    <col min="9730" max="9735" width="18.6640625" style="65" customWidth="1"/>
    <col min="9736" max="9736" width="20" style="65" customWidth="1"/>
    <col min="9737" max="9737" width="21.44140625" style="65" customWidth="1"/>
    <col min="9738" max="9739" width="19.44140625" style="65" customWidth="1"/>
    <col min="9740" max="9749" width="18.5546875" style="65" customWidth="1"/>
    <col min="9750" max="9751" width="19" style="65" customWidth="1"/>
    <col min="9752" max="9753" width="18.44140625" style="65" customWidth="1"/>
    <col min="9754" max="9755" width="19.44140625" style="65" customWidth="1"/>
    <col min="9756" max="9757" width="17.5546875" style="65" customWidth="1"/>
    <col min="9758" max="9758" width="19.5546875" style="65" customWidth="1"/>
    <col min="9759" max="9759" width="18.5546875" style="65" customWidth="1"/>
    <col min="9760" max="9760" width="73.44140625" style="65" customWidth="1"/>
    <col min="9761" max="9761" width="15.33203125" style="65" customWidth="1"/>
    <col min="9762" max="9763" width="13.5546875" style="65" customWidth="1"/>
    <col min="9764" max="9764" width="14.5546875" style="65" customWidth="1"/>
    <col min="9765" max="9984" width="9.33203125" style="65"/>
    <col min="9985" max="9985" width="56.33203125" style="65" customWidth="1"/>
    <col min="9986" max="9991" width="18.6640625" style="65" customWidth="1"/>
    <col min="9992" max="9992" width="20" style="65" customWidth="1"/>
    <col min="9993" max="9993" width="21.44140625" style="65" customWidth="1"/>
    <col min="9994" max="9995" width="19.44140625" style="65" customWidth="1"/>
    <col min="9996" max="10005" width="18.5546875" style="65" customWidth="1"/>
    <col min="10006" max="10007" width="19" style="65" customWidth="1"/>
    <col min="10008" max="10009" width="18.44140625" style="65" customWidth="1"/>
    <col min="10010" max="10011" width="19.44140625" style="65" customWidth="1"/>
    <col min="10012" max="10013" width="17.5546875" style="65" customWidth="1"/>
    <col min="10014" max="10014" width="19.5546875" style="65" customWidth="1"/>
    <col min="10015" max="10015" width="18.5546875" style="65" customWidth="1"/>
    <col min="10016" max="10016" width="73.44140625" style="65" customWidth="1"/>
    <col min="10017" max="10017" width="15.33203125" style="65" customWidth="1"/>
    <col min="10018" max="10019" width="13.5546875" style="65" customWidth="1"/>
    <col min="10020" max="10020" width="14.5546875" style="65" customWidth="1"/>
    <col min="10021" max="10240" width="9.33203125" style="65"/>
    <col min="10241" max="10241" width="56.33203125" style="65" customWidth="1"/>
    <col min="10242" max="10247" width="18.6640625" style="65" customWidth="1"/>
    <col min="10248" max="10248" width="20" style="65" customWidth="1"/>
    <col min="10249" max="10249" width="21.44140625" style="65" customWidth="1"/>
    <col min="10250" max="10251" width="19.44140625" style="65" customWidth="1"/>
    <col min="10252" max="10261" width="18.5546875" style="65" customWidth="1"/>
    <col min="10262" max="10263" width="19" style="65" customWidth="1"/>
    <col min="10264" max="10265" width="18.44140625" style="65" customWidth="1"/>
    <col min="10266" max="10267" width="19.44140625" style="65" customWidth="1"/>
    <col min="10268" max="10269" width="17.5546875" style="65" customWidth="1"/>
    <col min="10270" max="10270" width="19.5546875" style="65" customWidth="1"/>
    <col min="10271" max="10271" width="18.5546875" style="65" customWidth="1"/>
    <col min="10272" max="10272" width="73.44140625" style="65" customWidth="1"/>
    <col min="10273" max="10273" width="15.33203125" style="65" customWidth="1"/>
    <col min="10274" max="10275" width="13.5546875" style="65" customWidth="1"/>
    <col min="10276" max="10276" width="14.5546875" style="65" customWidth="1"/>
    <col min="10277" max="10496" width="9.33203125" style="65"/>
    <col min="10497" max="10497" width="56.33203125" style="65" customWidth="1"/>
    <col min="10498" max="10503" width="18.6640625" style="65" customWidth="1"/>
    <col min="10504" max="10504" width="20" style="65" customWidth="1"/>
    <col min="10505" max="10505" width="21.44140625" style="65" customWidth="1"/>
    <col min="10506" max="10507" width="19.44140625" style="65" customWidth="1"/>
    <col min="10508" max="10517" width="18.5546875" style="65" customWidth="1"/>
    <col min="10518" max="10519" width="19" style="65" customWidth="1"/>
    <col min="10520" max="10521" width="18.44140625" style="65" customWidth="1"/>
    <col min="10522" max="10523" width="19.44140625" style="65" customWidth="1"/>
    <col min="10524" max="10525" width="17.5546875" style="65" customWidth="1"/>
    <col min="10526" max="10526" width="19.5546875" style="65" customWidth="1"/>
    <col min="10527" max="10527" width="18.5546875" style="65" customWidth="1"/>
    <col min="10528" max="10528" width="73.44140625" style="65" customWidth="1"/>
    <col min="10529" max="10529" width="15.33203125" style="65" customWidth="1"/>
    <col min="10530" max="10531" width="13.5546875" style="65" customWidth="1"/>
    <col min="10532" max="10532" width="14.5546875" style="65" customWidth="1"/>
    <col min="10533" max="10752" width="9.33203125" style="65"/>
    <col min="10753" max="10753" width="56.33203125" style="65" customWidth="1"/>
    <col min="10754" max="10759" width="18.6640625" style="65" customWidth="1"/>
    <col min="10760" max="10760" width="20" style="65" customWidth="1"/>
    <col min="10761" max="10761" width="21.44140625" style="65" customWidth="1"/>
    <col min="10762" max="10763" width="19.44140625" style="65" customWidth="1"/>
    <col min="10764" max="10773" width="18.5546875" style="65" customWidth="1"/>
    <col min="10774" max="10775" width="19" style="65" customWidth="1"/>
    <col min="10776" max="10777" width="18.44140625" style="65" customWidth="1"/>
    <col min="10778" max="10779" width="19.44140625" style="65" customWidth="1"/>
    <col min="10780" max="10781" width="17.5546875" style="65" customWidth="1"/>
    <col min="10782" max="10782" width="19.5546875" style="65" customWidth="1"/>
    <col min="10783" max="10783" width="18.5546875" style="65" customWidth="1"/>
    <col min="10784" max="10784" width="73.44140625" style="65" customWidth="1"/>
    <col min="10785" max="10785" width="15.33203125" style="65" customWidth="1"/>
    <col min="10786" max="10787" width="13.5546875" style="65" customWidth="1"/>
    <col min="10788" max="10788" width="14.5546875" style="65" customWidth="1"/>
    <col min="10789" max="11008" width="9.33203125" style="65"/>
    <col min="11009" max="11009" width="56.33203125" style="65" customWidth="1"/>
    <col min="11010" max="11015" width="18.6640625" style="65" customWidth="1"/>
    <col min="11016" max="11016" width="20" style="65" customWidth="1"/>
    <col min="11017" max="11017" width="21.44140625" style="65" customWidth="1"/>
    <col min="11018" max="11019" width="19.44140625" style="65" customWidth="1"/>
    <col min="11020" max="11029" width="18.5546875" style="65" customWidth="1"/>
    <col min="11030" max="11031" width="19" style="65" customWidth="1"/>
    <col min="11032" max="11033" width="18.44140625" style="65" customWidth="1"/>
    <col min="11034" max="11035" width="19.44140625" style="65" customWidth="1"/>
    <col min="11036" max="11037" width="17.5546875" style="65" customWidth="1"/>
    <col min="11038" max="11038" width="19.5546875" style="65" customWidth="1"/>
    <col min="11039" max="11039" width="18.5546875" style="65" customWidth="1"/>
    <col min="11040" max="11040" width="73.44140625" style="65" customWidth="1"/>
    <col min="11041" max="11041" width="15.33203125" style="65" customWidth="1"/>
    <col min="11042" max="11043" width="13.5546875" style="65" customWidth="1"/>
    <col min="11044" max="11044" width="14.5546875" style="65" customWidth="1"/>
    <col min="11045" max="11264" width="9.33203125" style="65"/>
    <col min="11265" max="11265" width="56.33203125" style="65" customWidth="1"/>
    <col min="11266" max="11271" width="18.6640625" style="65" customWidth="1"/>
    <col min="11272" max="11272" width="20" style="65" customWidth="1"/>
    <col min="11273" max="11273" width="21.44140625" style="65" customWidth="1"/>
    <col min="11274" max="11275" width="19.44140625" style="65" customWidth="1"/>
    <col min="11276" max="11285" width="18.5546875" style="65" customWidth="1"/>
    <col min="11286" max="11287" width="19" style="65" customWidth="1"/>
    <col min="11288" max="11289" width="18.44140625" style="65" customWidth="1"/>
    <col min="11290" max="11291" width="19.44140625" style="65" customWidth="1"/>
    <col min="11292" max="11293" width="17.5546875" style="65" customWidth="1"/>
    <col min="11294" max="11294" width="19.5546875" style="65" customWidth="1"/>
    <col min="11295" max="11295" width="18.5546875" style="65" customWidth="1"/>
    <col min="11296" max="11296" width="73.44140625" style="65" customWidth="1"/>
    <col min="11297" max="11297" width="15.33203125" style="65" customWidth="1"/>
    <col min="11298" max="11299" width="13.5546875" style="65" customWidth="1"/>
    <col min="11300" max="11300" width="14.5546875" style="65" customWidth="1"/>
    <col min="11301" max="11520" width="9.33203125" style="65"/>
    <col min="11521" max="11521" width="56.33203125" style="65" customWidth="1"/>
    <col min="11522" max="11527" width="18.6640625" style="65" customWidth="1"/>
    <col min="11528" max="11528" width="20" style="65" customWidth="1"/>
    <col min="11529" max="11529" width="21.44140625" style="65" customWidth="1"/>
    <col min="11530" max="11531" width="19.44140625" style="65" customWidth="1"/>
    <col min="11532" max="11541" width="18.5546875" style="65" customWidth="1"/>
    <col min="11542" max="11543" width="19" style="65" customWidth="1"/>
    <col min="11544" max="11545" width="18.44140625" style="65" customWidth="1"/>
    <col min="11546" max="11547" width="19.44140625" style="65" customWidth="1"/>
    <col min="11548" max="11549" width="17.5546875" style="65" customWidth="1"/>
    <col min="11550" max="11550" width="19.5546875" style="65" customWidth="1"/>
    <col min="11551" max="11551" width="18.5546875" style="65" customWidth="1"/>
    <col min="11552" max="11552" width="73.44140625" style="65" customWidth="1"/>
    <col min="11553" max="11553" width="15.33203125" style="65" customWidth="1"/>
    <col min="11554" max="11555" width="13.5546875" style="65" customWidth="1"/>
    <col min="11556" max="11556" width="14.5546875" style="65" customWidth="1"/>
    <col min="11557" max="11776" width="9.33203125" style="65"/>
    <col min="11777" max="11777" width="56.33203125" style="65" customWidth="1"/>
    <col min="11778" max="11783" width="18.6640625" style="65" customWidth="1"/>
    <col min="11784" max="11784" width="20" style="65" customWidth="1"/>
    <col min="11785" max="11785" width="21.44140625" style="65" customWidth="1"/>
    <col min="11786" max="11787" width="19.44140625" style="65" customWidth="1"/>
    <col min="11788" max="11797" width="18.5546875" style="65" customWidth="1"/>
    <col min="11798" max="11799" width="19" style="65" customWidth="1"/>
    <col min="11800" max="11801" width="18.44140625" style="65" customWidth="1"/>
    <col min="11802" max="11803" width="19.44140625" style="65" customWidth="1"/>
    <col min="11804" max="11805" width="17.5546875" style="65" customWidth="1"/>
    <col min="11806" max="11806" width="19.5546875" style="65" customWidth="1"/>
    <col min="11807" max="11807" width="18.5546875" style="65" customWidth="1"/>
    <col min="11808" max="11808" width="73.44140625" style="65" customWidth="1"/>
    <col min="11809" max="11809" width="15.33203125" style="65" customWidth="1"/>
    <col min="11810" max="11811" width="13.5546875" style="65" customWidth="1"/>
    <col min="11812" max="11812" width="14.5546875" style="65" customWidth="1"/>
    <col min="11813" max="12032" width="9.33203125" style="65"/>
    <col min="12033" max="12033" width="56.33203125" style="65" customWidth="1"/>
    <col min="12034" max="12039" width="18.6640625" style="65" customWidth="1"/>
    <col min="12040" max="12040" width="20" style="65" customWidth="1"/>
    <col min="12041" max="12041" width="21.44140625" style="65" customWidth="1"/>
    <col min="12042" max="12043" width="19.44140625" style="65" customWidth="1"/>
    <col min="12044" max="12053" width="18.5546875" style="65" customWidth="1"/>
    <col min="12054" max="12055" width="19" style="65" customWidth="1"/>
    <col min="12056" max="12057" width="18.44140625" style="65" customWidth="1"/>
    <col min="12058" max="12059" width="19.44140625" style="65" customWidth="1"/>
    <col min="12060" max="12061" width="17.5546875" style="65" customWidth="1"/>
    <col min="12062" max="12062" width="19.5546875" style="65" customWidth="1"/>
    <col min="12063" max="12063" width="18.5546875" style="65" customWidth="1"/>
    <col min="12064" max="12064" width="73.44140625" style="65" customWidth="1"/>
    <col min="12065" max="12065" width="15.33203125" style="65" customWidth="1"/>
    <col min="12066" max="12067" width="13.5546875" style="65" customWidth="1"/>
    <col min="12068" max="12068" width="14.5546875" style="65" customWidth="1"/>
    <col min="12069" max="12288" width="9.33203125" style="65"/>
    <col min="12289" max="12289" width="56.33203125" style="65" customWidth="1"/>
    <col min="12290" max="12295" width="18.6640625" style="65" customWidth="1"/>
    <col min="12296" max="12296" width="20" style="65" customWidth="1"/>
    <col min="12297" max="12297" width="21.44140625" style="65" customWidth="1"/>
    <col min="12298" max="12299" width="19.44140625" style="65" customWidth="1"/>
    <col min="12300" max="12309" width="18.5546875" style="65" customWidth="1"/>
    <col min="12310" max="12311" width="19" style="65" customWidth="1"/>
    <col min="12312" max="12313" width="18.44140625" style="65" customWidth="1"/>
    <col min="12314" max="12315" width="19.44140625" style="65" customWidth="1"/>
    <col min="12316" max="12317" width="17.5546875" style="65" customWidth="1"/>
    <col min="12318" max="12318" width="19.5546875" style="65" customWidth="1"/>
    <col min="12319" max="12319" width="18.5546875" style="65" customWidth="1"/>
    <col min="12320" max="12320" width="73.44140625" style="65" customWidth="1"/>
    <col min="12321" max="12321" width="15.33203125" style="65" customWidth="1"/>
    <col min="12322" max="12323" width="13.5546875" style="65" customWidth="1"/>
    <col min="12324" max="12324" width="14.5546875" style="65" customWidth="1"/>
    <col min="12325" max="12544" width="9.33203125" style="65"/>
    <col min="12545" max="12545" width="56.33203125" style="65" customWidth="1"/>
    <col min="12546" max="12551" width="18.6640625" style="65" customWidth="1"/>
    <col min="12552" max="12552" width="20" style="65" customWidth="1"/>
    <col min="12553" max="12553" width="21.44140625" style="65" customWidth="1"/>
    <col min="12554" max="12555" width="19.44140625" style="65" customWidth="1"/>
    <col min="12556" max="12565" width="18.5546875" style="65" customWidth="1"/>
    <col min="12566" max="12567" width="19" style="65" customWidth="1"/>
    <col min="12568" max="12569" width="18.44140625" style="65" customWidth="1"/>
    <col min="12570" max="12571" width="19.44140625" style="65" customWidth="1"/>
    <col min="12572" max="12573" width="17.5546875" style="65" customWidth="1"/>
    <col min="12574" max="12574" width="19.5546875" style="65" customWidth="1"/>
    <col min="12575" max="12575" width="18.5546875" style="65" customWidth="1"/>
    <col min="12576" max="12576" width="73.44140625" style="65" customWidth="1"/>
    <col min="12577" max="12577" width="15.33203125" style="65" customWidth="1"/>
    <col min="12578" max="12579" width="13.5546875" style="65" customWidth="1"/>
    <col min="12580" max="12580" width="14.5546875" style="65" customWidth="1"/>
    <col min="12581" max="12800" width="9.33203125" style="65"/>
    <col min="12801" max="12801" width="56.33203125" style="65" customWidth="1"/>
    <col min="12802" max="12807" width="18.6640625" style="65" customWidth="1"/>
    <col min="12808" max="12808" width="20" style="65" customWidth="1"/>
    <col min="12809" max="12809" width="21.44140625" style="65" customWidth="1"/>
    <col min="12810" max="12811" width="19.44140625" style="65" customWidth="1"/>
    <col min="12812" max="12821" width="18.5546875" style="65" customWidth="1"/>
    <col min="12822" max="12823" width="19" style="65" customWidth="1"/>
    <col min="12824" max="12825" width="18.44140625" style="65" customWidth="1"/>
    <col min="12826" max="12827" width="19.44140625" style="65" customWidth="1"/>
    <col min="12828" max="12829" width="17.5546875" style="65" customWidth="1"/>
    <col min="12830" max="12830" width="19.5546875" style="65" customWidth="1"/>
    <col min="12831" max="12831" width="18.5546875" style="65" customWidth="1"/>
    <col min="12832" max="12832" width="73.44140625" style="65" customWidth="1"/>
    <col min="12833" max="12833" width="15.33203125" style="65" customWidth="1"/>
    <col min="12834" max="12835" width="13.5546875" style="65" customWidth="1"/>
    <col min="12836" max="12836" width="14.5546875" style="65" customWidth="1"/>
    <col min="12837" max="13056" width="9.33203125" style="65"/>
    <col min="13057" max="13057" width="56.33203125" style="65" customWidth="1"/>
    <col min="13058" max="13063" width="18.6640625" style="65" customWidth="1"/>
    <col min="13064" max="13064" width="20" style="65" customWidth="1"/>
    <col min="13065" max="13065" width="21.44140625" style="65" customWidth="1"/>
    <col min="13066" max="13067" width="19.44140625" style="65" customWidth="1"/>
    <col min="13068" max="13077" width="18.5546875" style="65" customWidth="1"/>
    <col min="13078" max="13079" width="19" style="65" customWidth="1"/>
    <col min="13080" max="13081" width="18.44140625" style="65" customWidth="1"/>
    <col min="13082" max="13083" width="19.44140625" style="65" customWidth="1"/>
    <col min="13084" max="13085" width="17.5546875" style="65" customWidth="1"/>
    <col min="13086" max="13086" width="19.5546875" style="65" customWidth="1"/>
    <col min="13087" max="13087" width="18.5546875" style="65" customWidth="1"/>
    <col min="13088" max="13088" width="73.44140625" style="65" customWidth="1"/>
    <col min="13089" max="13089" width="15.33203125" style="65" customWidth="1"/>
    <col min="13090" max="13091" width="13.5546875" style="65" customWidth="1"/>
    <col min="13092" max="13092" width="14.5546875" style="65" customWidth="1"/>
    <col min="13093" max="13312" width="9.33203125" style="65"/>
    <col min="13313" max="13313" width="56.33203125" style="65" customWidth="1"/>
    <col min="13314" max="13319" width="18.6640625" style="65" customWidth="1"/>
    <col min="13320" max="13320" width="20" style="65" customWidth="1"/>
    <col min="13321" max="13321" width="21.44140625" style="65" customWidth="1"/>
    <col min="13322" max="13323" width="19.44140625" style="65" customWidth="1"/>
    <col min="13324" max="13333" width="18.5546875" style="65" customWidth="1"/>
    <col min="13334" max="13335" width="19" style="65" customWidth="1"/>
    <col min="13336" max="13337" width="18.44140625" style="65" customWidth="1"/>
    <col min="13338" max="13339" width="19.44140625" style="65" customWidth="1"/>
    <col min="13340" max="13341" width="17.5546875" style="65" customWidth="1"/>
    <col min="13342" max="13342" width="19.5546875" style="65" customWidth="1"/>
    <col min="13343" max="13343" width="18.5546875" style="65" customWidth="1"/>
    <col min="13344" max="13344" width="73.44140625" style="65" customWidth="1"/>
    <col min="13345" max="13345" width="15.33203125" style="65" customWidth="1"/>
    <col min="13346" max="13347" width="13.5546875" style="65" customWidth="1"/>
    <col min="13348" max="13348" width="14.5546875" style="65" customWidth="1"/>
    <col min="13349" max="13568" width="9.33203125" style="65"/>
    <col min="13569" max="13569" width="56.33203125" style="65" customWidth="1"/>
    <col min="13570" max="13575" width="18.6640625" style="65" customWidth="1"/>
    <col min="13576" max="13576" width="20" style="65" customWidth="1"/>
    <col min="13577" max="13577" width="21.44140625" style="65" customWidth="1"/>
    <col min="13578" max="13579" width="19.44140625" style="65" customWidth="1"/>
    <col min="13580" max="13589" width="18.5546875" style="65" customWidth="1"/>
    <col min="13590" max="13591" width="19" style="65" customWidth="1"/>
    <col min="13592" max="13593" width="18.44140625" style="65" customWidth="1"/>
    <col min="13594" max="13595" width="19.44140625" style="65" customWidth="1"/>
    <col min="13596" max="13597" width="17.5546875" style="65" customWidth="1"/>
    <col min="13598" max="13598" width="19.5546875" style="65" customWidth="1"/>
    <col min="13599" max="13599" width="18.5546875" style="65" customWidth="1"/>
    <col min="13600" max="13600" width="73.44140625" style="65" customWidth="1"/>
    <col min="13601" max="13601" width="15.33203125" style="65" customWidth="1"/>
    <col min="13602" max="13603" width="13.5546875" style="65" customWidth="1"/>
    <col min="13604" max="13604" width="14.5546875" style="65" customWidth="1"/>
    <col min="13605" max="13824" width="9.33203125" style="65"/>
    <col min="13825" max="13825" width="56.33203125" style="65" customWidth="1"/>
    <col min="13826" max="13831" width="18.6640625" style="65" customWidth="1"/>
    <col min="13832" max="13832" width="20" style="65" customWidth="1"/>
    <col min="13833" max="13833" width="21.44140625" style="65" customWidth="1"/>
    <col min="13834" max="13835" width="19.44140625" style="65" customWidth="1"/>
    <col min="13836" max="13845" width="18.5546875" style="65" customWidth="1"/>
    <col min="13846" max="13847" width="19" style="65" customWidth="1"/>
    <col min="13848" max="13849" width="18.44140625" style="65" customWidth="1"/>
    <col min="13850" max="13851" width="19.44140625" style="65" customWidth="1"/>
    <col min="13852" max="13853" width="17.5546875" style="65" customWidth="1"/>
    <col min="13854" max="13854" width="19.5546875" style="65" customWidth="1"/>
    <col min="13855" max="13855" width="18.5546875" style="65" customWidth="1"/>
    <col min="13856" max="13856" width="73.44140625" style="65" customWidth="1"/>
    <col min="13857" max="13857" width="15.33203125" style="65" customWidth="1"/>
    <col min="13858" max="13859" width="13.5546875" style="65" customWidth="1"/>
    <col min="13860" max="13860" width="14.5546875" style="65" customWidth="1"/>
    <col min="13861" max="14080" width="9.33203125" style="65"/>
    <col min="14081" max="14081" width="56.33203125" style="65" customWidth="1"/>
    <col min="14082" max="14087" width="18.6640625" style="65" customWidth="1"/>
    <col min="14088" max="14088" width="20" style="65" customWidth="1"/>
    <col min="14089" max="14089" width="21.44140625" style="65" customWidth="1"/>
    <col min="14090" max="14091" width="19.44140625" style="65" customWidth="1"/>
    <col min="14092" max="14101" width="18.5546875" style="65" customWidth="1"/>
    <col min="14102" max="14103" width="19" style="65" customWidth="1"/>
    <col min="14104" max="14105" width="18.44140625" style="65" customWidth="1"/>
    <col min="14106" max="14107" width="19.44140625" style="65" customWidth="1"/>
    <col min="14108" max="14109" width="17.5546875" style="65" customWidth="1"/>
    <col min="14110" max="14110" width="19.5546875" style="65" customWidth="1"/>
    <col min="14111" max="14111" width="18.5546875" style="65" customWidth="1"/>
    <col min="14112" max="14112" width="73.44140625" style="65" customWidth="1"/>
    <col min="14113" max="14113" width="15.33203125" style="65" customWidth="1"/>
    <col min="14114" max="14115" width="13.5546875" style="65" customWidth="1"/>
    <col min="14116" max="14116" width="14.5546875" style="65" customWidth="1"/>
    <col min="14117" max="14336" width="9.33203125" style="65"/>
    <col min="14337" max="14337" width="56.33203125" style="65" customWidth="1"/>
    <col min="14338" max="14343" width="18.6640625" style="65" customWidth="1"/>
    <col min="14344" max="14344" width="20" style="65" customWidth="1"/>
    <col min="14345" max="14345" width="21.44140625" style="65" customWidth="1"/>
    <col min="14346" max="14347" width="19.44140625" style="65" customWidth="1"/>
    <col min="14348" max="14357" width="18.5546875" style="65" customWidth="1"/>
    <col min="14358" max="14359" width="19" style="65" customWidth="1"/>
    <col min="14360" max="14361" width="18.44140625" style="65" customWidth="1"/>
    <col min="14362" max="14363" width="19.44140625" style="65" customWidth="1"/>
    <col min="14364" max="14365" width="17.5546875" style="65" customWidth="1"/>
    <col min="14366" max="14366" width="19.5546875" style="65" customWidth="1"/>
    <col min="14367" max="14367" width="18.5546875" style="65" customWidth="1"/>
    <col min="14368" max="14368" width="73.44140625" style="65" customWidth="1"/>
    <col min="14369" max="14369" width="15.33203125" style="65" customWidth="1"/>
    <col min="14370" max="14371" width="13.5546875" style="65" customWidth="1"/>
    <col min="14372" max="14372" width="14.5546875" style="65" customWidth="1"/>
    <col min="14373" max="14592" width="9.33203125" style="65"/>
    <col min="14593" max="14593" width="56.33203125" style="65" customWidth="1"/>
    <col min="14594" max="14599" width="18.6640625" style="65" customWidth="1"/>
    <col min="14600" max="14600" width="20" style="65" customWidth="1"/>
    <col min="14601" max="14601" width="21.44140625" style="65" customWidth="1"/>
    <col min="14602" max="14603" width="19.44140625" style="65" customWidth="1"/>
    <col min="14604" max="14613" width="18.5546875" style="65" customWidth="1"/>
    <col min="14614" max="14615" width="19" style="65" customWidth="1"/>
    <col min="14616" max="14617" width="18.44140625" style="65" customWidth="1"/>
    <col min="14618" max="14619" width="19.44140625" style="65" customWidth="1"/>
    <col min="14620" max="14621" width="17.5546875" style="65" customWidth="1"/>
    <col min="14622" max="14622" width="19.5546875" style="65" customWidth="1"/>
    <col min="14623" max="14623" width="18.5546875" style="65" customWidth="1"/>
    <col min="14624" max="14624" width="73.44140625" style="65" customWidth="1"/>
    <col min="14625" max="14625" width="15.33203125" style="65" customWidth="1"/>
    <col min="14626" max="14627" width="13.5546875" style="65" customWidth="1"/>
    <col min="14628" max="14628" width="14.5546875" style="65" customWidth="1"/>
    <col min="14629" max="14848" width="9.33203125" style="65"/>
    <col min="14849" max="14849" width="56.33203125" style="65" customWidth="1"/>
    <col min="14850" max="14855" width="18.6640625" style="65" customWidth="1"/>
    <col min="14856" max="14856" width="20" style="65" customWidth="1"/>
    <col min="14857" max="14857" width="21.44140625" style="65" customWidth="1"/>
    <col min="14858" max="14859" width="19.44140625" style="65" customWidth="1"/>
    <col min="14860" max="14869" width="18.5546875" style="65" customWidth="1"/>
    <col min="14870" max="14871" width="19" style="65" customWidth="1"/>
    <col min="14872" max="14873" width="18.44140625" style="65" customWidth="1"/>
    <col min="14874" max="14875" width="19.44140625" style="65" customWidth="1"/>
    <col min="14876" max="14877" width="17.5546875" style="65" customWidth="1"/>
    <col min="14878" max="14878" width="19.5546875" style="65" customWidth="1"/>
    <col min="14879" max="14879" width="18.5546875" style="65" customWidth="1"/>
    <col min="14880" max="14880" width="73.44140625" style="65" customWidth="1"/>
    <col min="14881" max="14881" width="15.33203125" style="65" customWidth="1"/>
    <col min="14882" max="14883" width="13.5546875" style="65" customWidth="1"/>
    <col min="14884" max="14884" width="14.5546875" style="65" customWidth="1"/>
    <col min="14885" max="15104" width="9.33203125" style="65"/>
    <col min="15105" max="15105" width="56.33203125" style="65" customWidth="1"/>
    <col min="15106" max="15111" width="18.6640625" style="65" customWidth="1"/>
    <col min="15112" max="15112" width="20" style="65" customWidth="1"/>
    <col min="15113" max="15113" width="21.44140625" style="65" customWidth="1"/>
    <col min="15114" max="15115" width="19.44140625" style="65" customWidth="1"/>
    <col min="15116" max="15125" width="18.5546875" style="65" customWidth="1"/>
    <col min="15126" max="15127" width="19" style="65" customWidth="1"/>
    <col min="15128" max="15129" width="18.44140625" style="65" customWidth="1"/>
    <col min="15130" max="15131" width="19.44140625" style="65" customWidth="1"/>
    <col min="15132" max="15133" width="17.5546875" style="65" customWidth="1"/>
    <col min="15134" max="15134" width="19.5546875" style="65" customWidth="1"/>
    <col min="15135" max="15135" width="18.5546875" style="65" customWidth="1"/>
    <col min="15136" max="15136" width="73.44140625" style="65" customWidth="1"/>
    <col min="15137" max="15137" width="15.33203125" style="65" customWidth="1"/>
    <col min="15138" max="15139" width="13.5546875" style="65" customWidth="1"/>
    <col min="15140" max="15140" width="14.5546875" style="65" customWidth="1"/>
    <col min="15141" max="15360" width="9.33203125" style="65"/>
    <col min="15361" max="15361" width="56.33203125" style="65" customWidth="1"/>
    <col min="15362" max="15367" width="18.6640625" style="65" customWidth="1"/>
    <col min="15368" max="15368" width="20" style="65" customWidth="1"/>
    <col min="15369" max="15369" width="21.44140625" style="65" customWidth="1"/>
    <col min="15370" max="15371" width="19.44140625" style="65" customWidth="1"/>
    <col min="15372" max="15381" width="18.5546875" style="65" customWidth="1"/>
    <col min="15382" max="15383" width="19" style="65" customWidth="1"/>
    <col min="15384" max="15385" width="18.44140625" style="65" customWidth="1"/>
    <col min="15386" max="15387" width="19.44140625" style="65" customWidth="1"/>
    <col min="15388" max="15389" width="17.5546875" style="65" customWidth="1"/>
    <col min="15390" max="15390" width="19.5546875" style="65" customWidth="1"/>
    <col min="15391" max="15391" width="18.5546875" style="65" customWidth="1"/>
    <col min="15392" max="15392" width="73.44140625" style="65" customWidth="1"/>
    <col min="15393" max="15393" width="15.33203125" style="65" customWidth="1"/>
    <col min="15394" max="15395" width="13.5546875" style="65" customWidth="1"/>
    <col min="15396" max="15396" width="14.5546875" style="65" customWidth="1"/>
    <col min="15397" max="15616" width="9.33203125" style="65"/>
    <col min="15617" max="15617" width="56.33203125" style="65" customWidth="1"/>
    <col min="15618" max="15623" width="18.6640625" style="65" customWidth="1"/>
    <col min="15624" max="15624" width="20" style="65" customWidth="1"/>
    <col min="15625" max="15625" width="21.44140625" style="65" customWidth="1"/>
    <col min="15626" max="15627" width="19.44140625" style="65" customWidth="1"/>
    <col min="15628" max="15637" width="18.5546875" style="65" customWidth="1"/>
    <col min="15638" max="15639" width="19" style="65" customWidth="1"/>
    <col min="15640" max="15641" width="18.44140625" style="65" customWidth="1"/>
    <col min="15642" max="15643" width="19.44140625" style="65" customWidth="1"/>
    <col min="15644" max="15645" width="17.5546875" style="65" customWidth="1"/>
    <col min="15646" max="15646" width="19.5546875" style="65" customWidth="1"/>
    <col min="15647" max="15647" width="18.5546875" style="65" customWidth="1"/>
    <col min="15648" max="15648" width="73.44140625" style="65" customWidth="1"/>
    <col min="15649" max="15649" width="15.33203125" style="65" customWidth="1"/>
    <col min="15650" max="15651" width="13.5546875" style="65" customWidth="1"/>
    <col min="15652" max="15652" width="14.5546875" style="65" customWidth="1"/>
    <col min="15653" max="15872" width="9.33203125" style="65"/>
    <col min="15873" max="15873" width="56.33203125" style="65" customWidth="1"/>
    <col min="15874" max="15879" width="18.6640625" style="65" customWidth="1"/>
    <col min="15880" max="15880" width="20" style="65" customWidth="1"/>
    <col min="15881" max="15881" width="21.44140625" style="65" customWidth="1"/>
    <col min="15882" max="15883" width="19.44140625" style="65" customWidth="1"/>
    <col min="15884" max="15893" width="18.5546875" style="65" customWidth="1"/>
    <col min="15894" max="15895" width="19" style="65" customWidth="1"/>
    <col min="15896" max="15897" width="18.44140625" style="65" customWidth="1"/>
    <col min="15898" max="15899" width="19.44140625" style="65" customWidth="1"/>
    <col min="15900" max="15901" width="17.5546875" style="65" customWidth="1"/>
    <col min="15902" max="15902" width="19.5546875" style="65" customWidth="1"/>
    <col min="15903" max="15903" width="18.5546875" style="65" customWidth="1"/>
    <col min="15904" max="15904" width="73.44140625" style="65" customWidth="1"/>
    <col min="15905" max="15905" width="15.33203125" style="65" customWidth="1"/>
    <col min="15906" max="15907" width="13.5546875" style="65" customWidth="1"/>
    <col min="15908" max="15908" width="14.5546875" style="65" customWidth="1"/>
    <col min="15909" max="16128" width="9.33203125" style="65"/>
    <col min="16129" max="16129" width="56.33203125" style="65" customWidth="1"/>
    <col min="16130" max="16135" width="18.6640625" style="65" customWidth="1"/>
    <col min="16136" max="16136" width="20" style="65" customWidth="1"/>
    <col min="16137" max="16137" width="21.44140625" style="65" customWidth="1"/>
    <col min="16138" max="16139" width="19.44140625" style="65" customWidth="1"/>
    <col min="16140" max="16149" width="18.5546875" style="65" customWidth="1"/>
    <col min="16150" max="16151" width="19" style="65" customWidth="1"/>
    <col min="16152" max="16153" width="18.44140625" style="65" customWidth="1"/>
    <col min="16154" max="16155" width="19.44140625" style="65" customWidth="1"/>
    <col min="16156" max="16157" width="17.5546875" style="65" customWidth="1"/>
    <col min="16158" max="16158" width="19.5546875" style="65" customWidth="1"/>
    <col min="16159" max="16159" width="18.5546875" style="65" customWidth="1"/>
    <col min="16160" max="16160" width="73.44140625" style="65" customWidth="1"/>
    <col min="16161" max="16161" width="15.33203125" style="65" customWidth="1"/>
    <col min="16162" max="16163" width="13.5546875" style="65" customWidth="1"/>
    <col min="16164" max="16164" width="14.5546875" style="65" customWidth="1"/>
    <col min="16165" max="16384" width="9.33203125" style="65"/>
  </cols>
  <sheetData>
    <row r="1" spans="1:366" ht="18.75" customHeight="1" x14ac:dyDescent="0.3">
      <c r="AB1" s="1271"/>
      <c r="AC1" s="1271"/>
      <c r="AD1" s="1271"/>
      <c r="AG1" s="1316" t="s">
        <v>293</v>
      </c>
    </row>
    <row r="2" spans="1:366" ht="39.75" customHeight="1" x14ac:dyDescent="0.3">
      <c r="A2" s="1715" t="s">
        <v>85</v>
      </c>
      <c r="B2" s="1715"/>
      <c r="C2" s="1715"/>
      <c r="D2" s="1715"/>
      <c r="E2" s="1715"/>
      <c r="F2" s="1715"/>
      <c r="G2" s="1715"/>
      <c r="H2" s="1715"/>
      <c r="I2" s="1715"/>
      <c r="J2" s="1715"/>
      <c r="K2" s="1715"/>
      <c r="L2" s="1715"/>
      <c r="M2" s="1715"/>
      <c r="N2" s="1715"/>
      <c r="O2" s="1715"/>
      <c r="P2" s="1715"/>
      <c r="Q2" s="1715"/>
      <c r="R2" s="1317"/>
      <c r="S2" s="1317"/>
      <c r="T2" s="1317"/>
      <c r="U2" s="1317"/>
      <c r="V2" s="1317"/>
      <c r="W2" s="1317"/>
      <c r="X2" s="1317"/>
      <c r="Y2" s="1317"/>
      <c r="Z2" s="1317"/>
      <c r="AA2" s="1317"/>
      <c r="AB2" s="1317"/>
      <c r="AC2" s="1317"/>
      <c r="AD2" s="1317"/>
      <c r="AE2" s="1317"/>
      <c r="AF2" s="1317"/>
    </row>
    <row r="3" spans="1:366" ht="37.5" customHeight="1" x14ac:dyDescent="0.3">
      <c r="A3" s="1716" t="s">
        <v>439</v>
      </c>
      <c r="B3" s="1716"/>
      <c r="C3" s="1716"/>
      <c r="D3" s="1716"/>
      <c r="E3" s="1716"/>
      <c r="F3" s="1716"/>
      <c r="G3" s="1716"/>
      <c r="H3" s="1716"/>
      <c r="I3" s="1716"/>
      <c r="J3" s="1716"/>
      <c r="K3" s="1716"/>
      <c r="L3" s="1716"/>
      <c r="M3" s="1716"/>
      <c r="N3" s="1716"/>
      <c r="O3" s="1716"/>
      <c r="P3" s="1716"/>
      <c r="Q3" s="1716"/>
      <c r="R3" s="1318"/>
      <c r="S3" s="1318"/>
      <c r="T3" s="1318"/>
      <c r="U3" s="1318"/>
      <c r="V3" s="1318"/>
      <c r="W3" s="1318"/>
      <c r="X3" s="1318"/>
      <c r="Y3" s="1318"/>
      <c r="Z3" s="1318"/>
      <c r="AA3" s="1318"/>
      <c r="AB3" s="1462" t="s">
        <v>294</v>
      </c>
      <c r="AC3" s="1462"/>
      <c r="AD3" s="1462"/>
      <c r="AE3" s="1462"/>
      <c r="AF3" s="1462"/>
    </row>
    <row r="4" spans="1:366" s="74" customFormat="1" ht="36.75" customHeight="1" x14ac:dyDescent="0.3">
      <c r="A4" s="1717" t="s">
        <v>1</v>
      </c>
      <c r="B4" s="1720" t="s">
        <v>295</v>
      </c>
      <c r="C4" s="1720" t="s">
        <v>295</v>
      </c>
      <c r="D4" s="1720" t="s">
        <v>3</v>
      </c>
      <c r="E4" s="1722" t="s">
        <v>296</v>
      </c>
      <c r="F4" s="1724" t="s">
        <v>195</v>
      </c>
      <c r="G4" s="1725"/>
      <c r="H4" s="1724" t="s">
        <v>6</v>
      </c>
      <c r="I4" s="1725"/>
      <c r="J4" s="1724" t="s">
        <v>7</v>
      </c>
      <c r="K4" s="1725"/>
      <c r="L4" s="1724" t="s">
        <v>8</v>
      </c>
      <c r="M4" s="1725"/>
      <c r="N4" s="1724" t="s">
        <v>9</v>
      </c>
      <c r="O4" s="1725"/>
      <c r="P4" s="1724" t="s">
        <v>10</v>
      </c>
      <c r="Q4" s="1725"/>
      <c r="R4" s="1724" t="s">
        <v>11</v>
      </c>
      <c r="S4" s="1725"/>
      <c r="T4" s="1724" t="s">
        <v>12</v>
      </c>
      <c r="U4" s="1725"/>
      <c r="V4" s="1724" t="s">
        <v>13</v>
      </c>
      <c r="W4" s="1725"/>
      <c r="X4" s="1724" t="s">
        <v>14</v>
      </c>
      <c r="Y4" s="1725"/>
      <c r="Z4" s="1724" t="s">
        <v>15</v>
      </c>
      <c r="AA4" s="1725"/>
      <c r="AB4" s="1724" t="s">
        <v>16</v>
      </c>
      <c r="AC4" s="1725"/>
      <c r="AD4" s="1724" t="s">
        <v>17</v>
      </c>
      <c r="AE4" s="1725"/>
      <c r="AF4" s="1717" t="s">
        <v>18</v>
      </c>
    </row>
    <row r="5" spans="1:366" s="76" customFormat="1" ht="37.5" customHeight="1" x14ac:dyDescent="0.3">
      <c r="A5" s="1718"/>
      <c r="B5" s="1721"/>
      <c r="C5" s="1721"/>
      <c r="D5" s="1721"/>
      <c r="E5" s="1723"/>
      <c r="F5" s="1726"/>
      <c r="G5" s="1727"/>
      <c r="H5" s="1726"/>
      <c r="I5" s="1727"/>
      <c r="J5" s="1726"/>
      <c r="K5" s="1727"/>
      <c r="L5" s="1726"/>
      <c r="M5" s="1727"/>
      <c r="N5" s="1726"/>
      <c r="O5" s="1727"/>
      <c r="P5" s="1726"/>
      <c r="Q5" s="1727"/>
      <c r="R5" s="1726"/>
      <c r="S5" s="1727"/>
      <c r="T5" s="1726"/>
      <c r="U5" s="1727"/>
      <c r="V5" s="1726"/>
      <c r="W5" s="1727"/>
      <c r="X5" s="1726"/>
      <c r="Y5" s="1727"/>
      <c r="Z5" s="1726"/>
      <c r="AA5" s="1727"/>
      <c r="AB5" s="1726"/>
      <c r="AC5" s="1727"/>
      <c r="AD5" s="1726"/>
      <c r="AE5" s="1727"/>
      <c r="AF5" s="1718"/>
      <c r="AG5" s="76" t="s">
        <v>22</v>
      </c>
      <c r="AH5" s="76" t="s">
        <v>297</v>
      </c>
      <c r="AI5" s="76" t="s">
        <v>113</v>
      </c>
      <c r="AJ5" s="76" t="s">
        <v>298</v>
      </c>
    </row>
    <row r="6" spans="1:366" s="76" customFormat="1" ht="42" customHeight="1" x14ac:dyDescent="0.3">
      <c r="A6" s="1719"/>
      <c r="B6" s="357">
        <v>2021</v>
      </c>
      <c r="C6" s="358">
        <v>44562</v>
      </c>
      <c r="D6" s="358">
        <v>44562</v>
      </c>
      <c r="E6" s="359">
        <v>44562</v>
      </c>
      <c r="F6" s="360" t="s">
        <v>20</v>
      </c>
      <c r="G6" s="360" t="s">
        <v>21</v>
      </c>
      <c r="H6" s="360" t="s">
        <v>22</v>
      </c>
      <c r="I6" s="360" t="s">
        <v>23</v>
      </c>
      <c r="J6" s="360" t="s">
        <v>22</v>
      </c>
      <c r="K6" s="360" t="s">
        <v>23</v>
      </c>
      <c r="L6" s="360" t="s">
        <v>22</v>
      </c>
      <c r="M6" s="360" t="s">
        <v>23</v>
      </c>
      <c r="N6" s="360" t="s">
        <v>22</v>
      </c>
      <c r="O6" s="360" t="s">
        <v>23</v>
      </c>
      <c r="P6" s="360" t="s">
        <v>22</v>
      </c>
      <c r="Q6" s="360" t="s">
        <v>23</v>
      </c>
      <c r="R6" s="360" t="s">
        <v>22</v>
      </c>
      <c r="S6" s="360" t="s">
        <v>23</v>
      </c>
      <c r="T6" s="360" t="s">
        <v>22</v>
      </c>
      <c r="U6" s="360" t="s">
        <v>23</v>
      </c>
      <c r="V6" s="360" t="s">
        <v>22</v>
      </c>
      <c r="W6" s="360" t="s">
        <v>23</v>
      </c>
      <c r="X6" s="360" t="s">
        <v>22</v>
      </c>
      <c r="Y6" s="360" t="s">
        <v>23</v>
      </c>
      <c r="Z6" s="360" t="s">
        <v>22</v>
      </c>
      <c r="AA6" s="360" t="s">
        <v>23</v>
      </c>
      <c r="AB6" s="360" t="s">
        <v>22</v>
      </c>
      <c r="AC6" s="360" t="s">
        <v>23</v>
      </c>
      <c r="AD6" s="360" t="s">
        <v>22</v>
      </c>
      <c r="AE6" s="360" t="s">
        <v>23</v>
      </c>
      <c r="AF6" s="1719"/>
    </row>
    <row r="7" spans="1:366" s="78" customFormat="1" ht="17.25" customHeight="1" x14ac:dyDescent="0.3">
      <c r="A7" s="77">
        <v>1</v>
      </c>
      <c r="B7" s="77">
        <v>2</v>
      </c>
      <c r="C7" s="77">
        <v>3</v>
      </c>
      <c r="D7" s="77">
        <v>4</v>
      </c>
      <c r="E7" s="77">
        <v>5</v>
      </c>
      <c r="F7" s="77">
        <v>6</v>
      </c>
      <c r="G7" s="77">
        <v>7</v>
      </c>
      <c r="H7" s="77">
        <v>8</v>
      </c>
      <c r="I7" s="77">
        <v>9</v>
      </c>
      <c r="J7" s="77">
        <v>10</v>
      </c>
      <c r="K7" s="77">
        <v>11</v>
      </c>
      <c r="L7" s="77">
        <v>12</v>
      </c>
      <c r="M7" s="77">
        <v>13</v>
      </c>
      <c r="N7" s="77">
        <v>14</v>
      </c>
      <c r="O7" s="77">
        <v>15</v>
      </c>
      <c r="P7" s="77">
        <v>16</v>
      </c>
      <c r="Q7" s="77">
        <v>17</v>
      </c>
      <c r="R7" s="77">
        <v>18</v>
      </c>
      <c r="S7" s="77">
        <v>19</v>
      </c>
      <c r="T7" s="77">
        <v>20</v>
      </c>
      <c r="U7" s="77">
        <v>21</v>
      </c>
      <c r="V7" s="77">
        <v>22</v>
      </c>
      <c r="W7" s="77">
        <v>23</v>
      </c>
      <c r="X7" s="77">
        <v>24</v>
      </c>
      <c r="Y7" s="77">
        <v>25</v>
      </c>
      <c r="Z7" s="77">
        <v>26</v>
      </c>
      <c r="AA7" s="77">
        <v>27</v>
      </c>
      <c r="AB7" s="77">
        <v>28</v>
      </c>
      <c r="AC7" s="77">
        <v>29</v>
      </c>
      <c r="AD7" s="77">
        <v>30</v>
      </c>
      <c r="AE7" s="77">
        <v>31</v>
      </c>
      <c r="AF7" s="77">
        <v>32</v>
      </c>
    </row>
    <row r="8" spans="1:366" s="78" customFormat="1" ht="35.25" customHeight="1" x14ac:dyDescent="0.3">
      <c r="A8" s="1728" t="s">
        <v>299</v>
      </c>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30"/>
      <c r="AF8" s="77"/>
    </row>
    <row r="9" spans="1:366" s="366" customFormat="1" ht="105" customHeight="1" x14ac:dyDescent="0.3">
      <c r="A9" s="361" t="s">
        <v>300</v>
      </c>
      <c r="B9" s="362">
        <f>B10+B11+B12+B14</f>
        <v>45260.389900000002</v>
      </c>
      <c r="C9" s="362">
        <f>C10+C11+C12+C14</f>
        <v>45260.389900000002</v>
      </c>
      <c r="D9" s="362">
        <f>D10+D11+D12+D14</f>
        <v>43225.219219999999</v>
      </c>
      <c r="E9" s="362">
        <f>E10+E11+E12+E14</f>
        <v>43225.219219999999</v>
      </c>
      <c r="F9" s="363">
        <f>IFERROR(E9/B9*100,0)</f>
        <v>95.503417702550536</v>
      </c>
      <c r="G9" s="363">
        <f>IFERROR(E9/C9*100,0)</f>
        <v>95.503417702550536</v>
      </c>
      <c r="H9" s="362">
        <f t="shared" ref="H9:AE9" si="0">H10+H11+H12+H14</f>
        <v>4432.0239000000001</v>
      </c>
      <c r="I9" s="362">
        <f t="shared" si="0"/>
        <v>3756.5731999999998</v>
      </c>
      <c r="J9" s="362">
        <f t="shared" si="0"/>
        <v>4305.3029999999999</v>
      </c>
      <c r="K9" s="362">
        <f t="shared" si="0"/>
        <v>3275.8634999999999</v>
      </c>
      <c r="L9" s="362">
        <f t="shared" si="0"/>
        <v>2492.5039999999999</v>
      </c>
      <c r="M9" s="362">
        <f t="shared" si="0"/>
        <v>2104.8045199999997</v>
      </c>
      <c r="N9" s="362">
        <f t="shared" si="0"/>
        <v>5330.6080000000002</v>
      </c>
      <c r="O9" s="362">
        <f>O10+O11+O12+O14</f>
        <v>4915.1579999999994</v>
      </c>
      <c r="P9" s="362">
        <f t="shared" si="0"/>
        <v>3022.7820000000002</v>
      </c>
      <c r="Q9" s="362">
        <f t="shared" si="0"/>
        <v>3757.48</v>
      </c>
      <c r="R9" s="362">
        <f t="shared" si="0"/>
        <v>2996.8490000000002</v>
      </c>
      <c r="S9" s="362">
        <f t="shared" si="0"/>
        <v>3982.598</v>
      </c>
      <c r="T9" s="362">
        <f t="shared" si="0"/>
        <v>5914.5209999999997</v>
      </c>
      <c r="U9" s="362">
        <f t="shared" si="0"/>
        <v>6102.5869999999995</v>
      </c>
      <c r="V9" s="362">
        <f t="shared" si="0"/>
        <v>3058.3940000000002</v>
      </c>
      <c r="W9" s="362">
        <f t="shared" si="0"/>
        <v>2983.087</v>
      </c>
      <c r="X9" s="362">
        <f t="shared" si="0"/>
        <v>1981.623</v>
      </c>
      <c r="Y9" s="362">
        <f t="shared" si="0"/>
        <v>2059.89</v>
      </c>
      <c r="Z9" s="362">
        <f t="shared" si="0"/>
        <v>5117.3320000000003</v>
      </c>
      <c r="AA9" s="362">
        <f t="shared" si="0"/>
        <v>2617.348</v>
      </c>
      <c r="AB9" s="362">
        <f t="shared" si="0"/>
        <v>3509.6970000000001</v>
      </c>
      <c r="AC9" s="362">
        <f t="shared" si="0"/>
        <v>2025.1699999999998</v>
      </c>
      <c r="AD9" s="362">
        <f t="shared" si="0"/>
        <v>3098.7529999999997</v>
      </c>
      <c r="AE9" s="362">
        <f t="shared" si="0"/>
        <v>5644.66</v>
      </c>
      <c r="AF9" s="364"/>
      <c r="AG9" s="365">
        <f>H9+J9+L9+N9+P9+R9+T9+V9+X9+Z9+AB9+AD9</f>
        <v>45260.389900000002</v>
      </c>
      <c r="AH9" s="365">
        <f>H9+J9+L9+N9+P9+R9+T9+V9+X9</f>
        <v>33534.607900000003</v>
      </c>
      <c r="AI9" s="365">
        <f>I9+K9+M9+O9+Q9+S9+U9+W9+Y9+AA9+AC9+AE9</f>
        <v>43225.219219999999</v>
      </c>
      <c r="AJ9" s="365">
        <f>E9-C9</f>
        <v>-2035.1706800000029</v>
      </c>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c r="IR9" s="81"/>
      <c r="IS9" s="81"/>
      <c r="IT9" s="81"/>
      <c r="IU9" s="81"/>
      <c r="IV9" s="81"/>
      <c r="IW9" s="81"/>
      <c r="IX9" s="81"/>
      <c r="IY9" s="81"/>
      <c r="IZ9" s="81"/>
      <c r="JA9" s="81"/>
      <c r="JB9" s="81"/>
      <c r="JC9" s="81"/>
      <c r="JD9" s="81"/>
      <c r="JE9" s="81"/>
      <c r="JF9" s="81"/>
      <c r="JG9" s="81"/>
      <c r="JH9" s="81"/>
      <c r="JI9" s="81"/>
      <c r="JJ9" s="81"/>
      <c r="JK9" s="81"/>
      <c r="JL9" s="81"/>
      <c r="JM9" s="81"/>
      <c r="JN9" s="81"/>
      <c r="JO9" s="81"/>
      <c r="JP9" s="81"/>
      <c r="JQ9" s="81"/>
      <c r="JR9" s="81"/>
      <c r="JS9" s="81"/>
      <c r="JT9" s="81"/>
      <c r="JU9" s="81"/>
      <c r="JV9" s="81"/>
      <c r="JW9" s="81"/>
      <c r="JX9" s="81"/>
      <c r="JY9" s="81"/>
      <c r="JZ9" s="81"/>
      <c r="KA9" s="81"/>
      <c r="KB9" s="81"/>
      <c r="KC9" s="81"/>
      <c r="KD9" s="81"/>
      <c r="KE9" s="81"/>
      <c r="KF9" s="81"/>
      <c r="KG9" s="81"/>
      <c r="KH9" s="81"/>
      <c r="KI9" s="81"/>
      <c r="KJ9" s="81"/>
      <c r="KK9" s="81"/>
      <c r="KL9" s="81"/>
      <c r="KM9" s="81"/>
      <c r="KN9" s="81"/>
      <c r="KO9" s="81"/>
      <c r="KP9" s="81"/>
      <c r="KQ9" s="81"/>
      <c r="KR9" s="81"/>
      <c r="KS9" s="81"/>
      <c r="KT9" s="81"/>
      <c r="KU9" s="81"/>
      <c r="KV9" s="81"/>
      <c r="KW9" s="81"/>
      <c r="KX9" s="81"/>
      <c r="KY9" s="81"/>
      <c r="KZ9" s="81"/>
      <c r="LA9" s="81"/>
      <c r="LB9" s="81"/>
      <c r="LC9" s="81"/>
      <c r="LD9" s="81"/>
      <c r="LE9" s="81"/>
      <c r="LF9" s="81"/>
      <c r="LG9" s="81"/>
      <c r="LH9" s="81"/>
      <c r="LI9" s="81"/>
      <c r="LJ9" s="81"/>
      <c r="LK9" s="81"/>
      <c r="LL9" s="81"/>
      <c r="LM9" s="81"/>
      <c r="LN9" s="81"/>
      <c r="LO9" s="81"/>
      <c r="LP9" s="81"/>
      <c r="LQ9" s="81"/>
      <c r="LR9" s="81"/>
      <c r="LS9" s="81"/>
      <c r="LT9" s="81"/>
      <c r="LU9" s="81"/>
      <c r="LV9" s="81"/>
      <c r="LW9" s="81"/>
      <c r="LX9" s="81"/>
      <c r="LY9" s="81"/>
      <c r="LZ9" s="81"/>
      <c r="MA9" s="81"/>
      <c r="MB9" s="81"/>
      <c r="MC9" s="81"/>
      <c r="MD9" s="81"/>
      <c r="ME9" s="81"/>
      <c r="MF9" s="81"/>
      <c r="MG9" s="81"/>
      <c r="MH9" s="81"/>
      <c r="MI9" s="81"/>
      <c r="MJ9" s="81"/>
      <c r="MK9" s="81"/>
      <c r="ML9" s="81"/>
      <c r="MM9" s="81"/>
      <c r="MN9" s="81"/>
      <c r="MO9" s="81"/>
      <c r="MP9" s="81"/>
      <c r="MQ9" s="81"/>
      <c r="MR9" s="81"/>
      <c r="MS9" s="81"/>
      <c r="MT9" s="81"/>
      <c r="MU9" s="81"/>
      <c r="MV9" s="81"/>
      <c r="MW9" s="81"/>
      <c r="MX9" s="81"/>
      <c r="MY9" s="81"/>
      <c r="MZ9" s="81"/>
      <c r="NA9" s="81"/>
      <c r="NB9" s="81"/>
    </row>
    <row r="10" spans="1:366" s="81" customFormat="1" ht="20.25" customHeight="1" x14ac:dyDescent="0.35">
      <c r="A10" s="83" t="s">
        <v>29</v>
      </c>
      <c r="B10" s="367">
        <f>B17</f>
        <v>535.29999999999995</v>
      </c>
      <c r="C10" s="367">
        <f t="shared" ref="B10:E14" si="1">C17</f>
        <v>535.29999999999995</v>
      </c>
      <c r="D10" s="367">
        <f t="shared" si="1"/>
        <v>311.51</v>
      </c>
      <c r="E10" s="367">
        <f>E17</f>
        <v>311.51</v>
      </c>
      <c r="F10" s="368">
        <f t="shared" ref="F10:F28" si="2">IFERROR(E10/B10*100,0)</f>
        <v>58.193536334765547</v>
      </c>
      <c r="G10" s="368">
        <f t="shared" ref="G10:G28" si="3">IFERROR(E10/C10*100,0)</f>
        <v>58.193536334765547</v>
      </c>
      <c r="H10" s="367">
        <f>H17+H48</f>
        <v>0</v>
      </c>
      <c r="I10" s="367">
        <f t="shared" ref="I10:AE10" si="4">I17+I48</f>
        <v>0</v>
      </c>
      <c r="J10" s="367">
        <f t="shared" si="4"/>
        <v>0</v>
      </c>
      <c r="K10" s="367">
        <f t="shared" si="4"/>
        <v>0</v>
      </c>
      <c r="L10" s="367">
        <f t="shared" si="4"/>
        <v>0</v>
      </c>
      <c r="M10" s="367">
        <f t="shared" si="4"/>
        <v>0</v>
      </c>
      <c r="N10" s="367">
        <f t="shared" si="4"/>
        <v>0</v>
      </c>
      <c r="O10" s="367">
        <f t="shared" si="4"/>
        <v>0</v>
      </c>
      <c r="P10" s="367">
        <f t="shared" si="4"/>
        <v>0</v>
      </c>
      <c r="Q10" s="367">
        <f t="shared" si="4"/>
        <v>0</v>
      </c>
      <c r="R10" s="367">
        <f t="shared" si="4"/>
        <v>0</v>
      </c>
      <c r="S10" s="367">
        <f t="shared" si="4"/>
        <v>0</v>
      </c>
      <c r="T10" s="367">
        <f t="shared" si="4"/>
        <v>0</v>
      </c>
      <c r="U10" s="367">
        <f t="shared" si="4"/>
        <v>0</v>
      </c>
      <c r="V10" s="367">
        <f t="shared" si="4"/>
        <v>0</v>
      </c>
      <c r="W10" s="367">
        <f t="shared" si="4"/>
        <v>0</v>
      </c>
      <c r="X10" s="367">
        <f t="shared" si="4"/>
        <v>0</v>
      </c>
      <c r="Y10" s="367">
        <f t="shared" si="4"/>
        <v>0</v>
      </c>
      <c r="Z10" s="367">
        <f t="shared" si="4"/>
        <v>0</v>
      </c>
      <c r="AA10" s="367">
        <f t="shared" si="4"/>
        <v>56.77</v>
      </c>
      <c r="AB10" s="367">
        <f t="shared" si="4"/>
        <v>535.29999999999995</v>
      </c>
      <c r="AC10" s="367">
        <f t="shared" si="4"/>
        <v>254.74</v>
      </c>
      <c r="AD10" s="367">
        <f t="shared" si="4"/>
        <v>0</v>
      </c>
      <c r="AE10" s="367">
        <f t="shared" si="4"/>
        <v>0</v>
      </c>
      <c r="AF10" s="364"/>
      <c r="AG10" s="369">
        <f t="shared" ref="AG10:AG70" si="5">H10+J10+L10+N10+P10+R10+T10+V10+X10+Z10+AB10+AD10</f>
        <v>535.29999999999995</v>
      </c>
      <c r="AH10" s="369">
        <f t="shared" ref="AH10:AH70" si="6">H10+J10+L10+N10+P10+R10+T10+V10+X10</f>
        <v>0</v>
      </c>
      <c r="AI10" s="369">
        <f t="shared" ref="AI10:AI72" si="7">I10+K10+M10+O10+Q10+S10+U10+W10+Y10+AA10+AC10+AE10</f>
        <v>311.51</v>
      </c>
      <c r="AJ10" s="369">
        <f t="shared" ref="AJ10:AJ72" si="8">E10-C10</f>
        <v>-223.78999999999996</v>
      </c>
    </row>
    <row r="11" spans="1:366" s="81" customFormat="1" ht="36" x14ac:dyDescent="0.35">
      <c r="A11" s="84" t="s">
        <v>93</v>
      </c>
      <c r="B11" s="368">
        <f>B18</f>
        <v>0</v>
      </c>
      <c r="C11" s="368">
        <f t="shared" si="1"/>
        <v>0</v>
      </c>
      <c r="D11" s="368">
        <f t="shared" si="1"/>
        <v>0</v>
      </c>
      <c r="E11" s="368">
        <f t="shared" si="1"/>
        <v>0</v>
      </c>
      <c r="F11" s="368">
        <f>IFERROR(E11/B11*100,0)</f>
        <v>0</v>
      </c>
      <c r="G11" s="368">
        <f>IFERROR(E11/C11*100,0)</f>
        <v>0</v>
      </c>
      <c r="H11" s="368">
        <f>H18</f>
        <v>0</v>
      </c>
      <c r="I11" s="368">
        <f t="shared" ref="H11:AE14" si="9">I18</f>
        <v>0</v>
      </c>
      <c r="J11" s="368">
        <f t="shared" si="9"/>
        <v>0</v>
      </c>
      <c r="K11" s="368">
        <f t="shared" si="9"/>
        <v>0</v>
      </c>
      <c r="L11" s="368">
        <f t="shared" si="9"/>
        <v>0</v>
      </c>
      <c r="M11" s="368">
        <f t="shared" si="9"/>
        <v>0</v>
      </c>
      <c r="N11" s="368">
        <f t="shared" si="9"/>
        <v>0</v>
      </c>
      <c r="O11" s="368">
        <f t="shared" si="9"/>
        <v>0</v>
      </c>
      <c r="P11" s="368">
        <f t="shared" si="9"/>
        <v>0</v>
      </c>
      <c r="Q11" s="368">
        <f t="shared" si="9"/>
        <v>0</v>
      </c>
      <c r="R11" s="368">
        <f t="shared" si="9"/>
        <v>0</v>
      </c>
      <c r="S11" s="368">
        <f t="shared" si="9"/>
        <v>0</v>
      </c>
      <c r="T11" s="368">
        <f t="shared" si="9"/>
        <v>0</v>
      </c>
      <c r="U11" s="368">
        <f t="shared" si="9"/>
        <v>0</v>
      </c>
      <c r="V11" s="368">
        <f t="shared" si="9"/>
        <v>0</v>
      </c>
      <c r="W11" s="368">
        <f t="shared" si="9"/>
        <v>0</v>
      </c>
      <c r="X11" s="368">
        <f t="shared" si="9"/>
        <v>0</v>
      </c>
      <c r="Y11" s="368">
        <f t="shared" si="9"/>
        <v>0</v>
      </c>
      <c r="Z11" s="368">
        <f t="shared" si="9"/>
        <v>0</v>
      </c>
      <c r="AA11" s="368">
        <f t="shared" si="9"/>
        <v>0</v>
      </c>
      <c r="AB11" s="368">
        <f t="shared" si="9"/>
        <v>0</v>
      </c>
      <c r="AC11" s="368">
        <f t="shared" si="9"/>
        <v>0</v>
      </c>
      <c r="AD11" s="368">
        <f t="shared" si="9"/>
        <v>0</v>
      </c>
      <c r="AE11" s="368">
        <f t="shared" si="9"/>
        <v>0</v>
      </c>
      <c r="AF11" s="364"/>
      <c r="AG11" s="369">
        <f t="shared" si="5"/>
        <v>0</v>
      </c>
      <c r="AH11" s="369">
        <f t="shared" si="6"/>
        <v>0</v>
      </c>
      <c r="AI11" s="369">
        <f t="shared" si="7"/>
        <v>0</v>
      </c>
      <c r="AJ11" s="369">
        <f t="shared" si="8"/>
        <v>0</v>
      </c>
    </row>
    <row r="12" spans="1:366" s="81" customFormat="1" x14ac:dyDescent="0.35">
      <c r="A12" s="83" t="s">
        <v>28</v>
      </c>
      <c r="B12" s="368">
        <f>B19</f>
        <v>44725.089899999999</v>
      </c>
      <c r="C12" s="368">
        <f>C19</f>
        <v>44725.089899999999</v>
      </c>
      <c r="D12" s="368">
        <f t="shared" si="1"/>
        <v>42913.709219999997</v>
      </c>
      <c r="E12" s="368">
        <f t="shared" si="1"/>
        <v>42913.709219999997</v>
      </c>
      <c r="F12" s="368">
        <f>IFERROR(E12/B12*100,0)</f>
        <v>95.949967492407424</v>
      </c>
      <c r="G12" s="368">
        <f>IFERROR(E12/C12*100,0)</f>
        <v>95.949967492407424</v>
      </c>
      <c r="H12" s="368">
        <f t="shared" si="9"/>
        <v>4432.0239000000001</v>
      </c>
      <c r="I12" s="368">
        <f t="shared" si="9"/>
        <v>3756.5731999999998</v>
      </c>
      <c r="J12" s="368">
        <f t="shared" si="9"/>
        <v>4305.3029999999999</v>
      </c>
      <c r="K12" s="368">
        <f t="shared" si="9"/>
        <v>3275.8634999999999</v>
      </c>
      <c r="L12" s="368">
        <f t="shared" si="9"/>
        <v>2492.5039999999999</v>
      </c>
      <c r="M12" s="368">
        <f t="shared" si="9"/>
        <v>2104.8045199999997</v>
      </c>
      <c r="N12" s="368">
        <f t="shared" si="9"/>
        <v>5330.6080000000002</v>
      </c>
      <c r="O12" s="368">
        <f>O19</f>
        <v>4915.1579999999994</v>
      </c>
      <c r="P12" s="368">
        <f t="shared" si="9"/>
        <v>3022.7820000000002</v>
      </c>
      <c r="Q12" s="368">
        <f>Q19</f>
        <v>3757.48</v>
      </c>
      <c r="R12" s="368">
        <f t="shared" si="9"/>
        <v>2996.8490000000002</v>
      </c>
      <c r="S12" s="368">
        <f>S19</f>
        <v>3982.598</v>
      </c>
      <c r="T12" s="368">
        <f t="shared" si="9"/>
        <v>5914.5209999999997</v>
      </c>
      <c r="U12" s="368">
        <f>U19</f>
        <v>6102.5869999999995</v>
      </c>
      <c r="V12" s="368">
        <f t="shared" si="9"/>
        <v>3058.3940000000002</v>
      </c>
      <c r="W12" s="368">
        <f t="shared" ref="W12:Y13" si="10">W19</f>
        <v>2983.087</v>
      </c>
      <c r="X12" s="368">
        <f t="shared" si="10"/>
        <v>1981.623</v>
      </c>
      <c r="Y12" s="368">
        <f t="shared" si="10"/>
        <v>2059.89</v>
      </c>
      <c r="Z12" s="368">
        <f t="shared" si="9"/>
        <v>5117.3320000000003</v>
      </c>
      <c r="AA12" s="368">
        <f>AA19</f>
        <v>2560.578</v>
      </c>
      <c r="AB12" s="368">
        <f t="shared" si="9"/>
        <v>2974.3969999999999</v>
      </c>
      <c r="AC12" s="368">
        <f>AC19</f>
        <v>1770.4299999999998</v>
      </c>
      <c r="AD12" s="368">
        <f t="shared" si="9"/>
        <v>3098.7529999999997</v>
      </c>
      <c r="AE12" s="368">
        <f>AE19</f>
        <v>5644.66</v>
      </c>
      <c r="AF12" s="364"/>
      <c r="AG12" s="369">
        <f t="shared" si="5"/>
        <v>44725.089899999999</v>
      </c>
      <c r="AH12" s="369">
        <f t="shared" si="6"/>
        <v>33534.607900000003</v>
      </c>
      <c r="AI12" s="369">
        <f t="shared" si="7"/>
        <v>42913.709220000004</v>
      </c>
      <c r="AJ12" s="369">
        <f t="shared" si="8"/>
        <v>-1811.380680000002</v>
      </c>
    </row>
    <row r="13" spans="1:366" s="81" customFormat="1" ht="36" x14ac:dyDescent="0.35">
      <c r="A13" s="387" t="s">
        <v>94</v>
      </c>
      <c r="B13" s="1491">
        <f t="shared" si="1"/>
        <v>0</v>
      </c>
      <c r="C13" s="1491">
        <f>C20</f>
        <v>0</v>
      </c>
      <c r="D13" s="1491">
        <f t="shared" si="1"/>
        <v>0</v>
      </c>
      <c r="E13" s="1491">
        <f t="shared" si="1"/>
        <v>0</v>
      </c>
      <c r="F13" s="1491">
        <f>IFERROR(E13/B13*100,0)</f>
        <v>0</v>
      </c>
      <c r="G13" s="1491">
        <f>IFERROR(E13/C13*100,0)</f>
        <v>0</v>
      </c>
      <c r="H13" s="1491">
        <f t="shared" si="9"/>
        <v>0</v>
      </c>
      <c r="I13" s="1491">
        <f t="shared" si="9"/>
        <v>0</v>
      </c>
      <c r="J13" s="1491">
        <f t="shared" si="9"/>
        <v>0</v>
      </c>
      <c r="K13" s="1491">
        <f t="shared" si="9"/>
        <v>0</v>
      </c>
      <c r="L13" s="1491">
        <f t="shared" si="9"/>
        <v>0</v>
      </c>
      <c r="M13" s="1491">
        <f t="shared" si="9"/>
        <v>0</v>
      </c>
      <c r="N13" s="1491">
        <f>N20</f>
        <v>0</v>
      </c>
      <c r="O13" s="1491">
        <f>O20</f>
        <v>0</v>
      </c>
      <c r="P13" s="1491">
        <f>P20</f>
        <v>0</v>
      </c>
      <c r="Q13" s="1491">
        <f>Q20</f>
        <v>0</v>
      </c>
      <c r="R13" s="1491">
        <f>R20</f>
        <v>0</v>
      </c>
      <c r="S13" s="1491">
        <f>S20</f>
        <v>0</v>
      </c>
      <c r="T13" s="1491">
        <f>T20</f>
        <v>0</v>
      </c>
      <c r="U13" s="1491">
        <f>U20</f>
        <v>0</v>
      </c>
      <c r="V13" s="1491">
        <f>V20</f>
        <v>0</v>
      </c>
      <c r="W13" s="1491">
        <f t="shared" si="10"/>
        <v>0</v>
      </c>
      <c r="X13" s="1491">
        <f t="shared" si="10"/>
        <v>0</v>
      </c>
      <c r="Y13" s="1491">
        <f t="shared" si="10"/>
        <v>0</v>
      </c>
      <c r="Z13" s="1491">
        <f>Z20</f>
        <v>0</v>
      </c>
      <c r="AA13" s="1491">
        <f>AA20</f>
        <v>0</v>
      </c>
      <c r="AB13" s="1491">
        <f>AB20</f>
        <v>0</v>
      </c>
      <c r="AC13" s="1491">
        <f>AC20</f>
        <v>0</v>
      </c>
      <c r="AD13" s="1491">
        <f>AD20</f>
        <v>0</v>
      </c>
      <c r="AE13" s="1491">
        <f>AE20</f>
        <v>0</v>
      </c>
      <c r="AF13" s="364"/>
      <c r="AG13" s="369">
        <f t="shared" si="5"/>
        <v>0</v>
      </c>
      <c r="AH13" s="369">
        <f t="shared" si="6"/>
        <v>0</v>
      </c>
      <c r="AI13" s="369">
        <f t="shared" si="7"/>
        <v>0</v>
      </c>
      <c r="AJ13" s="369">
        <f t="shared" si="8"/>
        <v>0</v>
      </c>
    </row>
    <row r="14" spans="1:366" s="81" customFormat="1" x14ac:dyDescent="0.35">
      <c r="A14" s="83" t="s">
        <v>95</v>
      </c>
      <c r="B14" s="368">
        <f t="shared" si="1"/>
        <v>0</v>
      </c>
      <c r="C14" s="368">
        <f t="shared" si="1"/>
        <v>0</v>
      </c>
      <c r="D14" s="368">
        <f t="shared" si="1"/>
        <v>0</v>
      </c>
      <c r="E14" s="368">
        <f t="shared" si="1"/>
        <v>0</v>
      </c>
      <c r="F14" s="368">
        <f t="shared" si="2"/>
        <v>0</v>
      </c>
      <c r="G14" s="368">
        <f t="shared" si="3"/>
        <v>0</v>
      </c>
      <c r="H14" s="368">
        <f t="shared" si="9"/>
        <v>0</v>
      </c>
      <c r="I14" s="368">
        <f t="shared" si="9"/>
        <v>0</v>
      </c>
      <c r="J14" s="368">
        <f t="shared" si="9"/>
        <v>0</v>
      </c>
      <c r="K14" s="368">
        <f>K21</f>
        <v>0</v>
      </c>
      <c r="L14" s="368">
        <f t="shared" si="9"/>
        <v>0</v>
      </c>
      <c r="M14" s="368">
        <f>M21</f>
        <v>0</v>
      </c>
      <c r="N14" s="368">
        <f t="shared" si="9"/>
        <v>0</v>
      </c>
      <c r="O14" s="368">
        <f>O21</f>
        <v>0</v>
      </c>
      <c r="P14" s="368">
        <f t="shared" si="9"/>
        <v>0</v>
      </c>
      <c r="Q14" s="368">
        <f>Q21</f>
        <v>0</v>
      </c>
      <c r="R14" s="368">
        <f t="shared" si="9"/>
        <v>0</v>
      </c>
      <c r="S14" s="368">
        <f>S21</f>
        <v>0</v>
      </c>
      <c r="T14" s="368">
        <f t="shared" si="9"/>
        <v>0</v>
      </c>
      <c r="U14" s="368">
        <f>U21</f>
        <v>0</v>
      </c>
      <c r="V14" s="368">
        <f t="shared" si="9"/>
        <v>0</v>
      </c>
      <c r="W14" s="368">
        <f>W21</f>
        <v>0</v>
      </c>
      <c r="X14" s="368">
        <f t="shared" si="9"/>
        <v>0</v>
      </c>
      <c r="Y14" s="368">
        <f>Y21</f>
        <v>0</v>
      </c>
      <c r="Z14" s="368">
        <f t="shared" si="9"/>
        <v>0</v>
      </c>
      <c r="AA14" s="368">
        <f>AA21</f>
        <v>0</v>
      </c>
      <c r="AB14" s="368">
        <f t="shared" si="9"/>
        <v>0</v>
      </c>
      <c r="AC14" s="368">
        <f>AC21</f>
        <v>0</v>
      </c>
      <c r="AD14" s="368">
        <f t="shared" si="9"/>
        <v>0</v>
      </c>
      <c r="AE14" s="368">
        <f>AE21</f>
        <v>0</v>
      </c>
      <c r="AF14" s="364"/>
      <c r="AG14" s="369">
        <f t="shared" si="5"/>
        <v>0</v>
      </c>
      <c r="AH14" s="369">
        <f t="shared" si="6"/>
        <v>0</v>
      </c>
      <c r="AI14" s="369">
        <f t="shared" si="7"/>
        <v>0</v>
      </c>
      <c r="AJ14" s="369">
        <f t="shared" si="8"/>
        <v>0</v>
      </c>
    </row>
    <row r="15" spans="1:366" s="81" customFormat="1" ht="40.5" customHeight="1" x14ac:dyDescent="0.3">
      <c r="A15" s="1731" t="s">
        <v>301</v>
      </c>
      <c r="B15" s="1732"/>
      <c r="C15" s="1732"/>
      <c r="D15" s="1732"/>
      <c r="E15" s="1732"/>
      <c r="F15" s="1732"/>
      <c r="G15" s="1732"/>
      <c r="H15" s="1732"/>
      <c r="I15" s="1732"/>
      <c r="J15" s="1732"/>
      <c r="K15" s="1732"/>
      <c r="L15" s="1732"/>
      <c r="M15" s="1732"/>
      <c r="N15" s="1732"/>
      <c r="O15" s="1732"/>
      <c r="P15" s="1732"/>
      <c r="Q15" s="1732"/>
      <c r="R15" s="1732"/>
      <c r="S15" s="1732"/>
      <c r="T15" s="1732"/>
      <c r="U15" s="1732"/>
      <c r="V15" s="1732"/>
      <c r="W15" s="1732"/>
      <c r="X15" s="1732"/>
      <c r="Y15" s="1732"/>
      <c r="Z15" s="1732"/>
      <c r="AA15" s="1732"/>
      <c r="AB15" s="1732"/>
      <c r="AC15" s="1732"/>
      <c r="AD15" s="1732"/>
      <c r="AE15" s="1733"/>
      <c r="AF15" s="364"/>
      <c r="AG15" s="369"/>
      <c r="AH15" s="369"/>
      <c r="AI15" s="369"/>
      <c r="AJ15" s="369"/>
    </row>
    <row r="16" spans="1:366" s="81" customFormat="1" ht="17.399999999999999" x14ac:dyDescent="0.3">
      <c r="A16" s="82" t="s">
        <v>26</v>
      </c>
      <c r="B16" s="367">
        <f>B17+B18+B19+B21</f>
        <v>45260.389900000002</v>
      </c>
      <c r="C16" s="367">
        <f>C17+C18+C19+C21</f>
        <v>45260.389900000002</v>
      </c>
      <c r="D16" s="367">
        <f>D17+D18+D19+D21</f>
        <v>43225.219219999999</v>
      </c>
      <c r="E16" s="367">
        <f>E17+E18+E19+E21</f>
        <v>43225.219219999999</v>
      </c>
      <c r="F16" s="367">
        <f>IFERROR(E16/B16*100,0)</f>
        <v>95.503417702550536</v>
      </c>
      <c r="G16" s="367">
        <f>IFERROR(E16/C16*100,0)</f>
        <v>95.503417702550536</v>
      </c>
      <c r="H16" s="367">
        <f>H17+H18+H19+H21</f>
        <v>4432.0239000000001</v>
      </c>
      <c r="I16" s="367">
        <f>I17+I18+I19+I21</f>
        <v>3756.5731999999998</v>
      </c>
      <c r="J16" s="367">
        <f>J17+J18+J19+J21</f>
        <v>4305.3029999999999</v>
      </c>
      <c r="K16" s="367">
        <f>K17+K18+K19+K21</f>
        <v>3275.8634999999999</v>
      </c>
      <c r="L16" s="367">
        <f>L17+L18+L19+L21</f>
        <v>2492.5039999999999</v>
      </c>
      <c r="M16" s="367">
        <f t="shared" ref="M16:AD16" si="11">M17+M18+M19+M21</f>
        <v>2104.8045199999997</v>
      </c>
      <c r="N16" s="367">
        <f t="shared" si="11"/>
        <v>5330.6080000000002</v>
      </c>
      <c r="O16" s="367">
        <f t="shared" si="11"/>
        <v>4915.1579999999994</v>
      </c>
      <c r="P16" s="367">
        <f t="shared" si="11"/>
        <v>3022.7820000000002</v>
      </c>
      <c r="Q16" s="367">
        <f>Q17+Q18+Q19+Q21</f>
        <v>3757.48</v>
      </c>
      <c r="R16" s="367">
        <f t="shared" si="11"/>
        <v>2996.8490000000002</v>
      </c>
      <c r="S16" s="367">
        <f t="shared" si="11"/>
        <v>3982.598</v>
      </c>
      <c r="T16" s="367">
        <f t="shared" si="11"/>
        <v>5914.5209999999997</v>
      </c>
      <c r="U16" s="367">
        <f>U17+U18+U19+U21</f>
        <v>6102.5869999999995</v>
      </c>
      <c r="V16" s="367">
        <f t="shared" si="11"/>
        <v>3058.3940000000002</v>
      </c>
      <c r="W16" s="367">
        <f t="shared" si="11"/>
        <v>2983.087</v>
      </c>
      <c r="X16" s="367">
        <f t="shared" si="11"/>
        <v>1981.623</v>
      </c>
      <c r="Y16" s="367">
        <f t="shared" si="11"/>
        <v>2059.89</v>
      </c>
      <c r="Z16" s="367">
        <f t="shared" si="11"/>
        <v>5117.3320000000003</v>
      </c>
      <c r="AA16" s="367">
        <f>AA17+AA18+AA19+AA21</f>
        <v>2617.348</v>
      </c>
      <c r="AB16" s="367">
        <f t="shared" si="11"/>
        <v>3509.6970000000001</v>
      </c>
      <c r="AC16" s="367">
        <f t="shared" si="11"/>
        <v>2025.1699999999998</v>
      </c>
      <c r="AD16" s="367">
        <f t="shared" si="11"/>
        <v>3098.7529999999997</v>
      </c>
      <c r="AE16" s="367">
        <f>AE17+AE18+AE19+AE21</f>
        <v>5644.66</v>
      </c>
      <c r="AF16" s="364"/>
      <c r="AG16" s="369">
        <f t="shared" si="5"/>
        <v>45260.389900000002</v>
      </c>
      <c r="AH16" s="369">
        <f t="shared" si="6"/>
        <v>33534.607900000003</v>
      </c>
      <c r="AI16" s="369">
        <f t="shared" si="7"/>
        <v>43225.219219999999</v>
      </c>
      <c r="AJ16" s="369">
        <f t="shared" si="8"/>
        <v>-2035.1706800000029</v>
      </c>
    </row>
    <row r="17" spans="1:36" s="81" customFormat="1" x14ac:dyDescent="0.35">
      <c r="A17" s="83" t="s">
        <v>29</v>
      </c>
      <c r="B17" s="371">
        <f>B51</f>
        <v>535.29999999999995</v>
      </c>
      <c r="C17" s="371">
        <f t="shared" ref="C17:E17" si="12">C51</f>
        <v>535.29999999999995</v>
      </c>
      <c r="D17" s="371">
        <f t="shared" si="12"/>
        <v>311.51</v>
      </c>
      <c r="E17" s="371">
        <f t="shared" si="12"/>
        <v>311.51</v>
      </c>
      <c r="F17" s="371">
        <f t="shared" si="2"/>
        <v>58.193536334765547</v>
      </c>
      <c r="G17" s="371">
        <f t="shared" si="3"/>
        <v>58.193536334765547</v>
      </c>
      <c r="H17" s="371">
        <f>H51</f>
        <v>0</v>
      </c>
      <c r="I17" s="371">
        <f t="shared" ref="I17:AE17" si="13">I51</f>
        <v>0</v>
      </c>
      <c r="J17" s="371">
        <f t="shared" si="13"/>
        <v>0</v>
      </c>
      <c r="K17" s="371">
        <f t="shared" si="13"/>
        <v>0</v>
      </c>
      <c r="L17" s="371">
        <f t="shared" si="13"/>
        <v>0</v>
      </c>
      <c r="M17" s="371">
        <f t="shared" si="13"/>
        <v>0</v>
      </c>
      <c r="N17" s="371">
        <f t="shared" si="13"/>
        <v>0</v>
      </c>
      <c r="O17" s="371">
        <f t="shared" si="13"/>
        <v>0</v>
      </c>
      <c r="P17" s="371">
        <f t="shared" si="13"/>
        <v>0</v>
      </c>
      <c r="Q17" s="371">
        <f t="shared" si="13"/>
        <v>0</v>
      </c>
      <c r="R17" s="371">
        <f t="shared" si="13"/>
        <v>0</v>
      </c>
      <c r="S17" s="371">
        <f t="shared" si="13"/>
        <v>0</v>
      </c>
      <c r="T17" s="371">
        <f t="shared" si="13"/>
        <v>0</v>
      </c>
      <c r="U17" s="371">
        <f t="shared" si="13"/>
        <v>0</v>
      </c>
      <c r="V17" s="371">
        <f t="shared" si="13"/>
        <v>0</v>
      </c>
      <c r="W17" s="371">
        <f t="shared" si="13"/>
        <v>0</v>
      </c>
      <c r="X17" s="371">
        <f t="shared" si="13"/>
        <v>0</v>
      </c>
      <c r="Y17" s="371">
        <f t="shared" si="13"/>
        <v>0</v>
      </c>
      <c r="Z17" s="371">
        <f t="shared" si="13"/>
        <v>0</v>
      </c>
      <c r="AA17" s="371">
        <f t="shared" si="13"/>
        <v>56.77</v>
      </c>
      <c r="AB17" s="371">
        <f t="shared" si="13"/>
        <v>535.29999999999995</v>
      </c>
      <c r="AC17" s="371">
        <f>AC51</f>
        <v>254.74</v>
      </c>
      <c r="AD17" s="371">
        <f t="shared" si="13"/>
        <v>0</v>
      </c>
      <c r="AE17" s="371">
        <f t="shared" si="13"/>
        <v>0</v>
      </c>
      <c r="AF17" s="364"/>
      <c r="AG17" s="369">
        <f t="shared" si="5"/>
        <v>535.29999999999995</v>
      </c>
      <c r="AH17" s="369">
        <f t="shared" si="6"/>
        <v>0</v>
      </c>
      <c r="AI17" s="369">
        <f t="shared" si="7"/>
        <v>311.51</v>
      </c>
      <c r="AJ17" s="369">
        <f t="shared" si="8"/>
        <v>-223.78999999999996</v>
      </c>
    </row>
    <row r="18" spans="1:36" s="81" customFormat="1" ht="36" x14ac:dyDescent="0.35">
      <c r="A18" s="84" t="s">
        <v>93</v>
      </c>
      <c r="B18" s="371">
        <v>0</v>
      </c>
      <c r="C18" s="371">
        <v>0</v>
      </c>
      <c r="D18" s="371">
        <v>0</v>
      </c>
      <c r="E18" s="371">
        <v>0</v>
      </c>
      <c r="F18" s="371">
        <f t="shared" si="2"/>
        <v>0</v>
      </c>
      <c r="G18" s="371">
        <f t="shared" si="3"/>
        <v>0</v>
      </c>
      <c r="H18" s="371">
        <v>0</v>
      </c>
      <c r="I18" s="371">
        <v>0</v>
      </c>
      <c r="J18" s="371">
        <v>0</v>
      </c>
      <c r="K18" s="371">
        <v>0</v>
      </c>
      <c r="L18" s="371">
        <v>0</v>
      </c>
      <c r="M18" s="371">
        <v>0</v>
      </c>
      <c r="N18" s="371">
        <v>0</v>
      </c>
      <c r="O18" s="371">
        <v>0</v>
      </c>
      <c r="P18" s="371">
        <v>0</v>
      </c>
      <c r="Q18" s="371">
        <v>0</v>
      </c>
      <c r="R18" s="371">
        <v>0</v>
      </c>
      <c r="S18" s="371">
        <v>0</v>
      </c>
      <c r="T18" s="371">
        <v>0</v>
      </c>
      <c r="U18" s="371">
        <v>0</v>
      </c>
      <c r="V18" s="371">
        <v>0</v>
      </c>
      <c r="W18" s="371">
        <v>0</v>
      </c>
      <c r="X18" s="371">
        <v>0</v>
      </c>
      <c r="Y18" s="371">
        <v>0</v>
      </c>
      <c r="Z18" s="371">
        <v>0</v>
      </c>
      <c r="AA18" s="371">
        <v>0</v>
      </c>
      <c r="AB18" s="371">
        <v>0</v>
      </c>
      <c r="AC18" s="371">
        <v>0</v>
      </c>
      <c r="AD18" s="371">
        <v>0</v>
      </c>
      <c r="AE18" s="371">
        <v>0</v>
      </c>
      <c r="AF18" s="364"/>
      <c r="AG18" s="369">
        <f t="shared" si="5"/>
        <v>0</v>
      </c>
      <c r="AH18" s="369">
        <f t="shared" si="6"/>
        <v>0</v>
      </c>
      <c r="AI18" s="369">
        <f t="shared" si="7"/>
        <v>0</v>
      </c>
      <c r="AJ18" s="369">
        <f t="shared" si="8"/>
        <v>0</v>
      </c>
    </row>
    <row r="19" spans="1:36" s="81" customFormat="1" x14ac:dyDescent="0.35">
      <c r="A19" s="83" t="s">
        <v>28</v>
      </c>
      <c r="B19" s="372">
        <f>B24+B29+B35+B41+B45</f>
        <v>44725.089899999999</v>
      </c>
      <c r="C19" s="372">
        <f>C24+C29+C35+C41+C45</f>
        <v>44725.089899999999</v>
      </c>
      <c r="D19" s="372">
        <f>D24+D29+D35+D41+D45</f>
        <v>42913.709219999997</v>
      </c>
      <c r="E19" s="372">
        <f>E24+E29+E35+E41+E45</f>
        <v>42913.709219999997</v>
      </c>
      <c r="F19" s="371">
        <f t="shared" si="2"/>
        <v>95.949967492407424</v>
      </c>
      <c r="G19" s="371">
        <f>IFERROR(E19/C19*100,0)</f>
        <v>95.949967492407424</v>
      </c>
      <c r="H19" s="372">
        <f>H24+H29+H35+H41+H45</f>
        <v>4432.0239000000001</v>
      </c>
      <c r="I19" s="372">
        <f>I24+I29+I35+I41+I45</f>
        <v>3756.5731999999998</v>
      </c>
      <c r="J19" s="372">
        <f>J24+J29+J35+J41+J45</f>
        <v>4305.3029999999999</v>
      </c>
      <c r="K19" s="372">
        <f t="shared" ref="K19:AD19" si="14">K24+K29+K35+K41+K45</f>
        <v>3275.8634999999999</v>
      </c>
      <c r="L19" s="372">
        <f>L24+L29+L35+L41+L45</f>
        <v>2492.5039999999999</v>
      </c>
      <c r="M19" s="372">
        <f>M24+M29+M35+M41+M45</f>
        <v>2104.8045199999997</v>
      </c>
      <c r="N19" s="372">
        <f t="shared" si="14"/>
        <v>5330.6080000000002</v>
      </c>
      <c r="O19" s="372">
        <f>O24+O29+O35+O41+O45</f>
        <v>4915.1579999999994</v>
      </c>
      <c r="P19" s="372">
        <f t="shared" si="14"/>
        <v>3022.7820000000002</v>
      </c>
      <c r="Q19" s="372">
        <f>Q24+Q29+Q35+Q41+Q45</f>
        <v>3757.48</v>
      </c>
      <c r="R19" s="372">
        <f t="shared" si="14"/>
        <v>2996.8490000000002</v>
      </c>
      <c r="S19" s="372">
        <f>S24+S29+S35+S41+S45</f>
        <v>3982.598</v>
      </c>
      <c r="T19" s="372">
        <f t="shared" si="14"/>
        <v>5914.5209999999997</v>
      </c>
      <c r="U19" s="372">
        <f>U24+U29+U35+U41+U45</f>
        <v>6102.5869999999995</v>
      </c>
      <c r="V19" s="372">
        <f t="shared" si="14"/>
        <v>3058.3940000000002</v>
      </c>
      <c r="W19" s="372">
        <f>W24+W29+W35+W41+W45</f>
        <v>2983.087</v>
      </c>
      <c r="X19" s="372">
        <f>X24+X29+X35+X41+X45</f>
        <v>1981.623</v>
      </c>
      <c r="Y19" s="372">
        <f>Y24+Y29+Y35+Y41+Y45</f>
        <v>2059.89</v>
      </c>
      <c r="Z19" s="372">
        <f t="shared" si="14"/>
        <v>5117.3320000000003</v>
      </c>
      <c r="AA19" s="372">
        <f>AA24+AA29+AA35+AA41+AA45</f>
        <v>2560.578</v>
      </c>
      <c r="AB19" s="372">
        <f>AB24+AB29+AB35+AB41+AB45</f>
        <v>2974.3969999999999</v>
      </c>
      <c r="AC19" s="372">
        <f>AC24+AC29+AC35+AC41+AC45</f>
        <v>1770.4299999999998</v>
      </c>
      <c r="AD19" s="372">
        <f t="shared" si="14"/>
        <v>3098.7529999999997</v>
      </c>
      <c r="AE19" s="372">
        <f>AE24+AE29+AE35+AE41+AE45</f>
        <v>5644.66</v>
      </c>
      <c r="AF19" s="364"/>
      <c r="AG19" s="369">
        <f t="shared" si="5"/>
        <v>44725.089899999999</v>
      </c>
      <c r="AH19" s="369">
        <f t="shared" si="6"/>
        <v>33534.607900000003</v>
      </c>
      <c r="AI19" s="369">
        <f t="shared" si="7"/>
        <v>42913.709220000004</v>
      </c>
      <c r="AJ19" s="369">
        <f t="shared" si="8"/>
        <v>-1811.380680000002</v>
      </c>
    </row>
    <row r="20" spans="1:36" s="81" customFormat="1" ht="36" x14ac:dyDescent="0.35">
      <c r="A20" s="370" t="s">
        <v>94</v>
      </c>
      <c r="B20" s="372">
        <v>0</v>
      </c>
      <c r="C20" s="372">
        <v>0</v>
      </c>
      <c r="D20" s="372">
        <v>0</v>
      </c>
      <c r="E20" s="372">
        <f>I20+K20+M20+O20+Q20+S20+U20+W20+Y20+AA20+AC20+AE20</f>
        <v>0</v>
      </c>
      <c r="F20" s="371">
        <f t="shared" si="2"/>
        <v>0</v>
      </c>
      <c r="G20" s="371">
        <f t="shared" si="3"/>
        <v>0</v>
      </c>
      <c r="H20" s="372">
        <v>0</v>
      </c>
      <c r="I20" s="372">
        <v>0</v>
      </c>
      <c r="J20" s="372">
        <v>0</v>
      </c>
      <c r="K20" s="372">
        <v>0</v>
      </c>
      <c r="L20" s="372">
        <v>0</v>
      </c>
      <c r="M20" s="372">
        <v>0</v>
      </c>
      <c r="N20" s="372">
        <v>0</v>
      </c>
      <c r="O20" s="372">
        <v>0</v>
      </c>
      <c r="P20" s="372">
        <v>0</v>
      </c>
      <c r="Q20" s="372">
        <v>0</v>
      </c>
      <c r="R20" s="372">
        <v>0</v>
      </c>
      <c r="S20" s="372">
        <v>0</v>
      </c>
      <c r="T20" s="372">
        <v>0</v>
      </c>
      <c r="U20" s="372">
        <v>0</v>
      </c>
      <c r="V20" s="372">
        <v>0</v>
      </c>
      <c r="W20" s="372">
        <v>0</v>
      </c>
      <c r="X20" s="372">
        <v>0</v>
      </c>
      <c r="Y20" s="372">
        <v>0</v>
      </c>
      <c r="Z20" s="372">
        <v>0</v>
      </c>
      <c r="AA20" s="372">
        <v>0</v>
      </c>
      <c r="AB20" s="372">
        <v>0</v>
      </c>
      <c r="AC20" s="372">
        <v>0</v>
      </c>
      <c r="AD20" s="372">
        <v>0</v>
      </c>
      <c r="AE20" s="372">
        <v>0</v>
      </c>
      <c r="AF20" s="364"/>
      <c r="AG20" s="369">
        <f t="shared" si="5"/>
        <v>0</v>
      </c>
      <c r="AH20" s="369">
        <f t="shared" si="6"/>
        <v>0</v>
      </c>
      <c r="AI20" s="369">
        <f t="shared" si="7"/>
        <v>0</v>
      </c>
      <c r="AJ20" s="369">
        <f t="shared" si="8"/>
        <v>0</v>
      </c>
    </row>
    <row r="21" spans="1:36" s="81" customFormat="1" x14ac:dyDescent="0.35">
      <c r="A21" s="83" t="s">
        <v>95</v>
      </c>
      <c r="B21" s="372">
        <v>0</v>
      </c>
      <c r="C21" s="372">
        <v>0</v>
      </c>
      <c r="D21" s="372">
        <v>0</v>
      </c>
      <c r="E21" s="372">
        <v>0</v>
      </c>
      <c r="F21" s="371">
        <f t="shared" si="2"/>
        <v>0</v>
      </c>
      <c r="G21" s="371">
        <f t="shared" si="3"/>
        <v>0</v>
      </c>
      <c r="H21" s="372">
        <v>0</v>
      </c>
      <c r="I21" s="372">
        <v>0</v>
      </c>
      <c r="J21" s="372">
        <v>0</v>
      </c>
      <c r="K21" s="372">
        <v>0</v>
      </c>
      <c r="L21" s="372">
        <v>0</v>
      </c>
      <c r="M21" s="372">
        <v>0</v>
      </c>
      <c r="N21" s="372">
        <v>0</v>
      </c>
      <c r="O21" s="372">
        <v>0</v>
      </c>
      <c r="P21" s="372">
        <v>0</v>
      </c>
      <c r="Q21" s="372">
        <v>0</v>
      </c>
      <c r="R21" s="372">
        <v>0</v>
      </c>
      <c r="S21" s="372">
        <v>0</v>
      </c>
      <c r="T21" s="372">
        <v>0</v>
      </c>
      <c r="U21" s="372">
        <v>0</v>
      </c>
      <c r="V21" s="372">
        <v>0</v>
      </c>
      <c r="W21" s="372">
        <v>0</v>
      </c>
      <c r="X21" s="372">
        <v>0</v>
      </c>
      <c r="Y21" s="372">
        <v>0</v>
      </c>
      <c r="Z21" s="372">
        <v>0</v>
      </c>
      <c r="AA21" s="372">
        <v>0</v>
      </c>
      <c r="AB21" s="372">
        <v>0</v>
      </c>
      <c r="AC21" s="372">
        <v>0</v>
      </c>
      <c r="AD21" s="372">
        <v>0</v>
      </c>
      <c r="AE21" s="372">
        <v>0</v>
      </c>
      <c r="AF21" s="364"/>
      <c r="AG21" s="369">
        <f t="shared" si="5"/>
        <v>0</v>
      </c>
      <c r="AH21" s="369">
        <f t="shared" si="6"/>
        <v>0</v>
      </c>
      <c r="AI21" s="369">
        <f t="shared" si="7"/>
        <v>0</v>
      </c>
      <c r="AJ21" s="369">
        <f t="shared" si="8"/>
        <v>0</v>
      </c>
    </row>
    <row r="22" spans="1:36" s="81" customFormat="1" ht="30" customHeight="1" x14ac:dyDescent="0.3">
      <c r="A22" s="1502" t="s">
        <v>302</v>
      </c>
      <c r="B22" s="1503"/>
      <c r="C22" s="1503"/>
      <c r="D22" s="1503"/>
      <c r="E22" s="1503"/>
      <c r="F22" s="1503"/>
      <c r="G22" s="1503"/>
      <c r="H22" s="1503"/>
      <c r="I22" s="1503"/>
      <c r="J22" s="1503"/>
      <c r="K22" s="1503"/>
      <c r="L22" s="1503"/>
      <c r="M22" s="1503"/>
      <c r="N22" s="1503"/>
      <c r="O22" s="1503"/>
      <c r="P22" s="1503"/>
      <c r="Q22" s="1503"/>
      <c r="R22" s="1503"/>
      <c r="S22" s="1503"/>
      <c r="T22" s="1503"/>
      <c r="U22" s="1503"/>
      <c r="V22" s="1503"/>
      <c r="W22" s="1503"/>
      <c r="X22" s="1503"/>
      <c r="Y22" s="1503"/>
      <c r="Z22" s="1503"/>
      <c r="AA22" s="1503"/>
      <c r="AB22" s="1503"/>
      <c r="AC22" s="1503"/>
      <c r="AD22" s="1503"/>
      <c r="AE22" s="1504"/>
      <c r="AF22" s="385"/>
      <c r="AG22" s="369">
        <f t="shared" si="5"/>
        <v>0</v>
      </c>
      <c r="AH22" s="369">
        <f t="shared" si="6"/>
        <v>0</v>
      </c>
      <c r="AI22" s="369">
        <f t="shared" si="7"/>
        <v>0</v>
      </c>
      <c r="AJ22" s="369">
        <f t="shared" si="8"/>
        <v>0</v>
      </c>
    </row>
    <row r="23" spans="1:36" s="81" customFormat="1" x14ac:dyDescent="0.35">
      <c r="A23" s="82" t="s">
        <v>26</v>
      </c>
      <c r="B23" s="371">
        <f>B24</f>
        <v>115</v>
      </c>
      <c r="C23" s="371">
        <f>C24</f>
        <v>115</v>
      </c>
      <c r="D23" s="371">
        <f>D24</f>
        <v>114.46100000000001</v>
      </c>
      <c r="E23" s="371">
        <f>E24</f>
        <v>114.46100000000001</v>
      </c>
      <c r="F23" s="371">
        <f t="shared" si="2"/>
        <v>99.531304347826094</v>
      </c>
      <c r="G23" s="371">
        <f t="shared" si="3"/>
        <v>99.531304347826094</v>
      </c>
      <c r="H23" s="371">
        <f>H24</f>
        <v>0</v>
      </c>
      <c r="I23" s="371">
        <v>0</v>
      </c>
      <c r="J23" s="371">
        <f>J24</f>
        <v>0</v>
      </c>
      <c r="K23" s="371">
        <v>0</v>
      </c>
      <c r="L23" s="371">
        <f>L24</f>
        <v>19.495000000000001</v>
      </c>
      <c r="M23" s="371">
        <v>0</v>
      </c>
      <c r="N23" s="371">
        <f t="shared" ref="N23:AE23" si="15">N24</f>
        <v>9.2780000000000005</v>
      </c>
      <c r="O23" s="371">
        <f t="shared" si="15"/>
        <v>9.2780000000000005</v>
      </c>
      <c r="P23" s="371">
        <f t="shared" si="15"/>
        <v>11.349</v>
      </c>
      <c r="Q23" s="371">
        <f t="shared" si="15"/>
        <v>11.35</v>
      </c>
      <c r="R23" s="371">
        <f t="shared" si="15"/>
        <v>9.8550000000000004</v>
      </c>
      <c r="S23" s="371">
        <f t="shared" si="15"/>
        <v>9.86</v>
      </c>
      <c r="T23" s="371">
        <f t="shared" si="15"/>
        <v>8.6720000000000006</v>
      </c>
      <c r="U23" s="371">
        <f t="shared" si="15"/>
        <v>8.6720000000000006</v>
      </c>
      <c r="V23" s="371">
        <f t="shared" si="15"/>
        <v>15.365</v>
      </c>
      <c r="W23" s="371">
        <f t="shared" si="15"/>
        <v>15.365</v>
      </c>
      <c r="X23" s="371">
        <f t="shared" si="15"/>
        <v>12.031000000000001</v>
      </c>
      <c r="Y23" s="371">
        <f t="shared" si="15"/>
        <v>12.031000000000001</v>
      </c>
      <c r="Z23" s="371">
        <f t="shared" si="15"/>
        <v>6.81</v>
      </c>
      <c r="AA23" s="371">
        <f t="shared" si="15"/>
        <v>6.81</v>
      </c>
      <c r="AB23" s="371">
        <f t="shared" si="15"/>
        <v>12.561999999999999</v>
      </c>
      <c r="AC23" s="371">
        <f t="shared" si="15"/>
        <v>12.56</v>
      </c>
      <c r="AD23" s="371">
        <f t="shared" si="15"/>
        <v>9.5830000000000002</v>
      </c>
      <c r="AE23" s="371">
        <f t="shared" si="15"/>
        <v>9.0399999999999991</v>
      </c>
      <c r="AF23" s="364"/>
      <c r="AG23" s="369">
        <f t="shared" si="5"/>
        <v>115</v>
      </c>
      <c r="AH23" s="369">
        <f t="shared" si="6"/>
        <v>86.045000000000002</v>
      </c>
      <c r="AI23" s="369">
        <f t="shared" si="7"/>
        <v>94.966000000000008</v>
      </c>
      <c r="AJ23" s="369">
        <f t="shared" si="8"/>
        <v>-0.53899999999998727</v>
      </c>
    </row>
    <row r="24" spans="1:36" s="81" customFormat="1" x14ac:dyDescent="0.35">
      <c r="A24" s="83" t="s">
        <v>28</v>
      </c>
      <c r="B24" s="372">
        <f>H24+J24+L24+N24+P24+R24+T24+V24+X24+Z24+AB24+AD24</f>
        <v>115</v>
      </c>
      <c r="C24" s="372">
        <f>H24+J24+L24+N24+P24+R24+T24+V24+X24+Z24+AB24+AD24</f>
        <v>115</v>
      </c>
      <c r="D24" s="372">
        <f>E24</f>
        <v>114.46100000000001</v>
      </c>
      <c r="E24" s="372">
        <f>I24+K24+M24+O24+Q24+S24+U24+W24+Y24+AA24+AC24+AE24</f>
        <v>114.46100000000001</v>
      </c>
      <c r="F24" s="371">
        <f>IFERROR(E24/B24*100,0)</f>
        <v>99.531304347826094</v>
      </c>
      <c r="G24" s="371">
        <f t="shared" si="3"/>
        <v>99.531304347826094</v>
      </c>
      <c r="H24" s="372">
        <v>0</v>
      </c>
      <c r="I24" s="371"/>
      <c r="J24" s="372">
        <v>0</v>
      </c>
      <c r="K24" s="371"/>
      <c r="L24" s="372">
        <v>19.495000000000001</v>
      </c>
      <c r="M24" s="371">
        <v>19.495000000000001</v>
      </c>
      <c r="N24" s="372">
        <v>9.2780000000000005</v>
      </c>
      <c r="O24" s="371">
        <v>9.2780000000000005</v>
      </c>
      <c r="P24" s="372">
        <v>11.349</v>
      </c>
      <c r="Q24" s="371">
        <v>11.35</v>
      </c>
      <c r="R24" s="372">
        <v>9.8550000000000004</v>
      </c>
      <c r="S24" s="371">
        <v>9.86</v>
      </c>
      <c r="T24" s="372">
        <v>8.6720000000000006</v>
      </c>
      <c r="U24" s="371">
        <v>8.6720000000000006</v>
      </c>
      <c r="V24" s="372">
        <v>15.365</v>
      </c>
      <c r="W24" s="371">
        <v>15.365</v>
      </c>
      <c r="X24" s="372">
        <v>12.031000000000001</v>
      </c>
      <c r="Y24" s="371">
        <v>12.031000000000001</v>
      </c>
      <c r="Z24" s="372">
        <v>6.81</v>
      </c>
      <c r="AA24" s="371">
        <v>6.81</v>
      </c>
      <c r="AB24" s="372">
        <v>12.561999999999999</v>
      </c>
      <c r="AC24" s="372">
        <v>12.56</v>
      </c>
      <c r="AD24" s="372">
        <v>9.5830000000000002</v>
      </c>
      <c r="AE24" s="372">
        <v>9.0399999999999991</v>
      </c>
      <c r="AF24" s="364"/>
      <c r="AG24" s="369">
        <f t="shared" si="5"/>
        <v>115</v>
      </c>
      <c r="AH24" s="369">
        <f>H24+J24+L24+N24+P24+R24+T24+V24+X24</f>
        <v>86.045000000000002</v>
      </c>
      <c r="AI24" s="369">
        <f t="shared" si="7"/>
        <v>114.46100000000001</v>
      </c>
      <c r="AJ24" s="369">
        <f>E24-C24</f>
        <v>-0.53899999999998727</v>
      </c>
    </row>
    <row r="25" spans="1:36" s="81" customFormat="1" x14ac:dyDescent="0.35">
      <c r="A25" s="83" t="s">
        <v>27</v>
      </c>
      <c r="B25" s="371"/>
      <c r="C25" s="371"/>
      <c r="D25" s="371"/>
      <c r="E25" s="371"/>
      <c r="F25" s="371">
        <f t="shared" si="2"/>
        <v>0</v>
      </c>
      <c r="G25" s="371">
        <f t="shared" si="3"/>
        <v>0</v>
      </c>
      <c r="H25" s="374"/>
      <c r="I25" s="374"/>
      <c r="J25" s="374"/>
      <c r="K25" s="371">
        <v>0</v>
      </c>
      <c r="L25" s="374"/>
      <c r="M25" s="374"/>
      <c r="N25" s="374"/>
      <c r="O25" s="371">
        <v>0</v>
      </c>
      <c r="P25" s="374"/>
      <c r="Q25" s="374"/>
      <c r="R25" s="374"/>
      <c r="S25" s="371">
        <v>0</v>
      </c>
      <c r="T25" s="374"/>
      <c r="U25" s="371">
        <v>0</v>
      </c>
      <c r="V25" s="374"/>
      <c r="W25" s="371">
        <v>0</v>
      </c>
      <c r="X25" s="374"/>
      <c r="Y25" s="371">
        <v>0</v>
      </c>
      <c r="Z25" s="374"/>
      <c r="AA25" s="371">
        <v>0</v>
      </c>
      <c r="AB25" s="374"/>
      <c r="AC25" s="374"/>
      <c r="AD25" s="374"/>
      <c r="AE25" s="376"/>
      <c r="AF25" s="364"/>
      <c r="AG25" s="369">
        <f t="shared" si="5"/>
        <v>0</v>
      </c>
      <c r="AH25" s="369">
        <f t="shared" si="6"/>
        <v>0</v>
      </c>
      <c r="AI25" s="369">
        <f t="shared" si="7"/>
        <v>0</v>
      </c>
      <c r="AJ25" s="369">
        <f t="shared" si="8"/>
        <v>0</v>
      </c>
    </row>
    <row r="26" spans="1:36" s="81" customFormat="1" ht="28.5" customHeight="1" x14ac:dyDescent="0.3">
      <c r="A26" s="1502" t="s">
        <v>303</v>
      </c>
      <c r="B26" s="1503"/>
      <c r="C26" s="1503"/>
      <c r="D26" s="1503"/>
      <c r="E26" s="1503"/>
      <c r="F26" s="1503"/>
      <c r="G26" s="1503"/>
      <c r="H26" s="1503"/>
      <c r="I26" s="1503"/>
      <c r="J26" s="1503"/>
      <c r="K26" s="1503"/>
      <c r="L26" s="1503"/>
      <c r="M26" s="1503"/>
      <c r="N26" s="1503"/>
      <c r="O26" s="1503"/>
      <c r="P26" s="1503"/>
      <c r="Q26" s="1503"/>
      <c r="R26" s="1503"/>
      <c r="S26" s="1503"/>
      <c r="T26" s="1503"/>
      <c r="U26" s="1503"/>
      <c r="V26" s="1503"/>
      <c r="W26" s="1503"/>
      <c r="X26" s="1503"/>
      <c r="Y26" s="1503"/>
      <c r="Z26" s="1503"/>
      <c r="AA26" s="1503"/>
      <c r="AB26" s="1503"/>
      <c r="AC26" s="1503"/>
      <c r="AD26" s="1503"/>
      <c r="AE26" s="1504"/>
      <c r="AF26" s="364"/>
      <c r="AG26" s="369"/>
      <c r="AH26" s="369"/>
      <c r="AI26" s="369"/>
      <c r="AJ26" s="369"/>
    </row>
    <row r="27" spans="1:36" s="81" customFormat="1" x14ac:dyDescent="0.35">
      <c r="A27" s="82" t="s">
        <v>26</v>
      </c>
      <c r="B27" s="371">
        <f>B29</f>
        <v>0</v>
      </c>
      <c r="C27" s="371">
        <f>C29</f>
        <v>0</v>
      </c>
      <c r="D27" s="371">
        <f>D29</f>
        <v>0</v>
      </c>
      <c r="E27" s="371">
        <f>E29</f>
        <v>0</v>
      </c>
      <c r="F27" s="371">
        <f t="shared" si="2"/>
        <v>0</v>
      </c>
      <c r="G27" s="371">
        <f t="shared" si="3"/>
        <v>0</v>
      </c>
      <c r="H27" s="371">
        <f t="shared" ref="H27:AE27" si="16">H29</f>
        <v>0</v>
      </c>
      <c r="I27" s="371">
        <f t="shared" si="16"/>
        <v>0</v>
      </c>
      <c r="J27" s="371">
        <f t="shared" si="16"/>
        <v>0</v>
      </c>
      <c r="K27" s="371">
        <f t="shared" si="16"/>
        <v>0</v>
      </c>
      <c r="L27" s="371">
        <f t="shared" si="16"/>
        <v>0</v>
      </c>
      <c r="M27" s="371">
        <f t="shared" si="16"/>
        <v>0</v>
      </c>
      <c r="N27" s="371">
        <f t="shared" si="16"/>
        <v>0</v>
      </c>
      <c r="O27" s="371">
        <f t="shared" si="16"/>
        <v>0</v>
      </c>
      <c r="P27" s="371">
        <f t="shared" si="16"/>
        <v>0</v>
      </c>
      <c r="Q27" s="371">
        <f t="shared" si="16"/>
        <v>0</v>
      </c>
      <c r="R27" s="371">
        <f t="shared" si="16"/>
        <v>0</v>
      </c>
      <c r="S27" s="371">
        <f t="shared" si="16"/>
        <v>0</v>
      </c>
      <c r="T27" s="371">
        <f t="shared" si="16"/>
        <v>0</v>
      </c>
      <c r="U27" s="371">
        <f t="shared" si="16"/>
        <v>0</v>
      </c>
      <c r="V27" s="371">
        <f t="shared" si="16"/>
        <v>0</v>
      </c>
      <c r="W27" s="371">
        <f t="shared" si="16"/>
        <v>0</v>
      </c>
      <c r="X27" s="371">
        <f t="shared" si="16"/>
        <v>0</v>
      </c>
      <c r="Y27" s="371">
        <f t="shared" si="16"/>
        <v>0</v>
      </c>
      <c r="Z27" s="371">
        <f t="shared" si="16"/>
        <v>0</v>
      </c>
      <c r="AA27" s="371">
        <f t="shared" si="16"/>
        <v>0</v>
      </c>
      <c r="AB27" s="371">
        <f t="shared" si="16"/>
        <v>0</v>
      </c>
      <c r="AC27" s="371">
        <f t="shared" si="16"/>
        <v>0</v>
      </c>
      <c r="AD27" s="371">
        <f t="shared" si="16"/>
        <v>0</v>
      </c>
      <c r="AE27" s="371">
        <f t="shared" si="16"/>
        <v>0</v>
      </c>
      <c r="AF27" s="364"/>
      <c r="AG27" s="369">
        <f t="shared" si="5"/>
        <v>0</v>
      </c>
      <c r="AH27" s="369">
        <f t="shared" si="6"/>
        <v>0</v>
      </c>
      <c r="AI27" s="369">
        <f t="shared" si="7"/>
        <v>0</v>
      </c>
      <c r="AJ27" s="369">
        <f t="shared" si="8"/>
        <v>0</v>
      </c>
    </row>
    <row r="28" spans="1:36" s="81" customFormat="1" x14ac:dyDescent="0.35">
      <c r="A28" s="83" t="s">
        <v>27</v>
      </c>
      <c r="B28" s="371"/>
      <c r="C28" s="371"/>
      <c r="D28" s="371"/>
      <c r="E28" s="371"/>
      <c r="F28" s="371">
        <f t="shared" si="2"/>
        <v>0</v>
      </c>
      <c r="G28" s="371">
        <f t="shared" si="3"/>
        <v>0</v>
      </c>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64"/>
      <c r="AG28" s="369">
        <f t="shared" si="5"/>
        <v>0</v>
      </c>
      <c r="AH28" s="369">
        <f t="shared" si="6"/>
        <v>0</v>
      </c>
      <c r="AI28" s="369">
        <f t="shared" si="7"/>
        <v>0</v>
      </c>
      <c r="AJ28" s="369">
        <f t="shared" si="8"/>
        <v>0</v>
      </c>
    </row>
    <row r="29" spans="1:36" s="81" customFormat="1" x14ac:dyDescent="0.35">
      <c r="A29" s="83" t="s">
        <v>28</v>
      </c>
      <c r="B29" s="372">
        <f>H29+J29+L29+N29+P29+R29+T29+V29+X29+Z29+AB29+AD29</f>
        <v>0</v>
      </c>
      <c r="C29" s="372">
        <f>H29+J29+L29+N29+P29+R29+T29+V29+X29+Z29+AB29</f>
        <v>0</v>
      </c>
      <c r="D29" s="372">
        <f>E29</f>
        <v>0</v>
      </c>
      <c r="E29" s="372">
        <f>I29+K29+M29+O29+Q29+S29+U29+W29+Y29+AA29+AC29+AE29</f>
        <v>0</v>
      </c>
      <c r="F29" s="371">
        <f>IFERROR(E29/B29*100,0)</f>
        <v>0</v>
      </c>
      <c r="G29" s="371">
        <f>IFERROR(E29/C29*100,0)</f>
        <v>0</v>
      </c>
      <c r="H29" s="372">
        <v>0</v>
      </c>
      <c r="I29" s="372">
        <v>0</v>
      </c>
      <c r="J29" s="372">
        <v>0</v>
      </c>
      <c r="K29" s="372">
        <v>0</v>
      </c>
      <c r="L29" s="372">
        <v>0</v>
      </c>
      <c r="M29" s="372">
        <v>0</v>
      </c>
      <c r="N29" s="372">
        <v>0</v>
      </c>
      <c r="O29" s="372">
        <v>0</v>
      </c>
      <c r="P29" s="372">
        <v>0</v>
      </c>
      <c r="Q29" s="372">
        <v>0</v>
      </c>
      <c r="R29" s="372">
        <v>0</v>
      </c>
      <c r="S29" s="372">
        <v>0</v>
      </c>
      <c r="T29" s="372">
        <v>0</v>
      </c>
      <c r="U29" s="372">
        <v>0</v>
      </c>
      <c r="V29" s="372">
        <v>0</v>
      </c>
      <c r="W29" s="372">
        <v>0</v>
      </c>
      <c r="X29" s="372">
        <v>0</v>
      </c>
      <c r="Y29" s="372">
        <v>0</v>
      </c>
      <c r="Z29" s="372">
        <v>0</v>
      </c>
      <c r="AA29" s="372">
        <v>0</v>
      </c>
      <c r="AB29" s="372">
        <v>0</v>
      </c>
      <c r="AC29" s="372">
        <v>0</v>
      </c>
      <c r="AD29" s="372">
        <v>0</v>
      </c>
      <c r="AE29" s="372">
        <v>0</v>
      </c>
      <c r="AF29" s="364"/>
      <c r="AG29" s="369">
        <f t="shared" si="5"/>
        <v>0</v>
      </c>
      <c r="AH29" s="369">
        <f t="shared" si="6"/>
        <v>0</v>
      </c>
      <c r="AI29" s="369">
        <f t="shared" si="7"/>
        <v>0</v>
      </c>
      <c r="AJ29" s="369">
        <f t="shared" si="8"/>
        <v>0</v>
      </c>
    </row>
    <row r="30" spans="1:36" s="81" customFormat="1" x14ac:dyDescent="0.35">
      <c r="A30" s="83" t="s">
        <v>29</v>
      </c>
      <c r="B30" s="371"/>
      <c r="C30" s="372">
        <v>0</v>
      </c>
      <c r="D30" s="371"/>
      <c r="E30" s="371"/>
      <c r="F30" s="371">
        <f>IFERROR(D30/B30*100,0)</f>
        <v>0</v>
      </c>
      <c r="G30" s="371">
        <f>IFERROR(F30/B30*100,0)</f>
        <v>0</v>
      </c>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6"/>
      <c r="AF30" s="364"/>
      <c r="AG30" s="369">
        <f t="shared" si="5"/>
        <v>0</v>
      </c>
      <c r="AH30" s="369">
        <f t="shared" si="6"/>
        <v>0</v>
      </c>
      <c r="AI30" s="369">
        <f t="shared" si="7"/>
        <v>0</v>
      </c>
      <c r="AJ30" s="369">
        <f t="shared" si="8"/>
        <v>0</v>
      </c>
    </row>
    <row r="31" spans="1:36" s="81" customFormat="1" x14ac:dyDescent="0.35">
      <c r="A31" s="83" t="s">
        <v>30</v>
      </c>
      <c r="B31" s="371"/>
      <c r="C31" s="372">
        <v>0</v>
      </c>
      <c r="D31" s="371"/>
      <c r="E31" s="371"/>
      <c r="F31" s="371">
        <f>IFERROR(D31/B31*100,0)</f>
        <v>0</v>
      </c>
      <c r="G31" s="371">
        <f>IFERROR(F31/B31*100,0)</f>
        <v>0</v>
      </c>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6"/>
      <c r="AF31" s="364"/>
      <c r="AG31" s="369">
        <f t="shared" si="5"/>
        <v>0</v>
      </c>
      <c r="AH31" s="369">
        <f t="shared" si="6"/>
        <v>0</v>
      </c>
      <c r="AI31" s="369">
        <f t="shared" si="7"/>
        <v>0</v>
      </c>
      <c r="AJ31" s="369">
        <f t="shared" si="8"/>
        <v>0</v>
      </c>
    </row>
    <row r="32" spans="1:36" s="81" customFormat="1" ht="53.25" customHeight="1" x14ac:dyDescent="0.3">
      <c r="A32" s="1502" t="s">
        <v>304</v>
      </c>
      <c r="B32" s="1503"/>
      <c r="C32" s="1503"/>
      <c r="D32" s="1503"/>
      <c r="E32" s="1503"/>
      <c r="F32" s="1503"/>
      <c r="G32" s="1503"/>
      <c r="H32" s="1503"/>
      <c r="I32" s="1503"/>
      <c r="J32" s="1503"/>
      <c r="K32" s="1503"/>
      <c r="L32" s="1503"/>
      <c r="M32" s="1503"/>
      <c r="N32" s="1503"/>
      <c r="O32" s="1503"/>
      <c r="P32" s="1503"/>
      <c r="Q32" s="1503"/>
      <c r="R32" s="1503"/>
      <c r="S32" s="1503"/>
      <c r="T32" s="1503"/>
      <c r="U32" s="1503"/>
      <c r="V32" s="1503"/>
      <c r="W32" s="1503"/>
      <c r="X32" s="1503"/>
      <c r="Y32" s="1503"/>
      <c r="Z32" s="1503"/>
      <c r="AA32" s="1503"/>
      <c r="AB32" s="1503"/>
      <c r="AC32" s="1503"/>
      <c r="AD32" s="1503"/>
      <c r="AE32" s="1504"/>
      <c r="AF32" s="375"/>
      <c r="AG32" s="369">
        <f t="shared" si="5"/>
        <v>0</v>
      </c>
      <c r="AH32" s="369">
        <f t="shared" si="6"/>
        <v>0</v>
      </c>
      <c r="AI32" s="369">
        <f t="shared" si="7"/>
        <v>0</v>
      </c>
      <c r="AJ32" s="369">
        <f t="shared" si="8"/>
        <v>0</v>
      </c>
    </row>
    <row r="33" spans="1:36" s="81" customFormat="1" x14ac:dyDescent="0.3">
      <c r="A33" s="82" t="s">
        <v>26</v>
      </c>
      <c r="B33" s="367">
        <f>B35</f>
        <v>22242.315999999999</v>
      </c>
      <c r="C33" s="367">
        <f>C35</f>
        <v>22242.315999999999</v>
      </c>
      <c r="D33" s="367">
        <f>D35</f>
        <v>21066.045900000001</v>
      </c>
      <c r="E33" s="367">
        <f>E35</f>
        <v>21066.045900000001</v>
      </c>
      <c r="F33" s="367">
        <f>IFERROR(E33/B33*100,0)</f>
        <v>94.711566457377913</v>
      </c>
      <c r="G33" s="367">
        <f>IFERROR(E33/C33*100,0)</f>
        <v>94.711566457377913</v>
      </c>
      <c r="H33" s="374">
        <f t="shared" ref="H33:AE33" si="17">H35</f>
        <v>2104.7750000000001</v>
      </c>
      <c r="I33" s="374">
        <f t="shared" si="17"/>
        <v>1754.3539000000001</v>
      </c>
      <c r="J33" s="374">
        <f t="shared" si="17"/>
        <v>2171.3820000000001</v>
      </c>
      <c r="K33" s="374">
        <f t="shared" si="17"/>
        <v>1555.4755</v>
      </c>
      <c r="L33" s="374">
        <f t="shared" si="17"/>
        <v>1267.251</v>
      </c>
      <c r="M33" s="374">
        <f t="shared" si="17"/>
        <v>1050.5345</v>
      </c>
      <c r="N33" s="374">
        <f t="shared" si="17"/>
        <v>2544.19</v>
      </c>
      <c r="O33" s="374">
        <f t="shared" si="17"/>
        <v>2373.64</v>
      </c>
      <c r="P33" s="374">
        <f t="shared" si="17"/>
        <v>1454.5450000000001</v>
      </c>
      <c r="Q33" s="374">
        <f t="shared" si="17"/>
        <v>1906.77</v>
      </c>
      <c r="R33" s="374">
        <f t="shared" si="17"/>
        <v>1631.5450000000001</v>
      </c>
      <c r="S33" s="374">
        <f t="shared" si="17"/>
        <v>2218.9009999999998</v>
      </c>
      <c r="T33" s="374">
        <f t="shared" si="17"/>
        <v>2872.2559999999999</v>
      </c>
      <c r="U33" s="374">
        <f t="shared" si="17"/>
        <v>2911.8939999999998</v>
      </c>
      <c r="V33" s="374">
        <f t="shared" si="17"/>
        <v>1454.5419999999999</v>
      </c>
      <c r="W33" s="374">
        <f t="shared" si="17"/>
        <v>1415.9649999999999</v>
      </c>
      <c r="X33" s="374">
        <f t="shared" si="17"/>
        <v>988.54300000000001</v>
      </c>
      <c r="Y33" s="374">
        <f t="shared" si="17"/>
        <v>1000.02</v>
      </c>
      <c r="Z33" s="374">
        <f t="shared" si="17"/>
        <v>2591.4920000000002</v>
      </c>
      <c r="AA33" s="374">
        <f t="shared" si="17"/>
        <v>1178.1220000000001</v>
      </c>
      <c r="AB33" s="374">
        <f t="shared" si="17"/>
        <v>1494.5450000000001</v>
      </c>
      <c r="AC33" s="374">
        <f t="shared" si="17"/>
        <v>822.18</v>
      </c>
      <c r="AD33" s="374">
        <f t="shared" si="17"/>
        <v>1667.25</v>
      </c>
      <c r="AE33" s="374">
        <f t="shared" si="17"/>
        <v>2878.19</v>
      </c>
      <c r="AF33" s="375"/>
      <c r="AG33" s="369">
        <f t="shared" si="5"/>
        <v>22242.315999999999</v>
      </c>
      <c r="AH33" s="369">
        <f t="shared" si="6"/>
        <v>16489.028999999999</v>
      </c>
      <c r="AI33" s="369">
        <f t="shared" si="7"/>
        <v>21066.045900000001</v>
      </c>
      <c r="AJ33" s="369">
        <f t="shared" si="8"/>
        <v>-1176.2700999999979</v>
      </c>
    </row>
    <row r="34" spans="1:36" s="81" customFormat="1" ht="18.75" customHeight="1" x14ac:dyDescent="0.35">
      <c r="A34" s="83" t="s">
        <v>27</v>
      </c>
      <c r="B34" s="371"/>
      <c r="C34" s="371"/>
      <c r="D34" s="371"/>
      <c r="E34" s="371"/>
      <c r="F34" s="371">
        <f>IFERROR(E34/B34*100,0)</f>
        <v>0</v>
      </c>
      <c r="G34" s="371">
        <f>IFERROR(E34/C34*100,0)</f>
        <v>0</v>
      </c>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6"/>
      <c r="AF34" s="375"/>
      <c r="AG34" s="369">
        <f t="shared" si="5"/>
        <v>0</v>
      </c>
      <c r="AH34" s="369">
        <f t="shared" si="6"/>
        <v>0</v>
      </c>
      <c r="AI34" s="369">
        <f t="shared" si="7"/>
        <v>0</v>
      </c>
      <c r="AJ34" s="369">
        <f t="shared" si="8"/>
        <v>0</v>
      </c>
    </row>
    <row r="35" spans="1:36" s="81" customFormat="1" x14ac:dyDescent="0.35">
      <c r="A35" s="83" t="s">
        <v>28</v>
      </c>
      <c r="B35" s="377">
        <f>H35+J35+L35+N35+P35+R35+T35+V35+X35+Z35+AB35+AD35</f>
        <v>22242.315999999999</v>
      </c>
      <c r="C35" s="377">
        <f>H35+J35+L35+N35+P35+R35+T35+V35+X35+Z35+AB35+AD35</f>
        <v>22242.315999999999</v>
      </c>
      <c r="D35" s="377">
        <f>E35</f>
        <v>21066.045900000001</v>
      </c>
      <c r="E35" s="377">
        <f>I35+K35+M35+O35+Q35+S35+U35+W35+Y35+AA35+AC35+AE35</f>
        <v>21066.045900000001</v>
      </c>
      <c r="F35" s="371">
        <f>IFERROR(E35/B35*100,0)</f>
        <v>94.711566457377913</v>
      </c>
      <c r="G35" s="371">
        <f>IFERROR(E35/C35*100,0)</f>
        <v>94.711566457377913</v>
      </c>
      <c r="H35" s="372">
        <v>2104.7750000000001</v>
      </c>
      <c r="I35" s="372">
        <v>1754.3539000000001</v>
      </c>
      <c r="J35" s="372">
        <v>2171.3820000000001</v>
      </c>
      <c r="K35" s="372">
        <v>1555.4755</v>
      </c>
      <c r="L35" s="372">
        <v>1267.251</v>
      </c>
      <c r="M35" s="372">
        <v>1050.5345</v>
      </c>
      <c r="N35" s="372">
        <v>2544.19</v>
      </c>
      <c r="O35" s="372">
        <v>2373.64</v>
      </c>
      <c r="P35" s="372">
        <v>1454.5450000000001</v>
      </c>
      <c r="Q35" s="372">
        <v>1906.77</v>
      </c>
      <c r="R35" s="372">
        <v>1631.5450000000001</v>
      </c>
      <c r="S35" s="372">
        <v>2218.9009999999998</v>
      </c>
      <c r="T35" s="372">
        <v>2872.2559999999999</v>
      </c>
      <c r="U35" s="372">
        <v>2911.8939999999998</v>
      </c>
      <c r="V35" s="372">
        <v>1454.5419999999999</v>
      </c>
      <c r="W35" s="372">
        <v>1415.9649999999999</v>
      </c>
      <c r="X35" s="372">
        <v>988.54300000000001</v>
      </c>
      <c r="Y35" s="372">
        <v>1000.02</v>
      </c>
      <c r="Z35" s="372">
        <v>2591.4920000000002</v>
      </c>
      <c r="AA35" s="372">
        <v>1178.1220000000001</v>
      </c>
      <c r="AB35" s="372">
        <v>1494.5450000000001</v>
      </c>
      <c r="AC35" s="372">
        <v>822.18</v>
      </c>
      <c r="AD35" s="372">
        <v>1667.25</v>
      </c>
      <c r="AE35" s="372">
        <v>2878.19</v>
      </c>
      <c r="AF35" s="375"/>
      <c r="AG35" s="369">
        <f t="shared" si="5"/>
        <v>22242.315999999999</v>
      </c>
      <c r="AH35" s="369">
        <f>H35+J35+L35+N35+P35+R35+T35+V35+X35</f>
        <v>16489.028999999999</v>
      </c>
      <c r="AI35" s="369">
        <f t="shared" si="7"/>
        <v>21066.045900000001</v>
      </c>
      <c r="AJ35" s="369">
        <f t="shared" si="8"/>
        <v>-1176.2700999999979</v>
      </c>
    </row>
    <row r="36" spans="1:36" s="81" customFormat="1" x14ac:dyDescent="0.35">
      <c r="A36" s="83" t="s">
        <v>29</v>
      </c>
      <c r="B36" s="371"/>
      <c r="C36" s="371"/>
      <c r="D36" s="371"/>
      <c r="E36" s="371"/>
      <c r="F36" s="371">
        <f t="shared" ref="F36:F44" si="18">IFERROR(E36/B36*100,0)</f>
        <v>0</v>
      </c>
      <c r="G36" s="371">
        <f t="shared" ref="G36:G44" si="19">IFERROR(E36/C36*100,0)</f>
        <v>0</v>
      </c>
      <c r="H36" s="374"/>
      <c r="I36" s="374"/>
      <c r="J36" s="374"/>
      <c r="K36" s="374"/>
      <c r="L36" s="374"/>
      <c r="M36" s="374"/>
      <c r="N36" s="374"/>
      <c r="O36" s="374"/>
      <c r="P36" s="374"/>
      <c r="Q36" s="374"/>
      <c r="R36" s="374"/>
      <c r="S36" s="374"/>
      <c r="T36" s="374"/>
      <c r="U36" s="374"/>
      <c r="V36" s="374"/>
      <c r="W36" s="374"/>
      <c r="X36" s="374"/>
      <c r="Y36" s="374"/>
      <c r="Z36" s="374"/>
      <c r="AA36" s="374"/>
      <c r="AB36" s="374"/>
      <c r="AC36" s="374"/>
      <c r="AD36" s="374"/>
      <c r="AE36" s="376"/>
      <c r="AF36" s="364"/>
      <c r="AG36" s="369">
        <f t="shared" si="5"/>
        <v>0</v>
      </c>
      <c r="AH36" s="369">
        <f t="shared" si="6"/>
        <v>0</v>
      </c>
      <c r="AI36" s="369">
        <f t="shared" si="7"/>
        <v>0</v>
      </c>
      <c r="AJ36" s="369">
        <f t="shared" si="8"/>
        <v>0</v>
      </c>
    </row>
    <row r="37" spans="1:36" s="81" customFormat="1" x14ac:dyDescent="0.35">
      <c r="A37" s="83" t="s">
        <v>30</v>
      </c>
      <c r="B37" s="371"/>
      <c r="C37" s="371"/>
      <c r="D37" s="371"/>
      <c r="E37" s="371"/>
      <c r="F37" s="371">
        <f t="shared" si="18"/>
        <v>0</v>
      </c>
      <c r="G37" s="371">
        <f t="shared" si="19"/>
        <v>0</v>
      </c>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6"/>
      <c r="AF37" s="364"/>
      <c r="AG37" s="369">
        <f t="shared" si="5"/>
        <v>0</v>
      </c>
      <c r="AH37" s="369">
        <f t="shared" si="6"/>
        <v>0</v>
      </c>
      <c r="AI37" s="369">
        <f t="shared" si="7"/>
        <v>0</v>
      </c>
      <c r="AJ37" s="369">
        <f t="shared" si="8"/>
        <v>0</v>
      </c>
    </row>
    <row r="38" spans="1:36" s="81" customFormat="1" ht="41.25" customHeight="1" x14ac:dyDescent="0.3">
      <c r="A38" s="1502" t="s">
        <v>305</v>
      </c>
      <c r="B38" s="1503"/>
      <c r="C38" s="1503"/>
      <c r="D38" s="1503"/>
      <c r="E38" s="1503"/>
      <c r="F38" s="1503"/>
      <c r="G38" s="1503"/>
      <c r="H38" s="1503"/>
      <c r="I38" s="1503"/>
      <c r="J38" s="1503"/>
      <c r="K38" s="1503"/>
      <c r="L38" s="1503"/>
      <c r="M38" s="1503"/>
      <c r="N38" s="1503"/>
      <c r="O38" s="1503"/>
      <c r="P38" s="1503"/>
      <c r="Q38" s="1503"/>
      <c r="R38" s="1503"/>
      <c r="S38" s="1503"/>
      <c r="T38" s="1503"/>
      <c r="U38" s="1503"/>
      <c r="V38" s="1503"/>
      <c r="W38" s="1503"/>
      <c r="X38" s="1503"/>
      <c r="Y38" s="1503"/>
      <c r="Z38" s="1503"/>
      <c r="AA38" s="1503"/>
      <c r="AB38" s="1503"/>
      <c r="AC38" s="1503"/>
      <c r="AD38" s="1503"/>
      <c r="AE38" s="1504"/>
      <c r="AF38" s="375"/>
      <c r="AG38" s="369">
        <f t="shared" si="5"/>
        <v>0</v>
      </c>
      <c r="AH38" s="369">
        <f t="shared" si="6"/>
        <v>0</v>
      </c>
      <c r="AI38" s="369">
        <f t="shared" si="7"/>
        <v>0</v>
      </c>
      <c r="AJ38" s="369">
        <f t="shared" si="8"/>
        <v>0</v>
      </c>
    </row>
    <row r="39" spans="1:36" s="81" customFormat="1" x14ac:dyDescent="0.3">
      <c r="A39" s="82" t="s">
        <v>26</v>
      </c>
      <c r="B39" s="367">
        <f>B41</f>
        <v>15624.7639</v>
      </c>
      <c r="C39" s="367">
        <f>C41</f>
        <v>15624.7639</v>
      </c>
      <c r="D39" s="367">
        <f>D41</f>
        <v>14990.4249</v>
      </c>
      <c r="E39" s="367">
        <f>E41</f>
        <v>14990.4249</v>
      </c>
      <c r="F39" s="367">
        <f t="shared" si="18"/>
        <v>95.940169054330482</v>
      </c>
      <c r="G39" s="367">
        <f t="shared" si="19"/>
        <v>95.940169054330482</v>
      </c>
      <c r="H39" s="374">
        <f>H41</f>
        <v>1656.7989</v>
      </c>
      <c r="I39" s="374">
        <f>I41</f>
        <v>1435.9197999999999</v>
      </c>
      <c r="J39" s="374">
        <f t="shared" ref="J39:AE39" si="20">J41</f>
        <v>1553.721</v>
      </c>
      <c r="K39" s="374">
        <f t="shared" si="20"/>
        <v>1168.5450000000001</v>
      </c>
      <c r="L39" s="374">
        <f t="shared" si="20"/>
        <v>858.64800000000002</v>
      </c>
      <c r="M39" s="374">
        <f t="shared" si="20"/>
        <v>701.53710000000001</v>
      </c>
      <c r="N39" s="374">
        <f t="shared" si="20"/>
        <v>1820.91</v>
      </c>
      <c r="O39" s="374">
        <f t="shared" si="20"/>
        <v>1614.5319999999999</v>
      </c>
      <c r="P39" s="374">
        <f t="shared" si="20"/>
        <v>1034.3979999999999</v>
      </c>
      <c r="Q39" s="374">
        <f t="shared" si="20"/>
        <v>1368.17</v>
      </c>
      <c r="R39" s="374">
        <f t="shared" si="20"/>
        <v>710.71900000000005</v>
      </c>
      <c r="S39" s="374">
        <f t="shared" si="20"/>
        <v>1118.662</v>
      </c>
      <c r="T39" s="374">
        <f t="shared" si="20"/>
        <v>2118.473</v>
      </c>
      <c r="U39" s="374">
        <f t="shared" si="20"/>
        <v>2246.817</v>
      </c>
      <c r="V39" s="374">
        <f t="shared" si="20"/>
        <v>1057.3969999999999</v>
      </c>
      <c r="W39" s="374">
        <f t="shared" si="20"/>
        <v>1052.779</v>
      </c>
      <c r="X39" s="374">
        <f t="shared" si="20"/>
        <v>739.81899999999996</v>
      </c>
      <c r="Y39" s="374">
        <f t="shared" si="20"/>
        <v>779.37300000000005</v>
      </c>
      <c r="Z39" s="374">
        <f t="shared" si="20"/>
        <v>1782.51</v>
      </c>
      <c r="AA39" s="374">
        <f t="shared" si="20"/>
        <v>937.95</v>
      </c>
      <c r="AB39" s="374">
        <f t="shared" si="20"/>
        <v>1034.4000000000001</v>
      </c>
      <c r="AC39" s="374">
        <f t="shared" si="20"/>
        <v>634.83000000000004</v>
      </c>
      <c r="AD39" s="374">
        <f t="shared" si="20"/>
        <v>1256.97</v>
      </c>
      <c r="AE39" s="374">
        <f t="shared" si="20"/>
        <v>1931.31</v>
      </c>
      <c r="AF39" s="375"/>
      <c r="AG39" s="369">
        <f t="shared" si="5"/>
        <v>15624.7639</v>
      </c>
      <c r="AH39" s="369">
        <f t="shared" si="6"/>
        <v>11550.883900000001</v>
      </c>
      <c r="AI39" s="369">
        <f t="shared" si="7"/>
        <v>14990.4249</v>
      </c>
      <c r="AJ39" s="369">
        <f t="shared" si="8"/>
        <v>-634.33899999999994</v>
      </c>
    </row>
    <row r="40" spans="1:36" s="81" customFormat="1" x14ac:dyDescent="0.35">
      <c r="A40" s="83" t="s">
        <v>27</v>
      </c>
      <c r="B40" s="371"/>
      <c r="C40" s="371"/>
      <c r="D40" s="371"/>
      <c r="E40" s="371"/>
      <c r="F40" s="371">
        <f t="shared" si="18"/>
        <v>0</v>
      </c>
      <c r="G40" s="371">
        <f t="shared" si="19"/>
        <v>0</v>
      </c>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6"/>
      <c r="AF40" s="375"/>
      <c r="AG40" s="369">
        <f t="shared" si="5"/>
        <v>0</v>
      </c>
      <c r="AH40" s="369">
        <f t="shared" si="6"/>
        <v>0</v>
      </c>
      <c r="AI40" s="369">
        <f t="shared" si="7"/>
        <v>0</v>
      </c>
      <c r="AJ40" s="369">
        <f t="shared" si="8"/>
        <v>0</v>
      </c>
    </row>
    <row r="41" spans="1:36" s="81" customFormat="1" x14ac:dyDescent="0.35">
      <c r="A41" s="83" t="s">
        <v>28</v>
      </c>
      <c r="B41" s="377">
        <f>H41+J41+L41+N41+P41+R41+T41+V41+X41+Z41+AB41+AD41</f>
        <v>15624.7639</v>
      </c>
      <c r="C41" s="377">
        <f>H41+J41+L41+N41+P41+R41+T41+V41+X41+Z41+AB41+AD41</f>
        <v>15624.7639</v>
      </c>
      <c r="D41" s="377">
        <f>E41</f>
        <v>14990.4249</v>
      </c>
      <c r="E41" s="377">
        <f>I41+K41+M41+O41+Q41+S41+U41+W41+Y41+AA41+AC41+AE41</f>
        <v>14990.4249</v>
      </c>
      <c r="F41" s="371">
        <f t="shared" si="18"/>
        <v>95.940169054330482</v>
      </c>
      <c r="G41" s="371">
        <f t="shared" si="19"/>
        <v>95.940169054330482</v>
      </c>
      <c r="H41" s="372">
        <v>1656.7989</v>
      </c>
      <c r="I41" s="372">
        <v>1435.9197999999999</v>
      </c>
      <c r="J41" s="372">
        <v>1553.721</v>
      </c>
      <c r="K41" s="372">
        <v>1168.5450000000001</v>
      </c>
      <c r="L41" s="372">
        <v>858.64800000000002</v>
      </c>
      <c r="M41" s="372">
        <v>701.53710000000001</v>
      </c>
      <c r="N41" s="372">
        <v>1820.91</v>
      </c>
      <c r="O41" s="372">
        <v>1614.5319999999999</v>
      </c>
      <c r="P41" s="372">
        <v>1034.3979999999999</v>
      </c>
      <c r="Q41" s="372">
        <v>1368.17</v>
      </c>
      <c r="R41" s="372">
        <v>710.71900000000005</v>
      </c>
      <c r="S41" s="372">
        <v>1118.662</v>
      </c>
      <c r="T41" s="372">
        <v>2118.473</v>
      </c>
      <c r="U41" s="372">
        <v>2246.817</v>
      </c>
      <c r="V41" s="372">
        <v>1057.3969999999999</v>
      </c>
      <c r="W41" s="372">
        <v>1052.779</v>
      </c>
      <c r="X41" s="372">
        <v>739.81899999999996</v>
      </c>
      <c r="Y41" s="372">
        <v>779.37300000000005</v>
      </c>
      <c r="Z41" s="372">
        <v>1782.51</v>
      </c>
      <c r="AA41" s="372">
        <v>937.95</v>
      </c>
      <c r="AB41" s="372">
        <v>1034.4000000000001</v>
      </c>
      <c r="AC41" s="372">
        <v>634.83000000000004</v>
      </c>
      <c r="AD41" s="372">
        <v>1256.97</v>
      </c>
      <c r="AE41" s="372">
        <v>1931.31</v>
      </c>
      <c r="AF41" s="375"/>
      <c r="AG41" s="369">
        <f t="shared" si="5"/>
        <v>15624.7639</v>
      </c>
      <c r="AH41" s="369">
        <f t="shared" si="6"/>
        <v>11550.883900000001</v>
      </c>
      <c r="AI41" s="369">
        <f>I41+K41+M41+O41+Q41+S41+U41+W41+Y41+AA41+AC41+AE41</f>
        <v>14990.4249</v>
      </c>
      <c r="AJ41" s="369">
        <f t="shared" si="8"/>
        <v>-634.33899999999994</v>
      </c>
    </row>
    <row r="42" spans="1:36" s="81" customFormat="1" ht="24.75" customHeight="1" x14ac:dyDescent="0.3">
      <c r="A42" s="1502" t="s">
        <v>306</v>
      </c>
      <c r="B42" s="1503"/>
      <c r="C42" s="1503"/>
      <c r="D42" s="1503"/>
      <c r="E42" s="1503"/>
      <c r="F42" s="1503"/>
      <c r="G42" s="1503"/>
      <c r="H42" s="1503"/>
      <c r="I42" s="1503"/>
      <c r="J42" s="1503"/>
      <c r="K42" s="1503"/>
      <c r="L42" s="1503"/>
      <c r="M42" s="1503"/>
      <c r="N42" s="1503"/>
      <c r="O42" s="1503"/>
      <c r="P42" s="1503"/>
      <c r="Q42" s="1503"/>
      <c r="R42" s="1503"/>
      <c r="S42" s="1503"/>
      <c r="T42" s="1503"/>
      <c r="U42" s="1503"/>
      <c r="V42" s="1503"/>
      <c r="W42" s="1503"/>
      <c r="X42" s="1503"/>
      <c r="Y42" s="1503"/>
      <c r="Z42" s="1503"/>
      <c r="AA42" s="1503"/>
      <c r="AB42" s="1503"/>
      <c r="AC42" s="1503"/>
      <c r="AD42" s="1503"/>
      <c r="AE42" s="1504"/>
      <c r="AF42" s="385"/>
      <c r="AG42" s="369">
        <f t="shared" si="5"/>
        <v>0</v>
      </c>
      <c r="AH42" s="369">
        <f t="shared" si="6"/>
        <v>0</v>
      </c>
      <c r="AI42" s="369">
        <f t="shared" si="7"/>
        <v>0</v>
      </c>
      <c r="AJ42" s="369">
        <f t="shared" si="8"/>
        <v>0</v>
      </c>
    </row>
    <row r="43" spans="1:36" s="81" customFormat="1" x14ac:dyDescent="0.35">
      <c r="A43" s="82" t="s">
        <v>26</v>
      </c>
      <c r="B43" s="367">
        <f>B45</f>
        <v>6743.01</v>
      </c>
      <c r="C43" s="367">
        <f>C45</f>
        <v>6743.01</v>
      </c>
      <c r="D43" s="367">
        <f>D45</f>
        <v>6742.7774199999994</v>
      </c>
      <c r="E43" s="367">
        <f>E45</f>
        <v>6742.7774199999994</v>
      </c>
      <c r="F43" s="371">
        <f t="shared" si="18"/>
        <v>99.99655079853062</v>
      </c>
      <c r="G43" s="371">
        <f t="shared" si="19"/>
        <v>99.99655079853062</v>
      </c>
      <c r="H43" s="374">
        <f>H45</f>
        <v>670.45</v>
      </c>
      <c r="I43" s="374">
        <f>I45</f>
        <v>566.29949999999997</v>
      </c>
      <c r="J43" s="374">
        <f t="shared" ref="J43:O43" si="21">J45</f>
        <v>580.20000000000005</v>
      </c>
      <c r="K43" s="374">
        <f t="shared" si="21"/>
        <v>551.84299999999996</v>
      </c>
      <c r="L43" s="374">
        <f t="shared" si="21"/>
        <v>347.11</v>
      </c>
      <c r="M43" s="374">
        <f t="shared" si="21"/>
        <v>333.23791999999997</v>
      </c>
      <c r="N43" s="374">
        <f t="shared" si="21"/>
        <v>956.23</v>
      </c>
      <c r="O43" s="374">
        <f t="shared" si="21"/>
        <v>917.70799999999997</v>
      </c>
      <c r="P43" s="374">
        <f>P45</f>
        <v>522.49</v>
      </c>
      <c r="Q43" s="374">
        <f>Q45</f>
        <v>471.19</v>
      </c>
      <c r="R43" s="374">
        <f t="shared" ref="R43:W43" si="22">R45</f>
        <v>644.73</v>
      </c>
      <c r="S43" s="374">
        <f t="shared" si="22"/>
        <v>635.17499999999995</v>
      </c>
      <c r="T43" s="374">
        <f t="shared" si="22"/>
        <v>915.12</v>
      </c>
      <c r="U43" s="374">
        <f t="shared" si="22"/>
        <v>935.20399999999995</v>
      </c>
      <c r="V43" s="374">
        <f t="shared" si="22"/>
        <v>531.09</v>
      </c>
      <c r="W43" s="374">
        <f t="shared" si="22"/>
        <v>498.97800000000001</v>
      </c>
      <c r="X43" s="374">
        <f>X45</f>
        <v>241.23</v>
      </c>
      <c r="Y43" s="374">
        <f t="shared" ref="Y43:AE43" si="23">Y45</f>
        <v>268.46600000000001</v>
      </c>
      <c r="Z43" s="374">
        <f t="shared" si="23"/>
        <v>736.52</v>
      </c>
      <c r="AA43" s="374">
        <f t="shared" si="23"/>
        <v>437.69600000000003</v>
      </c>
      <c r="AB43" s="374">
        <f t="shared" si="23"/>
        <v>432.89</v>
      </c>
      <c r="AC43" s="374">
        <f t="shared" si="23"/>
        <v>300.86</v>
      </c>
      <c r="AD43" s="374">
        <f t="shared" si="23"/>
        <v>164.95</v>
      </c>
      <c r="AE43" s="374">
        <f t="shared" si="23"/>
        <v>826.12</v>
      </c>
      <c r="AF43" s="364"/>
      <c r="AG43" s="369">
        <f t="shared" si="5"/>
        <v>6743.01</v>
      </c>
      <c r="AH43" s="369">
        <f t="shared" si="6"/>
        <v>5408.6500000000005</v>
      </c>
      <c r="AI43" s="369">
        <f t="shared" si="7"/>
        <v>6742.7774199999994</v>
      </c>
      <c r="AJ43" s="369">
        <f t="shared" si="8"/>
        <v>-0.23258000000078027</v>
      </c>
    </row>
    <row r="44" spans="1:36" s="81" customFormat="1" x14ac:dyDescent="0.35">
      <c r="A44" s="83" t="s">
        <v>27</v>
      </c>
      <c r="B44" s="371"/>
      <c r="C44" s="371"/>
      <c r="D44" s="371"/>
      <c r="E44" s="371"/>
      <c r="F44" s="371">
        <f t="shared" si="18"/>
        <v>0</v>
      </c>
      <c r="G44" s="371">
        <f t="shared" si="19"/>
        <v>0</v>
      </c>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6"/>
      <c r="AF44" s="364"/>
      <c r="AG44" s="369">
        <f t="shared" si="5"/>
        <v>0</v>
      </c>
      <c r="AH44" s="369">
        <f t="shared" si="6"/>
        <v>0</v>
      </c>
      <c r="AI44" s="369">
        <f t="shared" si="7"/>
        <v>0</v>
      </c>
      <c r="AJ44" s="369">
        <f t="shared" si="8"/>
        <v>0</v>
      </c>
    </row>
    <row r="45" spans="1:36" s="81" customFormat="1" x14ac:dyDescent="0.35">
      <c r="A45" s="83" t="s">
        <v>28</v>
      </c>
      <c r="B45" s="377">
        <f>H45+J45+L45+N45+P45+R45+T45+V45+X45+Z45+AB45+AD45</f>
        <v>6743.01</v>
      </c>
      <c r="C45" s="377">
        <f>H45+J45+L45+N45+P45+R45+T45+V45+X45+Z45+AB45+AD45</f>
        <v>6743.01</v>
      </c>
      <c r="D45" s="377">
        <f>E45</f>
        <v>6742.7774199999994</v>
      </c>
      <c r="E45" s="377">
        <f>I45+K45+M45+O45+Q45+S45+U45+W45+Y45+AA45+AC45+AE45</f>
        <v>6742.7774199999994</v>
      </c>
      <c r="F45" s="371">
        <f>IFERROR(E45/B45*100,0)</f>
        <v>99.99655079853062</v>
      </c>
      <c r="G45" s="371">
        <f>IFERROR(E45/C45*100,0)</f>
        <v>99.99655079853062</v>
      </c>
      <c r="H45" s="372">
        <v>670.45</v>
      </c>
      <c r="I45" s="372">
        <v>566.29949999999997</v>
      </c>
      <c r="J45" s="372">
        <v>580.20000000000005</v>
      </c>
      <c r="K45" s="372">
        <v>551.84299999999996</v>
      </c>
      <c r="L45" s="372">
        <v>347.11</v>
      </c>
      <c r="M45" s="372">
        <v>333.23791999999997</v>
      </c>
      <c r="N45" s="372">
        <v>956.23</v>
      </c>
      <c r="O45" s="372">
        <v>917.70799999999997</v>
      </c>
      <c r="P45" s="372">
        <v>522.49</v>
      </c>
      <c r="Q45" s="372">
        <v>471.19</v>
      </c>
      <c r="R45" s="372">
        <v>644.73</v>
      </c>
      <c r="S45" s="372">
        <v>635.17499999999995</v>
      </c>
      <c r="T45" s="372">
        <v>915.12</v>
      </c>
      <c r="U45" s="372">
        <v>935.20399999999995</v>
      </c>
      <c r="V45" s="372">
        <v>531.09</v>
      </c>
      <c r="W45" s="372">
        <v>498.97800000000001</v>
      </c>
      <c r="X45" s="372">
        <v>241.23</v>
      </c>
      <c r="Y45" s="372">
        <v>268.46600000000001</v>
      </c>
      <c r="Z45" s="372">
        <v>736.52</v>
      </c>
      <c r="AA45" s="372">
        <v>437.69600000000003</v>
      </c>
      <c r="AB45" s="372">
        <v>432.89</v>
      </c>
      <c r="AC45" s="372">
        <v>300.86</v>
      </c>
      <c r="AD45" s="372">
        <v>164.95</v>
      </c>
      <c r="AE45" s="372">
        <v>826.12</v>
      </c>
      <c r="AF45" s="364"/>
      <c r="AG45" s="369">
        <f t="shared" si="5"/>
        <v>6743.01</v>
      </c>
      <c r="AH45" s="369">
        <f t="shared" si="6"/>
        <v>5408.6500000000005</v>
      </c>
      <c r="AI45" s="369">
        <f t="shared" si="7"/>
        <v>6742.7774199999994</v>
      </c>
      <c r="AJ45" s="369">
        <f t="shared" si="8"/>
        <v>-0.23258000000078027</v>
      </c>
    </row>
    <row r="46" spans="1:36" s="81" customFormat="1" ht="24.75" customHeight="1" x14ac:dyDescent="0.3">
      <c r="A46" s="1502" t="s">
        <v>831</v>
      </c>
      <c r="B46" s="1503"/>
      <c r="C46" s="1503"/>
      <c r="D46" s="1503"/>
      <c r="E46" s="1503"/>
      <c r="F46" s="1503"/>
      <c r="G46" s="1503"/>
      <c r="H46" s="1503"/>
      <c r="I46" s="1503"/>
      <c r="J46" s="1503"/>
      <c r="K46" s="1503"/>
      <c r="L46" s="1503"/>
      <c r="M46" s="1503"/>
      <c r="N46" s="1503"/>
      <c r="O46" s="1503"/>
      <c r="P46" s="1503"/>
      <c r="Q46" s="1503"/>
      <c r="R46" s="1503"/>
      <c r="S46" s="1503"/>
      <c r="T46" s="1503"/>
      <c r="U46" s="1503"/>
      <c r="V46" s="1503"/>
      <c r="W46" s="1503"/>
      <c r="X46" s="1503"/>
      <c r="Y46" s="1503"/>
      <c r="Z46" s="1503"/>
      <c r="AA46" s="1503"/>
      <c r="AB46" s="1503"/>
      <c r="AC46" s="1503"/>
      <c r="AD46" s="1503"/>
      <c r="AE46" s="1504"/>
      <c r="AF46" s="364"/>
      <c r="AG46" s="369"/>
      <c r="AH46" s="369"/>
      <c r="AI46" s="369"/>
      <c r="AJ46" s="369"/>
    </row>
    <row r="47" spans="1:36" s="81" customFormat="1" ht="17.399999999999999" x14ac:dyDescent="0.3">
      <c r="A47" s="378" t="s">
        <v>26</v>
      </c>
      <c r="B47" s="379">
        <f>B48</f>
        <v>0</v>
      </c>
      <c r="C47" s="379">
        <f t="shared" ref="C47:E47" si="24">C48</f>
        <v>0</v>
      </c>
      <c r="D47" s="379">
        <f t="shared" si="24"/>
        <v>0</v>
      </c>
      <c r="E47" s="379">
        <f t="shared" si="24"/>
        <v>0</v>
      </c>
      <c r="F47" s="301">
        <f>IFERROR(E47/B47*100,0)</f>
        <v>0</v>
      </c>
      <c r="G47" s="301">
        <f>IFERROR(E47/C47*100,)</f>
        <v>0</v>
      </c>
      <c r="H47" s="379">
        <f>H48</f>
        <v>0</v>
      </c>
      <c r="I47" s="379">
        <f t="shared" ref="I47:AE47" si="25">I48</f>
        <v>0</v>
      </c>
      <c r="J47" s="379">
        <f t="shared" si="25"/>
        <v>0</v>
      </c>
      <c r="K47" s="379">
        <f t="shared" si="25"/>
        <v>0</v>
      </c>
      <c r="L47" s="379">
        <f t="shared" si="25"/>
        <v>0</v>
      </c>
      <c r="M47" s="379">
        <f t="shared" si="25"/>
        <v>0</v>
      </c>
      <c r="N47" s="379">
        <f t="shared" si="25"/>
        <v>0</v>
      </c>
      <c r="O47" s="379">
        <f t="shared" si="25"/>
        <v>0</v>
      </c>
      <c r="P47" s="379">
        <f t="shared" si="25"/>
        <v>0</v>
      </c>
      <c r="Q47" s="379">
        <f t="shared" si="25"/>
        <v>0</v>
      </c>
      <c r="R47" s="379">
        <f t="shared" si="25"/>
        <v>0</v>
      </c>
      <c r="S47" s="379">
        <f t="shared" si="25"/>
        <v>0</v>
      </c>
      <c r="T47" s="379">
        <f t="shared" si="25"/>
        <v>0</v>
      </c>
      <c r="U47" s="379">
        <f t="shared" si="25"/>
        <v>0</v>
      </c>
      <c r="V47" s="379">
        <f t="shared" si="25"/>
        <v>0</v>
      </c>
      <c r="W47" s="379">
        <f t="shared" si="25"/>
        <v>0</v>
      </c>
      <c r="X47" s="379">
        <f t="shared" si="25"/>
        <v>0</v>
      </c>
      <c r="Y47" s="379">
        <f t="shared" si="25"/>
        <v>0</v>
      </c>
      <c r="Z47" s="379">
        <f t="shared" si="25"/>
        <v>0</v>
      </c>
      <c r="AA47" s="379">
        <f t="shared" si="25"/>
        <v>0</v>
      </c>
      <c r="AB47" s="379">
        <f t="shared" si="25"/>
        <v>0</v>
      </c>
      <c r="AC47" s="379">
        <f t="shared" si="25"/>
        <v>0</v>
      </c>
      <c r="AD47" s="379">
        <f t="shared" si="25"/>
        <v>0</v>
      </c>
      <c r="AE47" s="379">
        <f t="shared" si="25"/>
        <v>0</v>
      </c>
      <c r="AF47" s="379"/>
      <c r="AG47" s="369"/>
      <c r="AH47" s="369"/>
      <c r="AI47" s="369"/>
      <c r="AJ47" s="369"/>
    </row>
    <row r="48" spans="1:36" s="81" customFormat="1" x14ac:dyDescent="0.35">
      <c r="A48" s="380" t="s">
        <v>29</v>
      </c>
      <c r="B48" s="377">
        <f>H48+J48+L48+N48+P48+R48+T48+V48+X48+Z48+AB48+AD48</f>
        <v>0</v>
      </c>
      <c r="C48" s="377">
        <f>H48+J48+L48+N48+P48+R48+T48+V48+X48+Z48</f>
        <v>0</v>
      </c>
      <c r="D48" s="377">
        <f>E48</f>
        <v>0</v>
      </c>
      <c r="E48" s="377">
        <f>I48+K48+M48+O48+Q48+S48+U48+W48+Y48+AA48+AC48+AE48</f>
        <v>0</v>
      </c>
      <c r="F48" s="1142">
        <f>IFERROR(E48/B48*100,0)</f>
        <v>0</v>
      </c>
      <c r="G48" s="381">
        <f>IFERROR(E48/C48*100,)</f>
        <v>0</v>
      </c>
      <c r="H48" s="377"/>
      <c r="I48" s="377"/>
      <c r="J48" s="377"/>
      <c r="K48" s="377"/>
      <c r="L48" s="377"/>
      <c r="M48" s="377"/>
      <c r="N48" s="377"/>
      <c r="O48" s="377"/>
      <c r="P48" s="377"/>
      <c r="Q48" s="377"/>
      <c r="R48" s="377"/>
      <c r="S48" s="377"/>
      <c r="T48" s="377"/>
      <c r="U48" s="377"/>
      <c r="V48" s="377"/>
      <c r="W48" s="377"/>
      <c r="X48" s="377"/>
      <c r="Y48" s="377"/>
      <c r="Z48" s="377">
        <v>0</v>
      </c>
      <c r="AA48" s="377"/>
      <c r="AB48" s="377">
        <v>0</v>
      </c>
      <c r="AC48" s="377"/>
      <c r="AD48" s="377">
        <v>0</v>
      </c>
      <c r="AE48" s="377"/>
      <c r="AF48" s="364"/>
      <c r="AG48" s="369"/>
      <c r="AH48" s="369"/>
      <c r="AI48" s="369"/>
      <c r="AJ48" s="369"/>
    </row>
    <row r="49" spans="1:36" s="81" customFormat="1" ht="27.75" customHeight="1" x14ac:dyDescent="0.3">
      <c r="A49" s="1502" t="s">
        <v>307</v>
      </c>
      <c r="B49" s="1503"/>
      <c r="C49" s="1503"/>
      <c r="D49" s="1503"/>
      <c r="E49" s="1503"/>
      <c r="F49" s="1503"/>
      <c r="G49" s="1503"/>
      <c r="H49" s="1503"/>
      <c r="I49" s="1503"/>
      <c r="J49" s="1503"/>
      <c r="K49" s="1503"/>
      <c r="L49" s="1503"/>
      <c r="M49" s="1503"/>
      <c r="N49" s="1503"/>
      <c r="O49" s="1503"/>
      <c r="P49" s="1503"/>
      <c r="Q49" s="1503"/>
      <c r="R49" s="1503"/>
      <c r="S49" s="1503"/>
      <c r="T49" s="1503"/>
      <c r="U49" s="1503"/>
      <c r="V49" s="1503"/>
      <c r="W49" s="1503"/>
      <c r="X49" s="1503"/>
      <c r="Y49" s="1503"/>
      <c r="Z49" s="1503"/>
      <c r="AA49" s="1503"/>
      <c r="AB49" s="1503"/>
      <c r="AC49" s="1503"/>
      <c r="AD49" s="1503"/>
      <c r="AE49" s="1504"/>
      <c r="AF49" s="364"/>
      <c r="AG49" s="369"/>
      <c r="AH49" s="369"/>
      <c r="AI49" s="369"/>
      <c r="AJ49" s="369"/>
    </row>
    <row r="50" spans="1:36" s="81" customFormat="1" ht="85.5" customHeight="1" x14ac:dyDescent="0.3">
      <c r="A50" s="378" t="s">
        <v>26</v>
      </c>
      <c r="B50" s="379">
        <f>B51</f>
        <v>535.29999999999995</v>
      </c>
      <c r="C50" s="379">
        <f t="shared" ref="C50:E50" si="26">C51</f>
        <v>535.29999999999995</v>
      </c>
      <c r="D50" s="379">
        <f t="shared" si="26"/>
        <v>311.51</v>
      </c>
      <c r="E50" s="379">
        <f t="shared" si="26"/>
        <v>311.51</v>
      </c>
      <c r="F50" s="1486">
        <f>E50/B50*100</f>
        <v>58.193536334765547</v>
      </c>
      <c r="G50" s="1486">
        <f>IFERROR(E50/C50*100,)</f>
        <v>58.193536334765547</v>
      </c>
      <c r="H50" s="379">
        <f>H51</f>
        <v>0</v>
      </c>
      <c r="I50" s="379">
        <f t="shared" ref="I50:AE51" si="27">I51</f>
        <v>0</v>
      </c>
      <c r="J50" s="379">
        <f t="shared" si="27"/>
        <v>0</v>
      </c>
      <c r="K50" s="379">
        <f t="shared" si="27"/>
        <v>0</v>
      </c>
      <c r="L50" s="379">
        <f t="shared" si="27"/>
        <v>0</v>
      </c>
      <c r="M50" s="379">
        <f t="shared" si="27"/>
        <v>0</v>
      </c>
      <c r="N50" s="379">
        <f t="shared" si="27"/>
        <v>0</v>
      </c>
      <c r="O50" s="379">
        <f t="shared" si="27"/>
        <v>0</v>
      </c>
      <c r="P50" s="379">
        <f t="shared" si="27"/>
        <v>0</v>
      </c>
      <c r="Q50" s="379">
        <f t="shared" si="27"/>
        <v>0</v>
      </c>
      <c r="R50" s="379">
        <f t="shared" si="27"/>
        <v>0</v>
      </c>
      <c r="S50" s="379">
        <f t="shared" si="27"/>
        <v>0</v>
      </c>
      <c r="T50" s="379">
        <f t="shared" si="27"/>
        <v>0</v>
      </c>
      <c r="U50" s="379">
        <f t="shared" si="27"/>
        <v>0</v>
      </c>
      <c r="V50" s="379">
        <f t="shared" si="27"/>
        <v>0</v>
      </c>
      <c r="W50" s="379">
        <f t="shared" si="27"/>
        <v>0</v>
      </c>
      <c r="X50" s="379">
        <f t="shared" si="27"/>
        <v>0</v>
      </c>
      <c r="Y50" s="379">
        <f t="shared" si="27"/>
        <v>0</v>
      </c>
      <c r="Z50" s="379">
        <f t="shared" si="27"/>
        <v>0</v>
      </c>
      <c r="AA50" s="379">
        <f t="shared" si="27"/>
        <v>56.77</v>
      </c>
      <c r="AB50" s="379">
        <f t="shared" si="27"/>
        <v>535.29999999999995</v>
      </c>
      <c r="AC50" s="379">
        <f t="shared" si="27"/>
        <v>254.74</v>
      </c>
      <c r="AD50" s="379">
        <f t="shared" si="27"/>
        <v>0</v>
      </c>
      <c r="AE50" s="379">
        <f t="shared" si="27"/>
        <v>0</v>
      </c>
      <c r="AF50" s="1490" t="s">
        <v>837</v>
      </c>
      <c r="AG50" s="369"/>
      <c r="AH50" s="369"/>
      <c r="AI50" s="369"/>
      <c r="AJ50" s="369"/>
    </row>
    <row r="51" spans="1:36" s="81" customFormat="1" ht="42.75" customHeight="1" x14ac:dyDescent="0.35">
      <c r="A51" s="380" t="s">
        <v>29</v>
      </c>
      <c r="B51" s="377">
        <f>H51+J51+L51+N51+P51+R51+T51+V51+X51+Z51+AB51+AD51</f>
        <v>535.29999999999995</v>
      </c>
      <c r="C51" s="1033">
        <f>H51+J51+L51+N51+P51+R51+T51+V51+X51+Z51+AB51</f>
        <v>535.29999999999995</v>
      </c>
      <c r="D51" s="377">
        <f>E51</f>
        <v>311.51</v>
      </c>
      <c r="E51" s="377">
        <f>I51+K51+M51+O51+Q51+S51+U51+W51+Y51+AA51+AC51+AE51</f>
        <v>311.51</v>
      </c>
      <c r="F51" s="377">
        <f>E51/B51*100</f>
        <v>58.193536334765547</v>
      </c>
      <c r="G51" s="1487">
        <f>IFERROR(E51/C51*100,)</f>
        <v>58.193536334765547</v>
      </c>
      <c r="H51" s="379">
        <f>H52</f>
        <v>0</v>
      </c>
      <c r="I51" s="379">
        <f t="shared" si="27"/>
        <v>0</v>
      </c>
      <c r="J51" s="379">
        <f t="shared" si="27"/>
        <v>0</v>
      </c>
      <c r="K51" s="379">
        <f t="shared" si="27"/>
        <v>0</v>
      </c>
      <c r="L51" s="379">
        <f t="shared" si="27"/>
        <v>0</v>
      </c>
      <c r="M51" s="379">
        <f t="shared" si="27"/>
        <v>0</v>
      </c>
      <c r="N51" s="379">
        <f t="shared" si="27"/>
        <v>0</v>
      </c>
      <c r="O51" s="379">
        <f t="shared" si="27"/>
        <v>0</v>
      </c>
      <c r="P51" s="379">
        <f t="shared" si="27"/>
        <v>0</v>
      </c>
      <c r="Q51" s="379">
        <f t="shared" si="27"/>
        <v>0</v>
      </c>
      <c r="R51" s="379">
        <f t="shared" si="27"/>
        <v>0</v>
      </c>
      <c r="S51" s="379">
        <f t="shared" si="27"/>
        <v>0</v>
      </c>
      <c r="T51" s="379">
        <f t="shared" si="27"/>
        <v>0</v>
      </c>
      <c r="U51" s="379">
        <f t="shared" si="27"/>
        <v>0</v>
      </c>
      <c r="V51" s="377">
        <v>0</v>
      </c>
      <c r="W51" s="379">
        <f t="shared" si="27"/>
        <v>0</v>
      </c>
      <c r="X51" s="379">
        <f t="shared" si="27"/>
        <v>0</v>
      </c>
      <c r="Y51" s="379">
        <f t="shared" si="27"/>
        <v>0</v>
      </c>
      <c r="Z51" s="379">
        <f t="shared" si="27"/>
        <v>0</v>
      </c>
      <c r="AA51" s="377">
        <v>56.77</v>
      </c>
      <c r="AB51" s="377">
        <v>535.29999999999995</v>
      </c>
      <c r="AC51" s="377">
        <v>254.74</v>
      </c>
      <c r="AD51" s="379">
        <f t="shared" si="27"/>
        <v>0</v>
      </c>
      <c r="AE51" s="379">
        <f t="shared" si="27"/>
        <v>0</v>
      </c>
      <c r="AF51" s="1490" t="s">
        <v>838</v>
      </c>
      <c r="AG51" s="369"/>
      <c r="AH51" s="369"/>
      <c r="AI51" s="369"/>
      <c r="AJ51" s="369"/>
    </row>
    <row r="52" spans="1:36" s="81" customFormat="1" ht="48" customHeight="1" x14ac:dyDescent="0.35">
      <c r="A52" s="1734" t="s">
        <v>308</v>
      </c>
      <c r="B52" s="1735"/>
      <c r="C52" s="1735"/>
      <c r="D52" s="1735"/>
      <c r="E52" s="1735"/>
      <c r="F52" s="1735"/>
      <c r="G52" s="1735"/>
      <c r="H52" s="1735"/>
      <c r="I52" s="1735"/>
      <c r="J52" s="1735"/>
      <c r="K52" s="1735"/>
      <c r="L52" s="1735"/>
      <c r="M52" s="1735"/>
      <c r="N52" s="1735"/>
      <c r="O52" s="1735"/>
      <c r="P52" s="1735"/>
      <c r="Q52" s="1735"/>
      <c r="R52" s="1735"/>
      <c r="S52" s="1735"/>
      <c r="T52" s="1735"/>
      <c r="U52" s="1735"/>
      <c r="V52" s="1735"/>
      <c r="W52" s="1735"/>
      <c r="X52" s="1735"/>
      <c r="Y52" s="1735"/>
      <c r="Z52" s="1735"/>
      <c r="AA52" s="1735"/>
      <c r="AB52" s="1735"/>
      <c r="AC52" s="1735"/>
      <c r="AD52" s="1735"/>
      <c r="AE52" s="1736"/>
      <c r="AF52" s="371"/>
      <c r="AG52" s="369"/>
      <c r="AH52" s="369"/>
      <c r="AI52" s="369"/>
      <c r="AJ52" s="369"/>
    </row>
    <row r="53" spans="1:36" s="81" customFormat="1" ht="34.799999999999997" x14ac:dyDescent="0.3">
      <c r="A53" s="382" t="s">
        <v>309</v>
      </c>
      <c r="B53" s="383">
        <f>B54+B55</f>
        <v>7001.1999999999989</v>
      </c>
      <c r="C53" s="383">
        <f t="shared" ref="C53:E53" si="28">C54+C55</f>
        <v>7001.1999999999989</v>
      </c>
      <c r="D53" s="383">
        <f t="shared" si="28"/>
        <v>7001.15</v>
      </c>
      <c r="E53" s="383">
        <f t="shared" si="28"/>
        <v>7001.15</v>
      </c>
      <c r="F53" s="383">
        <f>IFERROR(E53/B53*100,0)</f>
        <v>99.99928583671371</v>
      </c>
      <c r="G53" s="383">
        <f>IFERROR(E53/C53*100,0)</f>
        <v>99.99928583671371</v>
      </c>
      <c r="H53" s="383">
        <f>H54+H55</f>
        <v>0</v>
      </c>
      <c r="I53" s="383">
        <f t="shared" ref="I53:AE53" si="29">I54+I55</f>
        <v>0</v>
      </c>
      <c r="J53" s="383">
        <f t="shared" si="29"/>
        <v>0</v>
      </c>
      <c r="K53" s="383">
        <f t="shared" si="29"/>
        <v>0</v>
      </c>
      <c r="L53" s="383">
        <f t="shared" si="29"/>
        <v>0</v>
      </c>
      <c r="M53" s="383">
        <f t="shared" si="29"/>
        <v>0</v>
      </c>
      <c r="N53" s="383">
        <f t="shared" si="29"/>
        <v>0</v>
      </c>
      <c r="O53" s="383">
        <f t="shared" si="29"/>
        <v>0</v>
      </c>
      <c r="P53" s="383">
        <f t="shared" si="29"/>
        <v>0</v>
      </c>
      <c r="Q53" s="383">
        <f t="shared" si="29"/>
        <v>0</v>
      </c>
      <c r="R53" s="383">
        <f t="shared" si="29"/>
        <v>0</v>
      </c>
      <c r="S53" s="383">
        <f t="shared" si="29"/>
        <v>0</v>
      </c>
      <c r="T53" s="383">
        <f t="shared" si="29"/>
        <v>0</v>
      </c>
      <c r="U53" s="383">
        <f t="shared" si="29"/>
        <v>0</v>
      </c>
      <c r="V53" s="383">
        <f t="shared" si="29"/>
        <v>60</v>
      </c>
      <c r="W53" s="383">
        <f t="shared" si="29"/>
        <v>0</v>
      </c>
      <c r="X53" s="383">
        <f t="shared" si="29"/>
        <v>6922</v>
      </c>
      <c r="Y53" s="383">
        <f t="shared" si="29"/>
        <v>0</v>
      </c>
      <c r="Z53" s="383">
        <f t="shared" si="29"/>
        <v>19.2</v>
      </c>
      <c r="AA53" s="383">
        <f t="shared" si="29"/>
        <v>99.15</v>
      </c>
      <c r="AB53" s="383">
        <f t="shared" si="29"/>
        <v>0</v>
      </c>
      <c r="AC53" s="383">
        <f t="shared" si="29"/>
        <v>4702</v>
      </c>
      <c r="AD53" s="383">
        <f t="shared" si="29"/>
        <v>0</v>
      </c>
      <c r="AE53" s="383">
        <f t="shared" si="29"/>
        <v>2200</v>
      </c>
      <c r="AF53" s="384"/>
      <c r="AG53" s="369">
        <f t="shared" si="5"/>
        <v>7001.2</v>
      </c>
      <c r="AH53" s="369">
        <f t="shared" si="6"/>
        <v>6982</v>
      </c>
      <c r="AI53" s="369">
        <f t="shared" si="7"/>
        <v>7001.15</v>
      </c>
      <c r="AJ53" s="369">
        <f t="shared" si="8"/>
        <v>-4.9999999999272404E-2</v>
      </c>
    </row>
    <row r="54" spans="1:36" s="79" customFormat="1" ht="36" x14ac:dyDescent="0.35">
      <c r="A54" s="84" t="s">
        <v>93</v>
      </c>
      <c r="B54" s="377">
        <f t="shared" ref="B54:E55" si="30">B60+B87+B106</f>
        <v>2800.7999999999997</v>
      </c>
      <c r="C54" s="377">
        <f t="shared" si="30"/>
        <v>2800.7999999999997</v>
      </c>
      <c r="D54" s="377">
        <f t="shared" si="30"/>
        <v>2800.7999999999997</v>
      </c>
      <c r="E54" s="377">
        <f t="shared" si="30"/>
        <v>2800.7999999999997</v>
      </c>
      <c r="F54" s="377">
        <f>IFERROR(E54/B54*100,0)</f>
        <v>100</v>
      </c>
      <c r="G54" s="377">
        <f>IFERROR(E54/C54*100,0)</f>
        <v>100</v>
      </c>
      <c r="H54" s="377">
        <f t="shared" ref="H54:AE54" si="31">H60+H87+H106</f>
        <v>0</v>
      </c>
      <c r="I54" s="377">
        <f t="shared" si="31"/>
        <v>0</v>
      </c>
      <c r="J54" s="377">
        <f t="shared" si="31"/>
        <v>0</v>
      </c>
      <c r="K54" s="377">
        <f t="shared" si="31"/>
        <v>0</v>
      </c>
      <c r="L54" s="377">
        <f t="shared" si="31"/>
        <v>0</v>
      </c>
      <c r="M54" s="377">
        <f t="shared" si="31"/>
        <v>0</v>
      </c>
      <c r="N54" s="377">
        <f t="shared" si="31"/>
        <v>0</v>
      </c>
      <c r="O54" s="377">
        <f t="shared" si="31"/>
        <v>0</v>
      </c>
      <c r="P54" s="377">
        <f t="shared" si="31"/>
        <v>0</v>
      </c>
      <c r="Q54" s="377">
        <f t="shared" si="31"/>
        <v>0</v>
      </c>
      <c r="R54" s="377">
        <f t="shared" si="31"/>
        <v>0</v>
      </c>
      <c r="S54" s="377">
        <f t="shared" si="31"/>
        <v>0</v>
      </c>
      <c r="T54" s="377">
        <f t="shared" si="31"/>
        <v>0</v>
      </c>
      <c r="U54" s="377">
        <f t="shared" si="31"/>
        <v>0</v>
      </c>
      <c r="V54" s="377">
        <f t="shared" si="31"/>
        <v>0</v>
      </c>
      <c r="W54" s="377">
        <f t="shared" si="31"/>
        <v>0</v>
      </c>
      <c r="X54" s="377">
        <f t="shared" si="31"/>
        <v>2800.7999999999997</v>
      </c>
      <c r="Y54" s="377">
        <f t="shared" si="31"/>
        <v>0</v>
      </c>
      <c r="Z54" s="377">
        <f t="shared" si="31"/>
        <v>0</v>
      </c>
      <c r="AA54" s="377">
        <f t="shared" si="31"/>
        <v>0</v>
      </c>
      <c r="AB54" s="377">
        <f t="shared" si="31"/>
        <v>0</v>
      </c>
      <c r="AC54" s="377">
        <f t="shared" si="31"/>
        <v>2800.7999999999997</v>
      </c>
      <c r="AD54" s="377">
        <f t="shared" si="31"/>
        <v>0</v>
      </c>
      <c r="AE54" s="377">
        <f t="shared" si="31"/>
        <v>0</v>
      </c>
      <c r="AF54" s="385"/>
      <c r="AG54" s="386">
        <f t="shared" si="5"/>
        <v>2800.7999999999997</v>
      </c>
      <c r="AH54" s="386">
        <f t="shared" si="6"/>
        <v>2800.7999999999997</v>
      </c>
      <c r="AI54" s="386">
        <f t="shared" si="7"/>
        <v>2800.7999999999997</v>
      </c>
      <c r="AJ54" s="386">
        <f t="shared" si="8"/>
        <v>0</v>
      </c>
    </row>
    <row r="55" spans="1:36" s="79" customFormat="1" x14ac:dyDescent="0.35">
      <c r="A55" s="83" t="s">
        <v>28</v>
      </c>
      <c r="B55" s="377">
        <f t="shared" si="30"/>
        <v>4200.3999999999996</v>
      </c>
      <c r="C55" s="377">
        <f t="shared" si="30"/>
        <v>4200.3999999999996</v>
      </c>
      <c r="D55" s="377">
        <f t="shared" si="30"/>
        <v>4200.3499999999995</v>
      </c>
      <c r="E55" s="377">
        <f t="shared" si="30"/>
        <v>4200.3499999999995</v>
      </c>
      <c r="F55" s="377">
        <f>IFERROR(E55/B55*100,0)</f>
        <v>99.998809637177416</v>
      </c>
      <c r="G55" s="377">
        <f>IFERROR(E55/C55*100,0)</f>
        <v>99.998809637177416</v>
      </c>
      <c r="H55" s="377">
        <f t="shared" ref="H55:AE55" si="32">H61+H88+H107</f>
        <v>0</v>
      </c>
      <c r="I55" s="377">
        <f t="shared" si="32"/>
        <v>0</v>
      </c>
      <c r="J55" s="377">
        <f t="shared" si="32"/>
        <v>0</v>
      </c>
      <c r="K55" s="377">
        <f t="shared" si="32"/>
        <v>0</v>
      </c>
      <c r="L55" s="377">
        <f t="shared" si="32"/>
        <v>0</v>
      </c>
      <c r="M55" s="377">
        <f t="shared" si="32"/>
        <v>0</v>
      </c>
      <c r="N55" s="377">
        <f t="shared" si="32"/>
        <v>0</v>
      </c>
      <c r="O55" s="377">
        <f t="shared" si="32"/>
        <v>0</v>
      </c>
      <c r="P55" s="377">
        <f t="shared" si="32"/>
        <v>0</v>
      </c>
      <c r="Q55" s="377">
        <f t="shared" si="32"/>
        <v>0</v>
      </c>
      <c r="R55" s="377">
        <f t="shared" si="32"/>
        <v>0</v>
      </c>
      <c r="S55" s="377">
        <f t="shared" si="32"/>
        <v>0</v>
      </c>
      <c r="T55" s="377">
        <f t="shared" si="32"/>
        <v>0</v>
      </c>
      <c r="U55" s="377">
        <f t="shared" si="32"/>
        <v>0</v>
      </c>
      <c r="V55" s="377">
        <f t="shared" si="32"/>
        <v>60</v>
      </c>
      <c r="W55" s="377">
        <f t="shared" si="32"/>
        <v>0</v>
      </c>
      <c r="X55" s="377">
        <f t="shared" si="32"/>
        <v>4121.2</v>
      </c>
      <c r="Y55" s="377">
        <f t="shared" si="32"/>
        <v>0</v>
      </c>
      <c r="Z55" s="377">
        <f t="shared" si="32"/>
        <v>19.2</v>
      </c>
      <c r="AA55" s="377">
        <f t="shared" si="32"/>
        <v>99.15</v>
      </c>
      <c r="AB55" s="377">
        <f t="shared" si="32"/>
        <v>0</v>
      </c>
      <c r="AC55" s="377">
        <f t="shared" si="32"/>
        <v>1901.2</v>
      </c>
      <c r="AD55" s="377">
        <f t="shared" si="32"/>
        <v>0</v>
      </c>
      <c r="AE55" s="377">
        <f t="shared" si="32"/>
        <v>2200</v>
      </c>
      <c r="AF55" s="385"/>
      <c r="AG55" s="386">
        <f t="shared" si="5"/>
        <v>4200.3999999999996</v>
      </c>
      <c r="AH55" s="386">
        <f t="shared" si="6"/>
        <v>4181.2</v>
      </c>
      <c r="AI55" s="386">
        <f t="shared" si="7"/>
        <v>4200.3500000000004</v>
      </c>
      <c r="AJ55" s="386">
        <f t="shared" si="8"/>
        <v>-5.0000000000181899E-2</v>
      </c>
    </row>
    <row r="56" spans="1:36" s="79" customFormat="1" ht="36" x14ac:dyDescent="0.35">
      <c r="A56" s="387" t="s">
        <v>94</v>
      </c>
      <c r="B56" s="388">
        <f>B62+B89+B108</f>
        <v>311.20000000000005</v>
      </c>
      <c r="C56" s="388">
        <f t="shared" ref="C56:E56" si="33">C62+C89+C108</f>
        <v>311.20000000000005</v>
      </c>
      <c r="D56" s="388">
        <f t="shared" si="33"/>
        <v>311.20000000000005</v>
      </c>
      <c r="E56" s="388">
        <f t="shared" si="33"/>
        <v>311.20000000000005</v>
      </c>
      <c r="F56" s="388">
        <f>IFERROR(E56/B56*100,0)</f>
        <v>100</v>
      </c>
      <c r="G56" s="388">
        <f>IFERROR(E56/C56*100,0)</f>
        <v>100</v>
      </c>
      <c r="H56" s="388">
        <f>H62+H89+H108</f>
        <v>0</v>
      </c>
      <c r="I56" s="388">
        <f t="shared" ref="I56:AE56" si="34">I62+I89+I108</f>
        <v>0</v>
      </c>
      <c r="J56" s="388">
        <f t="shared" si="34"/>
        <v>0</v>
      </c>
      <c r="K56" s="388">
        <f t="shared" si="34"/>
        <v>0</v>
      </c>
      <c r="L56" s="388">
        <f t="shared" si="34"/>
        <v>0</v>
      </c>
      <c r="M56" s="388">
        <f t="shared" si="34"/>
        <v>0</v>
      </c>
      <c r="N56" s="388">
        <f t="shared" si="34"/>
        <v>0</v>
      </c>
      <c r="O56" s="388">
        <f t="shared" si="34"/>
        <v>0</v>
      </c>
      <c r="P56" s="388">
        <f t="shared" si="34"/>
        <v>0</v>
      </c>
      <c r="Q56" s="388">
        <f t="shared" si="34"/>
        <v>0</v>
      </c>
      <c r="R56" s="388">
        <f t="shared" si="34"/>
        <v>0</v>
      </c>
      <c r="S56" s="388">
        <f t="shared" si="34"/>
        <v>0</v>
      </c>
      <c r="T56" s="388">
        <f t="shared" si="34"/>
        <v>0</v>
      </c>
      <c r="U56" s="388">
        <f t="shared" si="34"/>
        <v>0</v>
      </c>
      <c r="V56" s="388">
        <f t="shared" si="34"/>
        <v>0</v>
      </c>
      <c r="W56" s="388">
        <f t="shared" si="34"/>
        <v>0</v>
      </c>
      <c r="X56" s="388">
        <f t="shared" si="34"/>
        <v>311.20000000000005</v>
      </c>
      <c r="Y56" s="388">
        <f t="shared" si="34"/>
        <v>0</v>
      </c>
      <c r="Z56" s="388">
        <f t="shared" si="34"/>
        <v>0</v>
      </c>
      <c r="AA56" s="388">
        <f t="shared" si="34"/>
        <v>0</v>
      </c>
      <c r="AB56" s="388">
        <f t="shared" si="34"/>
        <v>0</v>
      </c>
      <c r="AC56" s="388">
        <f t="shared" si="34"/>
        <v>311.20000000000005</v>
      </c>
      <c r="AD56" s="388">
        <f t="shared" si="34"/>
        <v>0</v>
      </c>
      <c r="AE56" s="388">
        <f t="shared" si="34"/>
        <v>0</v>
      </c>
      <c r="AF56" s="385"/>
      <c r="AG56" s="386">
        <f t="shared" si="5"/>
        <v>311.20000000000005</v>
      </c>
      <c r="AH56" s="386">
        <f t="shared" si="6"/>
        <v>311.20000000000005</v>
      </c>
      <c r="AI56" s="386">
        <f t="shared" si="7"/>
        <v>311.20000000000005</v>
      </c>
      <c r="AJ56" s="386">
        <f t="shared" si="8"/>
        <v>0</v>
      </c>
    </row>
    <row r="57" spans="1:36" s="81" customFormat="1" ht="29.25" customHeight="1" x14ac:dyDescent="0.3">
      <c r="A57" s="1731" t="s">
        <v>839</v>
      </c>
      <c r="B57" s="1732"/>
      <c r="C57" s="1732"/>
      <c r="D57" s="1732"/>
      <c r="E57" s="1732"/>
      <c r="F57" s="1732"/>
      <c r="G57" s="1732"/>
      <c r="H57" s="1732"/>
      <c r="I57" s="1732"/>
      <c r="J57" s="1732"/>
      <c r="K57" s="1732"/>
      <c r="L57" s="1732"/>
      <c r="M57" s="1732"/>
      <c r="N57" s="1732"/>
      <c r="O57" s="1732"/>
      <c r="P57" s="1732"/>
      <c r="Q57" s="1732"/>
      <c r="R57" s="1732"/>
      <c r="S57" s="1732"/>
      <c r="T57" s="1732"/>
      <c r="U57" s="1732"/>
      <c r="V57" s="1732"/>
      <c r="W57" s="1732"/>
      <c r="X57" s="1732"/>
      <c r="Y57" s="1732"/>
      <c r="Z57" s="1732"/>
      <c r="AA57" s="1732"/>
      <c r="AB57" s="1732"/>
      <c r="AC57" s="1732"/>
      <c r="AD57" s="1732"/>
      <c r="AE57" s="1733"/>
      <c r="AF57" s="385"/>
      <c r="AG57" s="369">
        <f t="shared" si="5"/>
        <v>0</v>
      </c>
      <c r="AH57" s="369">
        <f t="shared" si="6"/>
        <v>0</v>
      </c>
      <c r="AI57" s="369">
        <f t="shared" si="7"/>
        <v>0</v>
      </c>
      <c r="AJ57" s="369">
        <f t="shared" si="8"/>
        <v>0</v>
      </c>
    </row>
    <row r="58" spans="1:36" s="81" customFormat="1" ht="41.25" customHeight="1" x14ac:dyDescent="0.3">
      <c r="A58" s="82" t="s">
        <v>26</v>
      </c>
      <c r="B58" s="367">
        <f>B59+B60+B61+B63</f>
        <v>488.44400000000002</v>
      </c>
      <c r="C58" s="367">
        <f>C59+C60+C61+C63</f>
        <v>488.44400000000002</v>
      </c>
      <c r="D58" s="367">
        <f>D59+D60+D61+D63</f>
        <v>488.44400000000002</v>
      </c>
      <c r="E58" s="367">
        <f>E59+E60+E61+E63</f>
        <v>488.44400000000002</v>
      </c>
      <c r="F58" s="367">
        <f>IFERROR(E58/B58*100,0)</f>
        <v>100</v>
      </c>
      <c r="G58" s="367">
        <f t="shared" ref="G58:G63" si="35">IFERROR(E58/C58*100,0)</f>
        <v>100</v>
      </c>
      <c r="H58" s="367">
        <f>H59+H60+H61+H63</f>
        <v>0</v>
      </c>
      <c r="I58" s="367">
        <f>I59+I60+I61+I63</f>
        <v>0</v>
      </c>
      <c r="J58" s="367">
        <f>J59+J60+J61+J63</f>
        <v>0</v>
      </c>
      <c r="K58" s="367">
        <f>K59+K60+K61+K63</f>
        <v>0</v>
      </c>
      <c r="L58" s="367">
        <f t="shared" ref="L58:AE58" si="36">L59+L60+L61+L63</f>
        <v>0</v>
      </c>
      <c r="M58" s="367">
        <f t="shared" si="36"/>
        <v>0</v>
      </c>
      <c r="N58" s="367">
        <f t="shared" si="36"/>
        <v>0</v>
      </c>
      <c r="O58" s="367">
        <f t="shared" si="36"/>
        <v>0</v>
      </c>
      <c r="P58" s="367">
        <f t="shared" si="36"/>
        <v>0</v>
      </c>
      <c r="Q58" s="367">
        <f t="shared" si="36"/>
        <v>0</v>
      </c>
      <c r="R58" s="367">
        <f t="shared" si="36"/>
        <v>0</v>
      </c>
      <c r="S58" s="367">
        <f t="shared" si="36"/>
        <v>0</v>
      </c>
      <c r="T58" s="367">
        <f t="shared" si="36"/>
        <v>0</v>
      </c>
      <c r="U58" s="367">
        <f t="shared" si="36"/>
        <v>0</v>
      </c>
      <c r="V58" s="367">
        <f t="shared" si="36"/>
        <v>0</v>
      </c>
      <c r="W58" s="367">
        <f t="shared" si="36"/>
        <v>0</v>
      </c>
      <c r="X58" s="367">
        <f t="shared" si="36"/>
        <v>488.44400000000002</v>
      </c>
      <c r="Y58" s="367">
        <f t="shared" si="36"/>
        <v>0</v>
      </c>
      <c r="Z58" s="367">
        <f t="shared" si="36"/>
        <v>0</v>
      </c>
      <c r="AA58" s="367">
        <f t="shared" si="36"/>
        <v>0</v>
      </c>
      <c r="AB58" s="367">
        <f>AB59+AB60+AB61+AB63</f>
        <v>0</v>
      </c>
      <c r="AC58" s="367">
        <f t="shared" si="36"/>
        <v>488.44400000000002</v>
      </c>
      <c r="AD58" s="367">
        <f t="shared" si="36"/>
        <v>0</v>
      </c>
      <c r="AE58" s="367">
        <f t="shared" si="36"/>
        <v>0</v>
      </c>
      <c r="AF58" s="389"/>
      <c r="AG58" s="369">
        <f t="shared" si="5"/>
        <v>488.44400000000002</v>
      </c>
      <c r="AH58" s="369">
        <f t="shared" si="6"/>
        <v>488.44400000000002</v>
      </c>
      <c r="AI58" s="369">
        <f t="shared" si="7"/>
        <v>488.44400000000002</v>
      </c>
      <c r="AJ58" s="369">
        <f t="shared" si="8"/>
        <v>0</v>
      </c>
    </row>
    <row r="59" spans="1:36" s="79" customFormat="1" ht="20.25" customHeight="1" x14ac:dyDescent="0.35">
      <c r="A59" s="83" t="s">
        <v>29</v>
      </c>
      <c r="B59" s="371">
        <v>0</v>
      </c>
      <c r="C59" s="371">
        <v>0</v>
      </c>
      <c r="D59" s="371">
        <v>0</v>
      </c>
      <c r="E59" s="371">
        <v>0</v>
      </c>
      <c r="F59" s="371">
        <f t="shared" ref="F59:F63" si="37">IFERROR(E59/B59*100,0)</f>
        <v>0</v>
      </c>
      <c r="G59" s="371">
        <f t="shared" si="35"/>
        <v>0</v>
      </c>
      <c r="H59" s="371">
        <v>0</v>
      </c>
      <c r="I59" s="371">
        <v>0</v>
      </c>
      <c r="J59" s="371">
        <v>0</v>
      </c>
      <c r="K59" s="371">
        <v>0</v>
      </c>
      <c r="L59" s="371">
        <v>0</v>
      </c>
      <c r="M59" s="371">
        <v>0</v>
      </c>
      <c r="N59" s="371">
        <v>0</v>
      </c>
      <c r="O59" s="371">
        <v>0</v>
      </c>
      <c r="P59" s="371">
        <v>0</v>
      </c>
      <c r="Q59" s="371">
        <v>0</v>
      </c>
      <c r="R59" s="371">
        <v>0</v>
      </c>
      <c r="S59" s="371">
        <v>0</v>
      </c>
      <c r="T59" s="371">
        <v>0</v>
      </c>
      <c r="U59" s="371">
        <v>0</v>
      </c>
      <c r="V59" s="371">
        <v>0</v>
      </c>
      <c r="W59" s="371">
        <v>0</v>
      </c>
      <c r="X59" s="371">
        <v>0</v>
      </c>
      <c r="Y59" s="371">
        <v>0</v>
      </c>
      <c r="Z59" s="371">
        <v>0</v>
      </c>
      <c r="AA59" s="371">
        <v>0</v>
      </c>
      <c r="AB59" s="371">
        <v>0</v>
      </c>
      <c r="AC59" s="371">
        <v>0</v>
      </c>
      <c r="AD59" s="371">
        <v>0</v>
      </c>
      <c r="AE59" s="371">
        <v>0</v>
      </c>
      <c r="AF59" s="385"/>
      <c r="AG59" s="386">
        <f t="shared" si="5"/>
        <v>0</v>
      </c>
      <c r="AH59" s="386">
        <f t="shared" si="6"/>
        <v>0</v>
      </c>
      <c r="AI59" s="386">
        <f t="shared" si="7"/>
        <v>0</v>
      </c>
      <c r="AJ59" s="386">
        <f t="shared" si="8"/>
        <v>0</v>
      </c>
    </row>
    <row r="60" spans="1:36" s="79" customFormat="1" ht="36" x14ac:dyDescent="0.35">
      <c r="A60" s="84" t="s">
        <v>93</v>
      </c>
      <c r="B60" s="377">
        <f>B66+B71+B76+B81</f>
        <v>439.6</v>
      </c>
      <c r="C60" s="377">
        <f>C66</f>
        <v>439.6</v>
      </c>
      <c r="D60" s="377">
        <f>D66</f>
        <v>439.6</v>
      </c>
      <c r="E60" s="377">
        <f>E66+E71+E76+E81</f>
        <v>439.6</v>
      </c>
      <c r="F60" s="377">
        <f t="shared" si="37"/>
        <v>100</v>
      </c>
      <c r="G60" s="377">
        <f t="shared" si="35"/>
        <v>100</v>
      </c>
      <c r="H60" s="377">
        <f t="shared" ref="H60:V60" si="38">H71+H76+H81</f>
        <v>0</v>
      </c>
      <c r="I60" s="377">
        <f t="shared" si="38"/>
        <v>0</v>
      </c>
      <c r="J60" s="377">
        <f t="shared" si="38"/>
        <v>0</v>
      </c>
      <c r="K60" s="377">
        <f t="shared" si="38"/>
        <v>0</v>
      </c>
      <c r="L60" s="377">
        <f t="shared" si="38"/>
        <v>0</v>
      </c>
      <c r="M60" s="377">
        <f t="shared" si="38"/>
        <v>0</v>
      </c>
      <c r="N60" s="377">
        <f t="shared" si="38"/>
        <v>0</v>
      </c>
      <c r="O60" s="377">
        <f t="shared" si="38"/>
        <v>0</v>
      </c>
      <c r="P60" s="377">
        <f t="shared" si="38"/>
        <v>0</v>
      </c>
      <c r="Q60" s="377">
        <f t="shared" si="38"/>
        <v>0</v>
      </c>
      <c r="R60" s="377">
        <f t="shared" si="38"/>
        <v>0</v>
      </c>
      <c r="S60" s="377">
        <f t="shared" si="38"/>
        <v>0</v>
      </c>
      <c r="T60" s="377">
        <f t="shared" si="38"/>
        <v>0</v>
      </c>
      <c r="U60" s="377">
        <f t="shared" si="38"/>
        <v>0</v>
      </c>
      <c r="V60" s="377">
        <f t="shared" si="38"/>
        <v>0</v>
      </c>
      <c r="W60" s="377">
        <f>W71+W76+W8</f>
        <v>0</v>
      </c>
      <c r="X60" s="377">
        <f>X66+X71+X76+X81</f>
        <v>439.6</v>
      </c>
      <c r="Y60" s="377">
        <f t="shared" ref="Y60:AE60" si="39">Y71+Y76+Y81</f>
        <v>0</v>
      </c>
      <c r="Z60" s="377">
        <f t="shared" si="39"/>
        <v>0</v>
      </c>
      <c r="AA60" s="377">
        <f t="shared" si="39"/>
        <v>0</v>
      </c>
      <c r="AB60" s="377">
        <f t="shared" si="39"/>
        <v>0</v>
      </c>
      <c r="AC60" s="377">
        <f>AC66</f>
        <v>439.6</v>
      </c>
      <c r="AD60" s="377">
        <f t="shared" si="39"/>
        <v>0</v>
      </c>
      <c r="AE60" s="377">
        <f t="shared" si="39"/>
        <v>0</v>
      </c>
      <c r="AF60" s="385"/>
      <c r="AG60" s="386">
        <f t="shared" si="5"/>
        <v>439.6</v>
      </c>
      <c r="AH60" s="386">
        <f t="shared" si="6"/>
        <v>439.6</v>
      </c>
      <c r="AI60" s="386">
        <f t="shared" si="7"/>
        <v>439.6</v>
      </c>
      <c r="AJ60" s="386">
        <f t="shared" si="8"/>
        <v>0</v>
      </c>
    </row>
    <row r="61" spans="1:36" s="79" customFormat="1" x14ac:dyDescent="0.35">
      <c r="A61" s="83" t="s">
        <v>28</v>
      </c>
      <c r="B61" s="377">
        <f>B67+B72+B77+B82</f>
        <v>48.844000000000001</v>
      </c>
      <c r="C61" s="377">
        <f>C67</f>
        <v>48.844000000000001</v>
      </c>
      <c r="D61" s="377">
        <f>D67+D72+D77+D82</f>
        <v>48.844000000000001</v>
      </c>
      <c r="E61" s="377">
        <f>E67+E72+E77+E82</f>
        <v>48.844000000000001</v>
      </c>
      <c r="F61" s="377">
        <f t="shared" si="37"/>
        <v>100</v>
      </c>
      <c r="G61" s="377">
        <f t="shared" si="35"/>
        <v>100</v>
      </c>
      <c r="H61" s="377">
        <f t="shared" ref="H61:W61" si="40">H67+H72+H77+H82</f>
        <v>0</v>
      </c>
      <c r="I61" s="377">
        <f t="shared" si="40"/>
        <v>0</v>
      </c>
      <c r="J61" s="377">
        <f t="shared" si="40"/>
        <v>0</v>
      </c>
      <c r="K61" s="377">
        <f t="shared" si="40"/>
        <v>0</v>
      </c>
      <c r="L61" s="377">
        <f t="shared" si="40"/>
        <v>0</v>
      </c>
      <c r="M61" s="377">
        <f t="shared" si="40"/>
        <v>0</v>
      </c>
      <c r="N61" s="377">
        <f t="shared" si="40"/>
        <v>0</v>
      </c>
      <c r="O61" s="377">
        <f t="shared" si="40"/>
        <v>0</v>
      </c>
      <c r="P61" s="377">
        <f t="shared" si="40"/>
        <v>0</v>
      </c>
      <c r="Q61" s="377">
        <f t="shared" si="40"/>
        <v>0</v>
      </c>
      <c r="R61" s="377">
        <f t="shared" si="40"/>
        <v>0</v>
      </c>
      <c r="S61" s="377">
        <f t="shared" si="40"/>
        <v>0</v>
      </c>
      <c r="T61" s="377">
        <f t="shared" si="40"/>
        <v>0</v>
      </c>
      <c r="U61" s="377">
        <f t="shared" si="40"/>
        <v>0</v>
      </c>
      <c r="V61" s="377">
        <f t="shared" si="40"/>
        <v>0</v>
      </c>
      <c r="W61" s="377">
        <f t="shared" si="40"/>
        <v>0</v>
      </c>
      <c r="X61" s="377">
        <f>X67+X72+X77+X82</f>
        <v>48.844000000000001</v>
      </c>
      <c r="Y61" s="377">
        <f t="shared" ref="Y61:AE61" si="41">Y67+Y72+Y77+Y82</f>
        <v>0</v>
      </c>
      <c r="Z61" s="377">
        <f t="shared" si="41"/>
        <v>0</v>
      </c>
      <c r="AA61" s="377">
        <f t="shared" si="41"/>
        <v>0</v>
      </c>
      <c r="AB61" s="377">
        <f t="shared" si="41"/>
        <v>0</v>
      </c>
      <c r="AC61" s="377">
        <f t="shared" si="41"/>
        <v>48.844000000000001</v>
      </c>
      <c r="AD61" s="377">
        <f t="shared" si="41"/>
        <v>0</v>
      </c>
      <c r="AE61" s="377">
        <f t="shared" si="41"/>
        <v>0</v>
      </c>
      <c r="AF61" s="385"/>
      <c r="AG61" s="386">
        <f t="shared" si="5"/>
        <v>48.844000000000001</v>
      </c>
      <c r="AH61" s="386">
        <f t="shared" si="6"/>
        <v>48.844000000000001</v>
      </c>
      <c r="AI61" s="386">
        <f t="shared" si="7"/>
        <v>48.844000000000001</v>
      </c>
      <c r="AJ61" s="386">
        <f t="shared" si="8"/>
        <v>0</v>
      </c>
    </row>
    <row r="62" spans="1:36" s="79" customFormat="1" ht="36" x14ac:dyDescent="0.35">
      <c r="A62" s="387" t="s">
        <v>94</v>
      </c>
      <c r="B62" s="388">
        <f>B73+B78+B83+B68</f>
        <v>48.84</v>
      </c>
      <c r="C62" s="388">
        <f t="shared" ref="C62:E62" si="42">C73+C78+C83+C68</f>
        <v>48.84</v>
      </c>
      <c r="D62" s="388">
        <f t="shared" si="42"/>
        <v>48.84</v>
      </c>
      <c r="E62" s="388">
        <f t="shared" si="42"/>
        <v>48.84</v>
      </c>
      <c r="F62" s="388">
        <f t="shared" si="37"/>
        <v>100</v>
      </c>
      <c r="G62" s="388">
        <f t="shared" si="35"/>
        <v>100</v>
      </c>
      <c r="H62" s="388">
        <f>H73</f>
        <v>0</v>
      </c>
      <c r="I62" s="388">
        <f t="shared" ref="I62:AE62" si="43">I73</f>
        <v>0</v>
      </c>
      <c r="J62" s="388">
        <f t="shared" si="43"/>
        <v>0</v>
      </c>
      <c r="K62" s="388">
        <f t="shared" si="43"/>
        <v>0</v>
      </c>
      <c r="L62" s="388">
        <f t="shared" si="43"/>
        <v>0</v>
      </c>
      <c r="M62" s="388">
        <f t="shared" si="43"/>
        <v>0</v>
      </c>
      <c r="N62" s="388">
        <f t="shared" si="43"/>
        <v>0</v>
      </c>
      <c r="O62" s="388">
        <f t="shared" si="43"/>
        <v>0</v>
      </c>
      <c r="P62" s="388">
        <f>P73+P78+P83</f>
        <v>0</v>
      </c>
      <c r="Q62" s="388">
        <f t="shared" si="43"/>
        <v>0</v>
      </c>
      <c r="R62" s="388">
        <f t="shared" si="43"/>
        <v>0</v>
      </c>
      <c r="S62" s="388">
        <f t="shared" si="43"/>
        <v>0</v>
      </c>
      <c r="T62" s="388">
        <f t="shared" si="43"/>
        <v>0</v>
      </c>
      <c r="U62" s="388">
        <f t="shared" si="43"/>
        <v>0</v>
      </c>
      <c r="V62" s="388">
        <f t="shared" si="43"/>
        <v>0</v>
      </c>
      <c r="W62" s="388">
        <f t="shared" si="43"/>
        <v>0</v>
      </c>
      <c r="X62" s="388">
        <f>X73+X68</f>
        <v>48.84</v>
      </c>
      <c r="Y62" s="388">
        <f t="shared" ref="Y62:AC62" si="44">Y73+Y68</f>
        <v>0</v>
      </c>
      <c r="Z62" s="388">
        <f t="shared" si="44"/>
        <v>0</v>
      </c>
      <c r="AA62" s="388">
        <f t="shared" si="44"/>
        <v>0</v>
      </c>
      <c r="AB62" s="388">
        <f t="shared" si="44"/>
        <v>0</v>
      </c>
      <c r="AC62" s="388">
        <f t="shared" si="44"/>
        <v>48.84</v>
      </c>
      <c r="AD62" s="388">
        <f t="shared" si="43"/>
        <v>0</v>
      </c>
      <c r="AE62" s="388">
        <f t="shared" si="43"/>
        <v>0</v>
      </c>
      <c r="AF62" s="385"/>
      <c r="AG62" s="386">
        <f t="shared" si="5"/>
        <v>48.84</v>
      </c>
      <c r="AH62" s="386">
        <f t="shared" si="6"/>
        <v>48.84</v>
      </c>
      <c r="AI62" s="386">
        <f t="shared" si="7"/>
        <v>48.84</v>
      </c>
      <c r="AJ62" s="386">
        <f t="shared" si="8"/>
        <v>0</v>
      </c>
    </row>
    <row r="63" spans="1:36" s="79" customFormat="1" x14ac:dyDescent="0.35">
      <c r="A63" s="83" t="s">
        <v>95</v>
      </c>
      <c r="B63" s="377">
        <v>0</v>
      </c>
      <c r="C63" s="377">
        <v>0</v>
      </c>
      <c r="D63" s="377">
        <v>0</v>
      </c>
      <c r="E63" s="377">
        <v>0</v>
      </c>
      <c r="F63" s="377">
        <f t="shared" si="37"/>
        <v>0</v>
      </c>
      <c r="G63" s="377">
        <f t="shared" si="35"/>
        <v>0</v>
      </c>
      <c r="H63" s="377">
        <v>0</v>
      </c>
      <c r="I63" s="377">
        <v>0</v>
      </c>
      <c r="J63" s="377">
        <v>0</v>
      </c>
      <c r="K63" s="377">
        <v>0</v>
      </c>
      <c r="L63" s="377">
        <v>0</v>
      </c>
      <c r="M63" s="377">
        <v>0</v>
      </c>
      <c r="N63" s="377">
        <v>0</v>
      </c>
      <c r="O63" s="377">
        <v>0</v>
      </c>
      <c r="P63" s="377">
        <v>0</v>
      </c>
      <c r="Q63" s="377">
        <v>0</v>
      </c>
      <c r="R63" s="377">
        <v>0</v>
      </c>
      <c r="S63" s="377">
        <v>0</v>
      </c>
      <c r="T63" s="377">
        <v>0</v>
      </c>
      <c r="U63" s="377">
        <v>0</v>
      </c>
      <c r="V63" s="377">
        <v>0</v>
      </c>
      <c r="W63" s="377">
        <v>0</v>
      </c>
      <c r="X63" s="377">
        <v>0</v>
      </c>
      <c r="Y63" s="377">
        <v>0</v>
      </c>
      <c r="Z63" s="377">
        <v>0</v>
      </c>
      <c r="AA63" s="377">
        <v>0</v>
      </c>
      <c r="AB63" s="377">
        <v>0</v>
      </c>
      <c r="AC63" s="377">
        <v>0</v>
      </c>
      <c r="AD63" s="377">
        <v>0</v>
      </c>
      <c r="AE63" s="377">
        <v>0</v>
      </c>
      <c r="AF63" s="385"/>
      <c r="AG63" s="386">
        <f t="shared" si="5"/>
        <v>0</v>
      </c>
      <c r="AH63" s="386">
        <f t="shared" si="6"/>
        <v>0</v>
      </c>
      <c r="AI63" s="386">
        <f t="shared" si="7"/>
        <v>0</v>
      </c>
      <c r="AJ63" s="386">
        <f t="shared" si="8"/>
        <v>0</v>
      </c>
    </row>
    <row r="64" spans="1:36" s="79" customFormat="1" ht="34.5" customHeight="1" x14ac:dyDescent="0.3">
      <c r="A64" s="1737" t="s">
        <v>700</v>
      </c>
      <c r="B64" s="1738"/>
      <c r="C64" s="1738"/>
      <c r="D64" s="1738"/>
      <c r="E64" s="1738"/>
      <c r="F64" s="1738"/>
      <c r="G64" s="1738"/>
      <c r="H64" s="1738"/>
      <c r="I64" s="1738"/>
      <c r="J64" s="1738"/>
      <c r="K64" s="1738"/>
      <c r="L64" s="1738"/>
      <c r="M64" s="1738"/>
      <c r="N64" s="1738"/>
      <c r="O64" s="1738"/>
      <c r="P64" s="1738"/>
      <c r="Q64" s="1738"/>
      <c r="R64" s="1738"/>
      <c r="S64" s="1738"/>
      <c r="T64" s="1738"/>
      <c r="U64" s="1738"/>
      <c r="V64" s="1738"/>
      <c r="W64" s="1738"/>
      <c r="X64" s="1738"/>
      <c r="Y64" s="1738"/>
      <c r="Z64" s="1738"/>
      <c r="AA64" s="1738"/>
      <c r="AB64" s="1738"/>
      <c r="AC64" s="1738"/>
      <c r="AD64" s="1738"/>
      <c r="AE64" s="1739"/>
      <c r="AF64" s="389"/>
      <c r="AG64" s="386">
        <f t="shared" si="5"/>
        <v>0</v>
      </c>
      <c r="AH64" s="386">
        <f t="shared" si="6"/>
        <v>0</v>
      </c>
      <c r="AI64" s="386">
        <f t="shared" si="7"/>
        <v>0</v>
      </c>
      <c r="AJ64" s="386">
        <f t="shared" si="8"/>
        <v>0</v>
      </c>
    </row>
    <row r="65" spans="1:366" s="1483" customFormat="1" x14ac:dyDescent="0.35">
      <c r="A65" s="83" t="s">
        <v>26</v>
      </c>
      <c r="B65" s="371">
        <f>B66+B67</f>
        <v>488.44400000000002</v>
      </c>
      <c r="C65" s="371">
        <f>C67+C66</f>
        <v>488.44400000000002</v>
      </c>
      <c r="D65" s="371">
        <f>D66+D67</f>
        <v>488.44400000000002</v>
      </c>
      <c r="E65" s="371">
        <f>E67+E66</f>
        <v>488.44400000000002</v>
      </c>
      <c r="F65" s="371">
        <f>IFERROR(E65/B65*100,0)</f>
        <v>100</v>
      </c>
      <c r="G65" s="371">
        <f>IFERROR(E65/C65*100,0)</f>
        <v>100</v>
      </c>
      <c r="H65" s="371">
        <f>H67</f>
        <v>0</v>
      </c>
      <c r="I65" s="371">
        <f>I67</f>
        <v>0</v>
      </c>
      <c r="J65" s="371">
        <f t="shared" ref="J65:AE65" si="45">J67</f>
        <v>0</v>
      </c>
      <c r="K65" s="371">
        <f t="shared" si="45"/>
        <v>0</v>
      </c>
      <c r="L65" s="371">
        <f t="shared" si="45"/>
        <v>0</v>
      </c>
      <c r="M65" s="371">
        <f t="shared" si="45"/>
        <v>0</v>
      </c>
      <c r="N65" s="371">
        <f t="shared" si="45"/>
        <v>0</v>
      </c>
      <c r="O65" s="371">
        <f t="shared" si="45"/>
        <v>0</v>
      </c>
      <c r="P65" s="371">
        <f t="shared" si="45"/>
        <v>0</v>
      </c>
      <c r="Q65" s="371">
        <f t="shared" si="45"/>
        <v>0</v>
      </c>
      <c r="R65" s="371">
        <f t="shared" si="45"/>
        <v>0</v>
      </c>
      <c r="S65" s="371">
        <f t="shared" si="45"/>
        <v>0</v>
      </c>
      <c r="T65" s="371">
        <f t="shared" si="45"/>
        <v>0</v>
      </c>
      <c r="U65" s="371">
        <f t="shared" si="45"/>
        <v>0</v>
      </c>
      <c r="V65" s="371">
        <f t="shared" si="45"/>
        <v>0</v>
      </c>
      <c r="W65" s="371">
        <f t="shared" si="45"/>
        <v>0</v>
      </c>
      <c r="X65" s="371">
        <f>X66+X67</f>
        <v>488.44400000000002</v>
      </c>
      <c r="Y65" s="371">
        <f t="shared" si="45"/>
        <v>0</v>
      </c>
      <c r="Z65" s="371">
        <f t="shared" si="45"/>
        <v>0</v>
      </c>
      <c r="AA65" s="371">
        <f t="shared" si="45"/>
        <v>0</v>
      </c>
      <c r="AB65" s="371">
        <f t="shared" si="45"/>
        <v>0</v>
      </c>
      <c r="AC65" s="371">
        <f t="shared" si="45"/>
        <v>48.844000000000001</v>
      </c>
      <c r="AD65" s="371">
        <f t="shared" si="45"/>
        <v>0</v>
      </c>
      <c r="AE65" s="371">
        <f t="shared" si="45"/>
        <v>0</v>
      </c>
      <c r="AF65" s="1481"/>
      <c r="AG65" s="1482">
        <f t="shared" si="5"/>
        <v>488.44400000000002</v>
      </c>
      <c r="AH65" s="1482">
        <f t="shared" si="6"/>
        <v>488.44400000000002</v>
      </c>
      <c r="AI65" s="1482">
        <f t="shared" si="7"/>
        <v>48.844000000000001</v>
      </c>
      <c r="AJ65" s="1482">
        <f t="shared" si="8"/>
        <v>0</v>
      </c>
    </row>
    <row r="66" spans="1:366" s="1484" customFormat="1" x14ac:dyDescent="0.35">
      <c r="A66" s="83" t="s">
        <v>27</v>
      </c>
      <c r="B66" s="371">
        <f>H66+J66+L66+N66+P66+R66+T66+V66+X66+Z66+AB66+AD66</f>
        <v>439.6</v>
      </c>
      <c r="C66" s="371">
        <f>H66+J66+L66+N66+P66+R66+T66+V66+X66+Z66+AB66</f>
        <v>439.6</v>
      </c>
      <c r="D66" s="371">
        <f>E66</f>
        <v>439.6</v>
      </c>
      <c r="E66" s="377">
        <f>I66+K66+M66+O66+Q66+S66+U66+W66+Y66+AA66+AC66+AE66</f>
        <v>439.6</v>
      </c>
      <c r="F66" s="371">
        <f>IFERROR(E66/B66*100,0)</f>
        <v>100</v>
      </c>
      <c r="G66" s="371">
        <f>IFERROR(E66/C66*100,0)</f>
        <v>100</v>
      </c>
      <c r="H66" s="372"/>
      <c r="I66" s="372"/>
      <c r="J66" s="372"/>
      <c r="K66" s="372"/>
      <c r="L66" s="372"/>
      <c r="M66" s="372"/>
      <c r="N66" s="372"/>
      <c r="O66" s="372"/>
      <c r="P66" s="372"/>
      <c r="Q66" s="372"/>
      <c r="R66" s="372"/>
      <c r="S66" s="372"/>
      <c r="T66" s="372"/>
      <c r="U66" s="372"/>
      <c r="V66" s="372"/>
      <c r="W66" s="372"/>
      <c r="X66" s="372">
        <v>439.6</v>
      </c>
      <c r="Y66" s="372">
        <v>0</v>
      </c>
      <c r="Z66" s="372"/>
      <c r="AA66" s="372"/>
      <c r="AB66" s="372">
        <v>0</v>
      </c>
      <c r="AC66" s="372">
        <v>439.6</v>
      </c>
      <c r="AD66" s="372"/>
      <c r="AE66" s="372"/>
      <c r="AF66" s="1481"/>
      <c r="AG66" s="1482">
        <f t="shared" si="5"/>
        <v>439.6</v>
      </c>
      <c r="AH66" s="1482">
        <f t="shared" si="6"/>
        <v>439.6</v>
      </c>
      <c r="AI66" s="1482">
        <f t="shared" si="7"/>
        <v>439.6</v>
      </c>
      <c r="AJ66" s="1482">
        <f t="shared" si="8"/>
        <v>0</v>
      </c>
    </row>
    <row r="67" spans="1:366" s="1484" customFormat="1" x14ac:dyDescent="0.35">
      <c r="A67" s="83" t="s">
        <v>28</v>
      </c>
      <c r="B67" s="377">
        <f>H67+J67+L67+N67+P67+R67+T67+V67+X67+Z67+AB67+AD67</f>
        <v>48.844000000000001</v>
      </c>
      <c r="C67" s="377">
        <f>H67+J67+L67+N67+P67+R67+T67+V67+X67+Z67+AB67</f>
        <v>48.844000000000001</v>
      </c>
      <c r="D67" s="377">
        <f>E67</f>
        <v>48.844000000000001</v>
      </c>
      <c r="E67" s="377">
        <f>I67+K67+M67+O67+Q67+S67+U67+W67+Y67+AA67+AC67+AE67</f>
        <v>48.844000000000001</v>
      </c>
      <c r="F67" s="377">
        <f>IFERROR(E67/B67*100,0)</f>
        <v>100</v>
      </c>
      <c r="G67" s="377">
        <f>IFERROR(E67/C67*100,0)</f>
        <v>100</v>
      </c>
      <c r="H67" s="372"/>
      <c r="I67" s="372"/>
      <c r="J67" s="372"/>
      <c r="K67" s="372"/>
      <c r="L67" s="372"/>
      <c r="M67" s="372"/>
      <c r="N67" s="372"/>
      <c r="O67" s="372"/>
      <c r="P67" s="372"/>
      <c r="Q67" s="372"/>
      <c r="R67" s="372"/>
      <c r="S67" s="372"/>
      <c r="T67" s="372"/>
      <c r="U67" s="372"/>
      <c r="V67" s="372"/>
      <c r="W67" s="372"/>
      <c r="X67" s="372">
        <v>48.844000000000001</v>
      </c>
      <c r="Y67" s="372">
        <v>0</v>
      </c>
      <c r="Z67" s="372">
        <v>0</v>
      </c>
      <c r="AA67" s="372"/>
      <c r="AB67" s="372">
        <v>0</v>
      </c>
      <c r="AC67" s="372">
        <v>48.844000000000001</v>
      </c>
      <c r="AD67" s="372">
        <v>0</v>
      </c>
      <c r="AE67" s="372"/>
      <c r="AF67" s="1481"/>
      <c r="AG67" s="1482">
        <f t="shared" si="5"/>
        <v>48.844000000000001</v>
      </c>
      <c r="AH67" s="1482">
        <f t="shared" si="6"/>
        <v>48.844000000000001</v>
      </c>
      <c r="AI67" s="1482">
        <f t="shared" si="7"/>
        <v>48.844000000000001</v>
      </c>
      <c r="AJ67" s="1482">
        <f t="shared" si="8"/>
        <v>0</v>
      </c>
    </row>
    <row r="68" spans="1:366" s="1484" customFormat="1" ht="36" x14ac:dyDescent="0.35">
      <c r="A68" s="387" t="s">
        <v>94</v>
      </c>
      <c r="B68" s="388">
        <f>H68+J68+L68+N68+P68+R68+T68+V68+X68+Z68+AB68+AD68</f>
        <v>48.84</v>
      </c>
      <c r="C68" s="388">
        <f>H68+J68+L68+N68+P68+R68+T68+V68+X68+Z68+AB68</f>
        <v>48.84</v>
      </c>
      <c r="D68" s="388">
        <f>E68</f>
        <v>48.84</v>
      </c>
      <c r="E68" s="388">
        <f>I68+K68+M68+O68+Q68+S68+U68+W68+Y68+AA68+AC68+AE68</f>
        <v>48.84</v>
      </c>
      <c r="F68" s="388">
        <f>IFERROR(E68/B68*100,0)</f>
        <v>100</v>
      </c>
      <c r="G68" s="388">
        <f>IFERROR(E68/C68*100,0)</f>
        <v>100</v>
      </c>
      <c r="H68" s="1488"/>
      <c r="I68" s="1488"/>
      <c r="J68" s="1488"/>
      <c r="K68" s="1488"/>
      <c r="L68" s="1488"/>
      <c r="M68" s="1488"/>
      <c r="N68" s="1488"/>
      <c r="O68" s="1488"/>
      <c r="P68" s="1488"/>
      <c r="Q68" s="1488"/>
      <c r="R68" s="1488"/>
      <c r="S68" s="1488"/>
      <c r="T68" s="1488"/>
      <c r="U68" s="1488"/>
      <c r="V68" s="1488"/>
      <c r="W68" s="1488"/>
      <c r="X68" s="391">
        <v>48.84</v>
      </c>
      <c r="Y68" s="1488"/>
      <c r="Z68" s="1488"/>
      <c r="AA68" s="1488"/>
      <c r="AB68" s="1488"/>
      <c r="AC68" s="391">
        <v>48.84</v>
      </c>
      <c r="AD68" s="1488"/>
      <c r="AE68" s="1489"/>
      <c r="AF68" s="1481"/>
      <c r="AG68" s="1482">
        <f t="shared" si="5"/>
        <v>48.84</v>
      </c>
      <c r="AH68" s="1482">
        <f t="shared" si="6"/>
        <v>48.84</v>
      </c>
      <c r="AI68" s="1482">
        <f t="shared" si="7"/>
        <v>48.84</v>
      </c>
      <c r="AJ68" s="1482">
        <f t="shared" si="8"/>
        <v>0</v>
      </c>
    </row>
    <row r="69" spans="1:366" s="79" customFormat="1" ht="26.25" customHeight="1" x14ac:dyDescent="0.3">
      <c r="A69" s="1737" t="s">
        <v>310</v>
      </c>
      <c r="B69" s="1738"/>
      <c r="C69" s="1738"/>
      <c r="D69" s="1738"/>
      <c r="E69" s="1738"/>
      <c r="F69" s="1738"/>
      <c r="G69" s="1738"/>
      <c r="H69" s="1738"/>
      <c r="I69" s="1738"/>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9"/>
      <c r="AF69" s="389"/>
      <c r="AG69" s="386">
        <f t="shared" si="5"/>
        <v>0</v>
      </c>
      <c r="AH69" s="386">
        <f t="shared" si="6"/>
        <v>0</v>
      </c>
      <c r="AI69" s="386">
        <f t="shared" si="7"/>
        <v>0</v>
      </c>
      <c r="AJ69" s="386">
        <f t="shared" si="8"/>
        <v>0</v>
      </c>
    </row>
    <row r="70" spans="1:366" x14ac:dyDescent="0.3">
      <c r="A70" s="82" t="s">
        <v>26</v>
      </c>
      <c r="B70" s="367">
        <f>B72+B71</f>
        <v>0</v>
      </c>
      <c r="C70" s="367">
        <f>C72+C71</f>
        <v>0</v>
      </c>
      <c r="D70" s="367">
        <f>D72+D71</f>
        <v>0</v>
      </c>
      <c r="E70" s="367">
        <f>E72+E71</f>
        <v>0</v>
      </c>
      <c r="F70" s="367">
        <f t="shared" ref="F70:F73" si="46">IFERROR(E70/B70*100,0)</f>
        <v>0</v>
      </c>
      <c r="G70" s="367">
        <f t="shared" ref="G70:G73" si="47">IFERROR(E70/C70*100,0)</f>
        <v>0</v>
      </c>
      <c r="H70" s="367">
        <f>H72+H71</f>
        <v>0</v>
      </c>
      <c r="I70" s="367">
        <f t="shared" ref="I70:AE70" si="48">I72+I71</f>
        <v>0</v>
      </c>
      <c r="J70" s="367">
        <f t="shared" si="48"/>
        <v>0</v>
      </c>
      <c r="K70" s="367">
        <f t="shared" si="48"/>
        <v>0</v>
      </c>
      <c r="L70" s="367">
        <f t="shared" si="48"/>
        <v>0</v>
      </c>
      <c r="M70" s="367">
        <f t="shared" si="48"/>
        <v>0</v>
      </c>
      <c r="N70" s="367">
        <f t="shared" si="48"/>
        <v>0</v>
      </c>
      <c r="O70" s="367">
        <f t="shared" si="48"/>
        <v>0</v>
      </c>
      <c r="P70" s="367">
        <f>P72+P71</f>
        <v>0</v>
      </c>
      <c r="Q70" s="367">
        <f t="shared" si="48"/>
        <v>0</v>
      </c>
      <c r="R70" s="367">
        <f t="shared" si="48"/>
        <v>0</v>
      </c>
      <c r="S70" s="367">
        <f t="shared" si="48"/>
        <v>0</v>
      </c>
      <c r="T70" s="367">
        <f t="shared" si="48"/>
        <v>0</v>
      </c>
      <c r="U70" s="367">
        <f t="shared" si="48"/>
        <v>0</v>
      </c>
      <c r="V70" s="367">
        <f t="shared" si="48"/>
        <v>0</v>
      </c>
      <c r="W70" s="367">
        <f t="shared" si="48"/>
        <v>0</v>
      </c>
      <c r="X70" s="367">
        <f>X72+X71</f>
        <v>0</v>
      </c>
      <c r="Y70" s="367">
        <f t="shared" si="48"/>
        <v>0</v>
      </c>
      <c r="Z70" s="367">
        <f t="shared" si="48"/>
        <v>0</v>
      </c>
      <c r="AA70" s="367">
        <f>AA72+AA71</f>
        <v>0</v>
      </c>
      <c r="AB70" s="367">
        <f>AB72+AB71</f>
        <v>0</v>
      </c>
      <c r="AC70" s="367">
        <f>AC72+AC71</f>
        <v>0</v>
      </c>
      <c r="AD70" s="367">
        <f t="shared" si="48"/>
        <v>0</v>
      </c>
      <c r="AE70" s="367">
        <f t="shared" si="48"/>
        <v>0</v>
      </c>
      <c r="AF70" s="385"/>
      <c r="AG70" s="369">
        <f t="shared" si="5"/>
        <v>0</v>
      </c>
      <c r="AH70" s="369">
        <f t="shared" si="6"/>
        <v>0</v>
      </c>
      <c r="AI70" s="369">
        <f t="shared" si="7"/>
        <v>0</v>
      </c>
      <c r="AJ70" s="369">
        <f t="shared" si="8"/>
        <v>0</v>
      </c>
    </row>
    <row r="71" spans="1:366" s="81" customFormat="1" ht="36.75" customHeight="1" x14ac:dyDescent="0.35">
      <c r="A71" s="84" t="s">
        <v>93</v>
      </c>
      <c r="B71" s="371">
        <f>H71+J71+L71+N71+P71+R71+T71+V71+X71+Z71+AB71+AD71</f>
        <v>0</v>
      </c>
      <c r="C71" s="371">
        <f>H71</f>
        <v>0</v>
      </c>
      <c r="D71" s="371">
        <f>E71</f>
        <v>0</v>
      </c>
      <c r="E71" s="371">
        <f>I71</f>
        <v>0</v>
      </c>
      <c r="F71" s="371">
        <f t="shared" si="46"/>
        <v>0</v>
      </c>
      <c r="G71" s="371">
        <f t="shared" si="47"/>
        <v>0</v>
      </c>
      <c r="H71" s="372"/>
      <c r="I71" s="372"/>
      <c r="J71" s="372"/>
      <c r="K71" s="372"/>
      <c r="L71" s="372"/>
      <c r="M71" s="372"/>
      <c r="N71" s="372"/>
      <c r="O71" s="372"/>
      <c r="P71" s="372"/>
      <c r="Q71" s="372"/>
      <c r="R71" s="372"/>
      <c r="S71" s="372"/>
      <c r="T71" s="372"/>
      <c r="U71" s="372"/>
      <c r="V71" s="372"/>
      <c r="W71" s="372"/>
      <c r="X71" s="372"/>
      <c r="Y71" s="372"/>
      <c r="Z71" s="372"/>
      <c r="AA71" s="374"/>
      <c r="AB71" s="374"/>
      <c r="AC71" s="374"/>
      <c r="AD71" s="374"/>
      <c r="AE71" s="374"/>
      <c r="AF71" s="364"/>
      <c r="AG71" s="369">
        <f>H71+J71+L71+N71+P71+R71+T71+V71+X71+Z71+AB71+AD71</f>
        <v>0</v>
      </c>
      <c r="AH71" s="369">
        <f>H71+J71+L71+N71+P71+R71+T71+V71+X71</f>
        <v>0</v>
      </c>
      <c r="AI71" s="369">
        <f t="shared" si="7"/>
        <v>0</v>
      </c>
      <c r="AJ71" s="369">
        <f t="shared" si="8"/>
        <v>0</v>
      </c>
    </row>
    <row r="72" spans="1:366" s="81" customFormat="1" x14ac:dyDescent="0.35">
      <c r="A72" s="83" t="s">
        <v>28</v>
      </c>
      <c r="B72" s="377">
        <f>H72+J72+L72+N72+P72+R72+T72+V72+X72+Z72+AB72+AD72</f>
        <v>0</v>
      </c>
      <c r="C72" s="371">
        <f>H72</f>
        <v>0</v>
      </c>
      <c r="D72" s="371">
        <f>E72</f>
        <v>0</v>
      </c>
      <c r="E72" s="371">
        <f>I72</f>
        <v>0</v>
      </c>
      <c r="F72" s="371">
        <f t="shared" si="46"/>
        <v>0</v>
      </c>
      <c r="G72" s="371">
        <f t="shared" si="47"/>
        <v>0</v>
      </c>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372"/>
      <c r="AF72" s="364"/>
      <c r="AG72" s="369">
        <f>H72+J72+L72+N72+P72+R72+T72+V72+X72+Z72+AB72+AD72</f>
        <v>0</v>
      </c>
      <c r="AH72" s="369">
        <f>H72+J72+L72+N72+P72+R72+T72+V72+X72</f>
        <v>0</v>
      </c>
      <c r="AI72" s="369">
        <f t="shared" si="7"/>
        <v>0</v>
      </c>
      <c r="AJ72" s="369">
        <f t="shared" si="8"/>
        <v>0</v>
      </c>
    </row>
    <row r="73" spans="1:366" s="393" customFormat="1" ht="32.25" customHeight="1" x14ac:dyDescent="0.35">
      <c r="A73" s="387" t="s">
        <v>94</v>
      </c>
      <c r="B73" s="388">
        <f>H73+J73+L73+N73+P73+R73+T73+V73+X73+Z73+AB73+AD73</f>
        <v>0</v>
      </c>
      <c r="C73" s="390">
        <f>H73</f>
        <v>0</v>
      </c>
      <c r="D73" s="388">
        <f>E73</f>
        <v>0</v>
      </c>
      <c r="E73" s="388">
        <f>I73+K73+M73+O73+Q73+S73+U73+W73+Y73+AA73+AC73+AE73</f>
        <v>0</v>
      </c>
      <c r="F73" s="388">
        <f t="shared" si="46"/>
        <v>0</v>
      </c>
      <c r="G73" s="388">
        <f t="shared" si="47"/>
        <v>0</v>
      </c>
      <c r="H73" s="391"/>
      <c r="I73" s="391"/>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85"/>
      <c r="AG73" s="392">
        <f>H73+J73+L73+N73+P73+R73+T73+V73+X73+Z73+AB73+AD73</f>
        <v>0</v>
      </c>
      <c r="AH73" s="392">
        <f>H73+J73+L73+N73+P73+R73+T73+V73+X73</f>
        <v>0</v>
      </c>
      <c r="AI73" s="392">
        <f t="shared" ref="AI73:AI101" si="49">I73+K73+M73+O73+Q73+S73+U73+W73+Y73+AA73+AC73+AE73</f>
        <v>0</v>
      </c>
      <c r="AJ73" s="392">
        <f t="shared" ref="AJ73:AJ101" si="50">E73-C73</f>
        <v>0</v>
      </c>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c r="KJ73" s="79"/>
      <c r="KK73" s="79"/>
      <c r="KL73" s="79"/>
      <c r="KM73" s="79"/>
      <c r="KN73" s="79"/>
      <c r="KO73" s="79"/>
      <c r="KP73" s="79"/>
      <c r="KQ73" s="79"/>
      <c r="KR73" s="79"/>
      <c r="KS73" s="79"/>
      <c r="KT73" s="79"/>
      <c r="KU73" s="79"/>
      <c r="KV73" s="79"/>
      <c r="KW73" s="79"/>
      <c r="KX73" s="79"/>
      <c r="KY73" s="79"/>
      <c r="KZ73" s="79"/>
      <c r="LA73" s="79"/>
      <c r="LB73" s="79"/>
      <c r="LC73" s="79"/>
      <c r="LD73" s="79"/>
      <c r="LE73" s="79"/>
      <c r="LF73" s="79"/>
      <c r="LG73" s="79"/>
      <c r="LH73" s="79"/>
      <c r="LI73" s="79"/>
      <c r="LJ73" s="79"/>
      <c r="LK73" s="79"/>
      <c r="LL73" s="79"/>
      <c r="LM73" s="79"/>
      <c r="LN73" s="79"/>
      <c r="LO73" s="79"/>
      <c r="LP73" s="79"/>
      <c r="LQ73" s="79"/>
      <c r="LR73" s="79"/>
      <c r="LS73" s="79"/>
      <c r="LT73" s="79"/>
      <c r="LU73" s="79"/>
      <c r="LV73" s="79"/>
      <c r="LW73" s="79"/>
      <c r="LX73" s="79"/>
      <c r="LY73" s="79"/>
      <c r="LZ73" s="79"/>
      <c r="MA73" s="79"/>
      <c r="MB73" s="79"/>
      <c r="MC73" s="79"/>
      <c r="MD73" s="79"/>
      <c r="ME73" s="79"/>
      <c r="MF73" s="79"/>
      <c r="MG73" s="79"/>
      <c r="MH73" s="79"/>
      <c r="MI73" s="79"/>
      <c r="MJ73" s="79"/>
      <c r="MK73" s="79"/>
      <c r="ML73" s="79"/>
      <c r="MM73" s="79"/>
      <c r="MN73" s="79"/>
      <c r="MO73" s="79"/>
      <c r="MP73" s="79"/>
      <c r="MQ73" s="79"/>
      <c r="MR73" s="79"/>
      <c r="MS73" s="79"/>
      <c r="MT73" s="79"/>
      <c r="MU73" s="79"/>
      <c r="MV73" s="79"/>
      <c r="MW73" s="79"/>
      <c r="MX73" s="79"/>
      <c r="MY73" s="79"/>
      <c r="MZ73" s="79"/>
      <c r="NA73" s="79"/>
      <c r="NB73" s="79"/>
    </row>
    <row r="74" spans="1:366" s="81" customFormat="1" ht="41.25" customHeight="1" x14ac:dyDescent="0.3">
      <c r="A74" s="1737" t="s">
        <v>311</v>
      </c>
      <c r="B74" s="1738"/>
      <c r="C74" s="1738"/>
      <c r="D74" s="1738"/>
      <c r="E74" s="1738"/>
      <c r="F74" s="1738"/>
      <c r="G74" s="1738"/>
      <c r="H74" s="1738"/>
      <c r="I74" s="1738"/>
      <c r="J74" s="1738"/>
      <c r="K74" s="1738"/>
      <c r="L74" s="1738"/>
      <c r="M74" s="1738"/>
      <c r="N74" s="1738"/>
      <c r="O74" s="1738"/>
      <c r="P74" s="1738"/>
      <c r="Q74" s="1738"/>
      <c r="R74" s="1738"/>
      <c r="S74" s="1738"/>
      <c r="T74" s="1738"/>
      <c r="U74" s="1738"/>
      <c r="V74" s="1738"/>
      <c r="W74" s="1738"/>
      <c r="X74" s="1738"/>
      <c r="Y74" s="1738"/>
      <c r="Z74" s="1738"/>
      <c r="AA74" s="1738"/>
      <c r="AB74" s="1738"/>
      <c r="AC74" s="1738"/>
      <c r="AD74" s="1738"/>
      <c r="AE74" s="1739"/>
      <c r="AF74" s="389"/>
      <c r="AG74" s="369">
        <f t="shared" ref="AG74:AG101" si="51">H74+J74+L74+N74+P74+R74+T74+V74+X74+Z74+AB74+AD74</f>
        <v>0</v>
      </c>
      <c r="AH74" s="369">
        <f t="shared" ref="AH74:AH101" si="52">H74+J74+L74+N74+P74+R74+T74+V74+X74</f>
        <v>0</v>
      </c>
      <c r="AI74" s="369">
        <f t="shared" si="49"/>
        <v>0</v>
      </c>
      <c r="AJ74" s="369">
        <f t="shared" si="50"/>
        <v>0</v>
      </c>
    </row>
    <row r="75" spans="1:366" x14ac:dyDescent="0.3">
      <c r="A75" s="82" t="s">
        <v>26</v>
      </c>
      <c r="B75" s="367">
        <f>B77+B76</f>
        <v>0</v>
      </c>
      <c r="C75" s="367">
        <f>C77+C76</f>
        <v>0</v>
      </c>
      <c r="D75" s="367">
        <f>D77+D76</f>
        <v>0</v>
      </c>
      <c r="E75" s="367">
        <f>E77+E76</f>
        <v>0</v>
      </c>
      <c r="F75" s="367">
        <f>IFERROR(E75/B75*100,0)</f>
        <v>0</v>
      </c>
      <c r="G75" s="367">
        <f>IFERROR(E75/C75*100,0)</f>
        <v>0</v>
      </c>
      <c r="H75" s="367">
        <f>H77+H76</f>
        <v>0</v>
      </c>
      <c r="I75" s="367">
        <f t="shared" ref="I75:AE75" si="53">I77+I76</f>
        <v>0</v>
      </c>
      <c r="J75" s="367">
        <f t="shared" si="53"/>
        <v>0</v>
      </c>
      <c r="K75" s="367">
        <f t="shared" si="53"/>
        <v>0</v>
      </c>
      <c r="L75" s="367">
        <f t="shared" si="53"/>
        <v>0</v>
      </c>
      <c r="M75" s="367">
        <f t="shared" si="53"/>
        <v>0</v>
      </c>
      <c r="N75" s="367">
        <f t="shared" si="53"/>
        <v>0</v>
      </c>
      <c r="O75" s="367">
        <f t="shared" si="53"/>
        <v>0</v>
      </c>
      <c r="P75" s="367">
        <f t="shared" si="53"/>
        <v>0</v>
      </c>
      <c r="Q75" s="367">
        <f t="shared" si="53"/>
        <v>0</v>
      </c>
      <c r="R75" s="367">
        <f t="shared" si="53"/>
        <v>0</v>
      </c>
      <c r="S75" s="367">
        <f t="shared" si="53"/>
        <v>0</v>
      </c>
      <c r="T75" s="367">
        <f t="shared" si="53"/>
        <v>0</v>
      </c>
      <c r="U75" s="367">
        <f t="shared" si="53"/>
        <v>0</v>
      </c>
      <c r="V75" s="367">
        <f t="shared" si="53"/>
        <v>0</v>
      </c>
      <c r="W75" s="367">
        <f t="shared" si="53"/>
        <v>0</v>
      </c>
      <c r="X75" s="367">
        <f t="shared" si="53"/>
        <v>0</v>
      </c>
      <c r="Y75" s="367">
        <f t="shared" si="53"/>
        <v>0</v>
      </c>
      <c r="Z75" s="367">
        <f t="shared" si="53"/>
        <v>0</v>
      </c>
      <c r="AA75" s="367">
        <f t="shared" si="53"/>
        <v>0</v>
      </c>
      <c r="AB75" s="367">
        <f t="shared" si="53"/>
        <v>0</v>
      </c>
      <c r="AC75" s="367">
        <f t="shared" si="53"/>
        <v>0</v>
      </c>
      <c r="AD75" s="367">
        <f t="shared" si="53"/>
        <v>0</v>
      </c>
      <c r="AE75" s="367">
        <f t="shared" si="53"/>
        <v>0</v>
      </c>
      <c r="AF75" s="385"/>
      <c r="AG75" s="369">
        <f t="shared" si="51"/>
        <v>0</v>
      </c>
      <c r="AH75" s="369">
        <f t="shared" si="52"/>
        <v>0</v>
      </c>
      <c r="AI75" s="369">
        <f t="shared" si="49"/>
        <v>0</v>
      </c>
      <c r="AJ75" s="369">
        <f t="shared" si="50"/>
        <v>0</v>
      </c>
    </row>
    <row r="76" spans="1:366" s="79" customFormat="1" ht="40.5" customHeight="1" x14ac:dyDescent="0.35">
      <c r="A76" s="84" t="s">
        <v>93</v>
      </c>
      <c r="B76" s="377">
        <f>H76+J76+L76+N76+P76+R76+T76+V76+X76+Z76+AB76+AD76</f>
        <v>0</v>
      </c>
      <c r="C76" s="377">
        <f>H76</f>
        <v>0</v>
      </c>
      <c r="D76" s="377">
        <f>E76</f>
        <v>0</v>
      </c>
      <c r="E76" s="377">
        <f>I76+K76+M76+O76+Q76+S76+U76+W76+Y76+AA76+AC76+AE76</f>
        <v>0</v>
      </c>
      <c r="F76" s="371">
        <f>IFERROR(E76/B76*100,0)</f>
        <v>0</v>
      </c>
      <c r="G76" s="371">
        <f>IFERROR(E76/C76*100,0)</f>
        <v>0</v>
      </c>
      <c r="H76" s="372"/>
      <c r="I76" s="372"/>
      <c r="J76" s="372"/>
      <c r="K76" s="372"/>
      <c r="L76" s="372"/>
      <c r="M76" s="372"/>
      <c r="N76" s="372"/>
      <c r="O76" s="372"/>
      <c r="P76" s="372"/>
      <c r="Q76" s="372"/>
      <c r="R76" s="372"/>
      <c r="S76" s="372"/>
      <c r="T76" s="372"/>
      <c r="U76" s="372"/>
      <c r="V76" s="372"/>
      <c r="W76" s="372"/>
      <c r="X76" s="372"/>
      <c r="Y76" s="372"/>
      <c r="Z76" s="372"/>
      <c r="AA76" s="372"/>
      <c r="AB76" s="372"/>
      <c r="AC76" s="372"/>
      <c r="AD76" s="372"/>
      <c r="AE76" s="372"/>
      <c r="AF76" s="385"/>
      <c r="AG76" s="369">
        <f t="shared" si="51"/>
        <v>0</v>
      </c>
      <c r="AH76" s="369">
        <f t="shared" si="52"/>
        <v>0</v>
      </c>
      <c r="AI76" s="369">
        <f t="shared" si="49"/>
        <v>0</v>
      </c>
      <c r="AJ76" s="369">
        <f t="shared" si="50"/>
        <v>0</v>
      </c>
    </row>
    <row r="77" spans="1:366" s="81" customFormat="1" ht="24.75" customHeight="1" x14ac:dyDescent="0.35">
      <c r="A77" s="83" t="s">
        <v>28</v>
      </c>
      <c r="B77" s="377">
        <f>H77+J77+L77+N77+P77+R77+T77+V77+X77+Z77+AB77+AD77</f>
        <v>0</v>
      </c>
      <c r="C77" s="377">
        <f>H77</f>
        <v>0</v>
      </c>
      <c r="D77" s="377">
        <f>E77</f>
        <v>0</v>
      </c>
      <c r="E77" s="377">
        <f>I77+K77+M77+O77+Q77+S77+U77+W77+Y77+AA77+AC77+AE77</f>
        <v>0</v>
      </c>
      <c r="F77" s="377">
        <f>IFERROR(E77/B77*100,0)</f>
        <v>0</v>
      </c>
      <c r="G77" s="377">
        <f>IFERROR(E77/C77*100,0)</f>
        <v>0</v>
      </c>
      <c r="H77" s="372"/>
      <c r="I77" s="372"/>
      <c r="J77" s="372"/>
      <c r="K77" s="372"/>
      <c r="L77" s="372"/>
      <c r="M77" s="372"/>
      <c r="N77" s="372"/>
      <c r="O77" s="372"/>
      <c r="P77" s="372"/>
      <c r="Q77" s="372"/>
      <c r="R77" s="372"/>
      <c r="S77" s="372"/>
      <c r="T77" s="372"/>
      <c r="U77" s="372"/>
      <c r="V77" s="372"/>
      <c r="W77" s="372"/>
      <c r="X77" s="372"/>
      <c r="Y77" s="372"/>
      <c r="Z77" s="372"/>
      <c r="AA77" s="372"/>
      <c r="AB77" s="372"/>
      <c r="AC77" s="372"/>
      <c r="AD77" s="372"/>
      <c r="AE77" s="372"/>
      <c r="AF77" s="364"/>
      <c r="AG77" s="369">
        <f t="shared" si="51"/>
        <v>0</v>
      </c>
      <c r="AH77" s="369">
        <f t="shared" si="52"/>
        <v>0</v>
      </c>
      <c r="AI77" s="369">
        <f t="shared" si="49"/>
        <v>0</v>
      </c>
      <c r="AJ77" s="369">
        <f t="shared" si="50"/>
        <v>0</v>
      </c>
    </row>
    <row r="78" spans="1:366" s="394" customFormat="1" ht="40.5" customHeight="1" x14ac:dyDescent="0.35">
      <c r="A78" s="387" t="s">
        <v>94</v>
      </c>
      <c r="B78" s="388">
        <f>H78+J78+L78+N78+P78+R78+T78+V78+X78+Z78+AB78+AD78</f>
        <v>0</v>
      </c>
      <c r="C78" s="388">
        <f>H78</f>
        <v>0</v>
      </c>
      <c r="D78" s="388">
        <f>E78</f>
        <v>0</v>
      </c>
      <c r="E78" s="388">
        <f>I78+K78+M78+O78+Q78+S78+U78+W78+Y78+AA78+AC78+AE78</f>
        <v>0</v>
      </c>
      <c r="F78" s="388">
        <f>IFERROR(E78/B78*100,0)</f>
        <v>0</v>
      </c>
      <c r="G78" s="388">
        <f>IFERROR(E78/C78*100,0)</f>
        <v>0</v>
      </c>
      <c r="H78" s="391"/>
      <c r="I78" s="391"/>
      <c r="J78" s="391"/>
      <c r="K78" s="391"/>
      <c r="L78" s="391"/>
      <c r="M78" s="391"/>
      <c r="N78" s="391"/>
      <c r="O78" s="391"/>
      <c r="P78" s="391"/>
      <c r="Q78" s="391"/>
      <c r="R78" s="391"/>
      <c r="S78" s="391"/>
      <c r="T78" s="391"/>
      <c r="U78" s="391"/>
      <c r="V78" s="391"/>
      <c r="W78" s="391"/>
      <c r="X78" s="391"/>
      <c r="Y78" s="391"/>
      <c r="Z78" s="391"/>
      <c r="AA78" s="391"/>
      <c r="AB78" s="391"/>
      <c r="AC78" s="391"/>
      <c r="AD78" s="391"/>
      <c r="AE78" s="391"/>
      <c r="AF78" s="364"/>
      <c r="AG78" s="392">
        <f t="shared" si="51"/>
        <v>0</v>
      </c>
      <c r="AH78" s="392">
        <f t="shared" si="52"/>
        <v>0</v>
      </c>
      <c r="AI78" s="392">
        <f t="shared" si="49"/>
        <v>0</v>
      </c>
      <c r="AJ78" s="392">
        <f t="shared" si="50"/>
        <v>0</v>
      </c>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1"/>
      <c r="IM78" s="81"/>
      <c r="IN78" s="81"/>
      <c r="IO78" s="81"/>
      <c r="IP78" s="81"/>
      <c r="IQ78" s="81"/>
      <c r="IR78" s="81"/>
      <c r="IS78" s="81"/>
      <c r="IT78" s="81"/>
      <c r="IU78" s="81"/>
      <c r="IV78" s="81"/>
      <c r="IW78" s="81"/>
      <c r="IX78" s="81"/>
      <c r="IY78" s="81"/>
      <c r="IZ78" s="81"/>
      <c r="JA78" s="81"/>
      <c r="JB78" s="81"/>
      <c r="JC78" s="81"/>
      <c r="JD78" s="81"/>
      <c r="JE78" s="81"/>
      <c r="JF78" s="81"/>
      <c r="JG78" s="81"/>
      <c r="JH78" s="81"/>
      <c r="JI78" s="81"/>
      <c r="JJ78" s="81"/>
      <c r="JK78" s="81"/>
      <c r="JL78" s="81"/>
      <c r="JM78" s="81"/>
      <c r="JN78" s="81"/>
      <c r="JO78" s="81"/>
      <c r="JP78" s="81"/>
      <c r="JQ78" s="81"/>
      <c r="JR78" s="81"/>
      <c r="JS78" s="81"/>
      <c r="JT78" s="81"/>
      <c r="JU78" s="81"/>
      <c r="JV78" s="81"/>
      <c r="JW78" s="81"/>
      <c r="JX78" s="81"/>
      <c r="JY78" s="81"/>
      <c r="JZ78" s="81"/>
      <c r="KA78" s="81"/>
      <c r="KB78" s="81"/>
      <c r="KC78" s="81"/>
      <c r="KD78" s="81"/>
      <c r="KE78" s="81"/>
      <c r="KF78" s="81"/>
      <c r="KG78" s="81"/>
      <c r="KH78" s="81"/>
      <c r="KI78" s="81"/>
      <c r="KJ78" s="81"/>
      <c r="KK78" s="81"/>
      <c r="KL78" s="81"/>
      <c r="KM78" s="81"/>
      <c r="KN78" s="81"/>
      <c r="KO78" s="81"/>
      <c r="KP78" s="81"/>
      <c r="KQ78" s="81"/>
      <c r="KR78" s="81"/>
      <c r="KS78" s="81"/>
      <c r="KT78" s="81"/>
      <c r="KU78" s="81"/>
      <c r="KV78" s="81"/>
      <c r="KW78" s="81"/>
      <c r="KX78" s="81"/>
      <c r="KY78" s="81"/>
      <c r="KZ78" s="81"/>
      <c r="LA78" s="81"/>
      <c r="LB78" s="81"/>
      <c r="LC78" s="81"/>
      <c r="LD78" s="81"/>
      <c r="LE78" s="81"/>
      <c r="LF78" s="81"/>
      <c r="LG78" s="81"/>
      <c r="LH78" s="81"/>
      <c r="LI78" s="81"/>
      <c r="LJ78" s="81"/>
      <c r="LK78" s="81"/>
      <c r="LL78" s="81"/>
      <c r="LM78" s="81"/>
      <c r="LN78" s="81"/>
      <c r="LO78" s="81"/>
      <c r="LP78" s="81"/>
      <c r="LQ78" s="81"/>
      <c r="LR78" s="81"/>
      <c r="LS78" s="81"/>
      <c r="LT78" s="81"/>
      <c r="LU78" s="81"/>
      <c r="LV78" s="81"/>
      <c r="LW78" s="81"/>
      <c r="LX78" s="81"/>
      <c r="LY78" s="81"/>
      <c r="LZ78" s="81"/>
      <c r="MA78" s="81"/>
      <c r="MB78" s="81"/>
      <c r="MC78" s="81"/>
      <c r="MD78" s="81"/>
      <c r="ME78" s="81"/>
      <c r="MF78" s="81"/>
      <c r="MG78" s="81"/>
      <c r="MH78" s="81"/>
      <c r="MI78" s="81"/>
      <c r="MJ78" s="81"/>
      <c r="MK78" s="81"/>
      <c r="ML78" s="81"/>
      <c r="MM78" s="81"/>
      <c r="MN78" s="81"/>
      <c r="MO78" s="81"/>
      <c r="MP78" s="81"/>
      <c r="MQ78" s="81"/>
      <c r="MR78" s="81"/>
      <c r="MS78" s="81"/>
      <c r="MT78" s="81"/>
      <c r="MU78" s="81"/>
      <c r="MV78" s="81"/>
      <c r="MW78" s="81"/>
      <c r="MX78" s="81"/>
      <c r="MY78" s="81"/>
      <c r="MZ78" s="81"/>
      <c r="NA78" s="81"/>
      <c r="NB78" s="81"/>
    </row>
    <row r="79" spans="1:366" s="81" customFormat="1" ht="27" customHeight="1" x14ac:dyDescent="0.3">
      <c r="A79" s="1737" t="s">
        <v>312</v>
      </c>
      <c r="B79" s="1738"/>
      <c r="C79" s="1738"/>
      <c r="D79" s="1738"/>
      <c r="E79" s="1738"/>
      <c r="F79" s="1738"/>
      <c r="G79" s="1738"/>
      <c r="H79" s="1738"/>
      <c r="I79" s="1738"/>
      <c r="J79" s="1738"/>
      <c r="K79" s="1738"/>
      <c r="L79" s="1738"/>
      <c r="M79" s="1738"/>
      <c r="N79" s="1738"/>
      <c r="O79" s="1738"/>
      <c r="P79" s="1738"/>
      <c r="Q79" s="1738"/>
      <c r="R79" s="1738"/>
      <c r="S79" s="1738"/>
      <c r="T79" s="1738"/>
      <c r="U79" s="1738"/>
      <c r="V79" s="1738"/>
      <c r="W79" s="1738"/>
      <c r="X79" s="1738"/>
      <c r="Y79" s="1738"/>
      <c r="Z79" s="1738"/>
      <c r="AA79" s="1738"/>
      <c r="AB79" s="1738"/>
      <c r="AC79" s="1738"/>
      <c r="AD79" s="1738"/>
      <c r="AE79" s="1739"/>
      <c r="AF79" s="389"/>
      <c r="AG79" s="369">
        <f t="shared" si="51"/>
        <v>0</v>
      </c>
      <c r="AH79" s="369">
        <f t="shared" si="52"/>
        <v>0</v>
      </c>
      <c r="AI79" s="369">
        <f t="shared" si="49"/>
        <v>0</v>
      </c>
      <c r="AJ79" s="369">
        <f t="shared" si="50"/>
        <v>0</v>
      </c>
    </row>
    <row r="80" spans="1:366" x14ac:dyDescent="0.3">
      <c r="A80" s="82" t="s">
        <v>26</v>
      </c>
      <c r="B80" s="367">
        <f>B82+B81</f>
        <v>0</v>
      </c>
      <c r="C80" s="367">
        <f>C82+C81</f>
        <v>0</v>
      </c>
      <c r="D80" s="367">
        <f>D82+D81</f>
        <v>0</v>
      </c>
      <c r="E80" s="367">
        <f>E82+E81</f>
        <v>0</v>
      </c>
      <c r="F80" s="367">
        <f>IFERROR(E80/B80*100,0)</f>
        <v>0</v>
      </c>
      <c r="G80" s="367">
        <f>IFERROR(E80/C80*100,0)</f>
        <v>0</v>
      </c>
      <c r="H80" s="367">
        <f>H82+H81</f>
        <v>0</v>
      </c>
      <c r="I80" s="367">
        <f t="shared" ref="I80:AE80" si="54">I82+I81</f>
        <v>0</v>
      </c>
      <c r="J80" s="367">
        <f t="shared" si="54"/>
        <v>0</v>
      </c>
      <c r="K80" s="367">
        <f t="shared" si="54"/>
        <v>0</v>
      </c>
      <c r="L80" s="367">
        <f t="shared" si="54"/>
        <v>0</v>
      </c>
      <c r="M80" s="367">
        <f t="shared" si="54"/>
        <v>0</v>
      </c>
      <c r="N80" s="367">
        <f t="shared" si="54"/>
        <v>0</v>
      </c>
      <c r="O80" s="367">
        <f t="shared" si="54"/>
        <v>0</v>
      </c>
      <c r="P80" s="367">
        <f t="shared" si="54"/>
        <v>0</v>
      </c>
      <c r="Q80" s="367">
        <f t="shared" si="54"/>
        <v>0</v>
      </c>
      <c r="R80" s="367">
        <f t="shared" si="54"/>
        <v>0</v>
      </c>
      <c r="S80" s="367">
        <f t="shared" si="54"/>
        <v>0</v>
      </c>
      <c r="T80" s="367">
        <f t="shared" si="54"/>
        <v>0</v>
      </c>
      <c r="U80" s="367">
        <f t="shared" si="54"/>
        <v>0</v>
      </c>
      <c r="V80" s="367">
        <f t="shared" si="54"/>
        <v>0</v>
      </c>
      <c r="W80" s="367">
        <f t="shared" si="54"/>
        <v>0</v>
      </c>
      <c r="X80" s="367">
        <f t="shared" si="54"/>
        <v>0</v>
      </c>
      <c r="Y80" s="367">
        <f t="shared" si="54"/>
        <v>0</v>
      </c>
      <c r="Z80" s="367">
        <f t="shared" si="54"/>
        <v>0</v>
      </c>
      <c r="AA80" s="367">
        <f t="shared" si="54"/>
        <v>0</v>
      </c>
      <c r="AB80" s="367">
        <f t="shared" si="54"/>
        <v>0</v>
      </c>
      <c r="AC80" s="367">
        <f t="shared" si="54"/>
        <v>0</v>
      </c>
      <c r="AD80" s="367">
        <f t="shared" si="54"/>
        <v>0</v>
      </c>
      <c r="AE80" s="367">
        <f t="shared" si="54"/>
        <v>0</v>
      </c>
      <c r="AF80" s="385"/>
      <c r="AG80" s="369">
        <f t="shared" si="51"/>
        <v>0</v>
      </c>
      <c r="AH80" s="369">
        <f t="shared" si="52"/>
        <v>0</v>
      </c>
      <c r="AI80" s="369">
        <f t="shared" si="49"/>
        <v>0</v>
      </c>
      <c r="AJ80" s="369">
        <f t="shared" si="50"/>
        <v>0</v>
      </c>
    </row>
    <row r="81" spans="1:366" s="81" customFormat="1" ht="36" customHeight="1" x14ac:dyDescent="0.35">
      <c r="A81" s="84" t="s">
        <v>93</v>
      </c>
      <c r="B81" s="377">
        <f>H81+J81+L81+N81+P81+R81+T81+V81+X81+Z81+AB81+AD81</f>
        <v>0</v>
      </c>
      <c r="C81" s="377">
        <f>H81</f>
        <v>0</v>
      </c>
      <c r="D81" s="377">
        <f>E81</f>
        <v>0</v>
      </c>
      <c r="E81" s="377">
        <f>I81+K81+M81+O81+Q81+S81+U81+W81+Y81+AA81+AC81+AE81</f>
        <v>0</v>
      </c>
      <c r="F81" s="371">
        <f>IFERROR(E81/B81*100,0)</f>
        <v>0</v>
      </c>
      <c r="G81" s="371">
        <f>IFERROR(E81/C81*100,0)</f>
        <v>0</v>
      </c>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64"/>
      <c r="AG81" s="369">
        <f t="shared" si="51"/>
        <v>0</v>
      </c>
      <c r="AH81" s="369">
        <f t="shared" si="52"/>
        <v>0</v>
      </c>
      <c r="AI81" s="369">
        <f t="shared" si="49"/>
        <v>0</v>
      </c>
      <c r="AJ81" s="369">
        <f t="shared" si="50"/>
        <v>0</v>
      </c>
    </row>
    <row r="82" spans="1:366" s="81" customFormat="1" ht="31.5" customHeight="1" x14ac:dyDescent="0.35">
      <c r="A82" s="83" t="s">
        <v>28</v>
      </c>
      <c r="B82" s="377">
        <f>H82+J82+L82+N82+P82+R82+T82+V82+X82+Z82+AB82+AD82</f>
        <v>0</v>
      </c>
      <c r="C82" s="377">
        <f>H82</f>
        <v>0</v>
      </c>
      <c r="D82" s="377">
        <f>E82</f>
        <v>0</v>
      </c>
      <c r="E82" s="377">
        <f>I82+K82+M82+O82+Q82+S82+U82+W82+Y82+AA82+AC82+AE82</f>
        <v>0</v>
      </c>
      <c r="F82" s="377">
        <f>IFERROR(E82/B82*100,0)</f>
        <v>0</v>
      </c>
      <c r="G82" s="377">
        <f>IFERROR(E82/C82*100,0)</f>
        <v>0</v>
      </c>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372"/>
      <c r="AF82" s="364"/>
      <c r="AG82" s="369">
        <f t="shared" si="51"/>
        <v>0</v>
      </c>
      <c r="AH82" s="369">
        <f t="shared" si="52"/>
        <v>0</v>
      </c>
      <c r="AI82" s="369">
        <f t="shared" si="49"/>
        <v>0</v>
      </c>
      <c r="AJ82" s="369">
        <f t="shared" si="50"/>
        <v>0</v>
      </c>
    </row>
    <row r="83" spans="1:366" s="394" customFormat="1" ht="31.5" customHeight="1" x14ac:dyDescent="0.35">
      <c r="A83" s="387" t="s">
        <v>94</v>
      </c>
      <c r="B83" s="388">
        <f>H83+J83+L83+N83+P83+R83+T83+V83+X83+Z83+AB83+AD83</f>
        <v>0</v>
      </c>
      <c r="C83" s="388">
        <f>H83</f>
        <v>0</v>
      </c>
      <c r="D83" s="388">
        <f>E83</f>
        <v>0</v>
      </c>
      <c r="E83" s="388">
        <f>I83+K83+M83+O83+Q83+S83+U83+W83+Y83+AA83+AC83+AE83</f>
        <v>0</v>
      </c>
      <c r="F83" s="388">
        <f>IFERROR(E83/B83*100,0)</f>
        <v>0</v>
      </c>
      <c r="G83" s="388">
        <f>IFERROR(E83/C83*100,0)</f>
        <v>0</v>
      </c>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64"/>
      <c r="AG83" s="392">
        <f t="shared" si="51"/>
        <v>0</v>
      </c>
      <c r="AH83" s="392">
        <f t="shared" si="52"/>
        <v>0</v>
      </c>
      <c r="AI83" s="392">
        <f t="shared" si="49"/>
        <v>0</v>
      </c>
      <c r="AJ83" s="392">
        <f t="shared" si="50"/>
        <v>0</v>
      </c>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W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c r="IW83" s="81"/>
      <c r="IX83" s="81"/>
      <c r="IY83" s="81"/>
      <c r="IZ83" s="81"/>
      <c r="JA83" s="81"/>
      <c r="JB83" s="81"/>
      <c r="JC83" s="81"/>
      <c r="JD83" s="81"/>
      <c r="JE83" s="81"/>
      <c r="JF83" s="81"/>
      <c r="JG83" s="81"/>
      <c r="JH83" s="81"/>
      <c r="JI83" s="81"/>
      <c r="JJ83" s="81"/>
      <c r="JK83" s="81"/>
      <c r="JL83" s="81"/>
      <c r="JM83" s="81"/>
      <c r="JN83" s="81"/>
      <c r="JO83" s="81"/>
      <c r="JP83" s="81"/>
      <c r="JQ83" s="81"/>
      <c r="JR83" s="81"/>
      <c r="JS83" s="81"/>
      <c r="JT83" s="81"/>
      <c r="JU83" s="81"/>
      <c r="JV83" s="81"/>
      <c r="JW83" s="81"/>
      <c r="JX83" s="81"/>
      <c r="JY83" s="81"/>
      <c r="JZ83" s="81"/>
      <c r="KA83" s="81"/>
      <c r="KB83" s="81"/>
      <c r="KC83" s="81"/>
      <c r="KD83" s="81"/>
      <c r="KE83" s="81"/>
      <c r="KF83" s="81"/>
      <c r="KG83" s="81"/>
      <c r="KH83" s="81"/>
      <c r="KI83" s="81"/>
      <c r="KJ83" s="81"/>
      <c r="KK83" s="81"/>
      <c r="KL83" s="81"/>
      <c r="KM83" s="81"/>
      <c r="KN83" s="81"/>
      <c r="KO83" s="81"/>
      <c r="KP83" s="81"/>
      <c r="KQ83" s="81"/>
      <c r="KR83" s="81"/>
      <c r="KS83" s="81"/>
      <c r="KT83" s="81"/>
      <c r="KU83" s="81"/>
      <c r="KV83" s="81"/>
      <c r="KW83" s="81"/>
      <c r="KX83" s="81"/>
      <c r="KY83" s="81"/>
      <c r="KZ83" s="81"/>
      <c r="LA83" s="81"/>
      <c r="LB83" s="81"/>
      <c r="LC83" s="81"/>
      <c r="LD83" s="81"/>
      <c r="LE83" s="81"/>
      <c r="LF83" s="81"/>
      <c r="LG83" s="81"/>
      <c r="LH83" s="81"/>
      <c r="LI83" s="81"/>
      <c r="LJ83" s="81"/>
      <c r="LK83" s="81"/>
      <c r="LL83" s="81"/>
      <c r="LM83" s="81"/>
      <c r="LN83" s="81"/>
      <c r="LO83" s="81"/>
      <c r="LP83" s="81"/>
      <c r="LQ83" s="81"/>
      <c r="LR83" s="81"/>
      <c r="LS83" s="81"/>
      <c r="LT83" s="81"/>
      <c r="LU83" s="81"/>
      <c r="LV83" s="81"/>
      <c r="LW83" s="81"/>
      <c r="LX83" s="81"/>
      <c r="LY83" s="81"/>
      <c r="LZ83" s="81"/>
      <c r="MA83" s="81"/>
      <c r="MB83" s="81"/>
      <c r="MC83" s="81"/>
      <c r="MD83" s="81"/>
      <c r="ME83" s="81"/>
      <c r="MF83" s="81"/>
      <c r="MG83" s="81"/>
      <c r="MH83" s="81"/>
      <c r="MI83" s="81"/>
      <c r="MJ83" s="81"/>
      <c r="MK83" s="81"/>
      <c r="ML83" s="81"/>
      <c r="MM83" s="81"/>
      <c r="MN83" s="81"/>
      <c r="MO83" s="81"/>
      <c r="MP83" s="81"/>
      <c r="MQ83" s="81"/>
      <c r="MR83" s="81"/>
      <c r="MS83" s="81"/>
      <c r="MT83" s="81"/>
      <c r="MU83" s="81"/>
      <c r="MV83" s="81"/>
      <c r="MW83" s="81"/>
      <c r="MX83" s="81"/>
      <c r="MY83" s="81"/>
      <c r="MZ83" s="81"/>
      <c r="NA83" s="81"/>
      <c r="NB83" s="81"/>
    </row>
    <row r="84" spans="1:366" s="81" customFormat="1" ht="30" customHeight="1" x14ac:dyDescent="0.3">
      <c r="A84" s="1740" t="s">
        <v>699</v>
      </c>
      <c r="B84" s="1740"/>
      <c r="C84" s="1740"/>
      <c r="D84" s="1740"/>
      <c r="E84" s="1740"/>
      <c r="F84" s="1740"/>
      <c r="G84" s="1740"/>
      <c r="H84" s="1740"/>
      <c r="I84" s="1740"/>
      <c r="J84" s="1740"/>
      <c r="K84" s="1740"/>
      <c r="L84" s="1740"/>
      <c r="M84" s="1740"/>
      <c r="N84" s="1740"/>
      <c r="O84" s="1740"/>
      <c r="P84" s="1740"/>
      <c r="Q84" s="1740"/>
      <c r="R84" s="1740"/>
      <c r="S84" s="1740"/>
      <c r="T84" s="1740"/>
      <c r="U84" s="1740"/>
      <c r="V84" s="1740"/>
      <c r="W84" s="1740"/>
      <c r="X84" s="1740"/>
      <c r="Y84" s="1740"/>
      <c r="Z84" s="1740"/>
      <c r="AA84" s="1740"/>
      <c r="AB84" s="1740"/>
      <c r="AC84" s="1740"/>
      <c r="AD84" s="1740"/>
      <c r="AE84" s="1740"/>
      <c r="AF84" s="1319"/>
      <c r="AG84" s="1320">
        <f>H84+J84+L84+N84+P84+R84+T84+V84+X84+Z84+AB84+AD84</f>
        <v>0</v>
      </c>
      <c r="AH84" s="1320">
        <f>H84+J84+L84+N84+P84+R84+T84+V84+X84</f>
        <v>0</v>
      </c>
      <c r="AI84" s="1320">
        <f>I84+K84+M84+O84+Q84+S84+U84+W84+Y84+AA84+AC84+AE84</f>
        <v>0</v>
      </c>
      <c r="AJ84" s="1320">
        <f>E84-C84</f>
        <v>0</v>
      </c>
      <c r="AK84" s="1465"/>
      <c r="AL84" s="1465"/>
      <c r="AM84" s="1465"/>
      <c r="AN84" s="1465"/>
      <c r="AO84" s="1465"/>
      <c r="AP84" s="1465"/>
      <c r="AQ84" s="1465"/>
      <c r="AR84" s="1465"/>
      <c r="AS84" s="1465"/>
      <c r="AT84" s="1465"/>
      <c r="AU84" s="1465"/>
      <c r="AV84" s="1465"/>
      <c r="AW84" s="1465"/>
      <c r="AX84" s="1465"/>
      <c r="AY84" s="1465"/>
      <c r="AZ84" s="1465"/>
      <c r="BA84" s="1465"/>
      <c r="BB84" s="1465"/>
      <c r="BC84" s="1465"/>
      <c r="BD84" s="1465"/>
      <c r="BE84" s="1465"/>
      <c r="BF84" s="1465"/>
      <c r="BG84" s="1465"/>
      <c r="BH84" s="1465"/>
      <c r="BI84" s="1465"/>
      <c r="BJ84" s="1465"/>
    </row>
    <row r="85" spans="1:366" s="398" customFormat="1" ht="27.75" customHeight="1" x14ac:dyDescent="0.3">
      <c r="A85" s="396" t="s">
        <v>26</v>
      </c>
      <c r="B85" s="397">
        <f>B86+B87+B88+B90</f>
        <v>99.2</v>
      </c>
      <c r="C85" s="397">
        <f>C86+C87+C88+C90</f>
        <v>99.2</v>
      </c>
      <c r="D85" s="397">
        <f>D86+D87+D88+D90</f>
        <v>99.15</v>
      </c>
      <c r="E85" s="397">
        <f>E86+E87+E88+E90</f>
        <v>99.15</v>
      </c>
      <c r="F85" s="397">
        <f t="shared" ref="F85:F90" si="55">IFERROR(E85/B85*100,0)</f>
        <v>99.949596774193552</v>
      </c>
      <c r="G85" s="397">
        <f t="shared" ref="G85:G90" si="56">IFERROR(E85/C85*100,0)</f>
        <v>99.949596774193552</v>
      </c>
      <c r="H85" s="397">
        <f t="shared" ref="H85:AE85" si="57">H86+H87+H88+H90</f>
        <v>0</v>
      </c>
      <c r="I85" s="397">
        <f t="shared" si="57"/>
        <v>0</v>
      </c>
      <c r="J85" s="397">
        <f t="shared" si="57"/>
        <v>0</v>
      </c>
      <c r="K85" s="397">
        <f t="shared" si="57"/>
        <v>0</v>
      </c>
      <c r="L85" s="397">
        <f t="shared" si="57"/>
        <v>0</v>
      </c>
      <c r="M85" s="397">
        <f t="shared" si="57"/>
        <v>0</v>
      </c>
      <c r="N85" s="397">
        <f t="shared" si="57"/>
        <v>0</v>
      </c>
      <c r="O85" s="397">
        <f t="shared" si="57"/>
        <v>0</v>
      </c>
      <c r="P85" s="397">
        <f t="shared" si="57"/>
        <v>0</v>
      </c>
      <c r="Q85" s="397">
        <f t="shared" si="57"/>
        <v>0</v>
      </c>
      <c r="R85" s="397">
        <f t="shared" si="57"/>
        <v>0</v>
      </c>
      <c r="S85" s="397">
        <f t="shared" si="57"/>
        <v>0</v>
      </c>
      <c r="T85" s="397">
        <f t="shared" si="57"/>
        <v>0</v>
      </c>
      <c r="U85" s="397">
        <f t="shared" si="57"/>
        <v>0</v>
      </c>
      <c r="V85" s="397">
        <f t="shared" si="57"/>
        <v>60</v>
      </c>
      <c r="W85" s="397">
        <f t="shared" si="57"/>
        <v>0</v>
      </c>
      <c r="X85" s="397">
        <f t="shared" si="57"/>
        <v>20</v>
      </c>
      <c r="Y85" s="397">
        <f t="shared" si="57"/>
        <v>0</v>
      </c>
      <c r="Z85" s="397">
        <f t="shared" si="57"/>
        <v>19.2</v>
      </c>
      <c r="AA85" s="397">
        <f t="shared" si="57"/>
        <v>99.15</v>
      </c>
      <c r="AB85" s="397">
        <f t="shared" si="57"/>
        <v>0</v>
      </c>
      <c r="AC85" s="397">
        <f t="shared" si="57"/>
        <v>0</v>
      </c>
      <c r="AD85" s="397">
        <f t="shared" si="57"/>
        <v>0</v>
      </c>
      <c r="AE85" s="397">
        <f t="shared" si="57"/>
        <v>0</v>
      </c>
      <c r="AF85" s="397"/>
      <c r="AG85" s="369">
        <f t="shared" si="51"/>
        <v>99.2</v>
      </c>
      <c r="AH85" s="369">
        <f t="shared" si="52"/>
        <v>80</v>
      </c>
      <c r="AI85" s="369">
        <f t="shared" si="49"/>
        <v>99.15</v>
      </c>
      <c r="AJ85" s="369">
        <f t="shared" si="50"/>
        <v>-4.9999999999997158E-2</v>
      </c>
    </row>
    <row r="86" spans="1:366" s="81" customFormat="1" ht="21" customHeight="1" x14ac:dyDescent="0.35">
      <c r="A86" s="83" t="s">
        <v>29</v>
      </c>
      <c r="B86" s="371">
        <v>0</v>
      </c>
      <c r="C86" s="371">
        <v>0</v>
      </c>
      <c r="D86" s="371">
        <v>0</v>
      </c>
      <c r="E86" s="371">
        <v>0</v>
      </c>
      <c r="F86" s="371">
        <f t="shared" si="55"/>
        <v>0</v>
      </c>
      <c r="G86" s="371">
        <f t="shared" si="56"/>
        <v>0</v>
      </c>
      <c r="H86" s="371">
        <v>0</v>
      </c>
      <c r="I86" s="371">
        <v>0</v>
      </c>
      <c r="J86" s="371">
        <v>0</v>
      </c>
      <c r="K86" s="371">
        <v>0</v>
      </c>
      <c r="L86" s="371">
        <v>0</v>
      </c>
      <c r="M86" s="371">
        <v>0</v>
      </c>
      <c r="N86" s="371">
        <v>0</v>
      </c>
      <c r="O86" s="371">
        <v>0</v>
      </c>
      <c r="P86" s="371">
        <v>0</v>
      </c>
      <c r="Q86" s="371">
        <v>0</v>
      </c>
      <c r="R86" s="371">
        <v>0</v>
      </c>
      <c r="S86" s="371">
        <v>0</v>
      </c>
      <c r="T86" s="371">
        <v>0</v>
      </c>
      <c r="U86" s="371">
        <v>0</v>
      </c>
      <c r="V86" s="371">
        <v>0</v>
      </c>
      <c r="W86" s="371">
        <v>0</v>
      </c>
      <c r="X86" s="371">
        <v>0</v>
      </c>
      <c r="Y86" s="371">
        <v>0</v>
      </c>
      <c r="Z86" s="371">
        <v>0</v>
      </c>
      <c r="AA86" s="371">
        <v>0</v>
      </c>
      <c r="AB86" s="371">
        <v>0</v>
      </c>
      <c r="AC86" s="371">
        <v>0</v>
      </c>
      <c r="AD86" s="371">
        <v>0</v>
      </c>
      <c r="AE86" s="371">
        <v>0</v>
      </c>
      <c r="AF86" s="371"/>
      <c r="AG86" s="369">
        <f t="shared" si="51"/>
        <v>0</v>
      </c>
      <c r="AH86" s="369">
        <f t="shared" si="52"/>
        <v>0</v>
      </c>
      <c r="AI86" s="369">
        <f t="shared" si="49"/>
        <v>0</v>
      </c>
      <c r="AJ86" s="369">
        <f t="shared" si="50"/>
        <v>0</v>
      </c>
    </row>
    <row r="87" spans="1:366" s="81" customFormat="1" ht="36" x14ac:dyDescent="0.35">
      <c r="A87" s="84" t="s">
        <v>93</v>
      </c>
      <c r="B87" s="377">
        <f t="shared" ref="B87:E88" si="58">B93</f>
        <v>0</v>
      </c>
      <c r="C87" s="377">
        <f t="shared" si="58"/>
        <v>0</v>
      </c>
      <c r="D87" s="377">
        <f t="shared" si="58"/>
        <v>0</v>
      </c>
      <c r="E87" s="377">
        <f t="shared" si="58"/>
        <v>0</v>
      </c>
      <c r="F87" s="377">
        <f t="shared" si="55"/>
        <v>0</v>
      </c>
      <c r="G87" s="377">
        <f t="shared" si="56"/>
        <v>0</v>
      </c>
      <c r="H87" s="377">
        <f t="shared" ref="H87:AE87" si="59">H93</f>
        <v>0</v>
      </c>
      <c r="I87" s="377">
        <f t="shared" si="59"/>
        <v>0</v>
      </c>
      <c r="J87" s="377">
        <f t="shared" si="59"/>
        <v>0</v>
      </c>
      <c r="K87" s="377">
        <f t="shared" si="59"/>
        <v>0</v>
      </c>
      <c r="L87" s="377">
        <f t="shared" si="59"/>
        <v>0</v>
      </c>
      <c r="M87" s="377">
        <f t="shared" si="59"/>
        <v>0</v>
      </c>
      <c r="N87" s="377">
        <f t="shared" si="59"/>
        <v>0</v>
      </c>
      <c r="O87" s="377">
        <f t="shared" si="59"/>
        <v>0</v>
      </c>
      <c r="P87" s="377">
        <f t="shared" si="59"/>
        <v>0</v>
      </c>
      <c r="Q87" s="377">
        <f t="shared" si="59"/>
        <v>0</v>
      </c>
      <c r="R87" s="377">
        <f t="shared" si="59"/>
        <v>0</v>
      </c>
      <c r="S87" s="377">
        <f t="shared" si="59"/>
        <v>0</v>
      </c>
      <c r="T87" s="377">
        <f t="shared" si="59"/>
        <v>0</v>
      </c>
      <c r="U87" s="377">
        <f t="shared" si="59"/>
        <v>0</v>
      </c>
      <c r="V87" s="377">
        <f t="shared" si="59"/>
        <v>0</v>
      </c>
      <c r="W87" s="377">
        <f t="shared" si="59"/>
        <v>0</v>
      </c>
      <c r="X87" s="377">
        <f t="shared" si="59"/>
        <v>0</v>
      </c>
      <c r="Y87" s="377">
        <f t="shared" si="59"/>
        <v>0</v>
      </c>
      <c r="Z87" s="377">
        <f t="shared" si="59"/>
        <v>0</v>
      </c>
      <c r="AA87" s="377">
        <f t="shared" si="59"/>
        <v>0</v>
      </c>
      <c r="AB87" s="377">
        <f t="shared" si="59"/>
        <v>0</v>
      </c>
      <c r="AC87" s="377">
        <f t="shared" si="59"/>
        <v>0</v>
      </c>
      <c r="AD87" s="377">
        <f t="shared" si="59"/>
        <v>0</v>
      </c>
      <c r="AE87" s="377">
        <f t="shared" si="59"/>
        <v>0</v>
      </c>
      <c r="AF87" s="377"/>
      <c r="AG87" s="369">
        <f t="shared" si="51"/>
        <v>0</v>
      </c>
      <c r="AH87" s="369">
        <f t="shared" si="52"/>
        <v>0</v>
      </c>
      <c r="AI87" s="369">
        <f t="shared" si="49"/>
        <v>0</v>
      </c>
      <c r="AJ87" s="369">
        <f t="shared" si="50"/>
        <v>0</v>
      </c>
    </row>
    <row r="88" spans="1:366" s="81" customFormat="1" ht="24.75" customHeight="1" x14ac:dyDescent="0.35">
      <c r="A88" s="83" t="s">
        <v>28</v>
      </c>
      <c r="B88" s="377">
        <f t="shared" si="58"/>
        <v>99.2</v>
      </c>
      <c r="C88" s="377">
        <f t="shared" si="58"/>
        <v>99.2</v>
      </c>
      <c r="D88" s="377">
        <f t="shared" si="58"/>
        <v>99.15</v>
      </c>
      <c r="E88" s="377">
        <f t="shared" si="58"/>
        <v>99.15</v>
      </c>
      <c r="F88" s="377">
        <f t="shared" si="55"/>
        <v>99.949596774193552</v>
      </c>
      <c r="G88" s="377">
        <f t="shared" si="56"/>
        <v>99.949596774193552</v>
      </c>
      <c r="H88" s="377">
        <f t="shared" ref="H88:AE88" si="60">H94</f>
        <v>0</v>
      </c>
      <c r="I88" s="377">
        <f t="shared" si="60"/>
        <v>0</v>
      </c>
      <c r="J88" s="377">
        <f t="shared" si="60"/>
        <v>0</v>
      </c>
      <c r="K88" s="377">
        <f t="shared" si="60"/>
        <v>0</v>
      </c>
      <c r="L88" s="377">
        <f t="shared" si="60"/>
        <v>0</v>
      </c>
      <c r="M88" s="377">
        <f t="shared" si="60"/>
        <v>0</v>
      </c>
      <c r="N88" s="377">
        <f t="shared" si="60"/>
        <v>0</v>
      </c>
      <c r="O88" s="377">
        <f t="shared" si="60"/>
        <v>0</v>
      </c>
      <c r="P88" s="377">
        <f t="shared" si="60"/>
        <v>0</v>
      </c>
      <c r="Q88" s="377">
        <f t="shared" si="60"/>
        <v>0</v>
      </c>
      <c r="R88" s="377">
        <f t="shared" si="60"/>
        <v>0</v>
      </c>
      <c r="S88" s="377">
        <f t="shared" si="60"/>
        <v>0</v>
      </c>
      <c r="T88" s="377">
        <f t="shared" si="60"/>
        <v>0</v>
      </c>
      <c r="U88" s="377">
        <f t="shared" si="60"/>
        <v>0</v>
      </c>
      <c r="V88" s="377">
        <f t="shared" si="60"/>
        <v>60</v>
      </c>
      <c r="W88" s="377">
        <f t="shared" si="60"/>
        <v>0</v>
      </c>
      <c r="X88" s="377">
        <f t="shared" si="60"/>
        <v>20</v>
      </c>
      <c r="Y88" s="377">
        <f t="shared" si="60"/>
        <v>0</v>
      </c>
      <c r="Z88" s="377">
        <f t="shared" si="60"/>
        <v>19.2</v>
      </c>
      <c r="AA88" s="377">
        <f t="shared" si="60"/>
        <v>99.15</v>
      </c>
      <c r="AB88" s="377">
        <f t="shared" si="60"/>
        <v>0</v>
      </c>
      <c r="AC88" s="377">
        <f t="shared" si="60"/>
        <v>0</v>
      </c>
      <c r="AD88" s="377">
        <f t="shared" si="60"/>
        <v>0</v>
      </c>
      <c r="AE88" s="377">
        <f t="shared" si="60"/>
        <v>0</v>
      </c>
      <c r="AF88" s="377"/>
      <c r="AG88" s="369">
        <f t="shared" si="51"/>
        <v>99.2</v>
      </c>
      <c r="AH88" s="369">
        <f t="shared" si="52"/>
        <v>80</v>
      </c>
      <c r="AI88" s="369">
        <f t="shared" si="49"/>
        <v>99.15</v>
      </c>
      <c r="AJ88" s="369">
        <f t="shared" si="50"/>
        <v>-4.9999999999997158E-2</v>
      </c>
    </row>
    <row r="89" spans="1:366" s="394" customFormat="1" ht="36" x14ac:dyDescent="0.35">
      <c r="A89" s="387" t="s">
        <v>94</v>
      </c>
      <c r="B89" s="388">
        <f>B97+B100</f>
        <v>0</v>
      </c>
      <c r="C89" s="388">
        <f>C97+C100</f>
        <v>0</v>
      </c>
      <c r="D89" s="388">
        <f>D97+D100</f>
        <v>0</v>
      </c>
      <c r="E89" s="388">
        <f>E97+E100</f>
        <v>0</v>
      </c>
      <c r="F89" s="388">
        <f t="shared" si="55"/>
        <v>0</v>
      </c>
      <c r="G89" s="388">
        <f t="shared" si="56"/>
        <v>0</v>
      </c>
      <c r="H89" s="388">
        <f t="shared" ref="H89:AE89" si="61">H97+H100</f>
        <v>0</v>
      </c>
      <c r="I89" s="388">
        <f t="shared" si="61"/>
        <v>0</v>
      </c>
      <c r="J89" s="388">
        <f t="shared" si="61"/>
        <v>0</v>
      </c>
      <c r="K89" s="388">
        <f t="shared" si="61"/>
        <v>0</v>
      </c>
      <c r="L89" s="388">
        <f t="shared" si="61"/>
        <v>0</v>
      </c>
      <c r="M89" s="388">
        <f t="shared" si="61"/>
        <v>0</v>
      </c>
      <c r="N89" s="388">
        <f t="shared" si="61"/>
        <v>0</v>
      </c>
      <c r="O89" s="388">
        <f t="shared" si="61"/>
        <v>0</v>
      </c>
      <c r="P89" s="388">
        <f t="shared" si="61"/>
        <v>0</v>
      </c>
      <c r="Q89" s="388">
        <f t="shared" si="61"/>
        <v>0</v>
      </c>
      <c r="R89" s="388">
        <f t="shared" si="61"/>
        <v>0</v>
      </c>
      <c r="S89" s="388">
        <f t="shared" si="61"/>
        <v>0</v>
      </c>
      <c r="T89" s="388">
        <f t="shared" si="61"/>
        <v>0</v>
      </c>
      <c r="U89" s="388">
        <f t="shared" si="61"/>
        <v>0</v>
      </c>
      <c r="V89" s="388">
        <f t="shared" si="61"/>
        <v>0</v>
      </c>
      <c r="W89" s="388">
        <f t="shared" si="61"/>
        <v>0</v>
      </c>
      <c r="X89" s="388">
        <f t="shared" si="61"/>
        <v>0</v>
      </c>
      <c r="Y89" s="388">
        <f t="shared" si="61"/>
        <v>0</v>
      </c>
      <c r="Z89" s="388">
        <f t="shared" si="61"/>
        <v>0</v>
      </c>
      <c r="AA89" s="388">
        <f t="shared" si="61"/>
        <v>0</v>
      </c>
      <c r="AB89" s="388">
        <f t="shared" si="61"/>
        <v>0</v>
      </c>
      <c r="AC89" s="388">
        <f t="shared" si="61"/>
        <v>0</v>
      </c>
      <c r="AD89" s="388">
        <f t="shared" si="61"/>
        <v>0</v>
      </c>
      <c r="AE89" s="388">
        <f t="shared" si="61"/>
        <v>0</v>
      </c>
      <c r="AF89" s="377"/>
      <c r="AG89" s="392">
        <f t="shared" si="51"/>
        <v>0</v>
      </c>
      <c r="AH89" s="392">
        <f t="shared" si="52"/>
        <v>0</v>
      </c>
      <c r="AI89" s="392">
        <f t="shared" si="49"/>
        <v>0</v>
      </c>
      <c r="AJ89" s="392">
        <f t="shared" si="50"/>
        <v>0</v>
      </c>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W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c r="FX89" s="81"/>
      <c r="FY89" s="81"/>
      <c r="FZ89" s="81"/>
      <c r="GA89" s="81"/>
      <c r="GB89" s="81"/>
      <c r="GC89" s="81"/>
      <c r="GD89" s="81"/>
      <c r="GE89" s="81"/>
      <c r="GF89" s="81"/>
      <c r="GG89" s="81"/>
      <c r="GH89" s="81"/>
      <c r="GI89" s="81"/>
      <c r="GJ89" s="81"/>
      <c r="GK89" s="81"/>
      <c r="GL89" s="81"/>
      <c r="GM89" s="81"/>
      <c r="GN89" s="81"/>
      <c r="GO89" s="81"/>
      <c r="GP89" s="81"/>
      <c r="GQ89" s="81"/>
      <c r="GR89" s="81"/>
      <c r="GS89" s="81"/>
      <c r="GT89" s="81"/>
      <c r="GU89" s="81"/>
      <c r="GV89" s="81"/>
      <c r="GW89" s="81"/>
      <c r="GX89" s="81"/>
      <c r="GY89" s="81"/>
      <c r="GZ89" s="81"/>
      <c r="HA89" s="81"/>
      <c r="HB89" s="81"/>
      <c r="HC89" s="81"/>
      <c r="HD89" s="81"/>
      <c r="HE89" s="81"/>
      <c r="HF89" s="81"/>
      <c r="HG89" s="81"/>
      <c r="HH89" s="81"/>
      <c r="HI89" s="81"/>
      <c r="HJ89" s="81"/>
      <c r="HK89" s="81"/>
      <c r="HL89" s="81"/>
      <c r="HM89" s="81"/>
      <c r="HN89" s="81"/>
      <c r="HO89" s="81"/>
      <c r="HP89" s="81"/>
      <c r="HQ89" s="81"/>
      <c r="HR89" s="81"/>
      <c r="HS89" s="81"/>
      <c r="HT89" s="81"/>
      <c r="HU89" s="81"/>
      <c r="HV89" s="81"/>
      <c r="HW89" s="81"/>
      <c r="HX89" s="81"/>
      <c r="HY89" s="81"/>
      <c r="HZ89" s="81"/>
      <c r="IA89" s="81"/>
      <c r="IB89" s="81"/>
      <c r="IC89" s="81"/>
      <c r="ID89" s="81"/>
      <c r="IE89" s="81"/>
      <c r="IF89" s="81"/>
      <c r="IG89" s="81"/>
      <c r="IH89" s="81"/>
      <c r="II89" s="81"/>
      <c r="IJ89" s="81"/>
      <c r="IK89" s="81"/>
      <c r="IL89" s="81"/>
      <c r="IM89" s="81"/>
      <c r="IN89" s="81"/>
      <c r="IO89" s="81"/>
      <c r="IP89" s="81"/>
      <c r="IQ89" s="81"/>
      <c r="IR89" s="81"/>
      <c r="IS89" s="81"/>
      <c r="IT89" s="81"/>
      <c r="IU89" s="81"/>
      <c r="IV89" s="81"/>
      <c r="IW89" s="81"/>
      <c r="IX89" s="81"/>
      <c r="IY89" s="81"/>
      <c r="IZ89" s="81"/>
      <c r="JA89" s="81"/>
      <c r="JB89" s="81"/>
      <c r="JC89" s="81"/>
      <c r="JD89" s="81"/>
      <c r="JE89" s="81"/>
      <c r="JF89" s="81"/>
      <c r="JG89" s="81"/>
      <c r="JH89" s="81"/>
      <c r="JI89" s="81"/>
      <c r="JJ89" s="81"/>
      <c r="JK89" s="81"/>
      <c r="JL89" s="81"/>
      <c r="JM89" s="81"/>
      <c r="JN89" s="81"/>
      <c r="JO89" s="81"/>
      <c r="JP89" s="81"/>
      <c r="JQ89" s="81"/>
      <c r="JR89" s="81"/>
      <c r="JS89" s="81"/>
      <c r="JT89" s="81"/>
      <c r="JU89" s="81"/>
      <c r="JV89" s="81"/>
      <c r="JW89" s="81"/>
      <c r="JX89" s="81"/>
      <c r="JY89" s="81"/>
      <c r="JZ89" s="81"/>
      <c r="KA89" s="81"/>
      <c r="KB89" s="81"/>
      <c r="KC89" s="81"/>
      <c r="KD89" s="81"/>
      <c r="KE89" s="81"/>
      <c r="KF89" s="81"/>
      <c r="KG89" s="81"/>
      <c r="KH89" s="81"/>
      <c r="KI89" s="81"/>
      <c r="KJ89" s="81"/>
      <c r="KK89" s="81"/>
      <c r="KL89" s="81"/>
      <c r="KM89" s="81"/>
      <c r="KN89" s="81"/>
      <c r="KO89" s="81"/>
      <c r="KP89" s="81"/>
      <c r="KQ89" s="81"/>
      <c r="KR89" s="81"/>
      <c r="KS89" s="81"/>
      <c r="KT89" s="81"/>
      <c r="KU89" s="81"/>
      <c r="KV89" s="81"/>
      <c r="KW89" s="81"/>
      <c r="KX89" s="81"/>
      <c r="KY89" s="81"/>
      <c r="KZ89" s="81"/>
      <c r="LA89" s="81"/>
      <c r="LB89" s="81"/>
      <c r="LC89" s="81"/>
      <c r="LD89" s="81"/>
      <c r="LE89" s="81"/>
      <c r="LF89" s="81"/>
      <c r="LG89" s="81"/>
      <c r="LH89" s="81"/>
      <c r="LI89" s="81"/>
      <c r="LJ89" s="81"/>
      <c r="LK89" s="81"/>
      <c r="LL89" s="81"/>
      <c r="LM89" s="81"/>
      <c r="LN89" s="81"/>
      <c r="LO89" s="81"/>
      <c r="LP89" s="81"/>
      <c r="LQ89" s="81"/>
      <c r="LR89" s="81"/>
      <c r="LS89" s="81"/>
      <c r="LT89" s="81"/>
      <c r="LU89" s="81"/>
      <c r="LV89" s="81"/>
      <c r="LW89" s="81"/>
      <c r="LX89" s="81"/>
      <c r="LY89" s="81"/>
      <c r="LZ89" s="81"/>
      <c r="MA89" s="81"/>
      <c r="MB89" s="81"/>
      <c r="MC89" s="81"/>
      <c r="MD89" s="81"/>
      <c r="ME89" s="81"/>
      <c r="MF89" s="81"/>
      <c r="MG89" s="81"/>
      <c r="MH89" s="81"/>
      <c r="MI89" s="81"/>
      <c r="MJ89" s="81"/>
      <c r="MK89" s="81"/>
      <c r="ML89" s="81"/>
      <c r="MM89" s="81"/>
      <c r="MN89" s="81"/>
      <c r="MO89" s="81"/>
      <c r="MP89" s="81"/>
      <c r="MQ89" s="81"/>
      <c r="MR89" s="81"/>
      <c r="MS89" s="81"/>
      <c r="MT89" s="81"/>
      <c r="MU89" s="81"/>
      <c r="MV89" s="81"/>
      <c r="MW89" s="81"/>
      <c r="MX89" s="81"/>
      <c r="MY89" s="81"/>
      <c r="MZ89" s="81"/>
      <c r="NA89" s="81"/>
      <c r="NB89" s="81"/>
    </row>
    <row r="90" spans="1:366" s="81" customFormat="1" x14ac:dyDescent="0.35">
      <c r="A90" s="83" t="s">
        <v>95</v>
      </c>
      <c r="B90" s="377">
        <v>0</v>
      </c>
      <c r="C90" s="377">
        <v>0</v>
      </c>
      <c r="D90" s="377">
        <v>0</v>
      </c>
      <c r="E90" s="377">
        <v>0</v>
      </c>
      <c r="F90" s="377">
        <f t="shared" si="55"/>
        <v>0</v>
      </c>
      <c r="G90" s="377">
        <f t="shared" si="56"/>
        <v>0</v>
      </c>
      <c r="H90" s="377">
        <v>0</v>
      </c>
      <c r="I90" s="377">
        <v>0</v>
      </c>
      <c r="J90" s="377">
        <v>0</v>
      </c>
      <c r="K90" s="377">
        <v>0</v>
      </c>
      <c r="L90" s="377">
        <v>0</v>
      </c>
      <c r="M90" s="377">
        <v>0</v>
      </c>
      <c r="N90" s="377">
        <v>0</v>
      </c>
      <c r="O90" s="377">
        <v>0</v>
      </c>
      <c r="P90" s="377">
        <v>0</v>
      </c>
      <c r="Q90" s="377">
        <v>0</v>
      </c>
      <c r="R90" s="377">
        <v>0</v>
      </c>
      <c r="S90" s="377">
        <v>0</v>
      </c>
      <c r="T90" s="377">
        <v>0</v>
      </c>
      <c r="U90" s="377">
        <v>0</v>
      </c>
      <c r="V90" s="377">
        <v>0</v>
      </c>
      <c r="W90" s="377">
        <v>0</v>
      </c>
      <c r="X90" s="377">
        <v>0</v>
      </c>
      <c r="Y90" s="377">
        <v>0</v>
      </c>
      <c r="Z90" s="377">
        <v>0</v>
      </c>
      <c r="AA90" s="377">
        <v>0</v>
      </c>
      <c r="AB90" s="377">
        <v>0</v>
      </c>
      <c r="AC90" s="377">
        <v>0</v>
      </c>
      <c r="AD90" s="377">
        <v>0</v>
      </c>
      <c r="AE90" s="377">
        <v>0</v>
      </c>
      <c r="AF90" s="377"/>
      <c r="AG90" s="369">
        <f t="shared" si="51"/>
        <v>0</v>
      </c>
      <c r="AH90" s="369">
        <f t="shared" si="52"/>
        <v>0</v>
      </c>
      <c r="AI90" s="369">
        <f t="shared" si="49"/>
        <v>0</v>
      </c>
      <c r="AJ90" s="369">
        <f t="shared" si="50"/>
        <v>0</v>
      </c>
    </row>
    <row r="91" spans="1:366" s="81" customFormat="1" ht="21.75" customHeight="1" x14ac:dyDescent="0.3">
      <c r="A91" s="1737" t="s">
        <v>706</v>
      </c>
      <c r="B91" s="1738"/>
      <c r="C91" s="1738"/>
      <c r="D91" s="1738"/>
      <c r="E91" s="1738"/>
      <c r="F91" s="1738"/>
      <c r="G91" s="1738"/>
      <c r="H91" s="1738"/>
      <c r="I91" s="1738"/>
      <c r="J91" s="1738"/>
      <c r="K91" s="1738"/>
      <c r="L91" s="1738"/>
      <c r="M91" s="1738"/>
      <c r="N91" s="1738"/>
      <c r="O91" s="1738"/>
      <c r="P91" s="1738"/>
      <c r="Q91" s="1738"/>
      <c r="R91" s="1738"/>
      <c r="S91" s="1738"/>
      <c r="T91" s="1738"/>
      <c r="U91" s="1738"/>
      <c r="V91" s="1738"/>
      <c r="W91" s="1738"/>
      <c r="X91" s="1738"/>
      <c r="Y91" s="1738"/>
      <c r="Z91" s="1738"/>
      <c r="AA91" s="1738"/>
      <c r="AB91" s="1738"/>
      <c r="AC91" s="1738"/>
      <c r="AD91" s="1738"/>
      <c r="AE91" s="1739"/>
      <c r="AF91" s="364"/>
      <c r="AG91" s="369">
        <f t="shared" si="51"/>
        <v>0</v>
      </c>
      <c r="AH91" s="369">
        <f t="shared" si="52"/>
        <v>0</v>
      </c>
      <c r="AI91" s="369">
        <f t="shared" si="49"/>
        <v>0</v>
      </c>
      <c r="AJ91" s="369">
        <f t="shared" si="50"/>
        <v>0</v>
      </c>
    </row>
    <row r="92" spans="1:366" x14ac:dyDescent="0.3">
      <c r="A92" s="82" t="s">
        <v>26</v>
      </c>
      <c r="B92" s="367">
        <f>B94+B93</f>
        <v>99.2</v>
      </c>
      <c r="C92" s="367">
        <f>C94+C93</f>
        <v>99.2</v>
      </c>
      <c r="D92" s="367">
        <f>D94+D93</f>
        <v>99.15</v>
      </c>
      <c r="E92" s="367">
        <f>E94+E93</f>
        <v>99.15</v>
      </c>
      <c r="F92" s="367">
        <f t="shared" ref="F92:F97" si="62">IFERROR(E92/B92*100,0)</f>
        <v>99.949596774193552</v>
      </c>
      <c r="G92" s="367">
        <f t="shared" ref="G92:G97" si="63">IFERROR(E92/C92*100,0)</f>
        <v>99.949596774193552</v>
      </c>
      <c r="H92" s="367">
        <f>H94+H93</f>
        <v>0</v>
      </c>
      <c r="I92" s="367">
        <f>I94+I93</f>
        <v>0</v>
      </c>
      <c r="J92" s="367">
        <f>J94+J93</f>
        <v>0</v>
      </c>
      <c r="K92" s="367">
        <f t="shared" ref="K92:AE92" si="64">K94+K93</f>
        <v>0</v>
      </c>
      <c r="L92" s="367">
        <f t="shared" si="64"/>
        <v>0</v>
      </c>
      <c r="M92" s="367">
        <f t="shared" si="64"/>
        <v>0</v>
      </c>
      <c r="N92" s="367">
        <f t="shared" si="64"/>
        <v>0</v>
      </c>
      <c r="O92" s="367">
        <f t="shared" si="64"/>
        <v>0</v>
      </c>
      <c r="P92" s="367">
        <f t="shared" si="64"/>
        <v>0</v>
      </c>
      <c r="Q92" s="367">
        <f t="shared" si="64"/>
        <v>0</v>
      </c>
      <c r="R92" s="367">
        <f t="shared" si="64"/>
        <v>0</v>
      </c>
      <c r="S92" s="367">
        <f t="shared" si="64"/>
        <v>0</v>
      </c>
      <c r="T92" s="367">
        <f t="shared" si="64"/>
        <v>0</v>
      </c>
      <c r="U92" s="367">
        <f t="shared" si="64"/>
        <v>0</v>
      </c>
      <c r="V92" s="367">
        <f t="shared" si="64"/>
        <v>60</v>
      </c>
      <c r="W92" s="367">
        <f t="shared" si="64"/>
        <v>0</v>
      </c>
      <c r="X92" s="367">
        <f t="shared" si="64"/>
        <v>20</v>
      </c>
      <c r="Y92" s="367">
        <f t="shared" si="64"/>
        <v>0</v>
      </c>
      <c r="Z92" s="367">
        <f t="shared" si="64"/>
        <v>19.2</v>
      </c>
      <c r="AA92" s="367">
        <f t="shared" si="64"/>
        <v>99.15</v>
      </c>
      <c r="AB92" s="367">
        <f t="shared" si="64"/>
        <v>0</v>
      </c>
      <c r="AC92" s="367">
        <f t="shared" si="64"/>
        <v>0</v>
      </c>
      <c r="AD92" s="367">
        <f t="shared" si="64"/>
        <v>0</v>
      </c>
      <c r="AE92" s="367">
        <f t="shared" si="64"/>
        <v>0</v>
      </c>
      <c r="AF92" s="385"/>
      <c r="AG92" s="369">
        <f t="shared" si="51"/>
        <v>99.2</v>
      </c>
      <c r="AH92" s="369">
        <f t="shared" si="52"/>
        <v>80</v>
      </c>
      <c r="AI92" s="369">
        <f t="shared" si="49"/>
        <v>99.15</v>
      </c>
      <c r="AJ92" s="369">
        <f t="shared" si="50"/>
        <v>-4.9999999999997158E-2</v>
      </c>
    </row>
    <row r="93" spans="1:366" s="79" customFormat="1" ht="38.25" customHeight="1" x14ac:dyDescent="0.35">
      <c r="A93" s="84" t="s">
        <v>93</v>
      </c>
      <c r="B93" s="377">
        <f t="shared" ref="B93:B100" si="65">H93+J93+L93+N93+P93+R93+T93+V93+X93+Z93+AB93+AD93</f>
        <v>0</v>
      </c>
      <c r="C93" s="377">
        <f>H93+J93+L93+N93+P93+R93+T93+V93+X93+Z93+AB93</f>
        <v>0</v>
      </c>
      <c r="D93" s="377">
        <f t="shared" ref="D93:D100" si="66">E93</f>
        <v>0</v>
      </c>
      <c r="E93" s="377">
        <f>I93+K93+M93+O93+Q93+S93+U93+W93+Y93++AA93+AC93+AE93</f>
        <v>0</v>
      </c>
      <c r="F93" s="377">
        <f t="shared" si="62"/>
        <v>0</v>
      </c>
      <c r="G93" s="377">
        <f t="shared" si="63"/>
        <v>0</v>
      </c>
      <c r="H93" s="372"/>
      <c r="I93" s="372"/>
      <c r="J93" s="372"/>
      <c r="K93" s="372"/>
      <c r="L93" s="372"/>
      <c r="M93" s="372"/>
      <c r="N93" s="372"/>
      <c r="O93" s="372"/>
      <c r="P93" s="372"/>
      <c r="Q93" s="372"/>
      <c r="R93" s="372"/>
      <c r="S93" s="372"/>
      <c r="T93" s="372"/>
      <c r="U93" s="372"/>
      <c r="V93" s="372"/>
      <c r="W93" s="372"/>
      <c r="X93" s="372"/>
      <c r="Y93" s="372"/>
      <c r="Z93" s="372"/>
      <c r="AA93" s="372"/>
      <c r="AB93" s="372"/>
      <c r="AC93" s="372"/>
      <c r="AD93" s="372"/>
      <c r="AE93" s="372"/>
      <c r="AF93" s="385"/>
      <c r="AG93" s="369">
        <f t="shared" si="51"/>
        <v>0</v>
      </c>
      <c r="AH93" s="369">
        <f t="shared" si="52"/>
        <v>0</v>
      </c>
      <c r="AI93" s="369">
        <f t="shared" si="49"/>
        <v>0</v>
      </c>
      <c r="AJ93" s="369">
        <f t="shared" si="50"/>
        <v>0</v>
      </c>
    </row>
    <row r="94" spans="1:366" s="81" customFormat="1" ht="27.75" customHeight="1" x14ac:dyDescent="0.35">
      <c r="A94" s="83" t="s">
        <v>28</v>
      </c>
      <c r="B94" s="377">
        <f t="shared" si="65"/>
        <v>99.2</v>
      </c>
      <c r="C94" s="377">
        <f>H94+J94+L94+N94+P94+R94+T94+V94+X94+Z94+AB94</f>
        <v>99.2</v>
      </c>
      <c r="D94" s="377">
        <f t="shared" si="66"/>
        <v>99.15</v>
      </c>
      <c r="E94" s="377">
        <f>I94+K94+M94+O94+Q94+S94+U94+W94+Y94++AA94+AC94+AE94</f>
        <v>99.15</v>
      </c>
      <c r="F94" s="377">
        <f t="shared" si="62"/>
        <v>99.949596774193552</v>
      </c>
      <c r="G94" s="377">
        <f t="shared" si="63"/>
        <v>99.949596774193552</v>
      </c>
      <c r="H94" s="372"/>
      <c r="I94" s="372"/>
      <c r="J94" s="372"/>
      <c r="K94" s="372"/>
      <c r="L94" s="372"/>
      <c r="M94" s="372"/>
      <c r="N94" s="372"/>
      <c r="O94" s="372"/>
      <c r="P94" s="372"/>
      <c r="Q94" s="372"/>
      <c r="R94" s="372"/>
      <c r="S94" s="372"/>
      <c r="T94" s="372"/>
      <c r="U94" s="372"/>
      <c r="V94" s="372">
        <v>60</v>
      </c>
      <c r="W94" s="372"/>
      <c r="X94" s="372">
        <v>20</v>
      </c>
      <c r="Y94" s="372"/>
      <c r="Z94" s="372">
        <v>19.2</v>
      </c>
      <c r="AA94" s="372">
        <v>99.15</v>
      </c>
      <c r="AB94" s="372">
        <v>0</v>
      </c>
      <c r="AC94" s="372"/>
      <c r="AD94" s="372">
        <v>0</v>
      </c>
      <c r="AE94" s="372"/>
      <c r="AF94" s="364"/>
      <c r="AG94" s="369">
        <f t="shared" si="51"/>
        <v>99.2</v>
      </c>
      <c r="AH94" s="369">
        <f t="shared" si="52"/>
        <v>80</v>
      </c>
      <c r="AI94" s="369">
        <f t="shared" si="49"/>
        <v>99.15</v>
      </c>
      <c r="AJ94" s="369">
        <f t="shared" si="50"/>
        <v>-4.9999999999997158E-2</v>
      </c>
    </row>
    <row r="95" spans="1:366" s="81" customFormat="1" x14ac:dyDescent="0.35">
      <c r="A95" s="83" t="s">
        <v>29</v>
      </c>
      <c r="B95" s="377">
        <f t="shared" si="65"/>
        <v>0</v>
      </c>
      <c r="C95" s="377">
        <f t="shared" ref="C95:C96" si="67">H95</f>
        <v>0</v>
      </c>
      <c r="D95" s="377">
        <f t="shared" si="66"/>
        <v>0</v>
      </c>
      <c r="E95" s="377">
        <f>I95+K95+M95+O95+Q95+S95+U95+W95+Y95++AA95+AC95+AE95</f>
        <v>0</v>
      </c>
      <c r="F95" s="377">
        <f t="shared" si="62"/>
        <v>0</v>
      </c>
      <c r="G95" s="377">
        <f t="shared" si="63"/>
        <v>0</v>
      </c>
      <c r="H95" s="374"/>
      <c r="I95" s="374"/>
      <c r="J95" s="374"/>
      <c r="K95" s="374"/>
      <c r="L95" s="374"/>
      <c r="M95" s="374"/>
      <c r="N95" s="374"/>
      <c r="O95" s="374"/>
      <c r="P95" s="374"/>
      <c r="Q95" s="374"/>
      <c r="R95" s="374"/>
      <c r="S95" s="374"/>
      <c r="T95" s="374"/>
      <c r="U95" s="374"/>
      <c r="V95" s="374"/>
      <c r="W95" s="374"/>
      <c r="X95" s="374"/>
      <c r="Y95" s="374"/>
      <c r="Z95" s="374"/>
      <c r="AA95" s="374"/>
      <c r="AB95" s="374"/>
      <c r="AC95" s="374"/>
      <c r="AD95" s="374"/>
      <c r="AE95" s="374"/>
      <c r="AF95" s="364"/>
      <c r="AG95" s="369">
        <f t="shared" si="51"/>
        <v>0</v>
      </c>
      <c r="AH95" s="369">
        <f t="shared" si="52"/>
        <v>0</v>
      </c>
      <c r="AI95" s="369">
        <f t="shared" si="49"/>
        <v>0</v>
      </c>
      <c r="AJ95" s="369">
        <f t="shared" si="50"/>
        <v>0</v>
      </c>
    </row>
    <row r="96" spans="1:366" s="81" customFormat="1" x14ac:dyDescent="0.35">
      <c r="A96" s="83" t="s">
        <v>30</v>
      </c>
      <c r="B96" s="377">
        <f t="shared" si="65"/>
        <v>0</v>
      </c>
      <c r="C96" s="377">
        <f t="shared" si="67"/>
        <v>0</v>
      </c>
      <c r="D96" s="377">
        <f t="shared" si="66"/>
        <v>0</v>
      </c>
      <c r="E96" s="377">
        <f>I96+K96+M96+O96+Q96+S96+U96+W96+Y96++AA96+AC96+AE96</f>
        <v>0</v>
      </c>
      <c r="F96" s="377">
        <f t="shared" si="62"/>
        <v>0</v>
      </c>
      <c r="G96" s="377">
        <f t="shared" si="63"/>
        <v>0</v>
      </c>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374"/>
      <c r="AF96" s="364"/>
      <c r="AG96" s="369">
        <f t="shared" si="51"/>
        <v>0</v>
      </c>
      <c r="AH96" s="369">
        <f t="shared" si="52"/>
        <v>0</v>
      </c>
      <c r="AI96" s="369">
        <f t="shared" si="49"/>
        <v>0</v>
      </c>
      <c r="AJ96" s="369">
        <f t="shared" si="50"/>
        <v>0</v>
      </c>
    </row>
    <row r="97" spans="1:366" s="394" customFormat="1" ht="0.75" customHeight="1" x14ac:dyDescent="0.35">
      <c r="A97" s="387" t="s">
        <v>94</v>
      </c>
      <c r="B97" s="388">
        <f t="shared" si="65"/>
        <v>0</v>
      </c>
      <c r="C97" s="388">
        <f>H97+J97+L97+N97+P97+R97+T97</f>
        <v>0</v>
      </c>
      <c r="D97" s="388">
        <f t="shared" si="66"/>
        <v>0</v>
      </c>
      <c r="E97" s="388">
        <f>I97+K97+M97+O97+Q97+S97+U97+W97+Y97++AA97+AC97+AE97</f>
        <v>0</v>
      </c>
      <c r="F97" s="388">
        <f t="shared" si="62"/>
        <v>0</v>
      </c>
      <c r="G97" s="388">
        <f t="shared" si="63"/>
        <v>0</v>
      </c>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64"/>
      <c r="AG97" s="392">
        <f t="shared" si="51"/>
        <v>0</v>
      </c>
      <c r="AH97" s="392">
        <f t="shared" si="52"/>
        <v>0</v>
      </c>
      <c r="AI97" s="392">
        <f t="shared" si="49"/>
        <v>0</v>
      </c>
      <c r="AJ97" s="392">
        <f t="shared" si="50"/>
        <v>0</v>
      </c>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c r="EJ97" s="81"/>
      <c r="EK97" s="81"/>
      <c r="EL97" s="81"/>
      <c r="EM97" s="81"/>
      <c r="EN97" s="81"/>
      <c r="EO97" s="81"/>
      <c r="EP97" s="81"/>
      <c r="EQ97" s="81"/>
      <c r="ER97" s="81"/>
      <c r="ES97" s="81"/>
      <c r="ET97" s="81"/>
      <c r="EU97" s="81"/>
      <c r="EV97" s="81"/>
      <c r="EW97" s="81"/>
      <c r="EX97" s="81"/>
      <c r="EY97" s="81"/>
      <c r="EZ97" s="81"/>
      <c r="FA97" s="81"/>
      <c r="FB97" s="81"/>
      <c r="FC97" s="81"/>
      <c r="FD97" s="81"/>
      <c r="FE97" s="81"/>
      <c r="FF97" s="81"/>
      <c r="FG97" s="81"/>
      <c r="FH97" s="81"/>
      <c r="FI97" s="81"/>
      <c r="FJ97" s="81"/>
      <c r="FK97" s="81"/>
      <c r="FL97" s="81"/>
      <c r="FM97" s="81"/>
      <c r="FN97" s="81"/>
      <c r="FO97" s="81"/>
      <c r="FP97" s="81"/>
      <c r="FQ97" s="81"/>
      <c r="FR97" s="81"/>
      <c r="FS97" s="81"/>
      <c r="FT97" s="81"/>
      <c r="FU97" s="81"/>
      <c r="FV97" s="81"/>
      <c r="FW97" s="81"/>
      <c r="FX97" s="81"/>
      <c r="FY97" s="81"/>
      <c r="FZ97" s="81"/>
      <c r="GA97" s="81"/>
      <c r="GB97" s="81"/>
      <c r="GC97" s="81"/>
      <c r="GD97" s="81"/>
      <c r="GE97" s="81"/>
      <c r="GF97" s="81"/>
      <c r="GG97" s="81"/>
      <c r="GH97" s="81"/>
      <c r="GI97" s="81"/>
      <c r="GJ97" s="81"/>
      <c r="GK97" s="81"/>
      <c r="GL97" s="81"/>
      <c r="GM97" s="81"/>
      <c r="GN97" s="81"/>
      <c r="GO97" s="81"/>
      <c r="GP97" s="81"/>
      <c r="GQ97" s="81"/>
      <c r="GR97" s="81"/>
      <c r="GS97" s="81"/>
      <c r="GT97" s="81"/>
      <c r="GU97" s="81"/>
      <c r="GV97" s="81"/>
      <c r="GW97" s="81"/>
      <c r="GX97" s="81"/>
      <c r="GY97" s="81"/>
      <c r="GZ97" s="81"/>
      <c r="HA97" s="81"/>
      <c r="HB97" s="81"/>
      <c r="HC97" s="81"/>
      <c r="HD97" s="81"/>
      <c r="HE97" s="81"/>
      <c r="HF97" s="81"/>
      <c r="HG97" s="81"/>
      <c r="HH97" s="81"/>
      <c r="HI97" s="81"/>
      <c r="HJ97" s="81"/>
      <c r="HK97" s="81"/>
      <c r="HL97" s="81"/>
      <c r="HM97" s="81"/>
      <c r="HN97" s="81"/>
      <c r="HO97" s="81"/>
      <c r="HP97" s="81"/>
      <c r="HQ97" s="81"/>
      <c r="HR97" s="81"/>
      <c r="HS97" s="81"/>
      <c r="HT97" s="81"/>
      <c r="HU97" s="81"/>
      <c r="HV97" s="81"/>
      <c r="HW97" s="81"/>
      <c r="HX97" s="81"/>
      <c r="HY97" s="81"/>
      <c r="HZ97" s="81"/>
      <c r="IA97" s="81"/>
      <c r="IB97" s="81"/>
      <c r="IC97" s="81"/>
      <c r="ID97" s="81"/>
      <c r="IE97" s="81"/>
      <c r="IF97" s="81"/>
      <c r="IG97" s="81"/>
      <c r="IH97" s="81"/>
      <c r="II97" s="81"/>
      <c r="IJ97" s="81"/>
      <c r="IK97" s="81"/>
      <c r="IL97" s="81"/>
      <c r="IM97" s="81"/>
      <c r="IN97" s="81"/>
      <c r="IO97" s="81"/>
      <c r="IP97" s="81"/>
      <c r="IQ97" s="81"/>
      <c r="IR97" s="81"/>
      <c r="IS97" s="81"/>
      <c r="IT97" s="81"/>
      <c r="IU97" s="81"/>
      <c r="IV97" s="81"/>
      <c r="IW97" s="81"/>
      <c r="IX97" s="81"/>
      <c r="IY97" s="81"/>
      <c r="IZ97" s="81"/>
      <c r="JA97" s="81"/>
      <c r="JB97" s="81"/>
      <c r="JC97" s="81"/>
      <c r="JD97" s="81"/>
      <c r="JE97" s="81"/>
      <c r="JF97" s="81"/>
      <c r="JG97" s="81"/>
      <c r="JH97" s="81"/>
      <c r="JI97" s="81"/>
      <c r="JJ97" s="81"/>
      <c r="JK97" s="81"/>
      <c r="JL97" s="81"/>
      <c r="JM97" s="81"/>
      <c r="JN97" s="81"/>
      <c r="JO97" s="81"/>
      <c r="JP97" s="81"/>
      <c r="JQ97" s="81"/>
      <c r="JR97" s="81"/>
      <c r="JS97" s="81"/>
      <c r="JT97" s="81"/>
      <c r="JU97" s="81"/>
      <c r="JV97" s="81"/>
      <c r="JW97" s="81"/>
      <c r="JX97" s="81"/>
      <c r="JY97" s="81"/>
      <c r="JZ97" s="81"/>
      <c r="KA97" s="81"/>
      <c r="KB97" s="81"/>
      <c r="KC97" s="81"/>
      <c r="KD97" s="81"/>
      <c r="KE97" s="81"/>
      <c r="KF97" s="81"/>
      <c r="KG97" s="81"/>
      <c r="KH97" s="81"/>
      <c r="KI97" s="81"/>
      <c r="KJ97" s="81"/>
      <c r="KK97" s="81"/>
      <c r="KL97" s="81"/>
      <c r="KM97" s="81"/>
      <c r="KN97" s="81"/>
      <c r="KO97" s="81"/>
      <c r="KP97" s="81"/>
      <c r="KQ97" s="81"/>
      <c r="KR97" s="81"/>
      <c r="KS97" s="81"/>
      <c r="KT97" s="81"/>
      <c r="KU97" s="81"/>
      <c r="KV97" s="81"/>
      <c r="KW97" s="81"/>
      <c r="KX97" s="81"/>
      <c r="KY97" s="81"/>
      <c r="KZ97" s="81"/>
      <c r="LA97" s="81"/>
      <c r="LB97" s="81"/>
      <c r="LC97" s="81"/>
      <c r="LD97" s="81"/>
      <c r="LE97" s="81"/>
      <c r="LF97" s="81"/>
      <c r="LG97" s="81"/>
      <c r="LH97" s="81"/>
      <c r="LI97" s="81"/>
      <c r="LJ97" s="81"/>
      <c r="LK97" s="81"/>
      <c r="LL97" s="81"/>
      <c r="LM97" s="81"/>
      <c r="LN97" s="81"/>
      <c r="LO97" s="81"/>
      <c r="LP97" s="81"/>
      <c r="LQ97" s="81"/>
      <c r="LR97" s="81"/>
      <c r="LS97" s="81"/>
      <c r="LT97" s="81"/>
      <c r="LU97" s="81"/>
      <c r="LV97" s="81"/>
      <c r="LW97" s="81"/>
      <c r="LX97" s="81"/>
      <c r="LY97" s="81"/>
      <c r="LZ97" s="81"/>
      <c r="MA97" s="81"/>
      <c r="MB97" s="81"/>
      <c r="MC97" s="81"/>
      <c r="MD97" s="81"/>
      <c r="ME97" s="81"/>
      <c r="MF97" s="81"/>
      <c r="MG97" s="81"/>
      <c r="MH97" s="81"/>
      <c r="MI97" s="81"/>
      <c r="MJ97" s="81"/>
      <c r="MK97" s="81"/>
      <c r="ML97" s="81"/>
      <c r="MM97" s="81"/>
      <c r="MN97" s="81"/>
      <c r="MO97" s="81"/>
      <c r="MP97" s="81"/>
      <c r="MQ97" s="81"/>
      <c r="MR97" s="81"/>
      <c r="MS97" s="81"/>
      <c r="MT97" s="81"/>
      <c r="MU97" s="81"/>
      <c r="MV97" s="81"/>
      <c r="MW97" s="81"/>
      <c r="MX97" s="81"/>
      <c r="MY97" s="81"/>
      <c r="MZ97" s="81"/>
      <c r="NA97" s="81"/>
      <c r="NB97" s="81"/>
    </row>
    <row r="98" spans="1:366" s="79" customFormat="1" x14ac:dyDescent="0.35">
      <c r="A98" s="83" t="s">
        <v>29</v>
      </c>
      <c r="B98" s="377">
        <f t="shared" si="65"/>
        <v>0</v>
      </c>
      <c r="C98" s="377">
        <f t="shared" ref="C98:C99" si="68">H98</f>
        <v>0</v>
      </c>
      <c r="D98" s="377">
        <f t="shared" si="66"/>
        <v>0</v>
      </c>
      <c r="E98" s="377">
        <f>I98+K98+M98+O98+Q98+S98+U98+W98+Y98+AA98+AC98+AE98</f>
        <v>0</v>
      </c>
      <c r="F98" s="377">
        <f t="shared" ref="F98:F100" si="69">IFERROR(E98/B98*100,0)</f>
        <v>0</v>
      </c>
      <c r="G98" s="377">
        <f t="shared" ref="G98:G100" si="70">IFERROR(E98/C98*100,0)</f>
        <v>0</v>
      </c>
      <c r="H98" s="372"/>
      <c r="I98" s="372"/>
      <c r="J98" s="372"/>
      <c r="K98" s="372"/>
      <c r="L98" s="372"/>
      <c r="M98" s="372"/>
      <c r="N98" s="372"/>
      <c r="O98" s="372"/>
      <c r="P98" s="372"/>
      <c r="Q98" s="372"/>
      <c r="R98" s="372"/>
      <c r="S98" s="372"/>
      <c r="T98" s="372"/>
      <c r="U98" s="372"/>
      <c r="V98" s="372"/>
      <c r="W98" s="372"/>
      <c r="X98" s="372"/>
      <c r="Y98" s="372"/>
      <c r="Z98" s="372"/>
      <c r="AA98" s="372"/>
      <c r="AB98" s="372"/>
      <c r="AC98" s="372"/>
      <c r="AD98" s="372"/>
      <c r="AE98" s="372"/>
      <c r="AF98" s="385"/>
      <c r="AG98" s="369">
        <f t="shared" si="51"/>
        <v>0</v>
      </c>
      <c r="AH98" s="369">
        <f t="shared" si="52"/>
        <v>0</v>
      </c>
      <c r="AI98" s="369">
        <f t="shared" si="49"/>
        <v>0</v>
      </c>
      <c r="AJ98" s="369">
        <f t="shared" si="50"/>
        <v>0</v>
      </c>
    </row>
    <row r="99" spans="1:366" s="79" customFormat="1" x14ac:dyDescent="0.35">
      <c r="A99" s="83" t="s">
        <v>30</v>
      </c>
      <c r="B99" s="377">
        <f t="shared" si="65"/>
        <v>0</v>
      </c>
      <c r="C99" s="377">
        <f t="shared" si="68"/>
        <v>0</v>
      </c>
      <c r="D99" s="377">
        <f t="shared" si="66"/>
        <v>0</v>
      </c>
      <c r="E99" s="377">
        <f>I99+K99+M99+O99+Q99+S99+U99+W99+Y99+AA99+AC99+AE99</f>
        <v>0</v>
      </c>
      <c r="F99" s="377">
        <f t="shared" si="69"/>
        <v>0</v>
      </c>
      <c r="G99" s="377">
        <f t="shared" si="70"/>
        <v>0</v>
      </c>
      <c r="H99" s="372"/>
      <c r="I99" s="372"/>
      <c r="J99" s="372"/>
      <c r="K99" s="372"/>
      <c r="L99" s="372"/>
      <c r="M99" s="372"/>
      <c r="N99" s="372"/>
      <c r="O99" s="372"/>
      <c r="P99" s="372"/>
      <c r="Q99" s="372"/>
      <c r="R99" s="372"/>
      <c r="S99" s="372"/>
      <c r="T99" s="372"/>
      <c r="U99" s="372"/>
      <c r="V99" s="372"/>
      <c r="W99" s="372"/>
      <c r="X99" s="372"/>
      <c r="Y99" s="372"/>
      <c r="Z99" s="372"/>
      <c r="AA99" s="372"/>
      <c r="AB99" s="372"/>
      <c r="AC99" s="372"/>
      <c r="AD99" s="372"/>
      <c r="AE99" s="372"/>
      <c r="AF99" s="385"/>
      <c r="AG99" s="369">
        <f t="shared" si="51"/>
        <v>0</v>
      </c>
      <c r="AH99" s="369">
        <f t="shared" si="52"/>
        <v>0</v>
      </c>
      <c r="AI99" s="369">
        <f t="shared" si="49"/>
        <v>0</v>
      </c>
      <c r="AJ99" s="369">
        <f t="shared" si="50"/>
        <v>0</v>
      </c>
    </row>
    <row r="100" spans="1:366" s="404" customFormat="1" ht="12.75" customHeight="1" x14ac:dyDescent="0.35">
      <c r="A100" s="387" t="s">
        <v>94</v>
      </c>
      <c r="B100" s="388">
        <f t="shared" si="65"/>
        <v>0</v>
      </c>
      <c r="C100" s="388">
        <f>H100+J100+L100+N100+P100+R100+T100+V100+X100</f>
        <v>0</v>
      </c>
      <c r="D100" s="400">
        <f t="shared" si="66"/>
        <v>0</v>
      </c>
      <c r="E100" s="400">
        <f>I100+K100+M100+O100+Q100+S100+U100+W100+Y100+AA100+AC100+AE100</f>
        <v>0</v>
      </c>
      <c r="F100" s="400">
        <f t="shared" si="69"/>
        <v>0</v>
      </c>
      <c r="G100" s="400">
        <f t="shared" si="70"/>
        <v>0</v>
      </c>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391"/>
      <c r="AE100" s="401"/>
      <c r="AF100" s="402"/>
      <c r="AG100" s="403">
        <f t="shared" si="51"/>
        <v>0</v>
      </c>
      <c r="AH100" s="403">
        <f t="shared" si="52"/>
        <v>0</v>
      </c>
      <c r="AI100" s="403">
        <f t="shared" si="49"/>
        <v>0</v>
      </c>
      <c r="AJ100" s="403">
        <f t="shared" si="50"/>
        <v>0</v>
      </c>
      <c r="AM100" s="405"/>
      <c r="AN100" s="405"/>
      <c r="AO100" s="405"/>
      <c r="AP100" s="405"/>
      <c r="AQ100" s="405"/>
      <c r="AR100" s="405"/>
      <c r="AS100" s="405"/>
      <c r="AT100" s="405"/>
      <c r="AU100" s="405"/>
      <c r="AV100" s="405"/>
      <c r="AW100" s="405"/>
      <c r="AX100" s="405"/>
      <c r="AY100" s="405"/>
      <c r="AZ100" s="405"/>
      <c r="BA100" s="405"/>
      <c r="BB100" s="405"/>
      <c r="BC100" s="405"/>
      <c r="BD100" s="405"/>
      <c r="BE100" s="405"/>
      <c r="BF100" s="405"/>
      <c r="BG100" s="405"/>
      <c r="BH100" s="405"/>
      <c r="BI100" s="405"/>
      <c r="BJ100" s="405"/>
      <c r="BK100" s="405"/>
      <c r="BL100" s="405"/>
      <c r="BM100" s="405"/>
      <c r="BN100" s="405"/>
      <c r="BO100" s="405"/>
      <c r="BP100" s="405"/>
      <c r="BQ100" s="405"/>
      <c r="BR100" s="405"/>
      <c r="BS100" s="405"/>
      <c r="BT100" s="405"/>
      <c r="BU100" s="405"/>
      <c r="BV100" s="405"/>
      <c r="BW100" s="405"/>
      <c r="BX100" s="405"/>
      <c r="BY100" s="405"/>
      <c r="BZ100" s="405"/>
      <c r="CA100" s="405"/>
      <c r="CB100" s="405"/>
      <c r="CC100" s="405"/>
      <c r="CD100" s="405"/>
      <c r="CE100" s="405"/>
      <c r="CF100" s="405"/>
      <c r="CG100" s="405"/>
      <c r="CH100" s="405"/>
      <c r="CI100" s="405"/>
      <c r="CJ100" s="405"/>
      <c r="CK100" s="405"/>
      <c r="CL100" s="405"/>
      <c r="CM100" s="405"/>
      <c r="CN100" s="405"/>
      <c r="CO100" s="405"/>
      <c r="CP100" s="405"/>
      <c r="CQ100" s="405"/>
      <c r="CR100" s="405"/>
      <c r="CS100" s="405"/>
      <c r="CT100" s="405"/>
      <c r="CU100" s="405"/>
      <c r="CV100" s="405"/>
      <c r="CW100" s="405"/>
      <c r="CX100" s="405"/>
      <c r="CY100" s="405"/>
      <c r="CZ100" s="405"/>
      <c r="DA100" s="405"/>
      <c r="DB100" s="405"/>
      <c r="DC100" s="405"/>
      <c r="DD100" s="405"/>
      <c r="DE100" s="405"/>
      <c r="DF100" s="405"/>
      <c r="DG100" s="405"/>
      <c r="DH100" s="405"/>
      <c r="DI100" s="405"/>
      <c r="DJ100" s="405"/>
      <c r="DK100" s="405"/>
      <c r="DL100" s="405"/>
      <c r="DM100" s="405"/>
      <c r="DN100" s="405"/>
      <c r="DO100" s="405"/>
      <c r="DP100" s="405"/>
      <c r="DQ100" s="405"/>
      <c r="DR100" s="405"/>
      <c r="DS100" s="405"/>
      <c r="DT100" s="405"/>
      <c r="DU100" s="405"/>
      <c r="DV100" s="405"/>
      <c r="DW100" s="405"/>
      <c r="DX100" s="405"/>
      <c r="DY100" s="405"/>
      <c r="DZ100" s="405"/>
      <c r="EA100" s="405"/>
      <c r="EB100" s="405"/>
      <c r="EC100" s="405"/>
      <c r="ED100" s="405"/>
      <c r="EE100" s="405"/>
      <c r="EF100" s="405"/>
      <c r="EG100" s="405"/>
      <c r="EH100" s="405"/>
      <c r="EI100" s="405"/>
      <c r="EJ100" s="405"/>
      <c r="EK100" s="405"/>
      <c r="EL100" s="405"/>
      <c r="EM100" s="405"/>
      <c r="EN100" s="405"/>
      <c r="EO100" s="405"/>
      <c r="EP100" s="405"/>
      <c r="EQ100" s="405"/>
      <c r="ER100" s="405"/>
      <c r="ES100" s="405"/>
      <c r="ET100" s="405"/>
      <c r="EU100" s="405"/>
      <c r="EV100" s="405"/>
      <c r="EW100" s="405"/>
      <c r="EX100" s="405"/>
      <c r="EY100" s="405"/>
      <c r="EZ100" s="405"/>
      <c r="FA100" s="405"/>
      <c r="FB100" s="405"/>
      <c r="FC100" s="405"/>
      <c r="FD100" s="405"/>
      <c r="FE100" s="405"/>
      <c r="FF100" s="405"/>
      <c r="FG100" s="405"/>
      <c r="FH100" s="405"/>
      <c r="FI100" s="405"/>
      <c r="FJ100" s="405"/>
      <c r="FK100" s="405"/>
      <c r="FL100" s="405"/>
      <c r="FM100" s="405"/>
      <c r="FN100" s="405"/>
      <c r="FO100" s="405"/>
      <c r="FP100" s="405"/>
      <c r="FQ100" s="405"/>
      <c r="FR100" s="405"/>
      <c r="FS100" s="405"/>
      <c r="FT100" s="405"/>
      <c r="FU100" s="405"/>
      <c r="FV100" s="405"/>
      <c r="FW100" s="405"/>
      <c r="FX100" s="405"/>
      <c r="FY100" s="405"/>
      <c r="FZ100" s="405"/>
      <c r="GA100" s="405"/>
      <c r="GB100" s="405"/>
      <c r="GC100" s="405"/>
      <c r="GD100" s="405"/>
      <c r="GE100" s="405"/>
      <c r="GF100" s="405"/>
      <c r="GG100" s="405"/>
      <c r="GH100" s="405"/>
      <c r="GI100" s="405"/>
      <c r="GJ100" s="405"/>
      <c r="GK100" s="405"/>
      <c r="GL100" s="405"/>
      <c r="GM100" s="405"/>
      <c r="GN100" s="405"/>
      <c r="GO100" s="405"/>
      <c r="GP100" s="405"/>
      <c r="GQ100" s="405"/>
      <c r="GR100" s="405"/>
      <c r="GS100" s="405"/>
      <c r="GT100" s="405"/>
      <c r="GU100" s="405"/>
      <c r="GV100" s="405"/>
      <c r="GW100" s="405"/>
      <c r="GX100" s="405"/>
      <c r="GY100" s="405"/>
      <c r="GZ100" s="405"/>
      <c r="HA100" s="405"/>
      <c r="HB100" s="405"/>
      <c r="HC100" s="405"/>
      <c r="HD100" s="405"/>
      <c r="HE100" s="405"/>
      <c r="HF100" s="405"/>
      <c r="HG100" s="405"/>
      <c r="HH100" s="405"/>
      <c r="HI100" s="405"/>
      <c r="HJ100" s="405"/>
      <c r="HK100" s="405"/>
      <c r="HL100" s="405"/>
      <c r="HM100" s="405"/>
      <c r="HN100" s="405"/>
      <c r="HO100" s="405"/>
      <c r="HP100" s="405"/>
      <c r="HQ100" s="405"/>
      <c r="HR100" s="405"/>
      <c r="HS100" s="405"/>
      <c r="HT100" s="405"/>
      <c r="HU100" s="405"/>
      <c r="HV100" s="405"/>
      <c r="HW100" s="405"/>
      <c r="HX100" s="405"/>
      <c r="HY100" s="405"/>
      <c r="HZ100" s="405"/>
      <c r="IA100" s="405"/>
      <c r="IB100" s="405"/>
      <c r="IC100" s="405"/>
      <c r="ID100" s="405"/>
      <c r="IE100" s="405"/>
      <c r="IF100" s="405"/>
      <c r="IG100" s="405"/>
      <c r="IH100" s="405"/>
      <c r="II100" s="405"/>
      <c r="IJ100" s="405"/>
      <c r="IK100" s="405"/>
      <c r="IL100" s="405"/>
      <c r="IM100" s="405"/>
      <c r="IN100" s="405"/>
      <c r="IO100" s="405"/>
      <c r="IP100" s="405"/>
      <c r="IQ100" s="405"/>
      <c r="IR100" s="405"/>
      <c r="IS100" s="405"/>
      <c r="IT100" s="405"/>
      <c r="IU100" s="405"/>
      <c r="IV100" s="405"/>
      <c r="IW100" s="405"/>
      <c r="IX100" s="405"/>
      <c r="IY100" s="405"/>
      <c r="IZ100" s="405"/>
      <c r="JA100" s="405"/>
      <c r="JB100" s="405"/>
      <c r="JC100" s="405"/>
      <c r="JD100" s="405"/>
      <c r="JE100" s="405"/>
      <c r="JF100" s="405"/>
      <c r="JG100" s="405"/>
      <c r="JH100" s="405"/>
      <c r="JI100" s="405"/>
      <c r="JJ100" s="405"/>
      <c r="JK100" s="405"/>
      <c r="JL100" s="405"/>
      <c r="JM100" s="405"/>
      <c r="JN100" s="405"/>
      <c r="JO100" s="405"/>
      <c r="JP100" s="405"/>
      <c r="JQ100" s="405"/>
      <c r="JR100" s="405"/>
      <c r="JS100" s="405"/>
      <c r="JT100" s="405"/>
      <c r="JU100" s="405"/>
      <c r="JV100" s="405"/>
      <c r="JW100" s="405"/>
      <c r="JX100" s="405"/>
      <c r="JY100" s="405"/>
      <c r="JZ100" s="405"/>
      <c r="KA100" s="405"/>
      <c r="KB100" s="405"/>
      <c r="KC100" s="405"/>
      <c r="KD100" s="405"/>
      <c r="KE100" s="405"/>
      <c r="KF100" s="405"/>
      <c r="KG100" s="405"/>
      <c r="KH100" s="405"/>
      <c r="KI100" s="405"/>
      <c r="KJ100" s="405"/>
      <c r="KK100" s="405"/>
      <c r="KL100" s="405"/>
      <c r="KM100" s="405"/>
      <c r="KN100" s="405"/>
      <c r="KO100" s="405"/>
      <c r="KP100" s="405"/>
      <c r="KQ100" s="405"/>
      <c r="KR100" s="405"/>
      <c r="KS100" s="405"/>
      <c r="KT100" s="405"/>
      <c r="KU100" s="405"/>
      <c r="KV100" s="405"/>
      <c r="KW100" s="405"/>
      <c r="KX100" s="405"/>
      <c r="KY100" s="405"/>
      <c r="KZ100" s="405"/>
      <c r="LA100" s="405"/>
      <c r="LB100" s="405"/>
      <c r="LC100" s="405"/>
      <c r="LD100" s="405"/>
      <c r="LE100" s="405"/>
      <c r="LF100" s="405"/>
      <c r="LG100" s="405"/>
      <c r="LH100" s="405"/>
      <c r="LI100" s="405"/>
      <c r="LJ100" s="405"/>
      <c r="LK100" s="405"/>
      <c r="LL100" s="405"/>
      <c r="LM100" s="405"/>
      <c r="LN100" s="405"/>
      <c r="LO100" s="405"/>
      <c r="LP100" s="405"/>
      <c r="LQ100" s="405"/>
      <c r="LR100" s="405"/>
      <c r="LS100" s="405"/>
      <c r="LT100" s="405"/>
      <c r="LU100" s="405"/>
      <c r="LV100" s="405"/>
      <c r="LW100" s="405"/>
      <c r="LX100" s="405"/>
      <c r="LY100" s="405"/>
      <c r="LZ100" s="405"/>
      <c r="MA100" s="405"/>
      <c r="MB100" s="405"/>
      <c r="MC100" s="405"/>
      <c r="MD100" s="405"/>
      <c r="ME100" s="405"/>
      <c r="MF100" s="405"/>
      <c r="MG100" s="405"/>
      <c r="MH100" s="405"/>
      <c r="MI100" s="405"/>
      <c r="MJ100" s="405"/>
      <c r="MK100" s="405"/>
      <c r="ML100" s="405"/>
      <c r="MM100" s="405"/>
      <c r="MN100" s="405"/>
      <c r="MO100" s="405"/>
      <c r="MP100" s="405"/>
      <c r="MQ100" s="405"/>
      <c r="MR100" s="405"/>
      <c r="MS100" s="405"/>
      <c r="MT100" s="405"/>
      <c r="MU100" s="405"/>
      <c r="MV100" s="405"/>
      <c r="MW100" s="405"/>
      <c r="MX100" s="405"/>
      <c r="MY100" s="405"/>
      <c r="MZ100" s="405"/>
      <c r="NA100" s="405"/>
      <c r="NB100" s="405"/>
    </row>
    <row r="101" spans="1:366" s="81" customFormat="1" ht="1.5" customHeight="1" x14ac:dyDescent="0.35">
      <c r="A101" s="406" t="s">
        <v>29</v>
      </c>
      <c r="B101" s="371"/>
      <c r="C101" s="377">
        <f>H101+J101+L101+N101+P101+R101+T101</f>
        <v>0</v>
      </c>
      <c r="D101" s="371"/>
      <c r="E101" s="371"/>
      <c r="F101" s="371">
        <f>IFERROR(D101/B101*100,0)</f>
        <v>0</v>
      </c>
      <c r="G101" s="371">
        <f>IFERROR(F101/B101*100,0)</f>
        <v>0</v>
      </c>
      <c r="H101" s="374"/>
      <c r="I101" s="374"/>
      <c r="J101" s="374"/>
      <c r="K101" s="374"/>
      <c r="L101" s="374"/>
      <c r="M101" s="374"/>
      <c r="N101" s="374"/>
      <c r="O101" s="374"/>
      <c r="P101" s="374"/>
      <c r="Q101" s="374"/>
      <c r="R101" s="374"/>
      <c r="S101" s="374"/>
      <c r="T101" s="374"/>
      <c r="U101" s="374"/>
      <c r="V101" s="374"/>
      <c r="W101" s="374"/>
      <c r="X101" s="374"/>
      <c r="Y101" s="374"/>
      <c r="Z101" s="374"/>
      <c r="AA101" s="374"/>
      <c r="AB101" s="374"/>
      <c r="AC101" s="374"/>
      <c r="AD101" s="374"/>
      <c r="AE101" s="376"/>
      <c r="AF101" s="364"/>
      <c r="AG101" s="369">
        <f t="shared" si="51"/>
        <v>0</v>
      </c>
      <c r="AH101" s="369">
        <f t="shared" si="52"/>
        <v>0</v>
      </c>
      <c r="AI101" s="369">
        <f t="shared" si="49"/>
        <v>0</v>
      </c>
      <c r="AJ101" s="369">
        <f t="shared" si="50"/>
        <v>0</v>
      </c>
    </row>
    <row r="102" spans="1:366" s="81" customFormat="1" ht="15" customHeight="1" x14ac:dyDescent="0.35">
      <c r="A102" s="406" t="s">
        <v>30</v>
      </c>
      <c r="B102" s="371"/>
      <c r="C102" s="377">
        <f>H102+J102+L102+N102+P102+R102+T102</f>
        <v>0</v>
      </c>
      <c r="D102" s="371"/>
      <c r="E102" s="371"/>
      <c r="F102" s="371">
        <f>IFERROR(D102/B102*100,0)</f>
        <v>0</v>
      </c>
      <c r="G102" s="371">
        <f>IFERROR(F102/B102*100,0)</f>
        <v>0</v>
      </c>
      <c r="H102" s="374"/>
      <c r="I102" s="374"/>
      <c r="J102" s="374"/>
      <c r="K102" s="374"/>
      <c r="L102" s="374"/>
      <c r="M102" s="374"/>
      <c r="N102" s="374"/>
      <c r="O102" s="374"/>
      <c r="P102" s="374"/>
      <c r="Q102" s="374"/>
      <c r="R102" s="374"/>
      <c r="S102" s="374"/>
      <c r="T102" s="374"/>
      <c r="U102" s="374"/>
      <c r="V102" s="374"/>
      <c r="W102" s="374"/>
      <c r="X102" s="374"/>
      <c r="Y102" s="374"/>
      <c r="Z102" s="374"/>
      <c r="AA102" s="374"/>
      <c r="AB102" s="374"/>
      <c r="AC102" s="374"/>
      <c r="AD102" s="374"/>
      <c r="AE102" s="376"/>
      <c r="AF102" s="364"/>
      <c r="AG102" s="369">
        <f t="shared" ref="AG102:AG164" si="71">H102+J102+L102+N102+P102+R102+T102+V102+X102+Z102+AB102+AD102</f>
        <v>0</v>
      </c>
      <c r="AH102" s="369">
        <f t="shared" ref="AH102:AH164" si="72">H102+J102+L102+N102+P102+R102+T102+V102+X102</f>
        <v>0</v>
      </c>
      <c r="AI102" s="369">
        <f t="shared" ref="AI102:AI164" si="73">I102+K102+M102+O102+Q102+S102+U102+W102+Y102+AA102+AC102+AE102</f>
        <v>0</v>
      </c>
      <c r="AJ102" s="369">
        <f t="shared" ref="AJ102:AJ164" si="74">E102-C102</f>
        <v>0</v>
      </c>
    </row>
    <row r="103" spans="1:366" s="81" customFormat="1" ht="30" customHeight="1" x14ac:dyDescent="0.3">
      <c r="A103" s="1740" t="s">
        <v>701</v>
      </c>
      <c r="B103" s="1740"/>
      <c r="C103" s="1740"/>
      <c r="D103" s="1740"/>
      <c r="E103" s="1740"/>
      <c r="F103" s="1740"/>
      <c r="G103" s="1740"/>
      <c r="H103" s="1740"/>
      <c r="I103" s="1740"/>
      <c r="J103" s="1740"/>
      <c r="K103" s="1740"/>
      <c r="L103" s="1740"/>
      <c r="M103" s="1740"/>
      <c r="N103" s="1740"/>
      <c r="O103" s="1740"/>
      <c r="P103" s="1740"/>
      <c r="Q103" s="1740"/>
      <c r="R103" s="1740"/>
      <c r="S103" s="1740"/>
      <c r="T103" s="1740"/>
      <c r="U103" s="1740"/>
      <c r="V103" s="1740"/>
      <c r="W103" s="1740"/>
      <c r="X103" s="1740"/>
      <c r="Y103" s="1740"/>
      <c r="Z103" s="1740"/>
      <c r="AA103" s="1740"/>
      <c r="AB103" s="1740"/>
      <c r="AC103" s="1740"/>
      <c r="AD103" s="1740"/>
      <c r="AE103" s="1740"/>
      <c r="AF103" s="1319"/>
      <c r="AG103" s="1320">
        <f>H103+J103+L103+N103+P103+R103+T103+V103+X103+Z103+AB103+AD103</f>
        <v>0</v>
      </c>
      <c r="AH103" s="1320">
        <f>H103+J103+L103+N103+P103+R103+T103+V103+X103</f>
        <v>0</v>
      </c>
      <c r="AI103" s="1320">
        <f>I103+K103+M103+O103+Q103+S103+U103+W103+Y103+AA103+AC103+AE103</f>
        <v>0</v>
      </c>
      <c r="AJ103" s="1320">
        <f>E103-C103</f>
        <v>0</v>
      </c>
      <c r="AK103" s="1465"/>
      <c r="AL103" s="1465"/>
      <c r="AM103" s="1465"/>
      <c r="AN103" s="1465"/>
      <c r="AO103" s="1465"/>
      <c r="AP103" s="1465"/>
      <c r="AQ103" s="1465"/>
      <c r="AR103" s="1465"/>
      <c r="AS103" s="1465"/>
      <c r="AT103" s="1465"/>
      <c r="AU103" s="1465"/>
      <c r="AV103" s="1465"/>
      <c r="AW103" s="1465"/>
      <c r="AX103" s="1465"/>
      <c r="AY103" s="1465"/>
      <c r="AZ103" s="1465"/>
      <c r="BA103" s="1465"/>
      <c r="BB103" s="1465"/>
      <c r="BC103" s="1465"/>
      <c r="BD103" s="1465"/>
      <c r="BE103" s="1465"/>
      <c r="BF103" s="1465"/>
      <c r="BG103" s="1465"/>
      <c r="BH103" s="1465"/>
      <c r="BI103" s="1465"/>
      <c r="BJ103" s="1465"/>
    </row>
    <row r="104" spans="1:366" s="398" customFormat="1" ht="27.75" customHeight="1" x14ac:dyDescent="0.3">
      <c r="A104" s="396" t="s">
        <v>26</v>
      </c>
      <c r="B104" s="397">
        <f>B105+B106+B107+B109</f>
        <v>6413.5559999999996</v>
      </c>
      <c r="C104" s="397">
        <f>C105+C106+C107+C109</f>
        <v>6413.5559999999996</v>
      </c>
      <c r="D104" s="397">
        <f>D105+D106+D107+D109</f>
        <v>6413.5559999999996</v>
      </c>
      <c r="E104" s="397">
        <f>E105+E106+E107+E109</f>
        <v>6413.5559999999996</v>
      </c>
      <c r="F104" s="397">
        <f t="shared" ref="F104:F109" si="75">IFERROR(E104/B104*100,0)</f>
        <v>100</v>
      </c>
      <c r="G104" s="397">
        <f t="shared" ref="G104:G109" si="76">IFERROR(E104/C104*100,0)</f>
        <v>100</v>
      </c>
      <c r="H104" s="397">
        <f t="shared" ref="H104:AE104" si="77">H105+H106+H107+H109</f>
        <v>0</v>
      </c>
      <c r="I104" s="397">
        <f t="shared" si="77"/>
        <v>0</v>
      </c>
      <c r="J104" s="397">
        <f t="shared" si="77"/>
        <v>0</v>
      </c>
      <c r="K104" s="397">
        <f t="shared" si="77"/>
        <v>0</v>
      </c>
      <c r="L104" s="397">
        <f t="shared" si="77"/>
        <v>0</v>
      </c>
      <c r="M104" s="397">
        <f t="shared" si="77"/>
        <v>0</v>
      </c>
      <c r="N104" s="397">
        <f t="shared" si="77"/>
        <v>0</v>
      </c>
      <c r="O104" s="397">
        <f t="shared" si="77"/>
        <v>0</v>
      </c>
      <c r="P104" s="397">
        <f t="shared" si="77"/>
        <v>0</v>
      </c>
      <c r="Q104" s="397">
        <f t="shared" si="77"/>
        <v>0</v>
      </c>
      <c r="R104" s="397">
        <f t="shared" si="77"/>
        <v>0</v>
      </c>
      <c r="S104" s="397">
        <f t="shared" si="77"/>
        <v>0</v>
      </c>
      <c r="T104" s="397">
        <f t="shared" si="77"/>
        <v>0</v>
      </c>
      <c r="U104" s="397">
        <f t="shared" si="77"/>
        <v>0</v>
      </c>
      <c r="V104" s="397">
        <f t="shared" si="77"/>
        <v>0</v>
      </c>
      <c r="W104" s="397">
        <f t="shared" si="77"/>
        <v>0</v>
      </c>
      <c r="X104" s="397">
        <f t="shared" si="77"/>
        <v>6413.5559999999996</v>
      </c>
      <c r="Y104" s="397">
        <f t="shared" si="77"/>
        <v>0</v>
      </c>
      <c r="Z104" s="397">
        <f t="shared" si="77"/>
        <v>0</v>
      </c>
      <c r="AA104" s="397">
        <f t="shared" si="77"/>
        <v>0</v>
      </c>
      <c r="AB104" s="397">
        <f t="shared" si="77"/>
        <v>0</v>
      </c>
      <c r="AC104" s="397">
        <f t="shared" si="77"/>
        <v>4213.5559999999996</v>
      </c>
      <c r="AD104" s="397">
        <f t="shared" si="77"/>
        <v>0</v>
      </c>
      <c r="AE104" s="397">
        <f t="shared" si="77"/>
        <v>2200</v>
      </c>
      <c r="AF104" s="397"/>
      <c r="AG104" s="369">
        <f t="shared" ref="AG104:AG130" si="78">H104+J104+L104+N104+P104+R104+T104+V104+X104+Z104+AB104+AD104</f>
        <v>6413.5559999999996</v>
      </c>
      <c r="AH104" s="369">
        <f t="shared" ref="AH104:AH130" si="79">H104+J104+L104+N104+P104+R104+T104+V104+X104</f>
        <v>6413.5559999999996</v>
      </c>
      <c r="AI104" s="369">
        <f t="shared" ref="AI104:AI130" si="80">I104+K104+M104+O104+Q104+S104+U104+W104+Y104+AA104+AC104+AE104</f>
        <v>6413.5559999999996</v>
      </c>
      <c r="AJ104" s="369">
        <f t="shared" ref="AJ104:AJ130" si="81">E104-C104</f>
        <v>0</v>
      </c>
    </row>
    <row r="105" spans="1:366" s="81" customFormat="1" ht="21" customHeight="1" x14ac:dyDescent="0.35">
      <c r="A105" s="83" t="s">
        <v>29</v>
      </c>
      <c r="B105" s="371">
        <v>0</v>
      </c>
      <c r="C105" s="371">
        <v>0</v>
      </c>
      <c r="D105" s="371">
        <v>0</v>
      </c>
      <c r="E105" s="371">
        <v>0</v>
      </c>
      <c r="F105" s="371">
        <f t="shared" si="75"/>
        <v>0</v>
      </c>
      <c r="G105" s="371">
        <f t="shared" si="76"/>
        <v>0</v>
      </c>
      <c r="H105" s="371">
        <v>0</v>
      </c>
      <c r="I105" s="371">
        <v>0</v>
      </c>
      <c r="J105" s="371">
        <v>0</v>
      </c>
      <c r="K105" s="371">
        <v>0</v>
      </c>
      <c r="L105" s="371">
        <v>0</v>
      </c>
      <c r="M105" s="371">
        <v>0</v>
      </c>
      <c r="N105" s="371">
        <v>0</v>
      </c>
      <c r="O105" s="371">
        <v>0</v>
      </c>
      <c r="P105" s="371">
        <v>0</v>
      </c>
      <c r="Q105" s="371">
        <v>0</v>
      </c>
      <c r="R105" s="371">
        <v>0</v>
      </c>
      <c r="S105" s="371">
        <v>0</v>
      </c>
      <c r="T105" s="371">
        <v>0</v>
      </c>
      <c r="U105" s="371">
        <v>0</v>
      </c>
      <c r="V105" s="371">
        <v>0</v>
      </c>
      <c r="W105" s="371">
        <v>0</v>
      </c>
      <c r="X105" s="371">
        <v>0</v>
      </c>
      <c r="Y105" s="371">
        <v>0</v>
      </c>
      <c r="Z105" s="371">
        <v>0</v>
      </c>
      <c r="AA105" s="371">
        <v>0</v>
      </c>
      <c r="AB105" s="371">
        <v>0</v>
      </c>
      <c r="AC105" s="371">
        <v>0</v>
      </c>
      <c r="AD105" s="371">
        <v>0</v>
      </c>
      <c r="AE105" s="371">
        <v>0</v>
      </c>
      <c r="AF105" s="371"/>
      <c r="AG105" s="369">
        <f t="shared" si="78"/>
        <v>0</v>
      </c>
      <c r="AH105" s="369">
        <f t="shared" si="79"/>
        <v>0</v>
      </c>
      <c r="AI105" s="369">
        <f t="shared" si="80"/>
        <v>0</v>
      </c>
      <c r="AJ105" s="369">
        <f t="shared" si="81"/>
        <v>0</v>
      </c>
    </row>
    <row r="106" spans="1:366" s="81" customFormat="1" ht="36" x14ac:dyDescent="0.35">
      <c r="A106" s="84" t="s">
        <v>93</v>
      </c>
      <c r="B106" s="377">
        <f>B112+B118+B124++B129+B133+B137+B141+B145+B149+B153</f>
        <v>2361.1999999999998</v>
      </c>
      <c r="C106" s="377">
        <f t="shared" ref="C106:E107" si="82">C112+C118+C124+C129+C133+C137+C141+C145+C149+C153</f>
        <v>2361.1999999999998</v>
      </c>
      <c r="D106" s="377">
        <f t="shared" si="82"/>
        <v>2361.1999999999998</v>
      </c>
      <c r="E106" s="377">
        <f t="shared" si="82"/>
        <v>2361.1999999999998</v>
      </c>
      <c r="F106" s="377">
        <f t="shared" si="75"/>
        <v>100</v>
      </c>
      <c r="G106" s="377">
        <f t="shared" si="76"/>
        <v>100</v>
      </c>
      <c r="H106" s="377">
        <f t="shared" ref="H106:W106" si="83">H112+H118+H124+H129+H133+H137+H141+H145+H149+H153</f>
        <v>0</v>
      </c>
      <c r="I106" s="377">
        <f t="shared" si="83"/>
        <v>0</v>
      </c>
      <c r="J106" s="377">
        <f t="shared" si="83"/>
        <v>0</v>
      </c>
      <c r="K106" s="377">
        <f t="shared" si="83"/>
        <v>0</v>
      </c>
      <c r="L106" s="377">
        <f t="shared" si="83"/>
        <v>0</v>
      </c>
      <c r="M106" s="377">
        <f t="shared" si="83"/>
        <v>0</v>
      </c>
      <c r="N106" s="377">
        <f t="shared" si="83"/>
        <v>0</v>
      </c>
      <c r="O106" s="377">
        <f t="shared" si="83"/>
        <v>0</v>
      </c>
      <c r="P106" s="377">
        <f t="shared" si="83"/>
        <v>0</v>
      </c>
      <c r="Q106" s="377">
        <f t="shared" si="83"/>
        <v>0</v>
      </c>
      <c r="R106" s="377">
        <f t="shared" si="83"/>
        <v>0</v>
      </c>
      <c r="S106" s="377">
        <f t="shared" si="83"/>
        <v>0</v>
      </c>
      <c r="T106" s="377">
        <f t="shared" si="83"/>
        <v>0</v>
      </c>
      <c r="U106" s="377">
        <f t="shared" si="83"/>
        <v>0</v>
      </c>
      <c r="V106" s="377">
        <f t="shared" si="83"/>
        <v>0</v>
      </c>
      <c r="W106" s="377">
        <f t="shared" si="83"/>
        <v>0</v>
      </c>
      <c r="X106" s="377">
        <f>X112+X118+AC124+X129+X133+X137+X141+X145+X149+X153</f>
        <v>2361.1999999999998</v>
      </c>
      <c r="Y106" s="377">
        <f t="shared" ref="Y106:AE107" si="84">Y112+Y118+Y124+Y129+Y133+Y137+Y141+Y145+Y149+Y153</f>
        <v>0</v>
      </c>
      <c r="Z106" s="377">
        <f t="shared" si="84"/>
        <v>0</v>
      </c>
      <c r="AA106" s="377">
        <f t="shared" si="84"/>
        <v>0</v>
      </c>
      <c r="AB106" s="377">
        <f t="shared" si="84"/>
        <v>0</v>
      </c>
      <c r="AC106" s="377">
        <f t="shared" si="84"/>
        <v>2361.1999999999998</v>
      </c>
      <c r="AD106" s="377">
        <f t="shared" si="84"/>
        <v>0</v>
      </c>
      <c r="AE106" s="377">
        <f t="shared" si="84"/>
        <v>0</v>
      </c>
      <c r="AF106" s="377"/>
      <c r="AG106" s="369">
        <f t="shared" si="78"/>
        <v>2361.1999999999998</v>
      </c>
      <c r="AH106" s="369">
        <f t="shared" si="79"/>
        <v>2361.1999999999998</v>
      </c>
      <c r="AI106" s="369">
        <f t="shared" si="80"/>
        <v>2361.1999999999998</v>
      </c>
      <c r="AJ106" s="369">
        <f t="shared" si="81"/>
        <v>0</v>
      </c>
    </row>
    <row r="107" spans="1:366" s="81" customFormat="1" ht="24.75" customHeight="1" x14ac:dyDescent="0.35">
      <c r="A107" s="83" t="s">
        <v>28</v>
      </c>
      <c r="B107" s="377">
        <f>B113+B119+B125++B130+B134+B138+B142+B146+B150+B154</f>
        <v>4052.3559999999998</v>
      </c>
      <c r="C107" s="377">
        <f t="shared" si="82"/>
        <v>4052.3559999999998</v>
      </c>
      <c r="D107" s="377">
        <f t="shared" si="82"/>
        <v>4052.3559999999998</v>
      </c>
      <c r="E107" s="377">
        <f t="shared" si="82"/>
        <v>4052.3559999999998</v>
      </c>
      <c r="F107" s="377">
        <f t="shared" si="75"/>
        <v>100</v>
      </c>
      <c r="G107" s="377">
        <f t="shared" si="76"/>
        <v>100</v>
      </c>
      <c r="H107" s="377">
        <f t="shared" ref="H107:W107" si="85">H113+H119+H125+H130+H134+H138+H142+H146+H150+H154</f>
        <v>0</v>
      </c>
      <c r="I107" s="377">
        <f t="shared" si="85"/>
        <v>0</v>
      </c>
      <c r="J107" s="377">
        <f t="shared" si="85"/>
        <v>0</v>
      </c>
      <c r="K107" s="377">
        <f t="shared" si="85"/>
        <v>0</v>
      </c>
      <c r="L107" s="377">
        <f t="shared" si="85"/>
        <v>0</v>
      </c>
      <c r="M107" s="377">
        <f t="shared" si="85"/>
        <v>0</v>
      </c>
      <c r="N107" s="377">
        <f t="shared" si="85"/>
        <v>0</v>
      </c>
      <c r="O107" s="377">
        <f t="shared" si="85"/>
        <v>0</v>
      </c>
      <c r="P107" s="377">
        <f t="shared" si="85"/>
        <v>0</v>
      </c>
      <c r="Q107" s="377">
        <f t="shared" si="85"/>
        <v>0</v>
      </c>
      <c r="R107" s="377">
        <f t="shared" si="85"/>
        <v>0</v>
      </c>
      <c r="S107" s="377">
        <f t="shared" si="85"/>
        <v>0</v>
      </c>
      <c r="T107" s="377">
        <f t="shared" si="85"/>
        <v>0</v>
      </c>
      <c r="U107" s="377">
        <f t="shared" si="85"/>
        <v>0</v>
      </c>
      <c r="V107" s="377">
        <f t="shared" si="85"/>
        <v>0</v>
      </c>
      <c r="W107" s="377">
        <f t="shared" si="85"/>
        <v>0</v>
      </c>
      <c r="X107" s="377">
        <f>X113+X119+AC125+X130+X134+X138+X142+X146+X150+X154</f>
        <v>4052.3559999999998</v>
      </c>
      <c r="Y107" s="377">
        <f t="shared" si="84"/>
        <v>0</v>
      </c>
      <c r="Z107" s="377">
        <f t="shared" si="84"/>
        <v>0</v>
      </c>
      <c r="AA107" s="377">
        <f t="shared" si="84"/>
        <v>0</v>
      </c>
      <c r="AB107" s="377">
        <f t="shared" si="84"/>
        <v>0</v>
      </c>
      <c r="AC107" s="377">
        <f t="shared" si="84"/>
        <v>1852.356</v>
      </c>
      <c r="AD107" s="377">
        <f t="shared" si="84"/>
        <v>0</v>
      </c>
      <c r="AE107" s="377">
        <f t="shared" si="84"/>
        <v>2200</v>
      </c>
      <c r="AF107" s="377"/>
      <c r="AG107" s="369">
        <f t="shared" si="78"/>
        <v>4052.3559999999998</v>
      </c>
      <c r="AH107" s="369">
        <f t="shared" si="79"/>
        <v>4052.3559999999998</v>
      </c>
      <c r="AI107" s="369">
        <f t="shared" si="80"/>
        <v>4052.3559999999998</v>
      </c>
      <c r="AJ107" s="369">
        <f t="shared" si="81"/>
        <v>0</v>
      </c>
    </row>
    <row r="108" spans="1:366" s="394" customFormat="1" ht="36" x14ac:dyDescent="0.35">
      <c r="A108" s="387" t="s">
        <v>94</v>
      </c>
      <c r="B108" s="388">
        <f>B114+B120+B126</f>
        <v>262.36</v>
      </c>
      <c r="C108" s="388">
        <f t="shared" ref="C108:E108" si="86">C114+C120+C126</f>
        <v>262.36</v>
      </c>
      <c r="D108" s="388">
        <f t="shared" si="86"/>
        <v>262.36</v>
      </c>
      <c r="E108" s="388">
        <f t="shared" si="86"/>
        <v>262.36</v>
      </c>
      <c r="F108" s="388">
        <f t="shared" si="75"/>
        <v>100</v>
      </c>
      <c r="G108" s="388">
        <f t="shared" si="76"/>
        <v>100</v>
      </c>
      <c r="H108" s="388">
        <f t="shared" ref="H108:W108" si="87">H115+H121+H126</f>
        <v>0</v>
      </c>
      <c r="I108" s="388">
        <f t="shared" si="87"/>
        <v>0</v>
      </c>
      <c r="J108" s="388">
        <f t="shared" si="87"/>
        <v>0</v>
      </c>
      <c r="K108" s="388">
        <f t="shared" si="87"/>
        <v>0</v>
      </c>
      <c r="L108" s="388">
        <f t="shared" si="87"/>
        <v>0</v>
      </c>
      <c r="M108" s="388">
        <f t="shared" si="87"/>
        <v>0</v>
      </c>
      <c r="N108" s="388">
        <f t="shared" si="87"/>
        <v>0</v>
      </c>
      <c r="O108" s="388">
        <f t="shared" si="87"/>
        <v>0</v>
      </c>
      <c r="P108" s="388">
        <f t="shared" si="87"/>
        <v>0</v>
      </c>
      <c r="Q108" s="388">
        <f t="shared" si="87"/>
        <v>0</v>
      </c>
      <c r="R108" s="388">
        <f t="shared" si="87"/>
        <v>0</v>
      </c>
      <c r="S108" s="388">
        <f t="shared" si="87"/>
        <v>0</v>
      </c>
      <c r="T108" s="388">
        <f t="shared" si="87"/>
        <v>0</v>
      </c>
      <c r="U108" s="388">
        <f t="shared" si="87"/>
        <v>0</v>
      </c>
      <c r="V108" s="388">
        <f t="shared" si="87"/>
        <v>0</v>
      </c>
      <c r="W108" s="388">
        <f t="shared" si="87"/>
        <v>0</v>
      </c>
      <c r="X108" s="388">
        <f>X114+X120+X126</f>
        <v>262.36</v>
      </c>
      <c r="Y108" s="388">
        <f t="shared" ref="Y108:AE108" si="88">Y114+Y120+Y126</f>
        <v>0</v>
      </c>
      <c r="Z108" s="388">
        <f t="shared" si="88"/>
        <v>0</v>
      </c>
      <c r="AA108" s="388">
        <f t="shared" si="88"/>
        <v>0</v>
      </c>
      <c r="AB108" s="388">
        <f t="shared" si="88"/>
        <v>0</v>
      </c>
      <c r="AC108" s="388">
        <f t="shared" si="88"/>
        <v>262.36</v>
      </c>
      <c r="AD108" s="388">
        <f t="shared" si="88"/>
        <v>0</v>
      </c>
      <c r="AE108" s="388">
        <f t="shared" si="88"/>
        <v>0</v>
      </c>
      <c r="AF108" s="377"/>
      <c r="AG108" s="392">
        <f t="shared" si="78"/>
        <v>262.36</v>
      </c>
      <c r="AH108" s="392">
        <f t="shared" si="79"/>
        <v>262.36</v>
      </c>
      <c r="AI108" s="392">
        <f t="shared" si="80"/>
        <v>262.36</v>
      </c>
      <c r="AJ108" s="392">
        <f t="shared" si="81"/>
        <v>0</v>
      </c>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c r="IG108" s="81"/>
      <c r="IH108" s="81"/>
      <c r="II108" s="81"/>
      <c r="IJ108" s="81"/>
      <c r="IK108" s="81"/>
      <c r="IL108" s="81"/>
      <c r="IM108" s="81"/>
      <c r="IN108" s="81"/>
      <c r="IO108" s="81"/>
      <c r="IP108" s="81"/>
      <c r="IQ108" s="81"/>
      <c r="IR108" s="81"/>
      <c r="IS108" s="81"/>
      <c r="IT108" s="81"/>
      <c r="IU108" s="81"/>
      <c r="IV108" s="81"/>
      <c r="IW108" s="81"/>
      <c r="IX108" s="81"/>
      <c r="IY108" s="81"/>
      <c r="IZ108" s="81"/>
      <c r="JA108" s="81"/>
      <c r="JB108" s="81"/>
      <c r="JC108" s="81"/>
      <c r="JD108" s="81"/>
      <c r="JE108" s="81"/>
      <c r="JF108" s="81"/>
      <c r="JG108" s="81"/>
      <c r="JH108" s="81"/>
      <c r="JI108" s="81"/>
      <c r="JJ108" s="81"/>
      <c r="JK108" s="81"/>
      <c r="JL108" s="81"/>
      <c r="JM108" s="81"/>
      <c r="JN108" s="81"/>
      <c r="JO108" s="81"/>
      <c r="JP108" s="81"/>
      <c r="JQ108" s="81"/>
      <c r="JR108" s="81"/>
      <c r="JS108" s="81"/>
      <c r="JT108" s="81"/>
      <c r="JU108" s="81"/>
      <c r="JV108" s="81"/>
      <c r="JW108" s="81"/>
      <c r="JX108" s="81"/>
      <c r="JY108" s="81"/>
      <c r="JZ108" s="81"/>
      <c r="KA108" s="81"/>
      <c r="KB108" s="81"/>
      <c r="KC108" s="81"/>
      <c r="KD108" s="81"/>
      <c r="KE108" s="81"/>
      <c r="KF108" s="81"/>
      <c r="KG108" s="81"/>
      <c r="KH108" s="81"/>
      <c r="KI108" s="81"/>
      <c r="KJ108" s="81"/>
      <c r="KK108" s="81"/>
      <c r="KL108" s="81"/>
      <c r="KM108" s="81"/>
      <c r="KN108" s="81"/>
      <c r="KO108" s="81"/>
      <c r="KP108" s="81"/>
      <c r="KQ108" s="81"/>
      <c r="KR108" s="81"/>
      <c r="KS108" s="81"/>
      <c r="KT108" s="81"/>
      <c r="KU108" s="81"/>
      <c r="KV108" s="81"/>
      <c r="KW108" s="81"/>
      <c r="KX108" s="81"/>
      <c r="KY108" s="81"/>
      <c r="KZ108" s="81"/>
      <c r="LA108" s="81"/>
      <c r="LB108" s="81"/>
      <c r="LC108" s="81"/>
      <c r="LD108" s="81"/>
      <c r="LE108" s="81"/>
      <c r="LF108" s="81"/>
      <c r="LG108" s="81"/>
      <c r="LH108" s="81"/>
      <c r="LI108" s="81"/>
      <c r="LJ108" s="81"/>
      <c r="LK108" s="81"/>
      <c r="LL108" s="81"/>
      <c r="LM108" s="81"/>
      <c r="LN108" s="81"/>
      <c r="LO108" s="81"/>
      <c r="LP108" s="81"/>
      <c r="LQ108" s="81"/>
      <c r="LR108" s="81"/>
      <c r="LS108" s="81"/>
      <c r="LT108" s="81"/>
      <c r="LU108" s="81"/>
      <c r="LV108" s="81"/>
      <c r="LW108" s="81"/>
      <c r="LX108" s="81"/>
      <c r="LY108" s="81"/>
      <c r="LZ108" s="81"/>
      <c r="MA108" s="81"/>
      <c r="MB108" s="81"/>
      <c r="MC108" s="81"/>
      <c r="MD108" s="81"/>
      <c r="ME108" s="81"/>
      <c r="MF108" s="81"/>
      <c r="MG108" s="81"/>
      <c r="MH108" s="81"/>
      <c r="MI108" s="81"/>
      <c r="MJ108" s="81"/>
      <c r="MK108" s="81"/>
      <c r="ML108" s="81"/>
      <c r="MM108" s="81"/>
      <c r="MN108" s="81"/>
      <c r="MO108" s="81"/>
      <c r="MP108" s="81"/>
      <c r="MQ108" s="81"/>
      <c r="MR108" s="81"/>
      <c r="MS108" s="81"/>
      <c r="MT108" s="81"/>
      <c r="MU108" s="81"/>
      <c r="MV108" s="81"/>
      <c r="MW108" s="81"/>
      <c r="MX108" s="81"/>
      <c r="MY108" s="81"/>
      <c r="MZ108" s="81"/>
      <c r="NA108" s="81"/>
      <c r="NB108" s="81"/>
    </row>
    <row r="109" spans="1:366" s="81" customFormat="1" x14ac:dyDescent="0.35">
      <c r="A109" s="83" t="s">
        <v>95</v>
      </c>
      <c r="B109" s="377">
        <v>0</v>
      </c>
      <c r="C109" s="377">
        <v>0</v>
      </c>
      <c r="D109" s="377">
        <v>0</v>
      </c>
      <c r="E109" s="377">
        <v>0</v>
      </c>
      <c r="F109" s="377">
        <f t="shared" si="75"/>
        <v>0</v>
      </c>
      <c r="G109" s="377">
        <f t="shared" si="76"/>
        <v>0</v>
      </c>
      <c r="H109" s="377">
        <v>0</v>
      </c>
      <c r="I109" s="377">
        <v>0</v>
      </c>
      <c r="J109" s="377">
        <v>0</v>
      </c>
      <c r="K109" s="377">
        <v>0</v>
      </c>
      <c r="L109" s="377">
        <v>0</v>
      </c>
      <c r="M109" s="377">
        <v>0</v>
      </c>
      <c r="N109" s="377">
        <v>0</v>
      </c>
      <c r="O109" s="377">
        <v>0</v>
      </c>
      <c r="P109" s="377">
        <v>0</v>
      </c>
      <c r="Q109" s="377">
        <v>0</v>
      </c>
      <c r="R109" s="377">
        <v>0</v>
      </c>
      <c r="S109" s="377">
        <v>0</v>
      </c>
      <c r="T109" s="377">
        <v>0</v>
      </c>
      <c r="U109" s="377">
        <v>0</v>
      </c>
      <c r="V109" s="377">
        <v>0</v>
      </c>
      <c r="W109" s="377">
        <v>0</v>
      </c>
      <c r="X109" s="377">
        <v>0</v>
      </c>
      <c r="Y109" s="377">
        <v>0</v>
      </c>
      <c r="Z109" s="377">
        <v>0</v>
      </c>
      <c r="AA109" s="377">
        <v>0</v>
      </c>
      <c r="AB109" s="377">
        <v>0</v>
      </c>
      <c r="AC109" s="377">
        <v>0</v>
      </c>
      <c r="AD109" s="377">
        <v>0</v>
      </c>
      <c r="AE109" s="377">
        <v>0</v>
      </c>
      <c r="AF109" s="377"/>
      <c r="AG109" s="369">
        <f t="shared" si="78"/>
        <v>0</v>
      </c>
      <c r="AH109" s="369">
        <f t="shared" si="79"/>
        <v>0</v>
      </c>
      <c r="AI109" s="369">
        <f t="shared" si="80"/>
        <v>0</v>
      </c>
      <c r="AJ109" s="369">
        <f t="shared" si="81"/>
        <v>0</v>
      </c>
    </row>
    <row r="110" spans="1:366" s="81" customFormat="1" ht="21.75" customHeight="1" x14ac:dyDescent="0.3">
      <c r="A110" s="1737" t="s">
        <v>702</v>
      </c>
      <c r="B110" s="1738"/>
      <c r="C110" s="1738"/>
      <c r="D110" s="1738"/>
      <c r="E110" s="1738"/>
      <c r="F110" s="1738"/>
      <c r="G110" s="1738"/>
      <c r="H110" s="1738"/>
      <c r="I110" s="1738"/>
      <c r="J110" s="1738"/>
      <c r="K110" s="1738"/>
      <c r="L110" s="1738"/>
      <c r="M110" s="1738"/>
      <c r="N110" s="1738"/>
      <c r="O110" s="1738"/>
      <c r="P110" s="1738"/>
      <c r="Q110" s="1738"/>
      <c r="R110" s="1738"/>
      <c r="S110" s="1738"/>
      <c r="T110" s="1738"/>
      <c r="U110" s="1738"/>
      <c r="V110" s="1738"/>
      <c r="W110" s="1738"/>
      <c r="X110" s="1738"/>
      <c r="Y110" s="1738"/>
      <c r="Z110" s="1738"/>
      <c r="AA110" s="1738"/>
      <c r="AB110" s="1738"/>
      <c r="AC110" s="1738"/>
      <c r="AD110" s="1738"/>
      <c r="AE110" s="1739"/>
      <c r="AF110" s="364"/>
      <c r="AG110" s="369">
        <f t="shared" si="78"/>
        <v>0</v>
      </c>
      <c r="AH110" s="369">
        <f t="shared" si="79"/>
        <v>0</v>
      </c>
      <c r="AI110" s="369">
        <f t="shared" si="80"/>
        <v>0</v>
      </c>
      <c r="AJ110" s="369">
        <f t="shared" si="81"/>
        <v>0</v>
      </c>
    </row>
    <row r="111" spans="1:366" x14ac:dyDescent="0.3">
      <c r="A111" s="82" t="s">
        <v>26</v>
      </c>
      <c r="B111" s="367">
        <f>B113+B112</f>
        <v>1273.556</v>
      </c>
      <c r="C111" s="367">
        <f>C113+C112</f>
        <v>1273.556</v>
      </c>
      <c r="D111" s="367">
        <f>D113+D112</f>
        <v>1273.556</v>
      </c>
      <c r="E111" s="367">
        <f>E113+E112</f>
        <v>1273.556</v>
      </c>
      <c r="F111" s="367">
        <f t="shared" ref="F111:F115" si="89">IFERROR(E111/B111*100,0)</f>
        <v>100</v>
      </c>
      <c r="G111" s="367">
        <f t="shared" ref="G111:G115" si="90">IFERROR(E111/C111*100,0)</f>
        <v>100</v>
      </c>
      <c r="H111" s="367">
        <f>H113+H112</f>
        <v>0</v>
      </c>
      <c r="I111" s="367">
        <f>I113+I112</f>
        <v>0</v>
      </c>
      <c r="J111" s="367">
        <f>J113+J112</f>
        <v>0</v>
      </c>
      <c r="K111" s="367">
        <f t="shared" ref="K111:AE111" si="91">K113+K112</f>
        <v>0</v>
      </c>
      <c r="L111" s="367">
        <f t="shared" si="91"/>
        <v>0</v>
      </c>
      <c r="M111" s="367">
        <f t="shared" si="91"/>
        <v>0</v>
      </c>
      <c r="N111" s="367">
        <f t="shared" si="91"/>
        <v>0</v>
      </c>
      <c r="O111" s="367">
        <f t="shared" si="91"/>
        <v>0</v>
      </c>
      <c r="P111" s="367">
        <f t="shared" si="91"/>
        <v>0</v>
      </c>
      <c r="Q111" s="367">
        <f t="shared" si="91"/>
        <v>0</v>
      </c>
      <c r="R111" s="367">
        <f t="shared" si="91"/>
        <v>0</v>
      </c>
      <c r="S111" s="367">
        <f t="shared" si="91"/>
        <v>0</v>
      </c>
      <c r="T111" s="367">
        <f t="shared" si="91"/>
        <v>0</v>
      </c>
      <c r="U111" s="367">
        <f t="shared" si="91"/>
        <v>0</v>
      </c>
      <c r="V111" s="367">
        <f t="shared" si="91"/>
        <v>0</v>
      </c>
      <c r="W111" s="367">
        <f t="shared" si="91"/>
        <v>0</v>
      </c>
      <c r="X111" s="367">
        <f t="shared" si="91"/>
        <v>1273.556</v>
      </c>
      <c r="Y111" s="367">
        <f t="shared" si="91"/>
        <v>0</v>
      </c>
      <c r="Z111" s="367">
        <f t="shared" si="91"/>
        <v>0</v>
      </c>
      <c r="AA111" s="367">
        <f t="shared" si="91"/>
        <v>0</v>
      </c>
      <c r="AB111" s="367">
        <f t="shared" si="91"/>
        <v>0</v>
      </c>
      <c r="AC111" s="367">
        <f t="shared" si="91"/>
        <v>1273.556</v>
      </c>
      <c r="AD111" s="367">
        <f t="shared" si="91"/>
        <v>0</v>
      </c>
      <c r="AE111" s="367">
        <f t="shared" si="91"/>
        <v>0</v>
      </c>
      <c r="AF111" s="385"/>
      <c r="AG111" s="369">
        <f t="shared" si="78"/>
        <v>1273.556</v>
      </c>
      <c r="AH111" s="369">
        <f t="shared" si="79"/>
        <v>1273.556</v>
      </c>
      <c r="AI111" s="369">
        <f t="shared" si="80"/>
        <v>1273.556</v>
      </c>
      <c r="AJ111" s="369">
        <f t="shared" si="81"/>
        <v>0</v>
      </c>
    </row>
    <row r="112" spans="1:366" s="79" customFormat="1" ht="38.25" customHeight="1" x14ac:dyDescent="0.35">
      <c r="A112" s="84" t="s">
        <v>93</v>
      </c>
      <c r="B112" s="377">
        <f>H112+J112+L112+N112+P112+R112+T112+V112+X112+Z112+AB112+AD112</f>
        <v>1146.2</v>
      </c>
      <c r="C112" s="377">
        <f>H112+J112+L112+N112+P112+R112+T112+V112+X112+Z112+AB112</f>
        <v>1146.2</v>
      </c>
      <c r="D112" s="377">
        <f>E112</f>
        <v>1146.2</v>
      </c>
      <c r="E112" s="377">
        <f>I112+K112+M112+O112+Q112+S112+U112+W112+Y112++AA112+AC112+AE112</f>
        <v>1146.2</v>
      </c>
      <c r="F112" s="377">
        <f t="shared" si="89"/>
        <v>100</v>
      </c>
      <c r="G112" s="377">
        <f t="shared" si="90"/>
        <v>100</v>
      </c>
      <c r="H112" s="372"/>
      <c r="I112" s="372"/>
      <c r="J112" s="372"/>
      <c r="K112" s="372"/>
      <c r="L112" s="372"/>
      <c r="M112" s="372"/>
      <c r="N112" s="372"/>
      <c r="O112" s="372"/>
      <c r="P112" s="372"/>
      <c r="Q112" s="372"/>
      <c r="R112" s="372"/>
      <c r="S112" s="372"/>
      <c r="T112" s="372"/>
      <c r="U112" s="372"/>
      <c r="V112" s="372"/>
      <c r="W112" s="372"/>
      <c r="X112" s="372">
        <v>1146.2</v>
      </c>
      <c r="Y112" s="372"/>
      <c r="Z112" s="372"/>
      <c r="AA112" s="372"/>
      <c r="AB112" s="372">
        <v>0</v>
      </c>
      <c r="AC112" s="372">
        <v>1146.2</v>
      </c>
      <c r="AD112" s="372"/>
      <c r="AE112" s="372"/>
      <c r="AF112" s="385"/>
      <c r="AG112" s="369">
        <f t="shared" si="78"/>
        <v>1146.2</v>
      </c>
      <c r="AH112" s="369">
        <f t="shared" si="79"/>
        <v>1146.2</v>
      </c>
      <c r="AI112" s="369">
        <f t="shared" si="80"/>
        <v>1146.2</v>
      </c>
      <c r="AJ112" s="369">
        <f t="shared" si="81"/>
        <v>0</v>
      </c>
    </row>
    <row r="113" spans="1:366" s="81" customFormat="1" ht="27.75" customHeight="1" x14ac:dyDescent="0.35">
      <c r="A113" s="83" t="s">
        <v>28</v>
      </c>
      <c r="B113" s="377">
        <f>H113+J113+L113+N113+P113+R113+T113+V113+X113+Z113+AB113+AD113</f>
        <v>127.35599999999999</v>
      </c>
      <c r="C113" s="377">
        <f>H113+J113+L113+N113+P113+R113+T113+V113+X113+Z113+AB113</f>
        <v>127.35599999999999</v>
      </c>
      <c r="D113" s="377">
        <f>E113</f>
        <v>127.35599999999999</v>
      </c>
      <c r="E113" s="377">
        <f>I113+K113+M113+O113+Q113+S113+U113+W113+Y113++AA113+AC113+AE113</f>
        <v>127.35599999999999</v>
      </c>
      <c r="F113" s="377">
        <f t="shared" si="89"/>
        <v>100</v>
      </c>
      <c r="G113" s="377">
        <f t="shared" si="90"/>
        <v>100</v>
      </c>
      <c r="H113" s="372"/>
      <c r="I113" s="372"/>
      <c r="J113" s="372"/>
      <c r="K113" s="372"/>
      <c r="L113" s="372"/>
      <c r="M113" s="372"/>
      <c r="N113" s="372"/>
      <c r="O113" s="372"/>
      <c r="P113" s="372"/>
      <c r="Q113" s="372"/>
      <c r="R113" s="372"/>
      <c r="S113" s="372"/>
      <c r="T113" s="372"/>
      <c r="U113" s="372"/>
      <c r="V113" s="372"/>
      <c r="W113" s="372"/>
      <c r="X113" s="372">
        <v>127.35599999999999</v>
      </c>
      <c r="Y113" s="372"/>
      <c r="Z113" s="372"/>
      <c r="AA113" s="372"/>
      <c r="AB113" s="372">
        <v>0</v>
      </c>
      <c r="AC113" s="372">
        <v>127.35599999999999</v>
      </c>
      <c r="AD113" s="372"/>
      <c r="AE113" s="372"/>
      <c r="AF113" s="364"/>
      <c r="AG113" s="369">
        <f t="shared" si="78"/>
        <v>127.35599999999999</v>
      </c>
      <c r="AH113" s="369">
        <f t="shared" si="79"/>
        <v>127.35599999999999</v>
      </c>
      <c r="AI113" s="369">
        <f t="shared" si="80"/>
        <v>127.35599999999999</v>
      </c>
      <c r="AJ113" s="369">
        <f t="shared" si="81"/>
        <v>0</v>
      </c>
    </row>
    <row r="114" spans="1:366" s="81" customFormat="1" ht="36" x14ac:dyDescent="0.35">
      <c r="A114" s="387" t="s">
        <v>94</v>
      </c>
      <c r="B114" s="388">
        <f>H114+J114+L114+N114+P114+R114+T114+V114+X114+Z114+AB114+AD114</f>
        <v>127.36</v>
      </c>
      <c r="C114" s="388">
        <f>H114+J114+L114+N114+P114+R114+T114+V114+X114+Z114+AB114</f>
        <v>127.36</v>
      </c>
      <c r="D114" s="388">
        <f>E114</f>
        <v>127.36</v>
      </c>
      <c r="E114" s="388">
        <f>I114+K114+M114+O114+Q114+S114+U114+W114+Y114++AA114+AC114+AE114</f>
        <v>127.36</v>
      </c>
      <c r="F114" s="388">
        <f t="shared" si="89"/>
        <v>100</v>
      </c>
      <c r="G114" s="388">
        <f t="shared" si="90"/>
        <v>100</v>
      </c>
      <c r="H114" s="399"/>
      <c r="I114" s="399"/>
      <c r="J114" s="399"/>
      <c r="K114" s="399"/>
      <c r="L114" s="399"/>
      <c r="M114" s="399"/>
      <c r="N114" s="399"/>
      <c r="O114" s="399"/>
      <c r="P114" s="399"/>
      <c r="Q114" s="399"/>
      <c r="R114" s="399"/>
      <c r="S114" s="399"/>
      <c r="T114" s="399"/>
      <c r="U114" s="399"/>
      <c r="V114" s="399"/>
      <c r="W114" s="399"/>
      <c r="X114" s="391">
        <v>127.36</v>
      </c>
      <c r="Y114" s="391"/>
      <c r="Z114" s="391"/>
      <c r="AA114" s="391"/>
      <c r="AB114" s="391"/>
      <c r="AC114" s="391">
        <v>127.36</v>
      </c>
      <c r="AD114" s="399"/>
      <c r="AE114" s="399"/>
      <c r="AF114" s="364"/>
      <c r="AG114" s="369">
        <f t="shared" si="78"/>
        <v>127.36</v>
      </c>
      <c r="AH114" s="369">
        <f t="shared" si="79"/>
        <v>127.36</v>
      </c>
      <c r="AI114" s="369">
        <f t="shared" si="80"/>
        <v>127.36</v>
      </c>
      <c r="AJ114" s="369">
        <f t="shared" si="81"/>
        <v>0</v>
      </c>
    </row>
    <row r="115" spans="1:366" s="394" customFormat="1" ht="0.75" customHeight="1" x14ac:dyDescent="0.35">
      <c r="A115" s="387" t="s">
        <v>94</v>
      </c>
      <c r="B115" s="388">
        <f>H115+J115+L115+N115+P115+R115+T115+V115+X115+Z115+AB115+AD115</f>
        <v>0</v>
      </c>
      <c r="C115" s="388">
        <f>H115+J115+L115+N115+P115+R115+T115</f>
        <v>0</v>
      </c>
      <c r="D115" s="388">
        <f>E115</f>
        <v>0</v>
      </c>
      <c r="E115" s="388">
        <f>I115+K115+M115+O115+Q115+S115+U115+W115+Y115++AA115+AC115+AE115</f>
        <v>0</v>
      </c>
      <c r="F115" s="388">
        <f t="shared" si="89"/>
        <v>0</v>
      </c>
      <c r="G115" s="388">
        <f t="shared" si="90"/>
        <v>0</v>
      </c>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64"/>
      <c r="AG115" s="392">
        <f t="shared" si="78"/>
        <v>0</v>
      </c>
      <c r="AH115" s="392">
        <f t="shared" si="79"/>
        <v>0</v>
      </c>
      <c r="AI115" s="392">
        <f t="shared" si="80"/>
        <v>0</v>
      </c>
      <c r="AJ115" s="392">
        <f t="shared" si="81"/>
        <v>0</v>
      </c>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c r="EJ115" s="81"/>
      <c r="EK115" s="81"/>
      <c r="EL115" s="81"/>
      <c r="EM115" s="81"/>
      <c r="EN115" s="81"/>
      <c r="EO115" s="81"/>
      <c r="EP115" s="81"/>
      <c r="EQ115" s="81"/>
      <c r="ER115" s="81"/>
      <c r="ES115" s="81"/>
      <c r="ET115" s="81"/>
      <c r="EU115" s="81"/>
      <c r="EV115" s="81"/>
      <c r="EW115" s="81"/>
      <c r="EX115" s="81"/>
      <c r="EY115" s="81"/>
      <c r="EZ115" s="81"/>
      <c r="FA115" s="81"/>
      <c r="FB115" s="81"/>
      <c r="FC115" s="81"/>
      <c r="FD115" s="81"/>
      <c r="FE115" s="81"/>
      <c r="FF115" s="81"/>
      <c r="FG115" s="81"/>
      <c r="FH115" s="81"/>
      <c r="FI115" s="81"/>
      <c r="FJ115" s="81"/>
      <c r="FK115" s="81"/>
      <c r="FL115" s="81"/>
      <c r="FM115" s="81"/>
      <c r="FN115" s="81"/>
      <c r="FO115" s="81"/>
      <c r="FP115" s="81"/>
      <c r="FQ115" s="81"/>
      <c r="FR115" s="81"/>
      <c r="FS115" s="81"/>
      <c r="FT115" s="81"/>
      <c r="FU115" s="81"/>
      <c r="FV115" s="81"/>
      <c r="FW115" s="81"/>
      <c r="FX115" s="81"/>
      <c r="FY115" s="81"/>
      <c r="FZ115" s="81"/>
      <c r="GA115" s="81"/>
      <c r="GB115" s="81"/>
      <c r="GC115" s="81"/>
      <c r="GD115" s="81"/>
      <c r="GE115" s="81"/>
      <c r="GF115" s="81"/>
      <c r="GG115" s="81"/>
      <c r="GH115" s="81"/>
      <c r="GI115" s="81"/>
      <c r="GJ115" s="81"/>
      <c r="GK115" s="81"/>
      <c r="GL115" s="81"/>
      <c r="GM115" s="81"/>
      <c r="GN115" s="81"/>
      <c r="GO115" s="81"/>
      <c r="GP115" s="81"/>
      <c r="GQ115" s="81"/>
      <c r="GR115" s="81"/>
      <c r="GS115" s="81"/>
      <c r="GT115" s="81"/>
      <c r="GU115" s="81"/>
      <c r="GV115" s="81"/>
      <c r="GW115" s="81"/>
      <c r="GX115" s="81"/>
      <c r="GY115" s="81"/>
      <c r="GZ115" s="81"/>
      <c r="HA115" s="81"/>
      <c r="HB115" s="81"/>
      <c r="HC115" s="81"/>
      <c r="HD115" s="81"/>
      <c r="HE115" s="81"/>
      <c r="HF115" s="81"/>
      <c r="HG115" s="81"/>
      <c r="HH115" s="81"/>
      <c r="HI115" s="81"/>
      <c r="HJ115" s="81"/>
      <c r="HK115" s="81"/>
      <c r="HL115" s="81"/>
      <c r="HM115" s="81"/>
      <c r="HN115" s="81"/>
      <c r="HO115" s="81"/>
      <c r="HP115" s="81"/>
      <c r="HQ115" s="81"/>
      <c r="HR115" s="81"/>
      <c r="HS115" s="81"/>
      <c r="HT115" s="81"/>
      <c r="HU115" s="81"/>
      <c r="HV115" s="81"/>
      <c r="HW115" s="81"/>
      <c r="HX115" s="81"/>
      <c r="HY115" s="81"/>
      <c r="HZ115" s="81"/>
      <c r="IA115" s="81"/>
      <c r="IB115" s="81"/>
      <c r="IC115" s="81"/>
      <c r="ID115" s="81"/>
      <c r="IE115" s="81"/>
      <c r="IF115" s="81"/>
      <c r="IG115" s="81"/>
      <c r="IH115" s="81"/>
      <c r="II115" s="81"/>
      <c r="IJ115" s="81"/>
      <c r="IK115" s="81"/>
      <c r="IL115" s="81"/>
      <c r="IM115" s="81"/>
      <c r="IN115" s="81"/>
      <c r="IO115" s="81"/>
      <c r="IP115" s="81"/>
      <c r="IQ115" s="81"/>
      <c r="IR115" s="81"/>
      <c r="IS115" s="81"/>
      <c r="IT115" s="81"/>
      <c r="IU115" s="81"/>
      <c r="IV115" s="81"/>
      <c r="IW115" s="81"/>
      <c r="IX115" s="81"/>
      <c r="IY115" s="81"/>
      <c r="IZ115" s="81"/>
      <c r="JA115" s="81"/>
      <c r="JB115" s="81"/>
      <c r="JC115" s="81"/>
      <c r="JD115" s="81"/>
      <c r="JE115" s="81"/>
      <c r="JF115" s="81"/>
      <c r="JG115" s="81"/>
      <c r="JH115" s="81"/>
      <c r="JI115" s="81"/>
      <c r="JJ115" s="81"/>
      <c r="JK115" s="81"/>
      <c r="JL115" s="81"/>
      <c r="JM115" s="81"/>
      <c r="JN115" s="81"/>
      <c r="JO115" s="81"/>
      <c r="JP115" s="81"/>
      <c r="JQ115" s="81"/>
      <c r="JR115" s="81"/>
      <c r="JS115" s="81"/>
      <c r="JT115" s="81"/>
      <c r="JU115" s="81"/>
      <c r="JV115" s="81"/>
      <c r="JW115" s="81"/>
      <c r="JX115" s="81"/>
      <c r="JY115" s="81"/>
      <c r="JZ115" s="81"/>
      <c r="KA115" s="81"/>
      <c r="KB115" s="81"/>
      <c r="KC115" s="81"/>
      <c r="KD115" s="81"/>
      <c r="KE115" s="81"/>
      <c r="KF115" s="81"/>
      <c r="KG115" s="81"/>
      <c r="KH115" s="81"/>
      <c r="KI115" s="81"/>
      <c r="KJ115" s="81"/>
      <c r="KK115" s="81"/>
      <c r="KL115" s="81"/>
      <c r="KM115" s="81"/>
      <c r="KN115" s="81"/>
      <c r="KO115" s="81"/>
      <c r="KP115" s="81"/>
      <c r="KQ115" s="81"/>
      <c r="KR115" s="81"/>
      <c r="KS115" s="81"/>
      <c r="KT115" s="81"/>
      <c r="KU115" s="81"/>
      <c r="KV115" s="81"/>
      <c r="KW115" s="81"/>
      <c r="KX115" s="81"/>
      <c r="KY115" s="81"/>
      <c r="KZ115" s="81"/>
      <c r="LA115" s="81"/>
      <c r="LB115" s="81"/>
      <c r="LC115" s="81"/>
      <c r="LD115" s="81"/>
      <c r="LE115" s="81"/>
      <c r="LF115" s="81"/>
      <c r="LG115" s="81"/>
      <c r="LH115" s="81"/>
      <c r="LI115" s="81"/>
      <c r="LJ115" s="81"/>
      <c r="LK115" s="81"/>
      <c r="LL115" s="81"/>
      <c r="LM115" s="81"/>
      <c r="LN115" s="81"/>
      <c r="LO115" s="81"/>
      <c r="LP115" s="81"/>
      <c r="LQ115" s="81"/>
      <c r="LR115" s="81"/>
      <c r="LS115" s="81"/>
      <c r="LT115" s="81"/>
      <c r="LU115" s="81"/>
      <c r="LV115" s="81"/>
      <c r="LW115" s="81"/>
      <c r="LX115" s="81"/>
      <c r="LY115" s="81"/>
      <c r="LZ115" s="81"/>
      <c r="MA115" s="81"/>
      <c r="MB115" s="81"/>
      <c r="MC115" s="81"/>
      <c r="MD115" s="81"/>
      <c r="ME115" s="81"/>
      <c r="MF115" s="81"/>
      <c r="MG115" s="81"/>
      <c r="MH115" s="81"/>
      <c r="MI115" s="81"/>
      <c r="MJ115" s="81"/>
      <c r="MK115" s="81"/>
      <c r="ML115" s="81"/>
      <c r="MM115" s="81"/>
      <c r="MN115" s="81"/>
      <c r="MO115" s="81"/>
      <c r="MP115" s="81"/>
      <c r="MQ115" s="81"/>
      <c r="MR115" s="81"/>
      <c r="MS115" s="81"/>
      <c r="MT115" s="81"/>
      <c r="MU115" s="81"/>
      <c r="MV115" s="81"/>
      <c r="MW115" s="81"/>
      <c r="MX115" s="81"/>
      <c r="MY115" s="81"/>
      <c r="MZ115" s="81"/>
      <c r="NA115" s="81"/>
      <c r="NB115" s="81"/>
    </row>
    <row r="116" spans="1:366" s="81" customFormat="1" ht="29.25" customHeight="1" x14ac:dyDescent="0.3">
      <c r="A116" s="1737" t="s">
        <v>703</v>
      </c>
      <c r="B116" s="1738"/>
      <c r="C116" s="1738"/>
      <c r="D116" s="1738"/>
      <c r="E116" s="1738"/>
      <c r="F116" s="1738"/>
      <c r="G116" s="1738"/>
      <c r="H116" s="1738"/>
      <c r="I116" s="1738"/>
      <c r="J116" s="1738"/>
      <c r="K116" s="1738"/>
      <c r="L116" s="1738"/>
      <c r="M116" s="1738"/>
      <c r="N116" s="1738"/>
      <c r="O116" s="1738"/>
      <c r="P116" s="1738"/>
      <c r="Q116" s="1738"/>
      <c r="R116" s="1738"/>
      <c r="S116" s="1738"/>
      <c r="T116" s="1738"/>
      <c r="U116" s="1738"/>
      <c r="V116" s="1738"/>
      <c r="W116" s="1738"/>
      <c r="X116" s="1738"/>
      <c r="Y116" s="1738"/>
      <c r="Z116" s="1738"/>
      <c r="AA116" s="1738"/>
      <c r="AB116" s="1738"/>
      <c r="AC116" s="1738"/>
      <c r="AD116" s="1738"/>
      <c r="AE116" s="1739"/>
      <c r="AF116" s="364"/>
      <c r="AG116" s="369">
        <f t="shared" si="78"/>
        <v>0</v>
      </c>
      <c r="AH116" s="369">
        <f t="shared" si="79"/>
        <v>0</v>
      </c>
      <c r="AI116" s="369">
        <f t="shared" si="80"/>
        <v>0</v>
      </c>
      <c r="AJ116" s="369">
        <f t="shared" si="81"/>
        <v>0</v>
      </c>
    </row>
    <row r="117" spans="1:366" s="398" customFormat="1" ht="17.399999999999999" x14ac:dyDescent="0.3">
      <c r="A117" s="82" t="s">
        <v>26</v>
      </c>
      <c r="B117" s="367">
        <f>B119+B118</f>
        <v>1150</v>
      </c>
      <c r="C117" s="367">
        <f>C119+C118</f>
        <v>1150</v>
      </c>
      <c r="D117" s="367">
        <f>D119+D118</f>
        <v>1150</v>
      </c>
      <c r="E117" s="367">
        <f>E119+E118</f>
        <v>1150</v>
      </c>
      <c r="F117" s="367">
        <f t="shared" ref="F117:F121" si="92">IFERROR(E117/B117*100,0)</f>
        <v>100</v>
      </c>
      <c r="G117" s="367">
        <f t="shared" ref="G117:G121" si="93">IFERROR(E117/C117*100,0)</f>
        <v>100</v>
      </c>
      <c r="H117" s="367">
        <f>H119+H118</f>
        <v>0</v>
      </c>
      <c r="I117" s="367">
        <f t="shared" ref="I117:AE117" si="94">I119+I118</f>
        <v>0</v>
      </c>
      <c r="J117" s="367">
        <f t="shared" si="94"/>
        <v>0</v>
      </c>
      <c r="K117" s="367">
        <f t="shared" si="94"/>
        <v>0</v>
      </c>
      <c r="L117" s="367">
        <f t="shared" si="94"/>
        <v>0</v>
      </c>
      <c r="M117" s="367">
        <f t="shared" si="94"/>
        <v>0</v>
      </c>
      <c r="N117" s="367">
        <f t="shared" si="94"/>
        <v>0</v>
      </c>
      <c r="O117" s="367">
        <f t="shared" si="94"/>
        <v>0</v>
      </c>
      <c r="P117" s="367">
        <f t="shared" si="94"/>
        <v>0</v>
      </c>
      <c r="Q117" s="367">
        <f t="shared" si="94"/>
        <v>0</v>
      </c>
      <c r="R117" s="367">
        <f t="shared" si="94"/>
        <v>0</v>
      </c>
      <c r="S117" s="367">
        <f t="shared" si="94"/>
        <v>0</v>
      </c>
      <c r="T117" s="367">
        <f t="shared" si="94"/>
        <v>0</v>
      </c>
      <c r="U117" s="367">
        <f t="shared" si="94"/>
        <v>0</v>
      </c>
      <c r="V117" s="367">
        <f t="shared" si="94"/>
        <v>0</v>
      </c>
      <c r="W117" s="367">
        <f t="shared" si="94"/>
        <v>0</v>
      </c>
      <c r="X117" s="367">
        <f t="shared" si="94"/>
        <v>1150</v>
      </c>
      <c r="Y117" s="367">
        <f t="shared" si="94"/>
        <v>0</v>
      </c>
      <c r="Z117" s="367">
        <f t="shared" si="94"/>
        <v>0</v>
      </c>
      <c r="AA117" s="367">
        <f t="shared" si="94"/>
        <v>0</v>
      </c>
      <c r="AB117" s="367">
        <f t="shared" si="94"/>
        <v>0</v>
      </c>
      <c r="AC117" s="367">
        <f t="shared" si="94"/>
        <v>1150</v>
      </c>
      <c r="AD117" s="367">
        <f t="shared" si="94"/>
        <v>0</v>
      </c>
      <c r="AE117" s="367">
        <f t="shared" si="94"/>
        <v>0</v>
      </c>
      <c r="AF117" s="364"/>
      <c r="AG117" s="369">
        <f t="shared" si="78"/>
        <v>1150</v>
      </c>
      <c r="AH117" s="369">
        <f t="shared" si="79"/>
        <v>1150</v>
      </c>
      <c r="AI117" s="369">
        <f t="shared" si="80"/>
        <v>1150</v>
      </c>
      <c r="AJ117" s="369">
        <f t="shared" si="81"/>
        <v>0</v>
      </c>
    </row>
    <row r="118" spans="1:366" s="79" customFormat="1" ht="37.5" customHeight="1" x14ac:dyDescent="0.35">
      <c r="A118" s="84" t="s">
        <v>93</v>
      </c>
      <c r="B118" s="377">
        <f>H118+J118+L118+N118+P118+R118+T118+V118+X118+Z118+AB118+AD118</f>
        <v>1035</v>
      </c>
      <c r="C118" s="377">
        <f>H118+J118+L118+N118+P118+R118+T118+V118+X118+Z118+AB118</f>
        <v>1035</v>
      </c>
      <c r="D118" s="377">
        <f>E118</f>
        <v>1035</v>
      </c>
      <c r="E118" s="377">
        <f>I118+K118+M118+O118+Q118+S118+U118+W118+Y118++AA118+AC118+AE118</f>
        <v>1035</v>
      </c>
      <c r="F118" s="377">
        <f t="shared" si="92"/>
        <v>100</v>
      </c>
      <c r="G118" s="377">
        <f t="shared" si="93"/>
        <v>100</v>
      </c>
      <c r="H118" s="372"/>
      <c r="I118" s="372"/>
      <c r="J118" s="372"/>
      <c r="K118" s="372"/>
      <c r="L118" s="372"/>
      <c r="M118" s="372"/>
      <c r="N118" s="372"/>
      <c r="O118" s="372"/>
      <c r="P118" s="372"/>
      <c r="Q118" s="372"/>
      <c r="R118" s="372"/>
      <c r="S118" s="372"/>
      <c r="T118" s="372"/>
      <c r="U118" s="372"/>
      <c r="V118" s="372"/>
      <c r="W118" s="372"/>
      <c r="X118" s="372">
        <v>1035</v>
      </c>
      <c r="Y118" s="372"/>
      <c r="Z118" s="372"/>
      <c r="AA118" s="372"/>
      <c r="AB118" s="372">
        <v>0</v>
      </c>
      <c r="AC118" s="372">
        <v>1035</v>
      </c>
      <c r="AD118" s="372"/>
      <c r="AE118" s="372"/>
      <c r="AF118" s="385"/>
      <c r="AG118" s="369">
        <f t="shared" si="78"/>
        <v>1035</v>
      </c>
      <c r="AH118" s="369">
        <f t="shared" si="79"/>
        <v>1035</v>
      </c>
      <c r="AI118" s="369">
        <f t="shared" si="80"/>
        <v>1035</v>
      </c>
      <c r="AJ118" s="369">
        <f t="shared" si="81"/>
        <v>0</v>
      </c>
    </row>
    <row r="119" spans="1:366" s="79" customFormat="1" ht="26.25" customHeight="1" x14ac:dyDescent="0.35">
      <c r="A119" s="83" t="s">
        <v>28</v>
      </c>
      <c r="B119" s="377">
        <f>H119+J119+L119+N119+P119+R119+T119+V119+X119+Z119+AB119+AD119</f>
        <v>115</v>
      </c>
      <c r="C119" s="377">
        <f>H119+J119+L119+N119+P119+R119+T119+V119+X119+Z119+AB119</f>
        <v>115</v>
      </c>
      <c r="D119" s="377">
        <f>E119</f>
        <v>115</v>
      </c>
      <c r="E119" s="377">
        <f>I119+K119+M119+O119+Q119+S119+U119+W119+Y119++AA119+AC119+AE119</f>
        <v>115</v>
      </c>
      <c r="F119" s="377">
        <f t="shared" si="92"/>
        <v>100</v>
      </c>
      <c r="G119" s="377">
        <f t="shared" si="93"/>
        <v>100</v>
      </c>
      <c r="H119" s="372"/>
      <c r="I119" s="372"/>
      <c r="J119" s="372"/>
      <c r="K119" s="372"/>
      <c r="L119" s="372"/>
      <c r="M119" s="372"/>
      <c r="N119" s="372"/>
      <c r="O119" s="372"/>
      <c r="P119" s="372"/>
      <c r="Q119" s="372"/>
      <c r="R119" s="372"/>
      <c r="S119" s="372"/>
      <c r="T119" s="372"/>
      <c r="U119" s="372"/>
      <c r="V119" s="372"/>
      <c r="W119" s="372"/>
      <c r="X119" s="372">
        <v>115</v>
      </c>
      <c r="Y119" s="372"/>
      <c r="Z119" s="372"/>
      <c r="AA119" s="372"/>
      <c r="AB119" s="372">
        <v>0</v>
      </c>
      <c r="AC119" s="372">
        <v>115</v>
      </c>
      <c r="AD119" s="372"/>
      <c r="AE119" s="372"/>
      <c r="AF119" s="385"/>
      <c r="AG119" s="369">
        <f t="shared" si="78"/>
        <v>115</v>
      </c>
      <c r="AH119" s="369">
        <f t="shared" si="79"/>
        <v>115</v>
      </c>
      <c r="AI119" s="369">
        <f t="shared" si="80"/>
        <v>115</v>
      </c>
      <c r="AJ119" s="369">
        <f t="shared" si="81"/>
        <v>0</v>
      </c>
    </row>
    <row r="120" spans="1:366" s="79" customFormat="1" ht="36" x14ac:dyDescent="0.35">
      <c r="A120" s="387" t="s">
        <v>94</v>
      </c>
      <c r="B120" s="388">
        <f>H120+J120+L120+N120+P120+R120+T120+V120+X120+Z120+AB120+AD120</f>
        <v>115</v>
      </c>
      <c r="C120" s="388">
        <f>H120+J120+L120+N120+P120+R120+T120+V120+X120+Z120+AB120</f>
        <v>115</v>
      </c>
      <c r="D120" s="388">
        <f>E120</f>
        <v>115</v>
      </c>
      <c r="E120" s="388">
        <f>I120+K120+M120+O120+Q120+S120+U120+W120+Y120++AA120+AC120+AE120</f>
        <v>115</v>
      </c>
      <c r="F120" s="388">
        <f t="shared" si="92"/>
        <v>100</v>
      </c>
      <c r="G120" s="388">
        <f t="shared" si="93"/>
        <v>100</v>
      </c>
      <c r="H120" s="391"/>
      <c r="I120" s="391"/>
      <c r="J120" s="391"/>
      <c r="K120" s="391"/>
      <c r="L120" s="391"/>
      <c r="M120" s="391"/>
      <c r="N120" s="391"/>
      <c r="O120" s="391"/>
      <c r="P120" s="391"/>
      <c r="Q120" s="391"/>
      <c r="R120" s="391"/>
      <c r="S120" s="391"/>
      <c r="T120" s="391"/>
      <c r="U120" s="391"/>
      <c r="V120" s="391"/>
      <c r="W120" s="391"/>
      <c r="X120" s="391">
        <v>115</v>
      </c>
      <c r="Y120" s="391"/>
      <c r="Z120" s="391"/>
      <c r="AA120" s="391"/>
      <c r="AB120" s="391"/>
      <c r="AC120" s="391">
        <v>115</v>
      </c>
      <c r="AD120" s="391"/>
      <c r="AE120" s="391"/>
      <c r="AF120" s="385"/>
      <c r="AG120" s="369">
        <f t="shared" si="78"/>
        <v>115</v>
      </c>
      <c r="AH120" s="369">
        <f t="shared" si="79"/>
        <v>115</v>
      </c>
      <c r="AI120" s="369">
        <f t="shared" si="80"/>
        <v>115</v>
      </c>
      <c r="AJ120" s="369">
        <f t="shared" si="81"/>
        <v>0</v>
      </c>
    </row>
    <row r="121" spans="1:366" s="393" customFormat="1" ht="1.5" customHeight="1" x14ac:dyDescent="0.35">
      <c r="A121" s="387" t="s">
        <v>94</v>
      </c>
      <c r="B121" s="388">
        <f>H121+J121+L121+N121+P121+R121+T121+V121+X121+Z121+AB121+AD121</f>
        <v>0</v>
      </c>
      <c r="C121" s="388">
        <f>H121+J121+L121+N121+P121+R121+T121+V121+X121</f>
        <v>0</v>
      </c>
      <c r="D121" s="388">
        <f>E121</f>
        <v>0</v>
      </c>
      <c r="E121" s="388">
        <f>I121+K121+M121+O121+Q121+S121+U121+W121+Y121++AA121+AC121+AE121</f>
        <v>0</v>
      </c>
      <c r="F121" s="388">
        <f t="shared" si="92"/>
        <v>0</v>
      </c>
      <c r="G121" s="388">
        <f t="shared" si="93"/>
        <v>0</v>
      </c>
      <c r="H121" s="388"/>
      <c r="I121" s="391"/>
      <c r="J121" s="391"/>
      <c r="K121" s="391"/>
      <c r="L121" s="391"/>
      <c r="M121" s="391"/>
      <c r="N121" s="391"/>
      <c r="O121" s="391"/>
      <c r="P121" s="391"/>
      <c r="Q121" s="391"/>
      <c r="R121" s="391"/>
      <c r="S121" s="391"/>
      <c r="T121" s="391"/>
      <c r="U121" s="391"/>
      <c r="V121" s="391"/>
      <c r="W121" s="391"/>
      <c r="X121" s="391"/>
      <c r="Y121" s="391"/>
      <c r="Z121" s="391"/>
      <c r="AA121" s="391"/>
      <c r="AB121" s="391"/>
      <c r="AC121" s="391"/>
      <c r="AD121" s="391"/>
      <c r="AE121" s="391"/>
      <c r="AF121" s="385"/>
      <c r="AG121" s="392">
        <f t="shared" si="78"/>
        <v>0</v>
      </c>
      <c r="AH121" s="392">
        <f t="shared" si="79"/>
        <v>0</v>
      </c>
      <c r="AI121" s="392">
        <f t="shared" si="80"/>
        <v>0</v>
      </c>
      <c r="AJ121" s="392">
        <f t="shared" si="81"/>
        <v>0</v>
      </c>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79"/>
      <c r="FN121" s="79"/>
      <c r="FO121" s="79"/>
      <c r="FP121" s="79"/>
      <c r="FQ121" s="79"/>
      <c r="FR121" s="79"/>
      <c r="FS121" s="79"/>
      <c r="FT121" s="79"/>
      <c r="FU121" s="79"/>
      <c r="FV121" s="79"/>
      <c r="FW121" s="79"/>
      <c r="FX121" s="79"/>
      <c r="FY121" s="79"/>
      <c r="FZ121" s="79"/>
      <c r="GA121" s="79"/>
      <c r="GB121" s="79"/>
      <c r="GC121" s="79"/>
      <c r="GD121" s="79"/>
      <c r="GE121" s="79"/>
      <c r="GF121" s="79"/>
      <c r="GG121" s="79"/>
      <c r="GH121" s="79"/>
      <c r="GI121" s="79"/>
      <c r="GJ121" s="79"/>
      <c r="GK121" s="79"/>
      <c r="GL121" s="79"/>
      <c r="GM121" s="79"/>
      <c r="GN121" s="79"/>
      <c r="GO121" s="79"/>
      <c r="GP121" s="79"/>
      <c r="GQ121" s="79"/>
      <c r="GR121" s="79"/>
      <c r="GS121" s="79"/>
      <c r="GT121" s="79"/>
      <c r="GU121" s="79"/>
      <c r="GV121" s="79"/>
      <c r="GW121" s="79"/>
      <c r="GX121" s="79"/>
      <c r="GY121" s="79"/>
      <c r="GZ121" s="79"/>
      <c r="HA121" s="79"/>
      <c r="HB121" s="79"/>
      <c r="HC121" s="79"/>
      <c r="HD121" s="79"/>
      <c r="HE121" s="79"/>
      <c r="HF121" s="79"/>
      <c r="HG121" s="79"/>
      <c r="HH121" s="79"/>
      <c r="HI121" s="79"/>
      <c r="HJ121" s="79"/>
      <c r="HK121" s="79"/>
      <c r="HL121" s="79"/>
      <c r="HM121" s="79"/>
      <c r="HN121" s="79"/>
      <c r="HO121" s="79"/>
      <c r="HP121" s="79"/>
      <c r="HQ121" s="79"/>
      <c r="HR121" s="79"/>
      <c r="HS121" s="79"/>
      <c r="HT121" s="79"/>
      <c r="HU121" s="79"/>
      <c r="HV121" s="79"/>
      <c r="HW121" s="79"/>
      <c r="HX121" s="79"/>
      <c r="HY121" s="79"/>
      <c r="HZ121" s="79"/>
      <c r="IA121" s="79"/>
      <c r="IB121" s="79"/>
      <c r="IC121" s="79"/>
      <c r="ID121" s="79"/>
      <c r="IE121" s="79"/>
      <c r="IF121" s="79"/>
      <c r="IG121" s="79"/>
      <c r="IH121" s="79"/>
      <c r="II121" s="79"/>
      <c r="IJ121" s="79"/>
      <c r="IK121" s="79"/>
      <c r="IL121" s="79"/>
      <c r="IM121" s="79"/>
      <c r="IN121" s="79"/>
      <c r="IO121" s="79"/>
      <c r="IP121" s="79"/>
      <c r="IQ121" s="79"/>
      <c r="IR121" s="79"/>
      <c r="IS121" s="79"/>
      <c r="IT121" s="79"/>
      <c r="IU121" s="79"/>
      <c r="IV121" s="79"/>
      <c r="IW121" s="79"/>
      <c r="IX121" s="79"/>
      <c r="IY121" s="79"/>
      <c r="IZ121" s="79"/>
      <c r="JA121" s="79"/>
      <c r="JB121" s="79"/>
      <c r="JC121" s="79"/>
      <c r="JD121" s="79"/>
      <c r="JE121" s="79"/>
      <c r="JF121" s="79"/>
      <c r="JG121" s="79"/>
      <c r="JH121" s="79"/>
      <c r="JI121" s="79"/>
      <c r="JJ121" s="79"/>
      <c r="JK121" s="79"/>
      <c r="JL121" s="79"/>
      <c r="JM121" s="79"/>
      <c r="JN121" s="79"/>
      <c r="JO121" s="79"/>
      <c r="JP121" s="79"/>
      <c r="JQ121" s="79"/>
      <c r="JR121" s="79"/>
      <c r="JS121" s="79"/>
      <c r="JT121" s="79"/>
      <c r="JU121" s="79"/>
      <c r="JV121" s="79"/>
      <c r="JW121" s="79"/>
      <c r="JX121" s="79"/>
      <c r="JY121" s="79"/>
      <c r="JZ121" s="79"/>
      <c r="KA121" s="79"/>
      <c r="KB121" s="79"/>
      <c r="KC121" s="79"/>
      <c r="KD121" s="79"/>
      <c r="KE121" s="79"/>
      <c r="KF121" s="79"/>
      <c r="KG121" s="79"/>
      <c r="KH121" s="79"/>
      <c r="KI121" s="79"/>
      <c r="KJ121" s="79"/>
      <c r="KK121" s="79"/>
      <c r="KL121" s="79"/>
      <c r="KM121" s="79"/>
      <c r="KN121" s="79"/>
      <c r="KO121" s="79"/>
      <c r="KP121" s="79"/>
      <c r="KQ121" s="79"/>
      <c r="KR121" s="79"/>
      <c r="KS121" s="79"/>
      <c r="KT121" s="79"/>
      <c r="KU121" s="79"/>
      <c r="KV121" s="79"/>
      <c r="KW121" s="79"/>
      <c r="KX121" s="79"/>
      <c r="KY121" s="79"/>
      <c r="KZ121" s="79"/>
      <c r="LA121" s="79"/>
      <c r="LB121" s="79"/>
      <c r="LC121" s="79"/>
      <c r="LD121" s="79"/>
      <c r="LE121" s="79"/>
      <c r="LF121" s="79"/>
      <c r="LG121" s="79"/>
      <c r="LH121" s="79"/>
      <c r="LI121" s="79"/>
      <c r="LJ121" s="79"/>
      <c r="LK121" s="79"/>
      <c r="LL121" s="79"/>
      <c r="LM121" s="79"/>
      <c r="LN121" s="79"/>
      <c r="LO121" s="79"/>
      <c r="LP121" s="79"/>
      <c r="LQ121" s="79"/>
      <c r="LR121" s="79"/>
      <c r="LS121" s="79"/>
      <c r="LT121" s="79"/>
      <c r="LU121" s="79"/>
      <c r="LV121" s="79"/>
      <c r="LW121" s="79"/>
      <c r="LX121" s="79"/>
      <c r="LY121" s="79"/>
      <c r="LZ121" s="79"/>
      <c r="MA121" s="79"/>
      <c r="MB121" s="79"/>
      <c r="MC121" s="79"/>
      <c r="MD121" s="79"/>
      <c r="ME121" s="79"/>
      <c r="MF121" s="79"/>
      <c r="MG121" s="79"/>
      <c r="MH121" s="79"/>
      <c r="MI121" s="79"/>
      <c r="MJ121" s="79"/>
      <c r="MK121" s="79"/>
      <c r="ML121" s="79"/>
      <c r="MM121" s="79"/>
      <c r="MN121" s="79"/>
      <c r="MO121" s="79"/>
      <c r="MP121" s="79"/>
      <c r="MQ121" s="79"/>
      <c r="MR121" s="79"/>
      <c r="MS121" s="79"/>
      <c r="MT121" s="79"/>
      <c r="MU121" s="79"/>
      <c r="MV121" s="79"/>
      <c r="MW121" s="79"/>
      <c r="MX121" s="79"/>
      <c r="MY121" s="79"/>
      <c r="MZ121" s="79"/>
      <c r="NA121" s="79"/>
      <c r="NB121" s="79"/>
    </row>
    <row r="122" spans="1:366" s="79" customFormat="1" ht="27.75" customHeight="1" x14ac:dyDescent="0.3">
      <c r="A122" s="1737" t="s">
        <v>704</v>
      </c>
      <c r="B122" s="1738"/>
      <c r="C122" s="1738"/>
      <c r="D122" s="1738"/>
      <c r="E122" s="1738"/>
      <c r="F122" s="1738"/>
      <c r="G122" s="1738"/>
      <c r="H122" s="1738"/>
      <c r="I122" s="1738"/>
      <c r="J122" s="1738"/>
      <c r="K122" s="1738"/>
      <c r="L122" s="1738"/>
      <c r="M122" s="1738"/>
      <c r="N122" s="1738"/>
      <c r="O122" s="1738"/>
      <c r="P122" s="1738"/>
      <c r="Q122" s="1738"/>
      <c r="R122" s="1738"/>
      <c r="S122" s="1738"/>
      <c r="T122" s="1738"/>
      <c r="U122" s="1738"/>
      <c r="V122" s="1738"/>
      <c r="W122" s="1738"/>
      <c r="X122" s="1738"/>
      <c r="Y122" s="1738"/>
      <c r="Z122" s="1738"/>
      <c r="AA122" s="1738"/>
      <c r="AB122" s="1738"/>
      <c r="AC122" s="1738"/>
      <c r="AD122" s="1738"/>
      <c r="AE122" s="1739"/>
      <c r="AF122" s="385"/>
      <c r="AG122" s="369">
        <f t="shared" si="78"/>
        <v>0</v>
      </c>
      <c r="AH122" s="369">
        <f t="shared" si="79"/>
        <v>0</v>
      </c>
      <c r="AI122" s="369">
        <f t="shared" si="80"/>
        <v>0</v>
      </c>
      <c r="AJ122" s="369">
        <f t="shared" si="81"/>
        <v>0</v>
      </c>
    </row>
    <row r="123" spans="1:366" s="398" customFormat="1" ht="17.399999999999999" x14ac:dyDescent="0.3">
      <c r="A123" s="82" t="s">
        <v>26</v>
      </c>
      <c r="B123" s="367">
        <f>B125+B124</f>
        <v>200</v>
      </c>
      <c r="C123" s="367">
        <f>C125+C124</f>
        <v>200</v>
      </c>
      <c r="D123" s="367">
        <f>D125+D124</f>
        <v>200</v>
      </c>
      <c r="E123" s="367">
        <f>E125+E124</f>
        <v>200</v>
      </c>
      <c r="F123" s="367">
        <f t="shared" ref="F123:F126" si="95">IFERROR(E123/B123*100,0)</f>
        <v>100</v>
      </c>
      <c r="G123" s="367">
        <f t="shared" ref="G123:G126" si="96">IFERROR(E123/C123*100,0)</f>
        <v>100</v>
      </c>
      <c r="H123" s="367">
        <f>H125+H124</f>
        <v>0</v>
      </c>
      <c r="I123" s="367">
        <f t="shared" ref="I123:AC123" si="97">I125+I124</f>
        <v>0</v>
      </c>
      <c r="J123" s="367">
        <f t="shared" si="97"/>
        <v>0</v>
      </c>
      <c r="K123" s="367">
        <f t="shared" si="97"/>
        <v>0</v>
      </c>
      <c r="L123" s="367">
        <f t="shared" si="97"/>
        <v>0</v>
      </c>
      <c r="M123" s="367">
        <f t="shared" si="97"/>
        <v>0</v>
      </c>
      <c r="N123" s="367">
        <f t="shared" si="97"/>
        <v>0</v>
      </c>
      <c r="O123" s="367">
        <f t="shared" si="97"/>
        <v>0</v>
      </c>
      <c r="P123" s="367">
        <f t="shared" si="97"/>
        <v>0</v>
      </c>
      <c r="Q123" s="367">
        <f t="shared" si="97"/>
        <v>0</v>
      </c>
      <c r="R123" s="367">
        <f t="shared" si="97"/>
        <v>0</v>
      </c>
      <c r="S123" s="367">
        <f t="shared" si="97"/>
        <v>0</v>
      </c>
      <c r="T123" s="367">
        <f t="shared" si="97"/>
        <v>0</v>
      </c>
      <c r="U123" s="367">
        <f t="shared" si="97"/>
        <v>0</v>
      </c>
      <c r="V123" s="367">
        <f t="shared" si="97"/>
        <v>0</v>
      </c>
      <c r="W123" s="367">
        <f t="shared" si="97"/>
        <v>0</v>
      </c>
      <c r="X123" s="367">
        <f t="shared" si="97"/>
        <v>200</v>
      </c>
      <c r="Y123" s="367">
        <f t="shared" si="97"/>
        <v>0</v>
      </c>
      <c r="Z123" s="367">
        <f t="shared" si="97"/>
        <v>0</v>
      </c>
      <c r="AA123" s="367">
        <f t="shared" si="97"/>
        <v>0</v>
      </c>
      <c r="AB123" s="367">
        <f t="shared" si="97"/>
        <v>0</v>
      </c>
      <c r="AC123" s="367">
        <f t="shared" si="97"/>
        <v>200</v>
      </c>
      <c r="AD123" s="367">
        <f>AD125+AD124</f>
        <v>0</v>
      </c>
      <c r="AE123" s="367">
        <f t="shared" ref="AE123" si="98">AE125+AE124</f>
        <v>0</v>
      </c>
      <c r="AF123" s="364"/>
      <c r="AG123" s="369">
        <f t="shared" si="78"/>
        <v>200</v>
      </c>
      <c r="AH123" s="369">
        <f t="shared" si="79"/>
        <v>200</v>
      </c>
      <c r="AI123" s="369">
        <f t="shared" si="80"/>
        <v>200</v>
      </c>
      <c r="AJ123" s="369">
        <f t="shared" si="81"/>
        <v>0</v>
      </c>
    </row>
    <row r="124" spans="1:366" s="79" customFormat="1" ht="37.5" customHeight="1" x14ac:dyDescent="0.35">
      <c r="A124" s="84" t="s">
        <v>93</v>
      </c>
      <c r="B124" s="377">
        <f>H124+J124+L124+N124+P124+R124+T124+V124+AC124+Z124+AB124+AD124</f>
        <v>180</v>
      </c>
      <c r="C124" s="377">
        <f>H124+J124+L124+N124+P124+R124+T124+V124+AC124+Z124+AB124</f>
        <v>180</v>
      </c>
      <c r="D124" s="377">
        <f>E124</f>
        <v>180</v>
      </c>
      <c r="E124" s="377">
        <f>I124+K124+M124+O124+Q124+S124+U124+W124+Y124++AA124+AC124+AE124</f>
        <v>180</v>
      </c>
      <c r="F124" s="377">
        <f t="shared" si="95"/>
        <v>100</v>
      </c>
      <c r="G124" s="377">
        <f t="shared" si="96"/>
        <v>100</v>
      </c>
      <c r="H124" s="372"/>
      <c r="I124" s="372"/>
      <c r="J124" s="372"/>
      <c r="K124" s="372"/>
      <c r="L124" s="372"/>
      <c r="M124" s="372"/>
      <c r="N124" s="372"/>
      <c r="O124" s="372"/>
      <c r="P124" s="372"/>
      <c r="Q124" s="372"/>
      <c r="R124" s="372"/>
      <c r="S124" s="372"/>
      <c r="T124" s="372"/>
      <c r="U124" s="372"/>
      <c r="V124" s="372"/>
      <c r="W124" s="372"/>
      <c r="X124" s="372">
        <v>180</v>
      </c>
      <c r="Y124" s="372"/>
      <c r="Z124" s="372"/>
      <c r="AA124" s="372"/>
      <c r="AB124" s="372">
        <v>0</v>
      </c>
      <c r="AC124" s="372">
        <v>180</v>
      </c>
      <c r="AD124" s="372"/>
      <c r="AE124" s="372"/>
      <c r="AF124" s="385"/>
      <c r="AG124" s="369">
        <f>H124+J124+L124+N124+P124+R124+T124+V124+AC124+Z124+AB124+AD124</f>
        <v>180</v>
      </c>
      <c r="AH124" s="369">
        <f>H124+J124+L124+N124+P124+R124+T124+V124+AC124</f>
        <v>180</v>
      </c>
      <c r="AI124" s="369" t="e">
        <f>I124+K124+M124+O124+Q124+S124+U124+W124+Y124+AA124+#REF!+AE124</f>
        <v>#REF!</v>
      </c>
      <c r="AJ124" s="369">
        <f t="shared" si="81"/>
        <v>0</v>
      </c>
    </row>
    <row r="125" spans="1:366" s="79" customFormat="1" ht="24.75" customHeight="1" x14ac:dyDescent="0.35">
      <c r="A125" s="83" t="s">
        <v>28</v>
      </c>
      <c r="B125" s="377">
        <f>H125+J125+L125+N125+P125+R125+T125+V125+AC125+Z125+AB125+AD125</f>
        <v>20</v>
      </c>
      <c r="C125" s="377">
        <f>H125+J125+L125+N125+P125+R125+T125+V125+AC125+Z125+AB125</f>
        <v>20</v>
      </c>
      <c r="D125" s="377">
        <f>E125</f>
        <v>20</v>
      </c>
      <c r="E125" s="377">
        <f>I125+K125+M125+O125+Q125+S125+U125+W125+Y125++AA125+AC125+AE125</f>
        <v>20</v>
      </c>
      <c r="F125" s="377">
        <f t="shared" si="95"/>
        <v>100</v>
      </c>
      <c r="G125" s="377">
        <f t="shared" si="96"/>
        <v>100</v>
      </c>
      <c r="H125" s="372"/>
      <c r="I125" s="372"/>
      <c r="J125" s="372"/>
      <c r="K125" s="372"/>
      <c r="L125" s="372"/>
      <c r="M125" s="372"/>
      <c r="N125" s="372"/>
      <c r="O125" s="372"/>
      <c r="P125" s="372"/>
      <c r="Q125" s="372"/>
      <c r="R125" s="372"/>
      <c r="S125" s="372"/>
      <c r="T125" s="372"/>
      <c r="U125" s="372"/>
      <c r="V125" s="372"/>
      <c r="W125" s="372"/>
      <c r="X125" s="372">
        <v>20</v>
      </c>
      <c r="Y125" s="372"/>
      <c r="Z125" s="372"/>
      <c r="AA125" s="372"/>
      <c r="AB125" s="372">
        <v>0</v>
      </c>
      <c r="AC125" s="372">
        <v>20</v>
      </c>
      <c r="AD125" s="372"/>
      <c r="AE125" s="372"/>
      <c r="AF125" s="385"/>
      <c r="AG125" s="369">
        <f>H125+J125+L125+N125+P125+R125+T125+V125+AC125+Z125+AB125+AD125</f>
        <v>20</v>
      </c>
      <c r="AH125" s="369">
        <f>H125+J125+L125+N125+P125+R125+T125+V125+AC125</f>
        <v>20</v>
      </c>
      <c r="AI125" s="369" t="e">
        <f>I125+K125+M125+O125+Q125+S125+U125+W125+Y125+AA125+#REF!+AE125</f>
        <v>#REF!</v>
      </c>
      <c r="AJ125" s="369">
        <f t="shared" si="81"/>
        <v>0</v>
      </c>
    </row>
    <row r="126" spans="1:366" s="404" customFormat="1" ht="47.25" customHeight="1" x14ac:dyDescent="0.35">
      <c r="A126" s="387" t="s">
        <v>94</v>
      </c>
      <c r="B126" s="388">
        <f>H126+J126+L126+N126+P126+R126+T126+V126+X126+Z126+AB126+AD126</f>
        <v>20</v>
      </c>
      <c r="C126" s="388">
        <f>H126+J126+L126+N126+P126+R126+T126+V126+X126</f>
        <v>20</v>
      </c>
      <c r="D126" s="388">
        <f>E126</f>
        <v>20</v>
      </c>
      <c r="E126" s="388">
        <f>I126+K126+M126+O126+Q126+S126+U126+W126+Y126++AA126+AC126+AE126</f>
        <v>20</v>
      </c>
      <c r="F126" s="388">
        <f t="shared" si="95"/>
        <v>100</v>
      </c>
      <c r="G126" s="388">
        <f t="shared" si="96"/>
        <v>100</v>
      </c>
      <c r="H126" s="401"/>
      <c r="I126" s="401"/>
      <c r="J126" s="401"/>
      <c r="K126" s="401"/>
      <c r="L126" s="401"/>
      <c r="M126" s="401"/>
      <c r="N126" s="401"/>
      <c r="O126" s="401"/>
      <c r="P126" s="401"/>
      <c r="Q126" s="401"/>
      <c r="R126" s="401"/>
      <c r="S126" s="401"/>
      <c r="T126" s="401"/>
      <c r="U126" s="401"/>
      <c r="V126" s="401"/>
      <c r="W126" s="401"/>
      <c r="X126" s="391">
        <v>20</v>
      </c>
      <c r="Y126" s="401"/>
      <c r="Z126" s="401"/>
      <c r="AA126" s="401"/>
      <c r="AB126" s="401"/>
      <c r="AC126" s="391">
        <v>20</v>
      </c>
      <c r="AD126" s="391"/>
      <c r="AE126" s="401"/>
      <c r="AF126" s="402"/>
      <c r="AG126" s="403">
        <f t="shared" si="78"/>
        <v>20</v>
      </c>
      <c r="AH126" s="403">
        <f t="shared" si="79"/>
        <v>20</v>
      </c>
      <c r="AI126" s="403">
        <f t="shared" si="80"/>
        <v>20</v>
      </c>
      <c r="AJ126" s="403">
        <f t="shared" si="81"/>
        <v>0</v>
      </c>
      <c r="AM126" s="405"/>
      <c r="AN126" s="405"/>
      <c r="AO126" s="405"/>
      <c r="AP126" s="405"/>
      <c r="AQ126" s="405"/>
      <c r="AR126" s="405"/>
      <c r="AS126" s="405"/>
      <c r="AT126" s="405"/>
      <c r="AU126" s="405"/>
      <c r="AV126" s="405"/>
      <c r="AW126" s="405"/>
      <c r="AX126" s="405"/>
      <c r="AY126" s="405"/>
      <c r="AZ126" s="405"/>
      <c r="BA126" s="405"/>
      <c r="BB126" s="405"/>
      <c r="BC126" s="405"/>
      <c r="BD126" s="405"/>
      <c r="BE126" s="405"/>
      <c r="BF126" s="405"/>
      <c r="BG126" s="405"/>
      <c r="BH126" s="405"/>
      <c r="BI126" s="405"/>
      <c r="BJ126" s="405"/>
      <c r="BK126" s="405"/>
      <c r="BL126" s="405"/>
      <c r="BM126" s="405"/>
      <c r="BN126" s="405"/>
      <c r="BO126" s="405"/>
      <c r="BP126" s="405"/>
      <c r="BQ126" s="405"/>
      <c r="BR126" s="405"/>
      <c r="BS126" s="405"/>
      <c r="BT126" s="405"/>
      <c r="BU126" s="405"/>
      <c r="BV126" s="405"/>
      <c r="BW126" s="405"/>
      <c r="BX126" s="405"/>
      <c r="BY126" s="405"/>
      <c r="BZ126" s="405"/>
      <c r="CA126" s="405"/>
      <c r="CB126" s="405"/>
      <c r="CC126" s="405"/>
      <c r="CD126" s="405"/>
      <c r="CE126" s="405"/>
      <c r="CF126" s="405"/>
      <c r="CG126" s="405"/>
      <c r="CH126" s="405"/>
      <c r="CI126" s="405"/>
      <c r="CJ126" s="405"/>
      <c r="CK126" s="405"/>
      <c r="CL126" s="405"/>
      <c r="CM126" s="405"/>
      <c r="CN126" s="405"/>
      <c r="CO126" s="405"/>
      <c r="CP126" s="405"/>
      <c r="CQ126" s="405"/>
      <c r="CR126" s="405"/>
      <c r="CS126" s="405"/>
      <c r="CT126" s="405"/>
      <c r="CU126" s="405"/>
      <c r="CV126" s="405"/>
      <c r="CW126" s="405"/>
      <c r="CX126" s="405"/>
      <c r="CY126" s="405"/>
      <c r="CZ126" s="405"/>
      <c r="DA126" s="405"/>
      <c r="DB126" s="405"/>
      <c r="DC126" s="405"/>
      <c r="DD126" s="405"/>
      <c r="DE126" s="405"/>
      <c r="DF126" s="405"/>
      <c r="DG126" s="405"/>
      <c r="DH126" s="405"/>
      <c r="DI126" s="405"/>
      <c r="DJ126" s="405"/>
      <c r="DK126" s="405"/>
      <c r="DL126" s="405"/>
      <c r="DM126" s="405"/>
      <c r="DN126" s="405"/>
      <c r="DO126" s="405"/>
      <c r="DP126" s="405"/>
      <c r="DQ126" s="405"/>
      <c r="DR126" s="405"/>
      <c r="DS126" s="405"/>
      <c r="DT126" s="405"/>
      <c r="DU126" s="405"/>
      <c r="DV126" s="405"/>
      <c r="DW126" s="405"/>
      <c r="DX126" s="405"/>
      <c r="DY126" s="405"/>
      <c r="DZ126" s="405"/>
      <c r="EA126" s="405"/>
      <c r="EB126" s="405"/>
      <c r="EC126" s="405"/>
      <c r="ED126" s="405"/>
      <c r="EE126" s="405"/>
      <c r="EF126" s="405"/>
      <c r="EG126" s="405"/>
      <c r="EH126" s="405"/>
      <c r="EI126" s="405"/>
      <c r="EJ126" s="405"/>
      <c r="EK126" s="405"/>
      <c r="EL126" s="405"/>
      <c r="EM126" s="405"/>
      <c r="EN126" s="405"/>
      <c r="EO126" s="405"/>
      <c r="EP126" s="405"/>
      <c r="EQ126" s="405"/>
      <c r="ER126" s="405"/>
      <c r="ES126" s="405"/>
      <c r="ET126" s="405"/>
      <c r="EU126" s="405"/>
      <c r="EV126" s="405"/>
      <c r="EW126" s="405"/>
      <c r="EX126" s="405"/>
      <c r="EY126" s="405"/>
      <c r="EZ126" s="405"/>
      <c r="FA126" s="405"/>
      <c r="FB126" s="405"/>
      <c r="FC126" s="405"/>
      <c r="FD126" s="405"/>
      <c r="FE126" s="405"/>
      <c r="FF126" s="405"/>
      <c r="FG126" s="405"/>
      <c r="FH126" s="405"/>
      <c r="FI126" s="405"/>
      <c r="FJ126" s="405"/>
      <c r="FK126" s="405"/>
      <c r="FL126" s="405"/>
      <c r="FM126" s="405"/>
      <c r="FN126" s="405"/>
      <c r="FO126" s="405"/>
      <c r="FP126" s="405"/>
      <c r="FQ126" s="405"/>
      <c r="FR126" s="405"/>
      <c r="FS126" s="405"/>
      <c r="FT126" s="405"/>
      <c r="FU126" s="405"/>
      <c r="FV126" s="405"/>
      <c r="FW126" s="405"/>
      <c r="FX126" s="405"/>
      <c r="FY126" s="405"/>
      <c r="FZ126" s="405"/>
      <c r="GA126" s="405"/>
      <c r="GB126" s="405"/>
      <c r="GC126" s="405"/>
      <c r="GD126" s="405"/>
      <c r="GE126" s="405"/>
      <c r="GF126" s="405"/>
      <c r="GG126" s="405"/>
      <c r="GH126" s="405"/>
      <c r="GI126" s="405"/>
      <c r="GJ126" s="405"/>
      <c r="GK126" s="405"/>
      <c r="GL126" s="405"/>
      <c r="GM126" s="405"/>
      <c r="GN126" s="405"/>
      <c r="GO126" s="405"/>
      <c r="GP126" s="405"/>
      <c r="GQ126" s="405"/>
      <c r="GR126" s="405"/>
      <c r="GS126" s="405"/>
      <c r="GT126" s="405"/>
      <c r="GU126" s="405"/>
      <c r="GV126" s="405"/>
      <c r="GW126" s="405"/>
      <c r="GX126" s="405"/>
      <c r="GY126" s="405"/>
      <c r="GZ126" s="405"/>
      <c r="HA126" s="405"/>
      <c r="HB126" s="405"/>
      <c r="HC126" s="405"/>
      <c r="HD126" s="405"/>
      <c r="HE126" s="405"/>
      <c r="HF126" s="405"/>
      <c r="HG126" s="405"/>
      <c r="HH126" s="405"/>
      <c r="HI126" s="405"/>
      <c r="HJ126" s="405"/>
      <c r="HK126" s="405"/>
      <c r="HL126" s="405"/>
      <c r="HM126" s="405"/>
      <c r="HN126" s="405"/>
      <c r="HO126" s="405"/>
      <c r="HP126" s="405"/>
      <c r="HQ126" s="405"/>
      <c r="HR126" s="405"/>
      <c r="HS126" s="405"/>
      <c r="HT126" s="405"/>
      <c r="HU126" s="405"/>
      <c r="HV126" s="405"/>
      <c r="HW126" s="405"/>
      <c r="HX126" s="405"/>
      <c r="HY126" s="405"/>
      <c r="HZ126" s="405"/>
      <c r="IA126" s="405"/>
      <c r="IB126" s="405"/>
      <c r="IC126" s="405"/>
      <c r="ID126" s="405"/>
      <c r="IE126" s="405"/>
      <c r="IF126" s="405"/>
      <c r="IG126" s="405"/>
      <c r="IH126" s="405"/>
      <c r="II126" s="405"/>
      <c r="IJ126" s="405"/>
      <c r="IK126" s="405"/>
      <c r="IL126" s="405"/>
      <c r="IM126" s="405"/>
      <c r="IN126" s="405"/>
      <c r="IO126" s="405"/>
      <c r="IP126" s="405"/>
      <c r="IQ126" s="405"/>
      <c r="IR126" s="405"/>
      <c r="IS126" s="405"/>
      <c r="IT126" s="405"/>
      <c r="IU126" s="405"/>
      <c r="IV126" s="405"/>
      <c r="IW126" s="405"/>
      <c r="IX126" s="405"/>
      <c r="IY126" s="405"/>
      <c r="IZ126" s="405"/>
      <c r="JA126" s="405"/>
      <c r="JB126" s="405"/>
      <c r="JC126" s="405"/>
      <c r="JD126" s="405"/>
      <c r="JE126" s="405"/>
      <c r="JF126" s="405"/>
      <c r="JG126" s="405"/>
      <c r="JH126" s="405"/>
      <c r="JI126" s="405"/>
      <c r="JJ126" s="405"/>
      <c r="JK126" s="405"/>
      <c r="JL126" s="405"/>
      <c r="JM126" s="405"/>
      <c r="JN126" s="405"/>
      <c r="JO126" s="405"/>
      <c r="JP126" s="405"/>
      <c r="JQ126" s="405"/>
      <c r="JR126" s="405"/>
      <c r="JS126" s="405"/>
      <c r="JT126" s="405"/>
      <c r="JU126" s="405"/>
      <c r="JV126" s="405"/>
      <c r="JW126" s="405"/>
      <c r="JX126" s="405"/>
      <c r="JY126" s="405"/>
      <c r="JZ126" s="405"/>
      <c r="KA126" s="405"/>
      <c r="KB126" s="405"/>
      <c r="KC126" s="405"/>
      <c r="KD126" s="405"/>
      <c r="KE126" s="405"/>
      <c r="KF126" s="405"/>
      <c r="KG126" s="405"/>
      <c r="KH126" s="405"/>
      <c r="KI126" s="405"/>
      <c r="KJ126" s="405"/>
      <c r="KK126" s="405"/>
      <c r="KL126" s="405"/>
      <c r="KM126" s="405"/>
      <c r="KN126" s="405"/>
      <c r="KO126" s="405"/>
      <c r="KP126" s="405"/>
      <c r="KQ126" s="405"/>
      <c r="KR126" s="405"/>
      <c r="KS126" s="405"/>
      <c r="KT126" s="405"/>
      <c r="KU126" s="405"/>
      <c r="KV126" s="405"/>
      <c r="KW126" s="405"/>
      <c r="KX126" s="405"/>
      <c r="KY126" s="405"/>
      <c r="KZ126" s="405"/>
      <c r="LA126" s="405"/>
      <c r="LB126" s="405"/>
      <c r="LC126" s="405"/>
      <c r="LD126" s="405"/>
      <c r="LE126" s="405"/>
      <c r="LF126" s="405"/>
      <c r="LG126" s="405"/>
      <c r="LH126" s="405"/>
      <c r="LI126" s="405"/>
      <c r="LJ126" s="405"/>
      <c r="LK126" s="405"/>
      <c r="LL126" s="405"/>
      <c r="LM126" s="405"/>
      <c r="LN126" s="405"/>
      <c r="LO126" s="405"/>
      <c r="LP126" s="405"/>
      <c r="LQ126" s="405"/>
      <c r="LR126" s="405"/>
      <c r="LS126" s="405"/>
      <c r="LT126" s="405"/>
      <c r="LU126" s="405"/>
      <c r="LV126" s="405"/>
      <c r="LW126" s="405"/>
      <c r="LX126" s="405"/>
      <c r="LY126" s="405"/>
      <c r="LZ126" s="405"/>
      <c r="MA126" s="405"/>
      <c r="MB126" s="405"/>
      <c r="MC126" s="405"/>
      <c r="MD126" s="405"/>
      <c r="ME126" s="405"/>
      <c r="MF126" s="405"/>
      <c r="MG126" s="405"/>
      <c r="MH126" s="405"/>
      <c r="MI126" s="405"/>
      <c r="MJ126" s="405"/>
      <c r="MK126" s="405"/>
      <c r="ML126" s="405"/>
      <c r="MM126" s="405"/>
      <c r="MN126" s="405"/>
      <c r="MO126" s="405"/>
      <c r="MP126" s="405"/>
      <c r="MQ126" s="405"/>
      <c r="MR126" s="405"/>
      <c r="MS126" s="405"/>
      <c r="MT126" s="405"/>
      <c r="MU126" s="405"/>
      <c r="MV126" s="405"/>
      <c r="MW126" s="405"/>
      <c r="MX126" s="405"/>
      <c r="MY126" s="405"/>
      <c r="MZ126" s="405"/>
      <c r="NA126" s="405"/>
      <c r="NB126" s="405"/>
    </row>
    <row r="127" spans="1:366" s="79" customFormat="1" ht="27.75" customHeight="1" x14ac:dyDescent="0.3">
      <c r="A127" s="395" t="s">
        <v>705</v>
      </c>
      <c r="B127" s="1460"/>
      <c r="C127" s="1460"/>
      <c r="D127" s="1460"/>
      <c r="E127" s="1460"/>
      <c r="F127" s="1460"/>
      <c r="G127" s="1460"/>
      <c r="H127" s="1460"/>
      <c r="I127" s="1460"/>
      <c r="J127" s="1460"/>
      <c r="K127" s="1460"/>
      <c r="L127" s="1460"/>
      <c r="M127" s="1460"/>
      <c r="N127" s="1460"/>
      <c r="O127" s="1460"/>
      <c r="P127" s="1460"/>
      <c r="Q127" s="1460"/>
      <c r="R127" s="1460"/>
      <c r="S127" s="1460"/>
      <c r="T127" s="1460"/>
      <c r="U127" s="1460"/>
      <c r="V127" s="1460"/>
      <c r="W127" s="1460"/>
      <c r="X127" s="1460"/>
      <c r="Y127" s="1460"/>
      <c r="Z127" s="1460"/>
      <c r="AA127" s="1460"/>
      <c r="AB127" s="1460"/>
      <c r="AC127" s="1460"/>
      <c r="AD127" s="1460"/>
      <c r="AE127" s="1461"/>
      <c r="AF127" s="389"/>
      <c r="AG127" s="369">
        <f t="shared" si="78"/>
        <v>0</v>
      </c>
      <c r="AH127" s="369">
        <f t="shared" si="79"/>
        <v>0</v>
      </c>
      <c r="AI127" s="369">
        <f t="shared" si="80"/>
        <v>0</v>
      </c>
      <c r="AJ127" s="369">
        <f t="shared" si="81"/>
        <v>0</v>
      </c>
    </row>
    <row r="128" spans="1:366" s="398" customFormat="1" ht="33.75" customHeight="1" x14ac:dyDescent="0.3">
      <c r="A128" s="82" t="s">
        <v>26</v>
      </c>
      <c r="B128" s="367">
        <f>B130+B129</f>
        <v>500</v>
      </c>
      <c r="C128" s="367">
        <f>C130+C129</f>
        <v>500</v>
      </c>
      <c r="D128" s="367">
        <f>D130+D129</f>
        <v>500</v>
      </c>
      <c r="E128" s="367">
        <f>E130+E129</f>
        <v>500</v>
      </c>
      <c r="F128" s="367">
        <f t="shared" ref="F128:F130" si="99">IFERROR(E128/B128*100,0)</f>
        <v>100</v>
      </c>
      <c r="G128" s="367">
        <f t="shared" ref="G128:G130" si="100">IFERROR(E128/C128*100,0)</f>
        <v>100</v>
      </c>
      <c r="H128" s="367">
        <f t="shared" ref="H128:AE128" si="101">H130+H129</f>
        <v>0</v>
      </c>
      <c r="I128" s="367">
        <f t="shared" si="101"/>
        <v>0</v>
      </c>
      <c r="J128" s="367">
        <f t="shared" si="101"/>
        <v>0</v>
      </c>
      <c r="K128" s="367">
        <f t="shared" si="101"/>
        <v>0</v>
      </c>
      <c r="L128" s="367">
        <f t="shared" si="101"/>
        <v>0</v>
      </c>
      <c r="M128" s="367">
        <f t="shared" si="101"/>
        <v>0</v>
      </c>
      <c r="N128" s="367">
        <f t="shared" si="101"/>
        <v>0</v>
      </c>
      <c r="O128" s="367">
        <f t="shared" si="101"/>
        <v>0</v>
      </c>
      <c r="P128" s="367">
        <f t="shared" si="101"/>
        <v>0</v>
      </c>
      <c r="Q128" s="367">
        <f t="shared" si="101"/>
        <v>0</v>
      </c>
      <c r="R128" s="367">
        <f t="shared" si="101"/>
        <v>0</v>
      </c>
      <c r="S128" s="367">
        <f t="shared" si="101"/>
        <v>0</v>
      </c>
      <c r="T128" s="367">
        <f t="shared" si="101"/>
        <v>0</v>
      </c>
      <c r="U128" s="367">
        <f t="shared" si="101"/>
        <v>0</v>
      </c>
      <c r="V128" s="367">
        <f t="shared" si="101"/>
        <v>0</v>
      </c>
      <c r="W128" s="367">
        <f t="shared" si="101"/>
        <v>0</v>
      </c>
      <c r="X128" s="367">
        <f t="shared" si="101"/>
        <v>500</v>
      </c>
      <c r="Y128" s="367">
        <f t="shared" si="101"/>
        <v>0</v>
      </c>
      <c r="Z128" s="367">
        <f t="shared" si="101"/>
        <v>0</v>
      </c>
      <c r="AA128" s="367">
        <f t="shared" si="101"/>
        <v>0</v>
      </c>
      <c r="AB128" s="367">
        <f t="shared" ref="AB128" si="102">AB130+AB129</f>
        <v>0</v>
      </c>
      <c r="AC128" s="367">
        <f t="shared" ref="AC128" si="103">AC130+AC129</f>
        <v>500</v>
      </c>
      <c r="AD128" s="367">
        <f t="shared" si="101"/>
        <v>0</v>
      </c>
      <c r="AE128" s="367">
        <f t="shared" si="101"/>
        <v>0</v>
      </c>
      <c r="AF128" s="364"/>
      <c r="AG128" s="369">
        <f t="shared" si="78"/>
        <v>500</v>
      </c>
      <c r="AH128" s="369">
        <f t="shared" si="79"/>
        <v>500</v>
      </c>
      <c r="AI128" s="369">
        <f t="shared" si="80"/>
        <v>500</v>
      </c>
      <c r="AJ128" s="369">
        <f t="shared" si="81"/>
        <v>0</v>
      </c>
    </row>
    <row r="129" spans="1:36" s="79" customFormat="1" ht="42.75" customHeight="1" x14ac:dyDescent="0.35">
      <c r="A129" s="84" t="s">
        <v>93</v>
      </c>
      <c r="B129" s="377">
        <f>H129+J129+L129+N129+P129+R129+T129+V129+X129+Z129+AB129+AD129</f>
        <v>0</v>
      </c>
      <c r="C129" s="377">
        <f>H129+J129+L129+N129+P129+R129+T129+V129+X129+Z129+AB129</f>
        <v>0</v>
      </c>
      <c r="D129" s="377">
        <f>E129</f>
        <v>0</v>
      </c>
      <c r="E129" s="377">
        <f t="shared" ref="E129:E130" si="104">I129+K129+M129+O129+Q129+S129+U129+W129+Y129+AA129+AC129+AE129</f>
        <v>0</v>
      </c>
      <c r="F129" s="377">
        <f t="shared" si="99"/>
        <v>0</v>
      </c>
      <c r="G129" s="377">
        <f t="shared" si="100"/>
        <v>0</v>
      </c>
      <c r="H129" s="372">
        <v>0</v>
      </c>
      <c r="I129" s="372">
        <v>0</v>
      </c>
      <c r="J129" s="372">
        <v>0</v>
      </c>
      <c r="K129" s="372">
        <v>0</v>
      </c>
      <c r="L129" s="372">
        <v>0</v>
      </c>
      <c r="M129" s="372">
        <v>0</v>
      </c>
      <c r="N129" s="372">
        <v>0</v>
      </c>
      <c r="O129" s="372">
        <v>0</v>
      </c>
      <c r="P129" s="372">
        <v>0</v>
      </c>
      <c r="Q129" s="372">
        <v>0</v>
      </c>
      <c r="R129" s="372">
        <v>0</v>
      </c>
      <c r="S129" s="372">
        <v>0</v>
      </c>
      <c r="T129" s="372">
        <v>0</v>
      </c>
      <c r="U129" s="372">
        <v>0</v>
      </c>
      <c r="V129" s="372">
        <v>0</v>
      </c>
      <c r="W129" s="372">
        <v>0</v>
      </c>
      <c r="X129" s="372">
        <v>0</v>
      </c>
      <c r="Y129" s="372">
        <v>0</v>
      </c>
      <c r="Z129" s="372">
        <v>0</v>
      </c>
      <c r="AA129" s="372">
        <v>0</v>
      </c>
      <c r="AB129" s="372">
        <v>0</v>
      </c>
      <c r="AC129" s="372">
        <v>0</v>
      </c>
      <c r="AD129" s="372">
        <v>0</v>
      </c>
      <c r="AE129" s="372">
        <v>0</v>
      </c>
      <c r="AF129" s="385"/>
      <c r="AG129" s="369">
        <f t="shared" si="78"/>
        <v>0</v>
      </c>
      <c r="AH129" s="369">
        <f t="shared" si="79"/>
        <v>0</v>
      </c>
      <c r="AI129" s="369">
        <f t="shared" si="80"/>
        <v>0</v>
      </c>
      <c r="AJ129" s="369">
        <f t="shared" si="81"/>
        <v>0</v>
      </c>
    </row>
    <row r="130" spans="1:36" s="79" customFormat="1" ht="43.5" customHeight="1" x14ac:dyDescent="0.35">
      <c r="A130" s="83" t="s">
        <v>28</v>
      </c>
      <c r="B130" s="377">
        <f>H130+J130+L130+N130+P130+R130+T130+V130+X130+Z130+AB130+AD130</f>
        <v>500</v>
      </c>
      <c r="C130" s="377">
        <f>H130+J130+L130+N130+P130+R130+T130+V130+X130+Z130+AB130</f>
        <v>500</v>
      </c>
      <c r="D130" s="377">
        <f>E130</f>
        <v>500</v>
      </c>
      <c r="E130" s="377">
        <f t="shared" si="104"/>
        <v>500</v>
      </c>
      <c r="F130" s="377">
        <f t="shared" si="99"/>
        <v>100</v>
      </c>
      <c r="G130" s="377">
        <f t="shared" si="100"/>
        <v>100</v>
      </c>
      <c r="H130" s="372">
        <v>0</v>
      </c>
      <c r="I130" s="372">
        <v>0</v>
      </c>
      <c r="J130" s="372">
        <v>0</v>
      </c>
      <c r="K130" s="372">
        <v>0</v>
      </c>
      <c r="L130" s="372">
        <v>0</v>
      </c>
      <c r="M130" s="372">
        <v>0</v>
      </c>
      <c r="N130" s="372">
        <v>0</v>
      </c>
      <c r="O130" s="372">
        <v>0</v>
      </c>
      <c r="P130" s="372">
        <v>0</v>
      </c>
      <c r="Q130" s="372">
        <v>0</v>
      </c>
      <c r="R130" s="372">
        <v>0</v>
      </c>
      <c r="S130" s="372">
        <v>0</v>
      </c>
      <c r="T130" s="372">
        <v>0</v>
      </c>
      <c r="U130" s="372">
        <v>0</v>
      </c>
      <c r="V130" s="372">
        <v>0</v>
      </c>
      <c r="W130" s="372">
        <v>0</v>
      </c>
      <c r="X130" s="372">
        <v>500</v>
      </c>
      <c r="Y130" s="372">
        <v>0</v>
      </c>
      <c r="Z130" s="372">
        <v>0</v>
      </c>
      <c r="AA130" s="372">
        <v>0</v>
      </c>
      <c r="AB130" s="372">
        <v>0</v>
      </c>
      <c r="AC130" s="372">
        <v>500</v>
      </c>
      <c r="AD130" s="372">
        <v>0</v>
      </c>
      <c r="AE130" s="372">
        <v>0</v>
      </c>
      <c r="AF130" s="385"/>
      <c r="AG130" s="369">
        <f t="shared" si="78"/>
        <v>500</v>
      </c>
      <c r="AH130" s="369">
        <f t="shared" si="79"/>
        <v>500</v>
      </c>
      <c r="AI130" s="369">
        <f t="shared" si="80"/>
        <v>500</v>
      </c>
      <c r="AJ130" s="369">
        <f t="shared" si="81"/>
        <v>0</v>
      </c>
    </row>
    <row r="131" spans="1:36" s="79" customFormat="1" ht="27.75" customHeight="1" x14ac:dyDescent="0.3">
      <c r="A131" s="395" t="s">
        <v>707</v>
      </c>
      <c r="B131" s="1460"/>
      <c r="C131" s="1460"/>
      <c r="D131" s="1460"/>
      <c r="E131" s="1460"/>
      <c r="F131" s="1460"/>
      <c r="G131" s="1460"/>
      <c r="H131" s="1460"/>
      <c r="I131" s="1460"/>
      <c r="J131" s="1460"/>
      <c r="K131" s="1460"/>
      <c r="L131" s="1460"/>
      <c r="M131" s="1460"/>
      <c r="N131" s="1460"/>
      <c r="O131" s="1460"/>
      <c r="P131" s="1460"/>
      <c r="Q131" s="1460"/>
      <c r="R131" s="1460"/>
      <c r="S131" s="1460"/>
      <c r="T131" s="1460"/>
      <c r="U131" s="1460"/>
      <c r="V131" s="1460"/>
      <c r="W131" s="1460"/>
      <c r="X131" s="1460"/>
      <c r="Y131" s="1460"/>
      <c r="Z131" s="1460"/>
      <c r="AA131" s="1460"/>
      <c r="AB131" s="1460"/>
      <c r="AC131" s="1460"/>
      <c r="AD131" s="1460"/>
      <c r="AE131" s="1461"/>
      <c r="AF131" s="389"/>
      <c r="AG131" s="369">
        <f t="shared" ref="AG131:AG134" si="105">H131+J131+L131+N131+P131+R131+T131+V131+X131+Z131+AB131+AD131</f>
        <v>0</v>
      </c>
      <c r="AH131" s="369">
        <f t="shared" ref="AH131:AH134" si="106">H131+J131+L131+N131+P131+R131+T131+V131+X131</f>
        <v>0</v>
      </c>
      <c r="AI131" s="369">
        <f t="shared" ref="AI131:AI134" si="107">I131+K131+M131+O131+Q131+S131+U131+W131+Y131+AA131+AC131+AE131</f>
        <v>0</v>
      </c>
      <c r="AJ131" s="369">
        <f t="shared" ref="AJ131:AJ134" si="108">E131-C131</f>
        <v>0</v>
      </c>
    </row>
    <row r="132" spans="1:36" s="398" customFormat="1" ht="33.75" customHeight="1" x14ac:dyDescent="0.3">
      <c r="A132" s="82" t="s">
        <v>26</v>
      </c>
      <c r="B132" s="367">
        <f>B134+B133</f>
        <v>790</v>
      </c>
      <c r="C132" s="367">
        <f>C134+C133</f>
        <v>790</v>
      </c>
      <c r="D132" s="367">
        <f>D134+D133</f>
        <v>790</v>
      </c>
      <c r="E132" s="367">
        <f>E134+E133</f>
        <v>790</v>
      </c>
      <c r="F132" s="367">
        <f t="shared" ref="F132:F134" si="109">IFERROR(E132/B132*100,0)</f>
        <v>100</v>
      </c>
      <c r="G132" s="367">
        <f t="shared" ref="G132:G134" si="110">IFERROR(E132/C132*100,0)</f>
        <v>100</v>
      </c>
      <c r="H132" s="367">
        <f t="shared" ref="H132:AE132" si="111">H134+H133</f>
        <v>0</v>
      </c>
      <c r="I132" s="367">
        <f t="shared" si="111"/>
        <v>0</v>
      </c>
      <c r="J132" s="367">
        <f t="shared" si="111"/>
        <v>0</v>
      </c>
      <c r="K132" s="367">
        <f t="shared" si="111"/>
        <v>0</v>
      </c>
      <c r="L132" s="367">
        <f t="shared" si="111"/>
        <v>0</v>
      </c>
      <c r="M132" s="367">
        <f t="shared" si="111"/>
        <v>0</v>
      </c>
      <c r="N132" s="367">
        <f t="shared" si="111"/>
        <v>0</v>
      </c>
      <c r="O132" s="367">
        <f t="shared" si="111"/>
        <v>0</v>
      </c>
      <c r="P132" s="367">
        <f t="shared" si="111"/>
        <v>0</v>
      </c>
      <c r="Q132" s="367">
        <f t="shared" si="111"/>
        <v>0</v>
      </c>
      <c r="R132" s="367">
        <f t="shared" si="111"/>
        <v>0</v>
      </c>
      <c r="S132" s="367">
        <f t="shared" si="111"/>
        <v>0</v>
      </c>
      <c r="T132" s="367">
        <f t="shared" si="111"/>
        <v>0</v>
      </c>
      <c r="U132" s="367">
        <f t="shared" si="111"/>
        <v>0</v>
      </c>
      <c r="V132" s="367">
        <f t="shared" si="111"/>
        <v>0</v>
      </c>
      <c r="W132" s="367">
        <f t="shared" si="111"/>
        <v>0</v>
      </c>
      <c r="X132" s="367">
        <f t="shared" si="111"/>
        <v>790</v>
      </c>
      <c r="Y132" s="367">
        <f t="shared" si="111"/>
        <v>0</v>
      </c>
      <c r="Z132" s="367">
        <f t="shared" si="111"/>
        <v>0</v>
      </c>
      <c r="AA132" s="367">
        <f t="shared" si="111"/>
        <v>0</v>
      </c>
      <c r="AB132" s="367">
        <f t="shared" ref="AB132" si="112">AB134+AB133</f>
        <v>0</v>
      </c>
      <c r="AC132" s="367">
        <f t="shared" ref="AC132" si="113">AC134+AC133</f>
        <v>790</v>
      </c>
      <c r="AD132" s="367">
        <f t="shared" si="111"/>
        <v>0</v>
      </c>
      <c r="AE132" s="367">
        <f t="shared" si="111"/>
        <v>0</v>
      </c>
      <c r="AF132" s="364"/>
      <c r="AG132" s="369">
        <f t="shared" si="105"/>
        <v>790</v>
      </c>
      <c r="AH132" s="369">
        <f t="shared" si="106"/>
        <v>790</v>
      </c>
      <c r="AI132" s="369">
        <f t="shared" si="107"/>
        <v>790</v>
      </c>
      <c r="AJ132" s="369">
        <f t="shared" si="108"/>
        <v>0</v>
      </c>
    </row>
    <row r="133" spans="1:36" s="79" customFormat="1" ht="42.75" customHeight="1" x14ac:dyDescent="0.35">
      <c r="A133" s="84" t="s">
        <v>93</v>
      </c>
      <c r="B133" s="377">
        <f>H133+J133+L133+N133+P133+R133+T133+V133+X133+Z133+AB133+AD133</f>
        <v>0</v>
      </c>
      <c r="C133" s="377">
        <f>H133+J133+L133+N133+P133+R133+T133+V133+X133+Z133+AB133</f>
        <v>0</v>
      </c>
      <c r="D133" s="377">
        <f>E133</f>
        <v>0</v>
      </c>
      <c r="E133" s="377">
        <f t="shared" ref="E133:E134" si="114">I133+K133+M133+O133+Q133+S133+U133+W133+Y133+AA133+AC133+AE133</f>
        <v>0</v>
      </c>
      <c r="F133" s="377">
        <f t="shared" si="109"/>
        <v>0</v>
      </c>
      <c r="G133" s="377">
        <f t="shared" si="110"/>
        <v>0</v>
      </c>
      <c r="H133" s="372">
        <v>0</v>
      </c>
      <c r="I133" s="372">
        <v>0</v>
      </c>
      <c r="J133" s="372">
        <v>0</v>
      </c>
      <c r="K133" s="372">
        <v>0</v>
      </c>
      <c r="L133" s="372">
        <v>0</v>
      </c>
      <c r="M133" s="372">
        <v>0</v>
      </c>
      <c r="N133" s="372">
        <v>0</v>
      </c>
      <c r="O133" s="372">
        <v>0</v>
      </c>
      <c r="P133" s="372">
        <v>0</v>
      </c>
      <c r="Q133" s="372">
        <v>0</v>
      </c>
      <c r="R133" s="372">
        <v>0</v>
      </c>
      <c r="S133" s="372">
        <v>0</v>
      </c>
      <c r="T133" s="372">
        <v>0</v>
      </c>
      <c r="U133" s="372">
        <v>0</v>
      </c>
      <c r="V133" s="372">
        <v>0</v>
      </c>
      <c r="W133" s="372">
        <v>0</v>
      </c>
      <c r="X133" s="372">
        <v>0</v>
      </c>
      <c r="Y133" s="372">
        <v>0</v>
      </c>
      <c r="Z133" s="372">
        <v>0</v>
      </c>
      <c r="AA133" s="372">
        <v>0</v>
      </c>
      <c r="AB133" s="372">
        <v>0</v>
      </c>
      <c r="AC133" s="372">
        <v>0</v>
      </c>
      <c r="AD133" s="372">
        <v>0</v>
      </c>
      <c r="AE133" s="372">
        <v>0</v>
      </c>
      <c r="AF133" s="385"/>
      <c r="AG133" s="369">
        <f t="shared" si="105"/>
        <v>0</v>
      </c>
      <c r="AH133" s="369">
        <f t="shared" si="106"/>
        <v>0</v>
      </c>
      <c r="AI133" s="369">
        <f t="shared" si="107"/>
        <v>0</v>
      </c>
      <c r="AJ133" s="369">
        <f t="shared" si="108"/>
        <v>0</v>
      </c>
    </row>
    <row r="134" spans="1:36" s="79" customFormat="1" ht="43.5" customHeight="1" x14ac:dyDescent="0.35">
      <c r="A134" s="83" t="s">
        <v>28</v>
      </c>
      <c r="B134" s="377">
        <f>H134+J134+L134+N134+P134+R134+T134+V134+X134+Z134+AB134+AD134</f>
        <v>790</v>
      </c>
      <c r="C134" s="377">
        <f>H134+J134+L134+N134+P134+R134+T134+V134+X134+Z134+AB134</f>
        <v>790</v>
      </c>
      <c r="D134" s="377">
        <f>E134</f>
        <v>790</v>
      </c>
      <c r="E134" s="377">
        <f t="shared" si="114"/>
        <v>790</v>
      </c>
      <c r="F134" s="377">
        <f t="shared" si="109"/>
        <v>100</v>
      </c>
      <c r="G134" s="377">
        <f t="shared" si="110"/>
        <v>100</v>
      </c>
      <c r="H134" s="372">
        <v>0</v>
      </c>
      <c r="I134" s="372">
        <v>0</v>
      </c>
      <c r="J134" s="372">
        <v>0</v>
      </c>
      <c r="K134" s="372">
        <v>0</v>
      </c>
      <c r="L134" s="372">
        <v>0</v>
      </c>
      <c r="M134" s="372">
        <v>0</v>
      </c>
      <c r="N134" s="372">
        <v>0</v>
      </c>
      <c r="O134" s="372">
        <v>0</v>
      </c>
      <c r="P134" s="372">
        <v>0</v>
      </c>
      <c r="Q134" s="372">
        <v>0</v>
      </c>
      <c r="R134" s="372">
        <v>0</v>
      </c>
      <c r="S134" s="372">
        <v>0</v>
      </c>
      <c r="T134" s="372">
        <v>0</v>
      </c>
      <c r="U134" s="372">
        <v>0</v>
      </c>
      <c r="V134" s="372">
        <v>0</v>
      </c>
      <c r="W134" s="372">
        <v>0</v>
      </c>
      <c r="X134" s="372">
        <v>790</v>
      </c>
      <c r="Y134" s="372">
        <v>0</v>
      </c>
      <c r="Z134" s="372">
        <v>0</v>
      </c>
      <c r="AA134" s="372">
        <v>0</v>
      </c>
      <c r="AB134" s="372">
        <v>0</v>
      </c>
      <c r="AC134" s="372">
        <v>790</v>
      </c>
      <c r="AD134" s="372">
        <v>0</v>
      </c>
      <c r="AE134" s="372">
        <v>0</v>
      </c>
      <c r="AF134" s="385"/>
      <c r="AG134" s="369">
        <f t="shared" si="105"/>
        <v>790</v>
      </c>
      <c r="AH134" s="369">
        <f t="shared" si="106"/>
        <v>790</v>
      </c>
      <c r="AI134" s="369">
        <f t="shared" si="107"/>
        <v>790</v>
      </c>
      <c r="AJ134" s="369">
        <f t="shared" si="108"/>
        <v>0</v>
      </c>
    </row>
    <row r="135" spans="1:36" s="79" customFormat="1" ht="27.75" customHeight="1" x14ac:dyDescent="0.3">
      <c r="A135" s="395" t="s">
        <v>708</v>
      </c>
      <c r="B135" s="1460"/>
      <c r="C135" s="1460"/>
      <c r="D135" s="1460"/>
      <c r="E135" s="1460"/>
      <c r="F135" s="1460"/>
      <c r="G135" s="1460"/>
      <c r="H135" s="1460"/>
      <c r="I135" s="1460"/>
      <c r="J135" s="1460"/>
      <c r="K135" s="1460"/>
      <c r="L135" s="1460"/>
      <c r="M135" s="1460"/>
      <c r="N135" s="1460"/>
      <c r="O135" s="1460"/>
      <c r="P135" s="1460"/>
      <c r="Q135" s="1460"/>
      <c r="R135" s="1460"/>
      <c r="S135" s="1460"/>
      <c r="T135" s="1460"/>
      <c r="U135" s="1460"/>
      <c r="V135" s="1460"/>
      <c r="W135" s="1460"/>
      <c r="X135" s="1460"/>
      <c r="Y135" s="1460"/>
      <c r="Z135" s="1460"/>
      <c r="AA135" s="1460"/>
      <c r="AB135" s="1460"/>
      <c r="AC135" s="1460"/>
      <c r="AD135" s="1460"/>
      <c r="AE135" s="1461"/>
      <c r="AF135" s="389"/>
      <c r="AG135" s="369">
        <f t="shared" ref="AG135:AG138" si="115">H135+J135+L135+N135+P135+R135+T135+V135+X135+Z135+AB135+AD135</f>
        <v>0</v>
      </c>
      <c r="AH135" s="369">
        <f t="shared" ref="AH135:AH138" si="116">H135+J135+L135+N135+P135+R135+T135+V135+X135</f>
        <v>0</v>
      </c>
      <c r="AI135" s="369">
        <f t="shared" ref="AI135:AI138" si="117">I135+K135+M135+O135+Q135+S135+U135+W135+Y135+AA135+AC135+AE135</f>
        <v>0</v>
      </c>
      <c r="AJ135" s="369">
        <f t="shared" ref="AJ135:AJ138" si="118">E135-C135</f>
        <v>0</v>
      </c>
    </row>
    <row r="136" spans="1:36" s="398" customFormat="1" ht="33.75" customHeight="1" x14ac:dyDescent="0.3">
      <c r="A136" s="82" t="s">
        <v>26</v>
      </c>
      <c r="B136" s="367">
        <f>B138+B137</f>
        <v>0</v>
      </c>
      <c r="C136" s="367">
        <f>C138+C137</f>
        <v>0</v>
      </c>
      <c r="D136" s="367">
        <f>D138+D137</f>
        <v>0</v>
      </c>
      <c r="E136" s="367">
        <f>E138+E137</f>
        <v>0</v>
      </c>
      <c r="F136" s="367">
        <f t="shared" ref="F136:F138" si="119">IFERROR(E136/B136*100,0)</f>
        <v>0</v>
      </c>
      <c r="G136" s="367">
        <f t="shared" ref="G136:G138" si="120">IFERROR(E136/C136*100,0)</f>
        <v>0</v>
      </c>
      <c r="H136" s="367">
        <f t="shared" ref="H136:AE136" si="121">H138+H137</f>
        <v>0</v>
      </c>
      <c r="I136" s="367">
        <f t="shared" si="121"/>
        <v>0</v>
      </c>
      <c r="J136" s="367">
        <f t="shared" si="121"/>
        <v>0</v>
      </c>
      <c r="K136" s="367">
        <f t="shared" si="121"/>
        <v>0</v>
      </c>
      <c r="L136" s="367">
        <f t="shared" si="121"/>
        <v>0</v>
      </c>
      <c r="M136" s="367">
        <f t="shared" si="121"/>
        <v>0</v>
      </c>
      <c r="N136" s="367">
        <f t="shared" si="121"/>
        <v>0</v>
      </c>
      <c r="O136" s="367">
        <f t="shared" si="121"/>
        <v>0</v>
      </c>
      <c r="P136" s="367">
        <f t="shared" si="121"/>
        <v>0</v>
      </c>
      <c r="Q136" s="367">
        <f t="shared" si="121"/>
        <v>0</v>
      </c>
      <c r="R136" s="367">
        <f t="shared" si="121"/>
        <v>0</v>
      </c>
      <c r="S136" s="367">
        <f t="shared" si="121"/>
        <v>0</v>
      </c>
      <c r="T136" s="367">
        <f t="shared" si="121"/>
        <v>0</v>
      </c>
      <c r="U136" s="367">
        <f t="shared" si="121"/>
        <v>0</v>
      </c>
      <c r="V136" s="367">
        <f t="shared" si="121"/>
        <v>0</v>
      </c>
      <c r="W136" s="367">
        <f t="shared" si="121"/>
        <v>0</v>
      </c>
      <c r="X136" s="367">
        <f t="shared" si="121"/>
        <v>0</v>
      </c>
      <c r="Y136" s="367">
        <f t="shared" si="121"/>
        <v>0</v>
      </c>
      <c r="Z136" s="367">
        <f t="shared" ref="Z136" si="122">Z138+Z137</f>
        <v>0</v>
      </c>
      <c r="AA136" s="367">
        <f t="shared" si="121"/>
        <v>0</v>
      </c>
      <c r="AB136" s="367">
        <f t="shared" si="121"/>
        <v>0</v>
      </c>
      <c r="AC136" s="367">
        <f t="shared" ref="AC136" si="123">AC138+AC137</f>
        <v>0</v>
      </c>
      <c r="AD136" s="367">
        <f t="shared" si="121"/>
        <v>0</v>
      </c>
      <c r="AE136" s="367">
        <f t="shared" si="121"/>
        <v>0</v>
      </c>
      <c r="AF136" s="364"/>
      <c r="AG136" s="369">
        <f t="shared" si="115"/>
        <v>0</v>
      </c>
      <c r="AH136" s="369">
        <f t="shared" si="116"/>
        <v>0</v>
      </c>
      <c r="AI136" s="369">
        <f t="shared" si="117"/>
        <v>0</v>
      </c>
      <c r="AJ136" s="369">
        <f t="shared" si="118"/>
        <v>0</v>
      </c>
    </row>
    <row r="137" spans="1:36" s="79" customFormat="1" ht="42.75" customHeight="1" x14ac:dyDescent="0.35">
      <c r="A137" s="84" t="s">
        <v>93</v>
      </c>
      <c r="B137" s="377">
        <f>H137+J137+L137+N137+P137+R137+T137+V137+X137+Z137+AB137+AD137</f>
        <v>0</v>
      </c>
      <c r="C137" s="377">
        <f>H137+J137+L137+N137+P137+R137+T137+V137+X137+Z137+AB137</f>
        <v>0</v>
      </c>
      <c r="D137" s="377">
        <f>E137</f>
        <v>0</v>
      </c>
      <c r="E137" s="377">
        <f t="shared" ref="E137:E138" si="124">I137+K137+M137+O137+Q137+S137+U137+W137+Y137+AA137+AC137+AE137</f>
        <v>0</v>
      </c>
      <c r="F137" s="377">
        <f t="shared" si="119"/>
        <v>0</v>
      </c>
      <c r="G137" s="377">
        <f t="shared" si="120"/>
        <v>0</v>
      </c>
      <c r="H137" s="372">
        <v>0</v>
      </c>
      <c r="I137" s="372">
        <v>0</v>
      </c>
      <c r="J137" s="372">
        <v>0</v>
      </c>
      <c r="K137" s="372">
        <v>0</v>
      </c>
      <c r="L137" s="372">
        <v>0</v>
      </c>
      <c r="M137" s="372">
        <v>0</v>
      </c>
      <c r="N137" s="372">
        <v>0</v>
      </c>
      <c r="O137" s="372">
        <v>0</v>
      </c>
      <c r="P137" s="372">
        <v>0</v>
      </c>
      <c r="Q137" s="372">
        <v>0</v>
      </c>
      <c r="R137" s="372">
        <v>0</v>
      </c>
      <c r="S137" s="372">
        <v>0</v>
      </c>
      <c r="T137" s="372">
        <v>0</v>
      </c>
      <c r="U137" s="372">
        <v>0</v>
      </c>
      <c r="V137" s="372">
        <v>0</v>
      </c>
      <c r="W137" s="372">
        <v>0</v>
      </c>
      <c r="X137" s="372">
        <v>0</v>
      </c>
      <c r="Y137" s="372">
        <v>0</v>
      </c>
      <c r="Z137" s="372">
        <v>0</v>
      </c>
      <c r="AA137" s="372">
        <v>0</v>
      </c>
      <c r="AB137" s="372">
        <v>0</v>
      </c>
      <c r="AC137" s="372">
        <v>0</v>
      </c>
      <c r="AD137" s="372">
        <v>0</v>
      </c>
      <c r="AE137" s="372">
        <v>0</v>
      </c>
      <c r="AF137" s="385"/>
      <c r="AG137" s="369">
        <f t="shared" si="115"/>
        <v>0</v>
      </c>
      <c r="AH137" s="369">
        <f t="shared" si="116"/>
        <v>0</v>
      </c>
      <c r="AI137" s="369">
        <f t="shared" si="117"/>
        <v>0</v>
      </c>
      <c r="AJ137" s="369">
        <f t="shared" si="118"/>
        <v>0</v>
      </c>
    </row>
    <row r="138" spans="1:36" s="79" customFormat="1" ht="43.5" customHeight="1" x14ac:dyDescent="0.35">
      <c r="A138" s="83" t="s">
        <v>28</v>
      </c>
      <c r="B138" s="377">
        <f>H138+J138+L138+N138+P138+R138+T138+V138+X138+Z138+AB138+AD138</f>
        <v>0</v>
      </c>
      <c r="C138" s="377">
        <f>H138+J138+L138+N138+P138+R138+T138+V138+X138+Z138+AB138</f>
        <v>0</v>
      </c>
      <c r="D138" s="377">
        <f>E138</f>
        <v>0</v>
      </c>
      <c r="E138" s="377">
        <f t="shared" si="124"/>
        <v>0</v>
      </c>
      <c r="F138" s="377">
        <f t="shared" si="119"/>
        <v>0</v>
      </c>
      <c r="G138" s="377">
        <f t="shared" si="120"/>
        <v>0</v>
      </c>
      <c r="H138" s="372">
        <v>0</v>
      </c>
      <c r="I138" s="372">
        <v>0</v>
      </c>
      <c r="J138" s="372">
        <v>0</v>
      </c>
      <c r="K138" s="372">
        <v>0</v>
      </c>
      <c r="L138" s="372">
        <v>0</v>
      </c>
      <c r="M138" s="372">
        <v>0</v>
      </c>
      <c r="N138" s="372">
        <v>0</v>
      </c>
      <c r="O138" s="372">
        <v>0</v>
      </c>
      <c r="P138" s="372">
        <v>0</v>
      </c>
      <c r="Q138" s="372">
        <v>0</v>
      </c>
      <c r="R138" s="372">
        <v>0</v>
      </c>
      <c r="S138" s="372">
        <v>0</v>
      </c>
      <c r="T138" s="372">
        <v>0</v>
      </c>
      <c r="U138" s="372">
        <v>0</v>
      </c>
      <c r="V138" s="372">
        <v>0</v>
      </c>
      <c r="W138" s="372">
        <v>0</v>
      </c>
      <c r="X138" s="372">
        <v>0</v>
      </c>
      <c r="Y138" s="372">
        <v>0</v>
      </c>
      <c r="Z138" s="372">
        <v>0</v>
      </c>
      <c r="AA138" s="372">
        <v>0</v>
      </c>
      <c r="AB138" s="372">
        <v>0</v>
      </c>
      <c r="AC138" s="372">
        <v>0</v>
      </c>
      <c r="AD138" s="372">
        <v>0</v>
      </c>
      <c r="AE138" s="372">
        <v>0</v>
      </c>
      <c r="AF138" s="385"/>
      <c r="AG138" s="369">
        <f t="shared" si="115"/>
        <v>0</v>
      </c>
      <c r="AH138" s="369">
        <f t="shared" si="116"/>
        <v>0</v>
      </c>
      <c r="AI138" s="369">
        <f t="shared" si="117"/>
        <v>0</v>
      </c>
      <c r="AJ138" s="369">
        <f t="shared" si="118"/>
        <v>0</v>
      </c>
    </row>
    <row r="139" spans="1:36" s="79" customFormat="1" ht="27.75" customHeight="1" x14ac:dyDescent="0.3">
      <c r="A139" s="395" t="s">
        <v>709</v>
      </c>
      <c r="B139" s="1460"/>
      <c r="C139" s="1460"/>
      <c r="D139" s="1460"/>
      <c r="E139" s="1460"/>
      <c r="F139" s="1460"/>
      <c r="G139" s="1460"/>
      <c r="H139" s="1460"/>
      <c r="I139" s="1460"/>
      <c r="J139" s="1460"/>
      <c r="K139" s="1460"/>
      <c r="L139" s="1460"/>
      <c r="M139" s="1460"/>
      <c r="N139" s="1460"/>
      <c r="O139" s="1460"/>
      <c r="P139" s="1460"/>
      <c r="Q139" s="1460"/>
      <c r="R139" s="1460"/>
      <c r="S139" s="1460"/>
      <c r="T139" s="1460"/>
      <c r="U139" s="1460"/>
      <c r="V139" s="1460"/>
      <c r="W139" s="1460"/>
      <c r="X139" s="1460"/>
      <c r="Y139" s="1460"/>
      <c r="Z139" s="1460"/>
      <c r="AA139" s="1460"/>
      <c r="AB139" s="1460"/>
      <c r="AC139" s="1460"/>
      <c r="AD139" s="1460"/>
      <c r="AE139" s="1461"/>
      <c r="AF139" s="389"/>
      <c r="AG139" s="369">
        <f t="shared" ref="AG139:AG142" si="125">H139+J139+L139+N139+P139+R139+T139+V139+X139+Z139+AB139+AD139</f>
        <v>0</v>
      </c>
      <c r="AH139" s="369">
        <f t="shared" ref="AH139:AH142" si="126">H139+J139+L139+N139+P139+R139+T139+V139+X139</f>
        <v>0</v>
      </c>
      <c r="AI139" s="369">
        <f t="shared" ref="AI139:AI142" si="127">I139+K139+M139+O139+Q139+S139+U139+W139+Y139+AA139+AC139+AE139</f>
        <v>0</v>
      </c>
      <c r="AJ139" s="369">
        <f t="shared" ref="AJ139:AJ142" si="128">E139-C139</f>
        <v>0</v>
      </c>
    </row>
    <row r="140" spans="1:36" s="398" customFormat="1" ht="33.75" customHeight="1" x14ac:dyDescent="0.3">
      <c r="A140" s="82" t="s">
        <v>26</v>
      </c>
      <c r="B140" s="367">
        <f>B142+B141</f>
        <v>300</v>
      </c>
      <c r="C140" s="367">
        <f>C142+C141</f>
        <v>300</v>
      </c>
      <c r="D140" s="367">
        <f>D142+D141</f>
        <v>300</v>
      </c>
      <c r="E140" s="367">
        <f>E142+E141</f>
        <v>300</v>
      </c>
      <c r="F140" s="367">
        <f t="shared" ref="F140:F142" si="129">IFERROR(E140/B140*100,0)</f>
        <v>100</v>
      </c>
      <c r="G140" s="367">
        <f t="shared" ref="G140:G142" si="130">IFERROR(E140/C140*100,0)</f>
        <v>100</v>
      </c>
      <c r="H140" s="367">
        <f t="shared" ref="H140:AE140" si="131">H142+H141</f>
        <v>0</v>
      </c>
      <c r="I140" s="367">
        <f t="shared" si="131"/>
        <v>0</v>
      </c>
      <c r="J140" s="367">
        <f t="shared" si="131"/>
        <v>0</v>
      </c>
      <c r="K140" s="367">
        <f t="shared" si="131"/>
        <v>0</v>
      </c>
      <c r="L140" s="367">
        <f t="shared" si="131"/>
        <v>0</v>
      </c>
      <c r="M140" s="367">
        <f t="shared" si="131"/>
        <v>0</v>
      </c>
      <c r="N140" s="367">
        <f t="shared" si="131"/>
        <v>0</v>
      </c>
      <c r="O140" s="367">
        <f t="shared" si="131"/>
        <v>0</v>
      </c>
      <c r="P140" s="367">
        <f t="shared" si="131"/>
        <v>0</v>
      </c>
      <c r="Q140" s="367">
        <f t="shared" si="131"/>
        <v>0</v>
      </c>
      <c r="R140" s="367">
        <f t="shared" si="131"/>
        <v>0</v>
      </c>
      <c r="S140" s="367">
        <f t="shared" si="131"/>
        <v>0</v>
      </c>
      <c r="T140" s="367">
        <f t="shared" si="131"/>
        <v>0</v>
      </c>
      <c r="U140" s="367">
        <f t="shared" si="131"/>
        <v>0</v>
      </c>
      <c r="V140" s="367">
        <f t="shared" si="131"/>
        <v>0</v>
      </c>
      <c r="W140" s="367">
        <f t="shared" si="131"/>
        <v>0</v>
      </c>
      <c r="X140" s="367">
        <f t="shared" si="131"/>
        <v>300</v>
      </c>
      <c r="Y140" s="367">
        <f t="shared" si="131"/>
        <v>0</v>
      </c>
      <c r="Z140" s="367">
        <f t="shared" si="131"/>
        <v>0</v>
      </c>
      <c r="AA140" s="367">
        <f t="shared" si="131"/>
        <v>0</v>
      </c>
      <c r="AB140" s="367">
        <f t="shared" si="131"/>
        <v>0</v>
      </c>
      <c r="AC140" s="367">
        <f t="shared" si="131"/>
        <v>300</v>
      </c>
      <c r="AD140" s="367">
        <f t="shared" si="131"/>
        <v>0</v>
      </c>
      <c r="AE140" s="367">
        <f t="shared" si="131"/>
        <v>0</v>
      </c>
      <c r="AF140" s="364"/>
      <c r="AG140" s="369">
        <f t="shared" si="125"/>
        <v>300</v>
      </c>
      <c r="AH140" s="369">
        <f t="shared" si="126"/>
        <v>300</v>
      </c>
      <c r="AI140" s="369">
        <f t="shared" si="127"/>
        <v>300</v>
      </c>
      <c r="AJ140" s="369">
        <f t="shared" si="128"/>
        <v>0</v>
      </c>
    </row>
    <row r="141" spans="1:36" s="79" customFormat="1" ht="42.75" customHeight="1" x14ac:dyDescent="0.35">
      <c r="A141" s="84" t="s">
        <v>93</v>
      </c>
      <c r="B141" s="377">
        <f>H141+J141+L141+N141+P141+R141+T141+V141+X141+Z141+AB141+AD141</f>
        <v>0</v>
      </c>
      <c r="C141" s="377">
        <f>H141+J141+L141+N141+P141+R141+T141+V141+X141+Z141</f>
        <v>0</v>
      </c>
      <c r="D141" s="377">
        <f>E141</f>
        <v>0</v>
      </c>
      <c r="E141" s="377">
        <f>I141+K141+M141+O141+Q141+S141+U141+W141+Y141+AA141+AC141+AE141</f>
        <v>0</v>
      </c>
      <c r="F141" s="377">
        <f t="shared" si="129"/>
        <v>0</v>
      </c>
      <c r="G141" s="377">
        <f t="shared" si="130"/>
        <v>0</v>
      </c>
      <c r="H141" s="372">
        <v>0</v>
      </c>
      <c r="I141" s="372">
        <v>0</v>
      </c>
      <c r="J141" s="372">
        <v>0</v>
      </c>
      <c r="K141" s="372">
        <v>0</v>
      </c>
      <c r="L141" s="372">
        <v>0</v>
      </c>
      <c r="M141" s="372">
        <v>0</v>
      </c>
      <c r="N141" s="372">
        <v>0</v>
      </c>
      <c r="O141" s="372">
        <v>0</v>
      </c>
      <c r="P141" s="372">
        <v>0</v>
      </c>
      <c r="Q141" s="372">
        <v>0</v>
      </c>
      <c r="R141" s="372">
        <v>0</v>
      </c>
      <c r="S141" s="372">
        <v>0</v>
      </c>
      <c r="T141" s="372">
        <v>0</v>
      </c>
      <c r="U141" s="372">
        <v>0</v>
      </c>
      <c r="V141" s="372">
        <v>0</v>
      </c>
      <c r="W141" s="372">
        <v>0</v>
      </c>
      <c r="X141" s="372">
        <v>0</v>
      </c>
      <c r="Y141" s="372">
        <v>0</v>
      </c>
      <c r="Z141" s="372">
        <v>0</v>
      </c>
      <c r="AA141" s="372">
        <v>0</v>
      </c>
      <c r="AB141" s="372">
        <v>0</v>
      </c>
      <c r="AC141" s="372">
        <v>0</v>
      </c>
      <c r="AD141" s="372">
        <v>0</v>
      </c>
      <c r="AE141" s="372">
        <v>0</v>
      </c>
      <c r="AF141" s="385"/>
      <c r="AG141" s="369">
        <f t="shared" si="125"/>
        <v>0</v>
      </c>
      <c r="AH141" s="369">
        <f t="shared" si="126"/>
        <v>0</v>
      </c>
      <c r="AI141" s="369">
        <f t="shared" si="127"/>
        <v>0</v>
      </c>
      <c r="AJ141" s="369">
        <f t="shared" si="128"/>
        <v>0</v>
      </c>
    </row>
    <row r="142" spans="1:36" s="79" customFormat="1" ht="43.5" customHeight="1" x14ac:dyDescent="0.35">
      <c r="A142" s="83" t="s">
        <v>28</v>
      </c>
      <c r="B142" s="377">
        <f>H142+J142+L142+N142+P142+R142+T142+V142+X142+Z142+AB142+AD142</f>
        <v>300</v>
      </c>
      <c r="C142" s="377">
        <f>H142+J142+L142+N142+P142+R142+T142+V142+X142+Z142</f>
        <v>300</v>
      </c>
      <c r="D142" s="377">
        <f>E142</f>
        <v>300</v>
      </c>
      <c r="E142" s="377">
        <f t="shared" ref="E142" si="132">I142+K142+M142+O142+Q142+S142+U142+W142+Y142+AA142+AC142+AE142</f>
        <v>300</v>
      </c>
      <c r="F142" s="377">
        <f t="shared" si="129"/>
        <v>100</v>
      </c>
      <c r="G142" s="377">
        <f t="shared" si="130"/>
        <v>100</v>
      </c>
      <c r="H142" s="372">
        <v>0</v>
      </c>
      <c r="I142" s="372">
        <v>0</v>
      </c>
      <c r="J142" s="372">
        <v>0</v>
      </c>
      <c r="K142" s="372">
        <v>0</v>
      </c>
      <c r="L142" s="372">
        <v>0</v>
      </c>
      <c r="M142" s="372">
        <v>0</v>
      </c>
      <c r="N142" s="372">
        <v>0</v>
      </c>
      <c r="O142" s="372">
        <v>0</v>
      </c>
      <c r="P142" s="372">
        <v>0</v>
      </c>
      <c r="Q142" s="372">
        <v>0</v>
      </c>
      <c r="R142" s="372">
        <v>0</v>
      </c>
      <c r="S142" s="372">
        <v>0</v>
      </c>
      <c r="T142" s="372">
        <v>0</v>
      </c>
      <c r="U142" s="372">
        <v>0</v>
      </c>
      <c r="V142" s="372">
        <v>0</v>
      </c>
      <c r="W142" s="372">
        <v>0</v>
      </c>
      <c r="X142" s="372">
        <v>300</v>
      </c>
      <c r="Y142" s="372">
        <v>0</v>
      </c>
      <c r="Z142" s="372">
        <v>0</v>
      </c>
      <c r="AA142" s="372">
        <v>0</v>
      </c>
      <c r="AB142" s="372">
        <v>0</v>
      </c>
      <c r="AC142" s="372">
        <v>300</v>
      </c>
      <c r="AD142" s="372">
        <v>0</v>
      </c>
      <c r="AE142" s="372">
        <v>0</v>
      </c>
      <c r="AF142" s="385"/>
      <c r="AG142" s="369">
        <f t="shared" si="125"/>
        <v>300</v>
      </c>
      <c r="AH142" s="369">
        <f t="shared" si="126"/>
        <v>300</v>
      </c>
      <c r="AI142" s="369">
        <f t="shared" si="127"/>
        <v>300</v>
      </c>
      <c r="AJ142" s="369">
        <f t="shared" si="128"/>
        <v>0</v>
      </c>
    </row>
    <row r="143" spans="1:36" s="79" customFormat="1" ht="27.75" customHeight="1" x14ac:dyDescent="0.3">
      <c r="A143" s="395" t="s">
        <v>710</v>
      </c>
      <c r="B143" s="1460"/>
      <c r="C143" s="1460"/>
      <c r="D143" s="1460"/>
      <c r="E143" s="1460"/>
      <c r="F143" s="1460"/>
      <c r="G143" s="1460"/>
      <c r="H143" s="1460"/>
      <c r="I143" s="1460"/>
      <c r="J143" s="1460"/>
      <c r="K143" s="1460"/>
      <c r="L143" s="1460"/>
      <c r="M143" s="1460"/>
      <c r="N143" s="1460"/>
      <c r="O143" s="1460"/>
      <c r="P143" s="1460"/>
      <c r="Q143" s="1460"/>
      <c r="R143" s="1460"/>
      <c r="S143" s="1460"/>
      <c r="T143" s="1460"/>
      <c r="U143" s="1460"/>
      <c r="V143" s="1460"/>
      <c r="W143" s="1460"/>
      <c r="X143" s="1460"/>
      <c r="Y143" s="1460"/>
      <c r="Z143" s="1460"/>
      <c r="AA143" s="1460"/>
      <c r="AB143" s="1460"/>
      <c r="AC143" s="1460"/>
      <c r="AD143" s="1460"/>
      <c r="AE143" s="1461"/>
      <c r="AF143" s="389"/>
      <c r="AG143" s="369">
        <f t="shared" ref="AG143:AG146" si="133">H143+J143+L143+N143+P143+R143+T143+V143+X143+Z143+AB143+AD143</f>
        <v>0</v>
      </c>
      <c r="AH143" s="369">
        <f t="shared" ref="AH143:AH146" si="134">H143+J143+L143+N143+P143+R143+T143+V143+X143</f>
        <v>0</v>
      </c>
      <c r="AI143" s="369">
        <f t="shared" ref="AI143:AI146" si="135">I143+K143+M143+O143+Q143+S143+U143+W143+Y143+AA143+AC143+AE143</f>
        <v>0</v>
      </c>
      <c r="AJ143" s="369">
        <f t="shared" ref="AJ143:AJ146" si="136">E143-C143</f>
        <v>0</v>
      </c>
    </row>
    <row r="144" spans="1:36" s="398" customFormat="1" ht="33.75" customHeight="1" x14ac:dyDescent="0.3">
      <c r="A144" s="82" t="s">
        <v>26</v>
      </c>
      <c r="B144" s="367">
        <f>B146+B145</f>
        <v>1000</v>
      </c>
      <c r="C144" s="367">
        <f>C146+C145</f>
        <v>1000</v>
      </c>
      <c r="D144" s="367">
        <f>D146+D145</f>
        <v>1000</v>
      </c>
      <c r="E144" s="367">
        <f>E146+E145</f>
        <v>1000</v>
      </c>
      <c r="F144" s="367">
        <f t="shared" ref="F144:F146" si="137">IFERROR(E144/B144*100,0)</f>
        <v>100</v>
      </c>
      <c r="G144" s="367">
        <f t="shared" ref="G144:G146" si="138">IFERROR(E144/C144*100,0)</f>
        <v>100</v>
      </c>
      <c r="H144" s="367">
        <f t="shared" ref="H144:AE144" si="139">H146+H145</f>
        <v>0</v>
      </c>
      <c r="I144" s="367">
        <f t="shared" si="139"/>
        <v>0</v>
      </c>
      <c r="J144" s="367">
        <f t="shared" si="139"/>
        <v>0</v>
      </c>
      <c r="K144" s="367">
        <f t="shared" si="139"/>
        <v>0</v>
      </c>
      <c r="L144" s="367">
        <f t="shared" si="139"/>
        <v>0</v>
      </c>
      <c r="M144" s="367">
        <f t="shared" si="139"/>
        <v>0</v>
      </c>
      <c r="N144" s="367">
        <f t="shared" si="139"/>
        <v>0</v>
      </c>
      <c r="O144" s="367">
        <f t="shared" si="139"/>
        <v>0</v>
      </c>
      <c r="P144" s="367">
        <f t="shared" si="139"/>
        <v>0</v>
      </c>
      <c r="Q144" s="367">
        <f t="shared" si="139"/>
        <v>0</v>
      </c>
      <c r="R144" s="367">
        <f t="shared" si="139"/>
        <v>0</v>
      </c>
      <c r="S144" s="367">
        <f t="shared" si="139"/>
        <v>0</v>
      </c>
      <c r="T144" s="367">
        <f t="shared" si="139"/>
        <v>0</v>
      </c>
      <c r="U144" s="367">
        <f t="shared" si="139"/>
        <v>0</v>
      </c>
      <c r="V144" s="367">
        <f t="shared" si="139"/>
        <v>0</v>
      </c>
      <c r="W144" s="367">
        <f t="shared" si="139"/>
        <v>0</v>
      </c>
      <c r="X144" s="367">
        <f t="shared" si="139"/>
        <v>1000</v>
      </c>
      <c r="Y144" s="367">
        <f t="shared" si="139"/>
        <v>0</v>
      </c>
      <c r="Z144" s="367">
        <f t="shared" si="139"/>
        <v>0</v>
      </c>
      <c r="AA144" s="367">
        <f t="shared" si="139"/>
        <v>0</v>
      </c>
      <c r="AB144" s="367">
        <f t="shared" si="139"/>
        <v>0</v>
      </c>
      <c r="AC144" s="367">
        <f t="shared" si="139"/>
        <v>0</v>
      </c>
      <c r="AD144" s="367">
        <f t="shared" si="139"/>
        <v>0</v>
      </c>
      <c r="AE144" s="367">
        <f t="shared" si="139"/>
        <v>1000</v>
      </c>
      <c r="AF144" s="364"/>
      <c r="AG144" s="369">
        <f t="shared" si="133"/>
        <v>1000</v>
      </c>
      <c r="AH144" s="369">
        <f t="shared" si="134"/>
        <v>1000</v>
      </c>
      <c r="AI144" s="369">
        <f t="shared" si="135"/>
        <v>1000</v>
      </c>
      <c r="AJ144" s="369">
        <f t="shared" si="136"/>
        <v>0</v>
      </c>
    </row>
    <row r="145" spans="1:366" s="79" customFormat="1" ht="42.75" customHeight="1" x14ac:dyDescent="0.35">
      <c r="A145" s="84" t="s">
        <v>93</v>
      </c>
      <c r="B145" s="377">
        <f>H145+J145+L145+N145+P145+R145+T145+V145+X145+Z145+AB145+AD145</f>
        <v>0</v>
      </c>
      <c r="C145" s="377">
        <f>H145+J145+L145+N145+P145+R145+T145+V145+X145+Z145+AB145</f>
        <v>0</v>
      </c>
      <c r="D145" s="377">
        <f>E145</f>
        <v>0</v>
      </c>
      <c r="E145" s="377">
        <f t="shared" ref="E145:E146" si="140">I145+K145+M145+O145+Q145+S145+U145+W145+Y145+AA145+AC145+AE145</f>
        <v>0</v>
      </c>
      <c r="F145" s="377">
        <f t="shared" si="137"/>
        <v>0</v>
      </c>
      <c r="G145" s="377">
        <f t="shared" si="138"/>
        <v>0</v>
      </c>
      <c r="H145" s="372">
        <v>0</v>
      </c>
      <c r="I145" s="372">
        <v>0</v>
      </c>
      <c r="J145" s="372">
        <v>0</v>
      </c>
      <c r="K145" s="372">
        <v>0</v>
      </c>
      <c r="L145" s="372">
        <v>0</v>
      </c>
      <c r="M145" s="372">
        <v>0</v>
      </c>
      <c r="N145" s="372">
        <v>0</v>
      </c>
      <c r="O145" s="372">
        <v>0</v>
      </c>
      <c r="P145" s="372">
        <v>0</v>
      </c>
      <c r="Q145" s="372">
        <v>0</v>
      </c>
      <c r="R145" s="372">
        <v>0</v>
      </c>
      <c r="S145" s="372">
        <v>0</v>
      </c>
      <c r="T145" s="372">
        <v>0</v>
      </c>
      <c r="U145" s="372">
        <v>0</v>
      </c>
      <c r="V145" s="372">
        <v>0</v>
      </c>
      <c r="W145" s="372">
        <v>0</v>
      </c>
      <c r="X145" s="372">
        <v>0</v>
      </c>
      <c r="Y145" s="372">
        <v>0</v>
      </c>
      <c r="Z145" s="372">
        <v>0</v>
      </c>
      <c r="AA145" s="372">
        <v>0</v>
      </c>
      <c r="AB145" s="372">
        <v>0</v>
      </c>
      <c r="AC145" s="372">
        <v>0</v>
      </c>
      <c r="AD145" s="372">
        <v>0</v>
      </c>
      <c r="AE145" s="372">
        <v>0</v>
      </c>
      <c r="AF145" s="385"/>
      <c r="AG145" s="369">
        <f t="shared" si="133"/>
        <v>0</v>
      </c>
      <c r="AH145" s="369">
        <f t="shared" si="134"/>
        <v>0</v>
      </c>
      <c r="AI145" s="369">
        <f t="shared" si="135"/>
        <v>0</v>
      </c>
      <c r="AJ145" s="369">
        <f t="shared" si="136"/>
        <v>0</v>
      </c>
    </row>
    <row r="146" spans="1:366" s="79" customFormat="1" ht="43.5" customHeight="1" x14ac:dyDescent="0.35">
      <c r="A146" s="83" t="s">
        <v>28</v>
      </c>
      <c r="B146" s="377">
        <f>H146+J146+L146+N146+P146+R146+T146+V146+X146+Z146+AB146+AD146</f>
        <v>1000</v>
      </c>
      <c r="C146" s="377">
        <f>H146+J146+L146+N146+P146+R146+T146+V146+X146+Z146+AB146</f>
        <v>1000</v>
      </c>
      <c r="D146" s="377">
        <f>E146</f>
        <v>1000</v>
      </c>
      <c r="E146" s="377">
        <f t="shared" si="140"/>
        <v>1000</v>
      </c>
      <c r="F146" s="377">
        <f t="shared" si="137"/>
        <v>100</v>
      </c>
      <c r="G146" s="377">
        <f t="shared" si="138"/>
        <v>100</v>
      </c>
      <c r="H146" s="372">
        <v>0</v>
      </c>
      <c r="I146" s="372">
        <v>0</v>
      </c>
      <c r="J146" s="372">
        <v>0</v>
      </c>
      <c r="K146" s="372">
        <v>0</v>
      </c>
      <c r="L146" s="372">
        <v>0</v>
      </c>
      <c r="M146" s="372">
        <v>0</v>
      </c>
      <c r="N146" s="372">
        <v>0</v>
      </c>
      <c r="O146" s="372">
        <v>0</v>
      </c>
      <c r="P146" s="372">
        <v>0</v>
      </c>
      <c r="Q146" s="372">
        <v>0</v>
      </c>
      <c r="R146" s="372">
        <v>0</v>
      </c>
      <c r="S146" s="372">
        <v>0</v>
      </c>
      <c r="T146" s="372">
        <v>0</v>
      </c>
      <c r="U146" s="372">
        <v>0</v>
      </c>
      <c r="V146" s="372">
        <v>0</v>
      </c>
      <c r="W146" s="372">
        <v>0</v>
      </c>
      <c r="X146" s="372">
        <v>1000</v>
      </c>
      <c r="Y146" s="372">
        <v>0</v>
      </c>
      <c r="Z146" s="372">
        <v>0</v>
      </c>
      <c r="AA146" s="372">
        <v>0</v>
      </c>
      <c r="AB146" s="372">
        <v>0</v>
      </c>
      <c r="AC146" s="372">
        <v>0</v>
      </c>
      <c r="AD146" s="372">
        <v>0</v>
      </c>
      <c r="AE146" s="372">
        <v>1000</v>
      </c>
      <c r="AF146" s="385"/>
      <c r="AG146" s="369">
        <f t="shared" si="133"/>
        <v>1000</v>
      </c>
      <c r="AH146" s="369">
        <f t="shared" si="134"/>
        <v>1000</v>
      </c>
      <c r="AI146" s="369">
        <f t="shared" si="135"/>
        <v>1000</v>
      </c>
      <c r="AJ146" s="369">
        <f t="shared" si="136"/>
        <v>0</v>
      </c>
    </row>
    <row r="147" spans="1:366" s="79" customFormat="1" ht="27.75" customHeight="1" x14ac:dyDescent="0.3">
      <c r="A147" s="395" t="s">
        <v>711</v>
      </c>
      <c r="B147" s="1460"/>
      <c r="C147" s="1460"/>
      <c r="D147" s="1460"/>
      <c r="E147" s="1460"/>
      <c r="F147" s="1460"/>
      <c r="G147" s="1460"/>
      <c r="H147" s="1460"/>
      <c r="I147" s="1460"/>
      <c r="J147" s="1460"/>
      <c r="K147" s="1460"/>
      <c r="L147" s="1460"/>
      <c r="M147" s="1460"/>
      <c r="N147" s="1460"/>
      <c r="O147" s="1460"/>
      <c r="P147" s="1460"/>
      <c r="Q147" s="1460"/>
      <c r="R147" s="1460"/>
      <c r="S147" s="1460"/>
      <c r="T147" s="1460"/>
      <c r="U147" s="1460"/>
      <c r="V147" s="1460"/>
      <c r="W147" s="1460"/>
      <c r="X147" s="1460"/>
      <c r="Y147" s="1460"/>
      <c r="Z147" s="1460"/>
      <c r="AA147" s="1460"/>
      <c r="AB147" s="1460"/>
      <c r="AC147" s="1460"/>
      <c r="AD147" s="1460"/>
      <c r="AE147" s="1461"/>
      <c r="AF147" s="389"/>
      <c r="AG147" s="369">
        <f t="shared" ref="AG147:AG150" si="141">H147+J147+L147+N147+P147+R147+T147+V147+X147+Z147+AB147+AD147</f>
        <v>0</v>
      </c>
      <c r="AH147" s="369">
        <f t="shared" ref="AH147:AH150" si="142">H147+J147+L147+N147+P147+R147+T147+V147+X147</f>
        <v>0</v>
      </c>
      <c r="AI147" s="369">
        <f t="shared" ref="AI147:AI150" si="143">I147+K147+M147+O147+Q147+S147+U147+W147+Y147+AA147+AC147+AE147</f>
        <v>0</v>
      </c>
      <c r="AJ147" s="369">
        <f t="shared" ref="AJ147:AJ150" si="144">E147-C147</f>
        <v>0</v>
      </c>
    </row>
    <row r="148" spans="1:366" s="398" customFormat="1" ht="33.75" customHeight="1" x14ac:dyDescent="0.3">
      <c r="A148" s="82" t="s">
        <v>26</v>
      </c>
      <c r="B148" s="367">
        <f>B150+B149</f>
        <v>600</v>
      </c>
      <c r="C148" s="367">
        <f>C150+C149</f>
        <v>600</v>
      </c>
      <c r="D148" s="367">
        <f>D150+D149</f>
        <v>600</v>
      </c>
      <c r="E148" s="367">
        <f>E150+E149</f>
        <v>600</v>
      </c>
      <c r="F148" s="367">
        <f t="shared" ref="F148:F150" si="145">IFERROR(E148/B148*100,0)</f>
        <v>100</v>
      </c>
      <c r="G148" s="367">
        <f t="shared" ref="G148:G150" si="146">IFERROR(E148/C148*100,0)</f>
        <v>100</v>
      </c>
      <c r="H148" s="367">
        <f t="shared" ref="H148:AE148" si="147">H150+H149</f>
        <v>0</v>
      </c>
      <c r="I148" s="367">
        <f t="shared" si="147"/>
        <v>0</v>
      </c>
      <c r="J148" s="367">
        <f t="shared" si="147"/>
        <v>0</v>
      </c>
      <c r="K148" s="367">
        <f t="shared" si="147"/>
        <v>0</v>
      </c>
      <c r="L148" s="367">
        <f t="shared" si="147"/>
        <v>0</v>
      </c>
      <c r="M148" s="367">
        <f t="shared" si="147"/>
        <v>0</v>
      </c>
      <c r="N148" s="367">
        <f t="shared" si="147"/>
        <v>0</v>
      </c>
      <c r="O148" s="367">
        <f t="shared" si="147"/>
        <v>0</v>
      </c>
      <c r="P148" s="367">
        <f t="shared" si="147"/>
        <v>0</v>
      </c>
      <c r="Q148" s="367">
        <f t="shared" si="147"/>
        <v>0</v>
      </c>
      <c r="R148" s="367">
        <f t="shared" si="147"/>
        <v>0</v>
      </c>
      <c r="S148" s="367">
        <f t="shared" si="147"/>
        <v>0</v>
      </c>
      <c r="T148" s="367">
        <f t="shared" si="147"/>
        <v>0</v>
      </c>
      <c r="U148" s="367">
        <f t="shared" si="147"/>
        <v>0</v>
      </c>
      <c r="V148" s="367">
        <f t="shared" si="147"/>
        <v>0</v>
      </c>
      <c r="W148" s="367">
        <f t="shared" si="147"/>
        <v>0</v>
      </c>
      <c r="X148" s="367">
        <f t="shared" si="147"/>
        <v>600</v>
      </c>
      <c r="Y148" s="367">
        <f t="shared" si="147"/>
        <v>0</v>
      </c>
      <c r="Z148" s="367">
        <f t="shared" si="147"/>
        <v>0</v>
      </c>
      <c r="AA148" s="367">
        <f t="shared" si="147"/>
        <v>0</v>
      </c>
      <c r="AB148" s="367">
        <f t="shared" si="147"/>
        <v>0</v>
      </c>
      <c r="AC148" s="367">
        <f t="shared" si="147"/>
        <v>0</v>
      </c>
      <c r="AD148" s="367">
        <f t="shared" si="147"/>
        <v>0</v>
      </c>
      <c r="AE148" s="367">
        <f t="shared" si="147"/>
        <v>600</v>
      </c>
      <c r="AF148" s="364"/>
      <c r="AG148" s="369">
        <f t="shared" si="141"/>
        <v>600</v>
      </c>
      <c r="AH148" s="369">
        <f t="shared" si="142"/>
        <v>600</v>
      </c>
      <c r="AI148" s="369">
        <f t="shared" si="143"/>
        <v>600</v>
      </c>
      <c r="AJ148" s="369">
        <f t="shared" si="144"/>
        <v>0</v>
      </c>
    </row>
    <row r="149" spans="1:366" s="79" customFormat="1" ht="42.75" customHeight="1" x14ac:dyDescent="0.35">
      <c r="A149" s="84" t="s">
        <v>93</v>
      </c>
      <c r="B149" s="377">
        <f>H149+J149+L149+N149+P149+R149+T149+V149+X149+Z149+AB149+AD149</f>
        <v>0</v>
      </c>
      <c r="C149" s="377">
        <f>H149+J149+L149+N149+P149+R149+T149+V149+X149+Z149+AB149</f>
        <v>0</v>
      </c>
      <c r="D149" s="377">
        <f>E149</f>
        <v>0</v>
      </c>
      <c r="E149" s="377">
        <f t="shared" ref="E149:E150" si="148">I149+K149+M149+O149+Q149+S149+U149+W149+Y149+AA149+AC149+AE149</f>
        <v>0</v>
      </c>
      <c r="F149" s="377">
        <f t="shared" si="145"/>
        <v>0</v>
      </c>
      <c r="G149" s="377">
        <f t="shared" si="146"/>
        <v>0</v>
      </c>
      <c r="H149" s="372">
        <v>0</v>
      </c>
      <c r="I149" s="372">
        <v>0</v>
      </c>
      <c r="J149" s="372">
        <v>0</v>
      </c>
      <c r="K149" s="372">
        <v>0</v>
      </c>
      <c r="L149" s="372">
        <v>0</v>
      </c>
      <c r="M149" s="372">
        <v>0</v>
      </c>
      <c r="N149" s="372">
        <v>0</v>
      </c>
      <c r="O149" s="372">
        <v>0</v>
      </c>
      <c r="P149" s="372">
        <v>0</v>
      </c>
      <c r="Q149" s="372">
        <v>0</v>
      </c>
      <c r="R149" s="372">
        <v>0</v>
      </c>
      <c r="S149" s="372">
        <v>0</v>
      </c>
      <c r="T149" s="372">
        <v>0</v>
      </c>
      <c r="U149" s="372">
        <v>0</v>
      </c>
      <c r="V149" s="372">
        <v>0</v>
      </c>
      <c r="W149" s="372">
        <v>0</v>
      </c>
      <c r="X149" s="372">
        <v>0</v>
      </c>
      <c r="Y149" s="372">
        <v>0</v>
      </c>
      <c r="Z149" s="372">
        <v>0</v>
      </c>
      <c r="AA149" s="372">
        <v>0</v>
      </c>
      <c r="AB149" s="372">
        <v>0</v>
      </c>
      <c r="AC149" s="372">
        <v>0</v>
      </c>
      <c r="AD149" s="372">
        <v>0</v>
      </c>
      <c r="AE149" s="372">
        <v>0</v>
      </c>
      <c r="AF149" s="385"/>
      <c r="AG149" s="369">
        <f t="shared" si="141"/>
        <v>0</v>
      </c>
      <c r="AH149" s="369">
        <f t="shared" si="142"/>
        <v>0</v>
      </c>
      <c r="AI149" s="369">
        <f t="shared" si="143"/>
        <v>0</v>
      </c>
      <c r="AJ149" s="369">
        <f t="shared" si="144"/>
        <v>0</v>
      </c>
    </row>
    <row r="150" spans="1:366" s="79" customFormat="1" ht="43.5" customHeight="1" x14ac:dyDescent="0.35">
      <c r="A150" s="83" t="s">
        <v>28</v>
      </c>
      <c r="B150" s="377">
        <f>H150+J150+L150+N150+P150+R150+T150+V150+X150+Z150+AB150+AD150</f>
        <v>600</v>
      </c>
      <c r="C150" s="377">
        <f>H150+J150+L150+N150+P150+R150+T150+V150+X150+Z150+AB150</f>
        <v>600</v>
      </c>
      <c r="D150" s="377">
        <f>E150</f>
        <v>600</v>
      </c>
      <c r="E150" s="377">
        <f t="shared" si="148"/>
        <v>600</v>
      </c>
      <c r="F150" s="377">
        <f t="shared" si="145"/>
        <v>100</v>
      </c>
      <c r="G150" s="377">
        <f t="shared" si="146"/>
        <v>100</v>
      </c>
      <c r="H150" s="372">
        <v>0</v>
      </c>
      <c r="I150" s="372">
        <v>0</v>
      </c>
      <c r="J150" s="372">
        <v>0</v>
      </c>
      <c r="K150" s="372">
        <v>0</v>
      </c>
      <c r="L150" s="372">
        <v>0</v>
      </c>
      <c r="M150" s="372">
        <v>0</v>
      </c>
      <c r="N150" s="372">
        <v>0</v>
      </c>
      <c r="O150" s="372">
        <v>0</v>
      </c>
      <c r="P150" s="372">
        <v>0</v>
      </c>
      <c r="Q150" s="372">
        <v>0</v>
      </c>
      <c r="R150" s="372">
        <v>0</v>
      </c>
      <c r="S150" s="372">
        <v>0</v>
      </c>
      <c r="T150" s="372">
        <v>0</v>
      </c>
      <c r="U150" s="372">
        <v>0</v>
      </c>
      <c r="V150" s="372">
        <v>0</v>
      </c>
      <c r="W150" s="372">
        <v>0</v>
      </c>
      <c r="X150" s="372">
        <v>600</v>
      </c>
      <c r="Y150" s="372">
        <v>0</v>
      </c>
      <c r="Z150" s="372">
        <v>0</v>
      </c>
      <c r="AA150" s="372">
        <v>0</v>
      </c>
      <c r="AB150" s="372">
        <v>0</v>
      </c>
      <c r="AC150" s="372">
        <v>0</v>
      </c>
      <c r="AD150" s="372">
        <v>0</v>
      </c>
      <c r="AE150" s="372">
        <v>600</v>
      </c>
      <c r="AF150" s="385"/>
      <c r="AG150" s="369">
        <f t="shared" si="141"/>
        <v>600</v>
      </c>
      <c r="AH150" s="369">
        <f t="shared" si="142"/>
        <v>600</v>
      </c>
      <c r="AI150" s="369">
        <f t="shared" si="143"/>
        <v>600</v>
      </c>
      <c r="AJ150" s="369">
        <f t="shared" si="144"/>
        <v>0</v>
      </c>
    </row>
    <row r="151" spans="1:366" s="79" customFormat="1" ht="27.75" customHeight="1" x14ac:dyDescent="0.3">
      <c r="A151" s="395" t="s">
        <v>712</v>
      </c>
      <c r="B151" s="1460"/>
      <c r="C151" s="1460"/>
      <c r="D151" s="1460"/>
      <c r="E151" s="1460"/>
      <c r="F151" s="1460"/>
      <c r="G151" s="1460"/>
      <c r="H151" s="1460"/>
      <c r="I151" s="1460"/>
      <c r="J151" s="1460"/>
      <c r="K151" s="1460"/>
      <c r="L151" s="1460"/>
      <c r="M151" s="1460"/>
      <c r="N151" s="1460"/>
      <c r="O151" s="1460"/>
      <c r="P151" s="1460"/>
      <c r="Q151" s="1460"/>
      <c r="R151" s="1460"/>
      <c r="S151" s="1460"/>
      <c r="T151" s="1460"/>
      <c r="U151" s="1460"/>
      <c r="V151" s="1460"/>
      <c r="W151" s="1460"/>
      <c r="X151" s="1460"/>
      <c r="Y151" s="1460"/>
      <c r="Z151" s="1460"/>
      <c r="AA151" s="1460"/>
      <c r="AB151" s="1460"/>
      <c r="AC151" s="1460"/>
      <c r="AD151" s="1460"/>
      <c r="AE151" s="1461"/>
      <c r="AF151" s="389"/>
      <c r="AG151" s="369">
        <f t="shared" ref="AG151:AG154" si="149">H151+J151+L151+N151+P151+R151+T151+V151+X151+Z151+AB151+AD151</f>
        <v>0</v>
      </c>
      <c r="AH151" s="369">
        <f t="shared" ref="AH151:AH154" si="150">H151+J151+L151+N151+P151+R151+T151+V151+X151</f>
        <v>0</v>
      </c>
      <c r="AI151" s="369">
        <f t="shared" ref="AI151:AI154" si="151">I151+K151+M151+O151+Q151+S151+U151+W151+Y151+AA151+AC151+AE151</f>
        <v>0</v>
      </c>
      <c r="AJ151" s="369">
        <f t="shared" ref="AJ151:AJ154" si="152">E151-C151</f>
        <v>0</v>
      </c>
    </row>
    <row r="152" spans="1:366" s="398" customFormat="1" ht="33.75" customHeight="1" x14ac:dyDescent="0.3">
      <c r="A152" s="82" t="s">
        <v>26</v>
      </c>
      <c r="B152" s="367">
        <f>B154+B153</f>
        <v>600</v>
      </c>
      <c r="C152" s="367">
        <f>C154+C153</f>
        <v>600</v>
      </c>
      <c r="D152" s="367">
        <f>D154+D153</f>
        <v>600</v>
      </c>
      <c r="E152" s="367">
        <f>E154+E153</f>
        <v>600</v>
      </c>
      <c r="F152" s="367">
        <f t="shared" ref="F152:F154" si="153">IFERROR(E152/B152*100,0)</f>
        <v>100</v>
      </c>
      <c r="G152" s="367">
        <f t="shared" ref="G152:G154" si="154">IFERROR(E152/C152*100,0)</f>
        <v>100</v>
      </c>
      <c r="H152" s="367">
        <f t="shared" ref="H152:AE152" si="155">H154+H153</f>
        <v>0</v>
      </c>
      <c r="I152" s="367">
        <f t="shared" si="155"/>
        <v>0</v>
      </c>
      <c r="J152" s="367">
        <f t="shared" si="155"/>
        <v>0</v>
      </c>
      <c r="K152" s="367">
        <f t="shared" si="155"/>
        <v>0</v>
      </c>
      <c r="L152" s="367">
        <f t="shared" si="155"/>
        <v>0</v>
      </c>
      <c r="M152" s="367">
        <f t="shared" si="155"/>
        <v>0</v>
      </c>
      <c r="N152" s="367">
        <f t="shared" si="155"/>
        <v>0</v>
      </c>
      <c r="O152" s="367">
        <f t="shared" si="155"/>
        <v>0</v>
      </c>
      <c r="P152" s="367">
        <f t="shared" si="155"/>
        <v>0</v>
      </c>
      <c r="Q152" s="367">
        <f t="shared" si="155"/>
        <v>0</v>
      </c>
      <c r="R152" s="367">
        <f t="shared" si="155"/>
        <v>0</v>
      </c>
      <c r="S152" s="367">
        <f t="shared" si="155"/>
        <v>0</v>
      </c>
      <c r="T152" s="367">
        <f t="shared" si="155"/>
        <v>0</v>
      </c>
      <c r="U152" s="367">
        <f t="shared" si="155"/>
        <v>0</v>
      </c>
      <c r="V152" s="367">
        <f t="shared" si="155"/>
        <v>0</v>
      </c>
      <c r="W152" s="367">
        <f t="shared" si="155"/>
        <v>0</v>
      </c>
      <c r="X152" s="367">
        <f t="shared" si="155"/>
        <v>600</v>
      </c>
      <c r="Y152" s="367">
        <f t="shared" si="155"/>
        <v>0</v>
      </c>
      <c r="Z152" s="367">
        <f t="shared" si="155"/>
        <v>0</v>
      </c>
      <c r="AA152" s="367">
        <f t="shared" si="155"/>
        <v>0</v>
      </c>
      <c r="AB152" s="367">
        <f t="shared" si="155"/>
        <v>0</v>
      </c>
      <c r="AC152" s="367">
        <f t="shared" si="155"/>
        <v>0</v>
      </c>
      <c r="AD152" s="367">
        <f t="shared" si="155"/>
        <v>0</v>
      </c>
      <c r="AE152" s="367">
        <f t="shared" si="155"/>
        <v>600</v>
      </c>
      <c r="AF152" s="364"/>
      <c r="AG152" s="369">
        <f t="shared" si="149"/>
        <v>600</v>
      </c>
      <c r="AH152" s="369">
        <f t="shared" si="150"/>
        <v>600</v>
      </c>
      <c r="AI152" s="369">
        <f t="shared" si="151"/>
        <v>600</v>
      </c>
      <c r="AJ152" s="369">
        <f t="shared" si="152"/>
        <v>0</v>
      </c>
    </row>
    <row r="153" spans="1:366" s="79" customFormat="1" ht="42.75" customHeight="1" x14ac:dyDescent="0.35">
      <c r="A153" s="84" t="s">
        <v>93</v>
      </c>
      <c r="B153" s="377">
        <f>H153+J153+L153+N153+P153+R153+T153+V153+X153+Z153+AB153+AD153</f>
        <v>0</v>
      </c>
      <c r="C153" s="377">
        <f>H153+J153+L153+N153+P153+R153+T153+V153+X153+Z153+AB153</f>
        <v>0</v>
      </c>
      <c r="D153" s="377">
        <f>E153</f>
        <v>0</v>
      </c>
      <c r="E153" s="377">
        <f t="shared" ref="E153:E154" si="156">I153+K153+M153+O153+Q153+S153+U153+W153+Y153+AA153+AC153+AE153</f>
        <v>0</v>
      </c>
      <c r="F153" s="377">
        <f t="shared" si="153"/>
        <v>0</v>
      </c>
      <c r="G153" s="377">
        <f t="shared" si="154"/>
        <v>0</v>
      </c>
      <c r="H153" s="372">
        <v>0</v>
      </c>
      <c r="I153" s="372">
        <v>0</v>
      </c>
      <c r="J153" s="372">
        <v>0</v>
      </c>
      <c r="K153" s="372">
        <v>0</v>
      </c>
      <c r="L153" s="372">
        <v>0</v>
      </c>
      <c r="M153" s="372">
        <v>0</v>
      </c>
      <c r="N153" s="372">
        <v>0</v>
      </c>
      <c r="O153" s="372">
        <v>0</v>
      </c>
      <c r="P153" s="372">
        <v>0</v>
      </c>
      <c r="Q153" s="372">
        <v>0</v>
      </c>
      <c r="R153" s="372">
        <v>0</v>
      </c>
      <c r="S153" s="372">
        <v>0</v>
      </c>
      <c r="T153" s="372">
        <v>0</v>
      </c>
      <c r="U153" s="372">
        <v>0</v>
      </c>
      <c r="V153" s="372">
        <v>0</v>
      </c>
      <c r="W153" s="372">
        <v>0</v>
      </c>
      <c r="X153" s="372">
        <v>0</v>
      </c>
      <c r="Y153" s="372">
        <v>0</v>
      </c>
      <c r="Z153" s="372">
        <v>0</v>
      </c>
      <c r="AA153" s="372">
        <v>0</v>
      </c>
      <c r="AB153" s="372">
        <v>0</v>
      </c>
      <c r="AC153" s="372">
        <v>0</v>
      </c>
      <c r="AD153" s="372">
        <v>0</v>
      </c>
      <c r="AE153" s="372">
        <v>0</v>
      </c>
      <c r="AF153" s="385"/>
      <c r="AG153" s="369">
        <f t="shared" si="149"/>
        <v>0</v>
      </c>
      <c r="AH153" s="369">
        <f t="shared" si="150"/>
        <v>0</v>
      </c>
      <c r="AI153" s="369">
        <f t="shared" si="151"/>
        <v>0</v>
      </c>
      <c r="AJ153" s="369">
        <f t="shared" si="152"/>
        <v>0</v>
      </c>
    </row>
    <row r="154" spans="1:366" s="79" customFormat="1" ht="43.5" customHeight="1" x14ac:dyDescent="0.35">
      <c r="A154" s="83" t="s">
        <v>28</v>
      </c>
      <c r="B154" s="377">
        <f>H154+J154+L154+N154+P154+R154+T154+V154+X154+Z154+AB154+AD154</f>
        <v>600</v>
      </c>
      <c r="C154" s="377">
        <f>H154+J154+L154+N154+P154+R154+T154+V154+X154+Z154+AB154</f>
        <v>600</v>
      </c>
      <c r="D154" s="377">
        <f>E154</f>
        <v>600</v>
      </c>
      <c r="E154" s="377">
        <f t="shared" si="156"/>
        <v>600</v>
      </c>
      <c r="F154" s="377">
        <f t="shared" si="153"/>
        <v>100</v>
      </c>
      <c r="G154" s="377">
        <f t="shared" si="154"/>
        <v>100</v>
      </c>
      <c r="H154" s="372">
        <v>0</v>
      </c>
      <c r="I154" s="372">
        <v>0</v>
      </c>
      <c r="J154" s="372">
        <v>0</v>
      </c>
      <c r="K154" s="372">
        <v>0</v>
      </c>
      <c r="L154" s="372">
        <v>0</v>
      </c>
      <c r="M154" s="372">
        <v>0</v>
      </c>
      <c r="N154" s="372">
        <v>0</v>
      </c>
      <c r="O154" s="372">
        <v>0</v>
      </c>
      <c r="P154" s="372">
        <v>0</v>
      </c>
      <c r="Q154" s="372">
        <v>0</v>
      </c>
      <c r="R154" s="372">
        <v>0</v>
      </c>
      <c r="S154" s="372">
        <v>0</v>
      </c>
      <c r="T154" s="372">
        <v>0</v>
      </c>
      <c r="U154" s="372">
        <v>0</v>
      </c>
      <c r="V154" s="372">
        <v>0</v>
      </c>
      <c r="W154" s="372">
        <v>0</v>
      </c>
      <c r="X154" s="372">
        <v>600</v>
      </c>
      <c r="Y154" s="372">
        <v>0</v>
      </c>
      <c r="Z154" s="372">
        <v>0</v>
      </c>
      <c r="AA154" s="372">
        <v>0</v>
      </c>
      <c r="AB154" s="372">
        <v>0</v>
      </c>
      <c r="AC154" s="372">
        <v>0</v>
      </c>
      <c r="AD154" s="372">
        <v>0</v>
      </c>
      <c r="AE154" s="372">
        <v>600</v>
      </c>
      <c r="AF154" s="385"/>
      <c r="AG154" s="369">
        <f t="shared" si="149"/>
        <v>600</v>
      </c>
      <c r="AH154" s="369">
        <f t="shared" si="150"/>
        <v>600</v>
      </c>
      <c r="AI154" s="369">
        <f t="shared" si="151"/>
        <v>600</v>
      </c>
      <c r="AJ154" s="369">
        <f t="shared" si="152"/>
        <v>0</v>
      </c>
    </row>
    <row r="155" spans="1:366" s="79" customFormat="1" ht="30" customHeight="1" x14ac:dyDescent="0.3">
      <c r="A155" s="1734" t="s">
        <v>605</v>
      </c>
      <c r="B155" s="1735"/>
      <c r="C155" s="1735"/>
      <c r="D155" s="1735"/>
      <c r="E155" s="1735"/>
      <c r="F155" s="1735"/>
      <c r="G155" s="1735"/>
      <c r="H155" s="1735"/>
      <c r="I155" s="1735"/>
      <c r="J155" s="1735"/>
      <c r="K155" s="1735"/>
      <c r="L155" s="1735"/>
      <c r="M155" s="1735"/>
      <c r="N155" s="1735"/>
      <c r="O155" s="1735"/>
      <c r="P155" s="1735"/>
      <c r="Q155" s="1735"/>
      <c r="R155" s="1735"/>
      <c r="S155" s="1735"/>
      <c r="T155" s="1735"/>
      <c r="U155" s="1735"/>
      <c r="V155" s="1735"/>
      <c r="W155" s="1735"/>
      <c r="X155" s="1735"/>
      <c r="Y155" s="1735"/>
      <c r="Z155" s="1735"/>
      <c r="AA155" s="1735"/>
      <c r="AB155" s="1735"/>
      <c r="AC155" s="1735"/>
      <c r="AD155" s="1735"/>
      <c r="AE155" s="1736"/>
      <c r="AF155" s="385"/>
      <c r="AG155" s="369"/>
      <c r="AH155" s="369"/>
      <c r="AI155" s="369"/>
      <c r="AJ155" s="369"/>
    </row>
    <row r="156" spans="1:366" s="79" customFormat="1" ht="40.5" customHeight="1" x14ac:dyDescent="0.3">
      <c r="A156" s="1732" t="s">
        <v>606</v>
      </c>
      <c r="B156" s="1732"/>
      <c r="C156" s="1732"/>
      <c r="D156" s="1732"/>
      <c r="E156" s="1732"/>
      <c r="F156" s="1732"/>
      <c r="G156" s="1732"/>
      <c r="H156" s="1732"/>
      <c r="I156" s="1732"/>
      <c r="J156" s="1732"/>
      <c r="K156" s="1732"/>
      <c r="L156" s="1732"/>
      <c r="M156" s="1732"/>
      <c r="N156" s="1732"/>
      <c r="O156" s="1732"/>
      <c r="P156" s="1732"/>
      <c r="Q156" s="1732"/>
      <c r="R156" s="1732"/>
      <c r="S156" s="1732"/>
      <c r="T156" s="1732"/>
      <c r="U156" s="1732"/>
      <c r="V156" s="1732"/>
      <c r="W156" s="1732"/>
      <c r="X156" s="1732"/>
      <c r="Y156" s="1732"/>
      <c r="Z156" s="1732"/>
      <c r="AA156" s="1732"/>
      <c r="AB156" s="1732"/>
      <c r="AC156" s="1732"/>
      <c r="AD156" s="1732"/>
      <c r="AE156" s="1733"/>
      <c r="AF156" s="385"/>
      <c r="AG156" s="369"/>
      <c r="AH156" s="369"/>
      <c r="AI156" s="369"/>
      <c r="AJ156" s="369"/>
    </row>
    <row r="157" spans="1:366" s="79" customFormat="1" ht="24.75" customHeight="1" x14ac:dyDescent="0.3">
      <c r="A157" s="82" t="s">
        <v>26</v>
      </c>
      <c r="B157" s="368">
        <f>B158</f>
        <v>6586</v>
      </c>
      <c r="C157" s="368">
        <f t="shared" ref="C157:E157" si="157">C158</f>
        <v>6586</v>
      </c>
      <c r="D157" s="368">
        <f t="shared" si="157"/>
        <v>6585.32</v>
      </c>
      <c r="E157" s="368">
        <f t="shared" si="157"/>
        <v>6585.32</v>
      </c>
      <c r="F157" s="368">
        <f>E157/B157*100</f>
        <v>99.989675068326747</v>
      </c>
      <c r="G157" s="368">
        <f>E157/C157*100</f>
        <v>99.989675068326747</v>
      </c>
      <c r="H157" s="374">
        <f>H158</f>
        <v>0</v>
      </c>
      <c r="I157" s="374">
        <f t="shared" ref="I157:AE157" si="158">I158</f>
        <v>0</v>
      </c>
      <c r="J157" s="374">
        <f t="shared" si="158"/>
        <v>0</v>
      </c>
      <c r="K157" s="374">
        <f t="shared" si="158"/>
        <v>0</v>
      </c>
      <c r="L157" s="374">
        <f t="shared" si="158"/>
        <v>0</v>
      </c>
      <c r="M157" s="374">
        <f t="shared" si="158"/>
        <v>0</v>
      </c>
      <c r="N157" s="374">
        <f t="shared" si="158"/>
        <v>6586</v>
      </c>
      <c r="O157" s="374">
        <f t="shared" si="158"/>
        <v>6585.32</v>
      </c>
      <c r="P157" s="374">
        <f t="shared" si="158"/>
        <v>0</v>
      </c>
      <c r="Q157" s="374">
        <f t="shared" si="158"/>
        <v>0</v>
      </c>
      <c r="R157" s="374">
        <f t="shared" si="158"/>
        <v>0</v>
      </c>
      <c r="S157" s="374">
        <f t="shared" si="158"/>
        <v>0</v>
      </c>
      <c r="T157" s="374">
        <f t="shared" si="158"/>
        <v>0</v>
      </c>
      <c r="U157" s="374">
        <f t="shared" si="158"/>
        <v>0</v>
      </c>
      <c r="V157" s="374">
        <f t="shared" si="158"/>
        <v>0</v>
      </c>
      <c r="W157" s="374">
        <f t="shared" si="158"/>
        <v>0</v>
      </c>
      <c r="X157" s="374">
        <f t="shared" si="158"/>
        <v>0</v>
      </c>
      <c r="Y157" s="374">
        <f t="shared" si="158"/>
        <v>0</v>
      </c>
      <c r="Z157" s="374">
        <f t="shared" si="158"/>
        <v>0</v>
      </c>
      <c r="AA157" s="374">
        <f t="shared" si="158"/>
        <v>0</v>
      </c>
      <c r="AB157" s="374">
        <f t="shared" si="158"/>
        <v>0</v>
      </c>
      <c r="AC157" s="374">
        <f t="shared" si="158"/>
        <v>0</v>
      </c>
      <c r="AD157" s="374">
        <f t="shared" si="158"/>
        <v>0</v>
      </c>
      <c r="AE157" s="374">
        <f t="shared" si="158"/>
        <v>0</v>
      </c>
      <c r="AF157" s="385"/>
      <c r="AG157" s="369"/>
      <c r="AH157" s="369"/>
      <c r="AI157" s="369"/>
      <c r="AJ157" s="369"/>
    </row>
    <row r="158" spans="1:366" s="79" customFormat="1" ht="34.5" customHeight="1" x14ac:dyDescent="0.35">
      <c r="A158" s="83" t="s">
        <v>28</v>
      </c>
      <c r="B158" s="377">
        <f>H158+J158+L158+N158+P158+R158+T158+V158+X158+Z158+AB158+AD158</f>
        <v>6586</v>
      </c>
      <c r="C158" s="377">
        <f>H158+J158+L158+N158+P158+R158+T158+V158+X158+Z158+AB158</f>
        <v>6586</v>
      </c>
      <c r="D158" s="377">
        <f>E158</f>
        <v>6585.32</v>
      </c>
      <c r="E158" s="377">
        <f>I158+K158+M158+O158+Q158+S158+U158+W158+Y158+AA158+AC158+AE158</f>
        <v>6585.32</v>
      </c>
      <c r="F158" s="377">
        <f>E158/B158*100</f>
        <v>99.989675068326747</v>
      </c>
      <c r="G158" s="377">
        <f>E158/C158*100</f>
        <v>99.989675068326747</v>
      </c>
      <c r="H158" s="372">
        <v>0</v>
      </c>
      <c r="I158" s="372">
        <v>0</v>
      </c>
      <c r="J158" s="372">
        <v>0</v>
      </c>
      <c r="K158" s="372">
        <v>0</v>
      </c>
      <c r="L158" s="372">
        <v>0</v>
      </c>
      <c r="M158" s="372">
        <v>0</v>
      </c>
      <c r="N158" s="372">
        <v>6586</v>
      </c>
      <c r="O158" s="372">
        <v>6585.32</v>
      </c>
      <c r="P158" s="372"/>
      <c r="Q158" s="372"/>
      <c r="R158" s="372"/>
      <c r="S158" s="372"/>
      <c r="T158" s="372"/>
      <c r="U158" s="372"/>
      <c r="V158" s="372"/>
      <c r="W158" s="372"/>
      <c r="X158" s="372"/>
      <c r="Y158" s="372"/>
      <c r="Z158" s="372"/>
      <c r="AA158" s="372"/>
      <c r="AB158" s="372"/>
      <c r="AC158" s="372"/>
      <c r="AD158" s="372"/>
      <c r="AE158" s="372"/>
      <c r="AF158" s="385"/>
      <c r="AG158" s="369"/>
      <c r="AH158" s="369"/>
      <c r="AI158" s="369"/>
      <c r="AJ158" s="369"/>
    </row>
    <row r="159" spans="1:366" s="366" customFormat="1" ht="26.25" customHeight="1" x14ac:dyDescent="0.3">
      <c r="A159" s="407" t="s">
        <v>313</v>
      </c>
      <c r="B159" s="408">
        <f>B160+B161+B162</f>
        <v>58847.589899999992</v>
      </c>
      <c r="C159" s="408">
        <f>C160+C161+C162</f>
        <v>58847.589899999992</v>
      </c>
      <c r="D159" s="408">
        <f>D160+D161+D162</f>
        <v>56811.68922</v>
      </c>
      <c r="E159" s="408">
        <f>E160+E161+E162</f>
        <v>56811.68922</v>
      </c>
      <c r="F159" s="408">
        <f>IFERROR(E159/B159*100,0)</f>
        <v>96.540383924881866</v>
      </c>
      <c r="G159" s="408">
        <f>IFERROR(E159/C159*100,0)</f>
        <v>96.540383924881866</v>
      </c>
      <c r="H159" s="408">
        <f t="shared" ref="H159:AE159" si="159">H160+H161+H162+H164</f>
        <v>4432.0239000000001</v>
      </c>
      <c r="I159" s="408">
        <f t="shared" si="159"/>
        <v>3756.5731999999998</v>
      </c>
      <c r="J159" s="408">
        <f t="shared" si="159"/>
        <v>4305.3029999999999</v>
      </c>
      <c r="K159" s="408">
        <f t="shared" si="159"/>
        <v>3275.8634999999999</v>
      </c>
      <c r="L159" s="408">
        <f t="shared" si="159"/>
        <v>2492.5039999999999</v>
      </c>
      <c r="M159" s="408">
        <f t="shared" si="159"/>
        <v>2104.8045199999997</v>
      </c>
      <c r="N159" s="408">
        <f t="shared" si="159"/>
        <v>11916.608</v>
      </c>
      <c r="O159" s="408">
        <f t="shared" si="159"/>
        <v>11500.477999999999</v>
      </c>
      <c r="P159" s="408">
        <f t="shared" si="159"/>
        <v>3022.7820000000002</v>
      </c>
      <c r="Q159" s="408">
        <f t="shared" si="159"/>
        <v>3757.48</v>
      </c>
      <c r="R159" s="408">
        <f t="shared" si="159"/>
        <v>2996.8490000000002</v>
      </c>
      <c r="S159" s="408">
        <f t="shared" si="159"/>
        <v>3982.598</v>
      </c>
      <c r="T159" s="408">
        <f t="shared" si="159"/>
        <v>5914.5209999999997</v>
      </c>
      <c r="U159" s="408">
        <f t="shared" si="159"/>
        <v>6102.5869999999995</v>
      </c>
      <c r="V159" s="408">
        <f t="shared" si="159"/>
        <v>3118.3940000000002</v>
      </c>
      <c r="W159" s="408">
        <f t="shared" si="159"/>
        <v>2983.087</v>
      </c>
      <c r="X159" s="408">
        <f t="shared" si="159"/>
        <v>8903.6229999999996</v>
      </c>
      <c r="Y159" s="408">
        <f t="shared" si="159"/>
        <v>2059.89</v>
      </c>
      <c r="Z159" s="408">
        <f t="shared" si="159"/>
        <v>5136.5320000000002</v>
      </c>
      <c r="AA159" s="408">
        <f t="shared" si="159"/>
        <v>2716.498</v>
      </c>
      <c r="AB159" s="408">
        <f t="shared" si="159"/>
        <v>3509.6970000000001</v>
      </c>
      <c r="AC159" s="408">
        <f t="shared" si="159"/>
        <v>6727.17</v>
      </c>
      <c r="AD159" s="408">
        <f t="shared" si="159"/>
        <v>3098.7529999999997</v>
      </c>
      <c r="AE159" s="408">
        <f t="shared" si="159"/>
        <v>7844.66</v>
      </c>
      <c r="AF159" s="367"/>
      <c r="AG159" s="365">
        <f>H159+J159+L159+N159+P159+R159+T159+V159+X159+Z159+AB159+AD159</f>
        <v>58847.589899999999</v>
      </c>
      <c r="AH159" s="365">
        <f>H159+J159+L159+N159</f>
        <v>23146.438900000001</v>
      </c>
      <c r="AI159" s="365">
        <f t="shared" si="73"/>
        <v>56811.68922</v>
      </c>
      <c r="AJ159" s="365">
        <f t="shared" si="74"/>
        <v>-2035.9006799999916</v>
      </c>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c r="EJ159" s="81"/>
      <c r="EK159" s="81"/>
      <c r="EL159" s="81"/>
      <c r="EM159" s="81"/>
      <c r="EN159" s="81"/>
      <c r="EO159" s="81"/>
      <c r="EP159" s="81"/>
      <c r="EQ159" s="81"/>
      <c r="ER159" s="81"/>
      <c r="ES159" s="81"/>
      <c r="ET159" s="81"/>
      <c r="EU159" s="81"/>
      <c r="EV159" s="81"/>
      <c r="EW159" s="81"/>
      <c r="EX159" s="81"/>
      <c r="EY159" s="81"/>
      <c r="EZ159" s="81"/>
      <c r="FA159" s="81"/>
      <c r="FB159" s="81"/>
      <c r="FC159" s="81"/>
      <c r="FD159" s="81"/>
      <c r="FE159" s="81"/>
      <c r="FF159" s="81"/>
      <c r="FG159" s="81"/>
      <c r="FH159" s="81"/>
      <c r="FI159" s="81"/>
      <c r="FJ159" s="81"/>
      <c r="FK159" s="81"/>
      <c r="FL159" s="81"/>
      <c r="FM159" s="81"/>
      <c r="FN159" s="81"/>
      <c r="FO159" s="81"/>
      <c r="FP159" s="81"/>
      <c r="FQ159" s="81"/>
      <c r="FR159" s="81"/>
      <c r="FS159" s="81"/>
      <c r="FT159" s="81"/>
      <c r="FU159" s="81"/>
      <c r="FV159" s="81"/>
      <c r="FW159" s="81"/>
      <c r="FX159" s="81"/>
      <c r="FY159" s="81"/>
      <c r="FZ159" s="81"/>
      <c r="GA159" s="81"/>
      <c r="GB159" s="81"/>
      <c r="GC159" s="81"/>
      <c r="GD159" s="81"/>
      <c r="GE159" s="81"/>
      <c r="GF159" s="81"/>
      <c r="GG159" s="81"/>
      <c r="GH159" s="81"/>
      <c r="GI159" s="81"/>
      <c r="GJ159" s="81"/>
      <c r="GK159" s="81"/>
      <c r="GL159" s="81"/>
      <c r="GM159" s="81"/>
      <c r="GN159" s="81"/>
      <c r="GO159" s="81"/>
      <c r="GP159" s="81"/>
      <c r="GQ159" s="81"/>
      <c r="GR159" s="81"/>
      <c r="GS159" s="81"/>
      <c r="GT159" s="81"/>
      <c r="GU159" s="81"/>
      <c r="GV159" s="81"/>
      <c r="GW159" s="81"/>
      <c r="GX159" s="81"/>
      <c r="GY159" s="81"/>
      <c r="GZ159" s="81"/>
      <c r="HA159" s="81"/>
      <c r="HB159" s="81"/>
      <c r="HC159" s="81"/>
      <c r="HD159" s="81"/>
      <c r="HE159" s="81"/>
      <c r="HF159" s="81"/>
      <c r="HG159" s="81"/>
      <c r="HH159" s="81"/>
      <c r="HI159" s="81"/>
      <c r="HJ159" s="81"/>
      <c r="HK159" s="81"/>
      <c r="HL159" s="81"/>
      <c r="HM159" s="81"/>
      <c r="HN159" s="81"/>
      <c r="HO159" s="81"/>
      <c r="HP159" s="81"/>
      <c r="HQ159" s="81"/>
      <c r="HR159" s="81"/>
      <c r="HS159" s="81"/>
      <c r="HT159" s="81"/>
      <c r="HU159" s="81"/>
      <c r="HV159" s="81"/>
      <c r="HW159" s="81"/>
      <c r="HX159" s="81"/>
      <c r="HY159" s="81"/>
      <c r="HZ159" s="81"/>
      <c r="IA159" s="81"/>
      <c r="IB159" s="81"/>
      <c r="IC159" s="81"/>
      <c r="ID159" s="81"/>
      <c r="IE159" s="81"/>
      <c r="IF159" s="81"/>
      <c r="IG159" s="81"/>
      <c r="IH159" s="81"/>
      <c r="II159" s="81"/>
      <c r="IJ159" s="81"/>
      <c r="IK159" s="81"/>
      <c r="IL159" s="81"/>
      <c r="IM159" s="81"/>
      <c r="IN159" s="81"/>
      <c r="IO159" s="81"/>
      <c r="IP159" s="81"/>
      <c r="IQ159" s="81"/>
      <c r="IR159" s="81"/>
      <c r="IS159" s="81"/>
      <c r="IT159" s="81"/>
      <c r="IU159" s="81"/>
      <c r="IV159" s="81"/>
      <c r="IW159" s="81"/>
      <c r="IX159" s="81"/>
      <c r="IY159" s="81"/>
      <c r="IZ159" s="81"/>
      <c r="JA159" s="81"/>
      <c r="JB159" s="81"/>
      <c r="JC159" s="81"/>
      <c r="JD159" s="81"/>
      <c r="JE159" s="81"/>
      <c r="JF159" s="81"/>
      <c r="JG159" s="81"/>
      <c r="JH159" s="81"/>
      <c r="JI159" s="81"/>
      <c r="JJ159" s="81"/>
      <c r="JK159" s="81"/>
      <c r="JL159" s="81"/>
      <c r="JM159" s="81"/>
      <c r="JN159" s="81"/>
      <c r="JO159" s="81"/>
      <c r="JP159" s="81"/>
      <c r="JQ159" s="81"/>
      <c r="JR159" s="81"/>
      <c r="JS159" s="81"/>
      <c r="JT159" s="81"/>
      <c r="JU159" s="81"/>
      <c r="JV159" s="81"/>
      <c r="JW159" s="81"/>
      <c r="JX159" s="81"/>
      <c r="JY159" s="81"/>
      <c r="JZ159" s="81"/>
      <c r="KA159" s="81"/>
      <c r="KB159" s="81"/>
      <c r="KC159" s="81"/>
      <c r="KD159" s="81"/>
      <c r="KE159" s="81"/>
      <c r="KF159" s="81"/>
      <c r="KG159" s="81"/>
      <c r="KH159" s="81"/>
      <c r="KI159" s="81"/>
      <c r="KJ159" s="81"/>
      <c r="KK159" s="81"/>
      <c r="KL159" s="81"/>
      <c r="KM159" s="81"/>
      <c r="KN159" s="81"/>
      <c r="KO159" s="81"/>
      <c r="KP159" s="81"/>
      <c r="KQ159" s="81"/>
      <c r="KR159" s="81"/>
      <c r="KS159" s="81"/>
      <c r="KT159" s="81"/>
      <c r="KU159" s="81"/>
      <c r="KV159" s="81"/>
      <c r="KW159" s="81"/>
      <c r="KX159" s="81"/>
      <c r="KY159" s="81"/>
      <c r="KZ159" s="81"/>
      <c r="LA159" s="81"/>
      <c r="LB159" s="81"/>
      <c r="LC159" s="81"/>
      <c r="LD159" s="81"/>
      <c r="LE159" s="81"/>
      <c r="LF159" s="81"/>
      <c r="LG159" s="81"/>
      <c r="LH159" s="81"/>
      <c r="LI159" s="81"/>
      <c r="LJ159" s="81"/>
      <c r="LK159" s="81"/>
      <c r="LL159" s="81"/>
      <c r="LM159" s="81"/>
      <c r="LN159" s="81"/>
      <c r="LO159" s="81"/>
      <c r="LP159" s="81"/>
      <c r="LQ159" s="81"/>
      <c r="LR159" s="81"/>
      <c r="LS159" s="81"/>
      <c r="LT159" s="81"/>
      <c r="LU159" s="81"/>
      <c r="LV159" s="81"/>
      <c r="LW159" s="81"/>
      <c r="LX159" s="81"/>
      <c r="LY159" s="81"/>
      <c r="LZ159" s="81"/>
      <c r="MA159" s="81"/>
      <c r="MB159" s="81"/>
      <c r="MC159" s="81"/>
      <c r="MD159" s="81"/>
      <c r="ME159" s="81"/>
      <c r="MF159" s="81"/>
      <c r="MG159" s="81"/>
      <c r="MH159" s="81"/>
      <c r="MI159" s="81"/>
      <c r="MJ159" s="81"/>
      <c r="MK159" s="81"/>
      <c r="ML159" s="81"/>
      <c r="MM159" s="81"/>
      <c r="MN159" s="81"/>
      <c r="MO159" s="81"/>
      <c r="MP159" s="81"/>
      <c r="MQ159" s="81"/>
      <c r="MR159" s="81"/>
      <c r="MS159" s="81"/>
      <c r="MT159" s="81"/>
      <c r="MU159" s="81"/>
      <c r="MV159" s="81"/>
      <c r="MW159" s="81"/>
      <c r="MX159" s="81"/>
      <c r="MY159" s="81"/>
      <c r="MZ159" s="81"/>
      <c r="NA159" s="81"/>
      <c r="NB159" s="81"/>
    </row>
    <row r="160" spans="1:366" s="79" customFormat="1" x14ac:dyDescent="0.35">
      <c r="A160" s="83" t="s">
        <v>29</v>
      </c>
      <c r="B160" s="377">
        <f>H160+J1094+L160+N160+P160+R160+T160+V160+X160+Z160+AB160+AD160+J160</f>
        <v>535.29999999999995</v>
      </c>
      <c r="C160" s="371">
        <f t="shared" ref="C160:C161" si="160">H160+J160+L160+N160+P160+R160+T160+V160+X160+Z160+AB160+AD160</f>
        <v>535.29999999999995</v>
      </c>
      <c r="D160" s="371">
        <f>E160</f>
        <v>311.51</v>
      </c>
      <c r="E160" s="371">
        <f>I160+K160+M160+O160+Q160+S160+U160+W160+Y160+AA160+AC160+AE160</f>
        <v>311.51</v>
      </c>
      <c r="F160" s="371">
        <f t="shared" ref="F160:F164" si="161">IFERROR(E160/B160*100,0)</f>
        <v>58.193536334765547</v>
      </c>
      <c r="G160" s="371">
        <f t="shared" ref="G160:G164" si="162">IFERROR(E160/C160*100,0)</f>
        <v>58.193536334765547</v>
      </c>
      <c r="H160" s="371">
        <f t="shared" ref="H160:AE160" si="163">H10</f>
        <v>0</v>
      </c>
      <c r="I160" s="371">
        <f t="shared" si="163"/>
        <v>0</v>
      </c>
      <c r="J160" s="371">
        <f t="shared" si="163"/>
        <v>0</v>
      </c>
      <c r="K160" s="371">
        <f t="shared" si="163"/>
        <v>0</v>
      </c>
      <c r="L160" s="371">
        <f t="shared" si="163"/>
        <v>0</v>
      </c>
      <c r="M160" s="371">
        <f t="shared" si="163"/>
        <v>0</v>
      </c>
      <c r="N160" s="371">
        <f t="shared" si="163"/>
        <v>0</v>
      </c>
      <c r="O160" s="371">
        <f t="shared" si="163"/>
        <v>0</v>
      </c>
      <c r="P160" s="371">
        <f t="shared" si="163"/>
        <v>0</v>
      </c>
      <c r="Q160" s="371">
        <f t="shared" si="163"/>
        <v>0</v>
      </c>
      <c r="R160" s="371">
        <f t="shared" si="163"/>
        <v>0</v>
      </c>
      <c r="S160" s="371">
        <f t="shared" si="163"/>
        <v>0</v>
      </c>
      <c r="T160" s="371">
        <f t="shared" si="163"/>
        <v>0</v>
      </c>
      <c r="U160" s="371">
        <f t="shared" si="163"/>
        <v>0</v>
      </c>
      <c r="V160" s="371">
        <f t="shared" si="163"/>
        <v>0</v>
      </c>
      <c r="W160" s="371">
        <f t="shared" si="163"/>
        <v>0</v>
      </c>
      <c r="X160" s="371">
        <f t="shared" si="163"/>
        <v>0</v>
      </c>
      <c r="Y160" s="371">
        <f t="shared" si="163"/>
        <v>0</v>
      </c>
      <c r="Z160" s="371">
        <f t="shared" si="163"/>
        <v>0</v>
      </c>
      <c r="AA160" s="371">
        <f t="shared" si="163"/>
        <v>56.77</v>
      </c>
      <c r="AB160" s="371">
        <f t="shared" si="163"/>
        <v>535.29999999999995</v>
      </c>
      <c r="AC160" s="371">
        <f t="shared" si="163"/>
        <v>254.74</v>
      </c>
      <c r="AD160" s="371">
        <f t="shared" si="163"/>
        <v>0</v>
      </c>
      <c r="AE160" s="371">
        <f t="shared" si="163"/>
        <v>0</v>
      </c>
      <c r="AF160" s="371"/>
      <c r="AG160" s="386">
        <f t="shared" si="71"/>
        <v>535.29999999999995</v>
      </c>
      <c r="AH160" s="386">
        <f t="shared" si="72"/>
        <v>0</v>
      </c>
      <c r="AI160" s="386">
        <f t="shared" si="73"/>
        <v>311.51</v>
      </c>
      <c r="AJ160" s="386">
        <f t="shared" si="74"/>
        <v>-223.78999999999996</v>
      </c>
    </row>
    <row r="161" spans="1:41" s="79" customFormat="1" ht="36" x14ac:dyDescent="0.35">
      <c r="A161" s="84" t="s">
        <v>93</v>
      </c>
      <c r="B161" s="377">
        <f>H161+L161+N161+P161+R161+T161+V161+X161+Z161+AB161+AD161+J161</f>
        <v>2800.7999999999997</v>
      </c>
      <c r="C161" s="371">
        <f t="shared" si="160"/>
        <v>2800.7999999999997</v>
      </c>
      <c r="D161" s="371">
        <f>E161</f>
        <v>2800.7999999999997</v>
      </c>
      <c r="E161" s="371">
        <f>I161+K161+M161+O161+Q161+S161+U161+W161+Y161+AA161+AC161+AE161</f>
        <v>2800.7999999999997</v>
      </c>
      <c r="F161" s="371">
        <f t="shared" si="161"/>
        <v>100</v>
      </c>
      <c r="G161" s="371">
        <f t="shared" si="162"/>
        <v>100</v>
      </c>
      <c r="H161" s="371">
        <f t="shared" ref="H161:AE161" si="164">H11+H54</f>
        <v>0</v>
      </c>
      <c r="I161" s="371">
        <f t="shared" si="164"/>
        <v>0</v>
      </c>
      <c r="J161" s="371">
        <f t="shared" si="164"/>
        <v>0</v>
      </c>
      <c r="K161" s="371">
        <f t="shared" si="164"/>
        <v>0</v>
      </c>
      <c r="L161" s="371">
        <f t="shared" si="164"/>
        <v>0</v>
      </c>
      <c r="M161" s="371">
        <f t="shared" si="164"/>
        <v>0</v>
      </c>
      <c r="N161" s="371">
        <f t="shared" si="164"/>
        <v>0</v>
      </c>
      <c r="O161" s="371">
        <f t="shared" si="164"/>
        <v>0</v>
      </c>
      <c r="P161" s="371">
        <f t="shared" si="164"/>
        <v>0</v>
      </c>
      <c r="Q161" s="371">
        <f t="shared" si="164"/>
        <v>0</v>
      </c>
      <c r="R161" s="371">
        <f t="shared" si="164"/>
        <v>0</v>
      </c>
      <c r="S161" s="371">
        <f t="shared" si="164"/>
        <v>0</v>
      </c>
      <c r="T161" s="371">
        <f t="shared" si="164"/>
        <v>0</v>
      </c>
      <c r="U161" s="371">
        <f t="shared" si="164"/>
        <v>0</v>
      </c>
      <c r="V161" s="371">
        <f t="shared" si="164"/>
        <v>0</v>
      </c>
      <c r="W161" s="371">
        <f t="shared" si="164"/>
        <v>0</v>
      </c>
      <c r="X161" s="371">
        <f t="shared" si="164"/>
        <v>2800.7999999999997</v>
      </c>
      <c r="Y161" s="371">
        <f t="shared" si="164"/>
        <v>0</v>
      </c>
      <c r="Z161" s="371">
        <f t="shared" si="164"/>
        <v>0</v>
      </c>
      <c r="AA161" s="371">
        <f t="shared" si="164"/>
        <v>0</v>
      </c>
      <c r="AB161" s="371">
        <f t="shared" si="164"/>
        <v>0</v>
      </c>
      <c r="AC161" s="371">
        <f t="shared" si="164"/>
        <v>2800.7999999999997</v>
      </c>
      <c r="AD161" s="371">
        <f t="shared" si="164"/>
        <v>0</v>
      </c>
      <c r="AE161" s="371">
        <f t="shared" si="164"/>
        <v>0</v>
      </c>
      <c r="AF161" s="371"/>
      <c r="AG161" s="386">
        <f>H161+J161+L161+N161+P161+R161+T161+V161+X161+Z161+AB161+AD161</f>
        <v>2800.7999999999997</v>
      </c>
      <c r="AH161" s="386">
        <f t="shared" si="72"/>
        <v>2800.7999999999997</v>
      </c>
      <c r="AI161" s="386">
        <f t="shared" si="73"/>
        <v>2800.7999999999997</v>
      </c>
      <c r="AJ161" s="386">
        <f t="shared" si="74"/>
        <v>0</v>
      </c>
    </row>
    <row r="162" spans="1:41" s="79" customFormat="1" x14ac:dyDescent="0.35">
      <c r="A162" s="83" t="s">
        <v>28</v>
      </c>
      <c r="B162" s="377">
        <f>H162+J162+L162+N162+P162+R162+T162+V162+X162+Z162+AB162+AD162</f>
        <v>55511.489899999993</v>
      </c>
      <c r="C162" s="371">
        <f>H162+J162+L162+N162+P162+R162+T162+V162+X162+Z162+AB162+AD162</f>
        <v>55511.489899999993</v>
      </c>
      <c r="D162" s="371">
        <f>E162</f>
        <v>53699.379220000003</v>
      </c>
      <c r="E162" s="371">
        <f>I162+K162+M162+O162+Q162+S162+U162+W162+Y162+AA162+AC162+AE162</f>
        <v>53699.379220000003</v>
      </c>
      <c r="F162" s="371">
        <f t="shared" si="161"/>
        <v>96.735611522471515</v>
      </c>
      <c r="G162" s="371">
        <f t="shared" si="162"/>
        <v>96.735611522471515</v>
      </c>
      <c r="H162" s="371">
        <f t="shared" ref="H162:AE162" si="165">H12+H55+H158</f>
        <v>4432.0239000000001</v>
      </c>
      <c r="I162" s="371">
        <f t="shared" si="165"/>
        <v>3756.5731999999998</v>
      </c>
      <c r="J162" s="371">
        <f t="shared" si="165"/>
        <v>4305.3029999999999</v>
      </c>
      <c r="K162" s="371">
        <f t="shared" si="165"/>
        <v>3275.8634999999999</v>
      </c>
      <c r="L162" s="371">
        <f t="shared" si="165"/>
        <v>2492.5039999999999</v>
      </c>
      <c r="M162" s="371">
        <f t="shared" si="165"/>
        <v>2104.8045199999997</v>
      </c>
      <c r="N162" s="371">
        <f t="shared" si="165"/>
        <v>11916.608</v>
      </c>
      <c r="O162" s="371">
        <f t="shared" si="165"/>
        <v>11500.477999999999</v>
      </c>
      <c r="P162" s="371">
        <f t="shared" si="165"/>
        <v>3022.7820000000002</v>
      </c>
      <c r="Q162" s="371">
        <f t="shared" si="165"/>
        <v>3757.48</v>
      </c>
      <c r="R162" s="371">
        <f t="shared" si="165"/>
        <v>2996.8490000000002</v>
      </c>
      <c r="S162" s="371">
        <f t="shared" si="165"/>
        <v>3982.598</v>
      </c>
      <c r="T162" s="371">
        <f t="shared" si="165"/>
        <v>5914.5209999999997</v>
      </c>
      <c r="U162" s="371">
        <f t="shared" si="165"/>
        <v>6102.5869999999995</v>
      </c>
      <c r="V162" s="371">
        <f t="shared" si="165"/>
        <v>3118.3940000000002</v>
      </c>
      <c r="W162" s="371">
        <f t="shared" si="165"/>
        <v>2983.087</v>
      </c>
      <c r="X162" s="371">
        <f t="shared" si="165"/>
        <v>6102.8230000000003</v>
      </c>
      <c r="Y162" s="371">
        <f t="shared" si="165"/>
        <v>2059.89</v>
      </c>
      <c r="Z162" s="371">
        <f t="shared" si="165"/>
        <v>5136.5320000000002</v>
      </c>
      <c r="AA162" s="371">
        <f t="shared" si="165"/>
        <v>2659.7280000000001</v>
      </c>
      <c r="AB162" s="371">
        <f t="shared" si="165"/>
        <v>2974.3969999999999</v>
      </c>
      <c r="AC162" s="371">
        <f t="shared" si="165"/>
        <v>3671.63</v>
      </c>
      <c r="AD162" s="371">
        <f t="shared" si="165"/>
        <v>3098.7529999999997</v>
      </c>
      <c r="AE162" s="371">
        <f t="shared" si="165"/>
        <v>7844.66</v>
      </c>
      <c r="AF162" s="371"/>
      <c r="AG162" s="386">
        <f t="shared" si="71"/>
        <v>55511.489899999993</v>
      </c>
      <c r="AH162" s="386">
        <f t="shared" si="72"/>
        <v>44301.8079</v>
      </c>
      <c r="AI162" s="386">
        <f t="shared" si="73"/>
        <v>53699.379220000003</v>
      </c>
      <c r="AJ162" s="386">
        <f t="shared" si="74"/>
        <v>-1812.1106799999907</v>
      </c>
    </row>
    <row r="163" spans="1:41" s="79" customFormat="1" ht="36" x14ac:dyDescent="0.35">
      <c r="A163" s="387" t="s">
        <v>94</v>
      </c>
      <c r="B163" s="388">
        <f>H163+J1097+L163+N163+P163+R163+T163+V163+X163+Z163+AB163+AD163+J163</f>
        <v>311.20000000000005</v>
      </c>
      <c r="C163" s="390">
        <f>H163+J163+L163+N163+P163+R163+T163+V163+X163+Z163+AB163</f>
        <v>311.20000000000005</v>
      </c>
      <c r="D163" s="390">
        <f>E163</f>
        <v>311.20000000000005</v>
      </c>
      <c r="E163" s="390">
        <f>I163+K163+M163+O163+Q163+S163+U163+W163+Y163+AA163+AC163+AE163</f>
        <v>311.20000000000005</v>
      </c>
      <c r="F163" s="390">
        <f t="shared" si="161"/>
        <v>100</v>
      </c>
      <c r="G163" s="390">
        <f t="shared" si="162"/>
        <v>100</v>
      </c>
      <c r="H163" s="390">
        <f>H13+H56</f>
        <v>0</v>
      </c>
      <c r="I163" s="390">
        <f t="shared" ref="I163:AE163" si="166">I13+I56</f>
        <v>0</v>
      </c>
      <c r="J163" s="390">
        <f t="shared" si="166"/>
        <v>0</v>
      </c>
      <c r="K163" s="390">
        <f t="shared" si="166"/>
        <v>0</v>
      </c>
      <c r="L163" s="390">
        <f t="shared" si="166"/>
        <v>0</v>
      </c>
      <c r="M163" s="390">
        <f t="shared" si="166"/>
        <v>0</v>
      </c>
      <c r="N163" s="390">
        <f t="shared" si="166"/>
        <v>0</v>
      </c>
      <c r="O163" s="390">
        <f t="shared" si="166"/>
        <v>0</v>
      </c>
      <c r="P163" s="390">
        <f t="shared" si="166"/>
        <v>0</v>
      </c>
      <c r="Q163" s="390">
        <f t="shared" si="166"/>
        <v>0</v>
      </c>
      <c r="R163" s="390">
        <f t="shared" si="166"/>
        <v>0</v>
      </c>
      <c r="S163" s="390">
        <f t="shared" si="166"/>
        <v>0</v>
      </c>
      <c r="T163" s="390">
        <f t="shared" si="166"/>
        <v>0</v>
      </c>
      <c r="U163" s="390">
        <f t="shared" si="166"/>
        <v>0</v>
      </c>
      <c r="V163" s="390">
        <f t="shared" si="166"/>
        <v>0</v>
      </c>
      <c r="W163" s="390">
        <f t="shared" si="166"/>
        <v>0</v>
      </c>
      <c r="X163" s="390">
        <f t="shared" si="166"/>
        <v>311.20000000000005</v>
      </c>
      <c r="Y163" s="390">
        <f t="shared" si="166"/>
        <v>0</v>
      </c>
      <c r="Z163" s="390">
        <f t="shared" si="166"/>
        <v>0</v>
      </c>
      <c r="AA163" s="390">
        <f t="shared" si="166"/>
        <v>0</v>
      </c>
      <c r="AB163" s="390">
        <f t="shared" si="166"/>
        <v>0</v>
      </c>
      <c r="AC163" s="390">
        <f t="shared" si="166"/>
        <v>311.20000000000005</v>
      </c>
      <c r="AD163" s="390">
        <f t="shared" si="166"/>
        <v>0</v>
      </c>
      <c r="AE163" s="390">
        <f t="shared" si="166"/>
        <v>0</v>
      </c>
      <c r="AF163" s="371"/>
      <c r="AG163" s="386">
        <f t="shared" si="71"/>
        <v>311.20000000000005</v>
      </c>
      <c r="AH163" s="386">
        <f t="shared" si="72"/>
        <v>311.20000000000005</v>
      </c>
      <c r="AI163" s="386">
        <f t="shared" si="73"/>
        <v>311.20000000000005</v>
      </c>
      <c r="AJ163" s="386">
        <f t="shared" si="74"/>
        <v>0</v>
      </c>
    </row>
    <row r="164" spans="1:41" s="79" customFormat="1" x14ac:dyDescent="0.35">
      <c r="A164" s="410" t="s">
        <v>95</v>
      </c>
      <c r="B164" s="377">
        <f>H164+J1098+L164+N164+P164+R164+T164+V164+X164+Z164+AB164+AD164+J164</f>
        <v>0</v>
      </c>
      <c r="C164" s="371">
        <f>H164+J164+L164+N164+P164+R164+T164+V164</f>
        <v>0</v>
      </c>
      <c r="D164" s="371">
        <v>0</v>
      </c>
      <c r="E164" s="371">
        <v>0</v>
      </c>
      <c r="F164" s="371">
        <f t="shared" si="161"/>
        <v>0</v>
      </c>
      <c r="G164" s="371">
        <f t="shared" si="162"/>
        <v>0</v>
      </c>
      <c r="H164" s="371">
        <v>0</v>
      </c>
      <c r="I164" s="371">
        <v>0</v>
      </c>
      <c r="J164" s="371">
        <v>0</v>
      </c>
      <c r="K164" s="371">
        <v>0</v>
      </c>
      <c r="L164" s="371">
        <v>0</v>
      </c>
      <c r="M164" s="371">
        <v>0</v>
      </c>
      <c r="N164" s="371">
        <v>0</v>
      </c>
      <c r="O164" s="371">
        <v>0</v>
      </c>
      <c r="P164" s="371">
        <v>0</v>
      </c>
      <c r="Q164" s="371">
        <v>0</v>
      </c>
      <c r="R164" s="371">
        <v>0</v>
      </c>
      <c r="S164" s="371">
        <v>0</v>
      </c>
      <c r="T164" s="371">
        <v>0</v>
      </c>
      <c r="U164" s="371">
        <v>0</v>
      </c>
      <c r="V164" s="371">
        <v>0</v>
      </c>
      <c r="W164" s="371">
        <v>0</v>
      </c>
      <c r="X164" s="371">
        <v>0</v>
      </c>
      <c r="Y164" s="371">
        <v>0</v>
      </c>
      <c r="Z164" s="371">
        <v>0</v>
      </c>
      <c r="AA164" s="371">
        <v>0</v>
      </c>
      <c r="AB164" s="371">
        <v>0</v>
      </c>
      <c r="AC164" s="371">
        <v>0</v>
      </c>
      <c r="AD164" s="371">
        <v>0</v>
      </c>
      <c r="AE164" s="371">
        <v>0</v>
      </c>
      <c r="AF164" s="371"/>
      <c r="AG164" s="386">
        <f t="shared" si="71"/>
        <v>0</v>
      </c>
      <c r="AH164" s="386">
        <f t="shared" si="72"/>
        <v>0</v>
      </c>
      <c r="AI164" s="386">
        <f t="shared" si="73"/>
        <v>0</v>
      </c>
      <c r="AJ164" s="386">
        <f t="shared" si="74"/>
        <v>0</v>
      </c>
    </row>
    <row r="165" spans="1:41" s="81" customFormat="1" x14ac:dyDescent="0.35">
      <c r="A165" s="89"/>
      <c r="B165" s="1463"/>
      <c r="C165" s="1463"/>
      <c r="D165" s="1463"/>
      <c r="E165" s="1463"/>
      <c r="F165" s="1463"/>
      <c r="G165" s="1463"/>
      <c r="H165" s="1463"/>
      <c r="I165" s="1463"/>
      <c r="J165" s="1463"/>
      <c r="K165" s="1463"/>
      <c r="L165" s="1463"/>
      <c r="M165" s="1463"/>
      <c r="N165" s="1463"/>
      <c r="O165" s="1463"/>
      <c r="P165" s="1463"/>
      <c r="Q165" s="1463"/>
      <c r="R165" s="1463"/>
      <c r="S165" s="1463"/>
      <c r="T165" s="1463"/>
      <c r="U165" s="1463"/>
      <c r="V165" s="1466"/>
      <c r="W165" s="1466"/>
      <c r="X165" s="1463"/>
      <c r="Y165" s="1463"/>
      <c r="Z165" s="1463"/>
      <c r="AA165" s="1463"/>
      <c r="AB165" s="1463"/>
      <c r="AC165" s="1463"/>
      <c r="AD165" s="1463"/>
      <c r="AE165" s="1467"/>
      <c r="AF165" s="1468"/>
    </row>
    <row r="166" spans="1:41" ht="34.5" customHeight="1" x14ac:dyDescent="0.3">
      <c r="A166" s="300"/>
      <c r="B166" s="1469"/>
      <c r="C166" s="300"/>
      <c r="D166" s="300"/>
      <c r="E166" s="1469"/>
      <c r="F166" s="300"/>
      <c r="G166" s="300"/>
      <c r="H166" s="300"/>
      <c r="I166" s="1469"/>
      <c r="J166" s="1470"/>
      <c r="K166" s="1315"/>
      <c r="L166" s="1315"/>
      <c r="M166" s="1315"/>
      <c r="N166" s="1464"/>
      <c r="O166" s="1464"/>
      <c r="P166" s="1464"/>
      <c r="Q166" s="1464"/>
      <c r="R166" s="1464"/>
      <c r="S166" s="1464"/>
      <c r="T166" s="1464"/>
      <c r="U166" s="1464"/>
      <c r="V166" s="1464"/>
      <c r="W166" s="1464"/>
      <c r="X166" s="1464"/>
      <c r="Y166" s="1464"/>
      <c r="Z166" s="1464"/>
      <c r="AA166" s="1464"/>
      <c r="AB166" s="1464"/>
      <c r="AC166" s="1464"/>
      <c r="AD166" s="1464"/>
      <c r="AE166" s="66"/>
      <c r="AF166" s="71"/>
      <c r="AG166" s="66"/>
      <c r="AH166" s="66"/>
      <c r="AI166" s="66"/>
      <c r="AJ166" s="66"/>
      <c r="AK166" s="66"/>
      <c r="AL166" s="66"/>
      <c r="AM166" s="66"/>
      <c r="AN166" s="66"/>
      <c r="AO166" s="64"/>
    </row>
    <row r="167" spans="1:41" ht="24" customHeight="1" x14ac:dyDescent="0.3">
      <c r="B167" s="1471"/>
      <c r="C167" s="65"/>
      <c r="D167" s="65"/>
      <c r="E167" s="65"/>
      <c r="F167" s="65"/>
      <c r="G167" s="65"/>
      <c r="H167" s="66"/>
      <c r="I167" s="66"/>
      <c r="J167" s="66"/>
      <c r="K167" s="66"/>
      <c r="L167" s="66"/>
      <c r="M167" s="66"/>
      <c r="N167" s="66"/>
      <c r="O167" s="66"/>
      <c r="P167" s="66"/>
      <c r="Q167" s="66"/>
      <c r="R167" s="66"/>
      <c r="S167" s="66"/>
      <c r="T167" s="65"/>
      <c r="U167" s="65"/>
      <c r="V167" s="65"/>
      <c r="W167" s="65"/>
      <c r="X167" s="65"/>
      <c r="Y167" s="65"/>
      <c r="Z167" s="65"/>
      <c r="AA167" s="1472"/>
      <c r="AB167" s="65"/>
      <c r="AC167" s="65"/>
      <c r="AD167" s="65"/>
      <c r="AE167" s="66"/>
      <c r="AF167" s="71"/>
      <c r="AG167" s="66"/>
      <c r="AH167" s="66"/>
      <c r="AI167" s="66"/>
      <c r="AJ167" s="66"/>
      <c r="AK167" s="66"/>
      <c r="AL167" s="66"/>
      <c r="AM167" s="66"/>
      <c r="AN167" s="66"/>
      <c r="AO167" s="64"/>
    </row>
    <row r="168" spans="1:41" s="1475" customFormat="1" ht="48.75" customHeight="1" x14ac:dyDescent="0.35">
      <c r="A168" s="1459" t="s">
        <v>607</v>
      </c>
      <c r="B168" s="64"/>
      <c r="C168" s="411"/>
      <c r="D168" s="412"/>
      <c r="E168" s="412"/>
      <c r="F168" s="413"/>
      <c r="G168" s="414" t="s">
        <v>314</v>
      </c>
      <c r="H168" s="414"/>
      <c r="I168" s="414"/>
      <c r="J168" s="414"/>
      <c r="K168" s="749"/>
      <c r="L168" s="749"/>
      <c r="M168" s="749"/>
      <c r="N168" s="749"/>
      <c r="O168" s="750"/>
      <c r="P168" s="750"/>
      <c r="Q168" s="750"/>
      <c r="R168" s="750"/>
      <c r="S168" s="750"/>
      <c r="T168" s="750"/>
      <c r="U168" s="750"/>
      <c r="V168" s="750"/>
      <c r="W168" s="750"/>
      <c r="X168" s="750"/>
      <c r="Y168" s="750"/>
      <c r="Z168" s="750"/>
      <c r="AA168" s="750"/>
      <c r="AB168" s="750"/>
      <c r="AC168" s="750"/>
      <c r="AD168" s="750"/>
      <c r="AE168" s="750"/>
      <c r="AF168" s="1473"/>
      <c r="AG168" s="1474"/>
      <c r="AH168" s="1474"/>
      <c r="AI168" s="1474"/>
    </row>
    <row r="169" spans="1:41" s="752" customFormat="1" ht="39" customHeight="1" x14ac:dyDescent="0.35">
      <c r="A169" s="415"/>
      <c r="B169" s="1501" t="s">
        <v>713</v>
      </c>
      <c r="C169" s="1501"/>
      <c r="D169" s="411"/>
      <c r="E169" s="411"/>
      <c r="F169" s="416"/>
      <c r="G169" s="1456"/>
      <c r="H169" s="65"/>
      <c r="I169" s="1457" t="s">
        <v>315</v>
      </c>
      <c r="J169" s="65"/>
      <c r="K169" s="65"/>
      <c r="L169" s="416"/>
      <c r="M169" s="416"/>
      <c r="N169" s="416"/>
      <c r="O169" s="416"/>
      <c r="P169" s="416"/>
      <c r="Q169" s="416"/>
      <c r="R169" s="416"/>
      <c r="S169" s="416"/>
      <c r="T169" s="416"/>
      <c r="U169" s="416"/>
      <c r="V169" s="416"/>
      <c r="W169" s="416"/>
      <c r="X169" s="416"/>
      <c r="Y169" s="416"/>
      <c r="Z169" s="416"/>
      <c r="AA169" s="416"/>
      <c r="AB169" s="416"/>
      <c r="AC169" s="416"/>
      <c r="AD169" s="416"/>
      <c r="AE169" s="420"/>
      <c r="AF169" s="1476"/>
    </row>
    <row r="170" spans="1:41" s="752" customFormat="1" ht="19.5" customHeight="1" x14ac:dyDescent="0.3">
      <c r="A170" s="418" t="s">
        <v>316</v>
      </c>
      <c r="B170" s="419"/>
      <c r="C170" s="420"/>
      <c r="D170" s="420"/>
      <c r="E170" s="420"/>
      <c r="F170" s="420"/>
      <c r="G170" s="1458" t="s">
        <v>316</v>
      </c>
      <c r="H170" s="65"/>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1477"/>
    </row>
    <row r="171" spans="1:41" s="752" customFormat="1" ht="19.5" customHeight="1" x14ac:dyDescent="0.3">
      <c r="A171" s="418"/>
      <c r="B171" s="419"/>
      <c r="C171" s="420"/>
      <c r="D171" s="420"/>
      <c r="E171" s="420"/>
      <c r="F171" s="420"/>
      <c r="G171" s="421"/>
      <c r="H171" s="421"/>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1477"/>
    </row>
    <row r="172" spans="1:41" s="1475" customFormat="1" ht="48.75" customHeight="1" x14ac:dyDescent="0.35">
      <c r="A172" s="1459" t="s">
        <v>729</v>
      </c>
      <c r="B172" s="64"/>
      <c r="C172" s="411"/>
      <c r="D172" s="411"/>
      <c r="E172" s="411"/>
      <c r="F172" s="413"/>
      <c r="G172" s="414" t="s">
        <v>317</v>
      </c>
      <c r="H172" s="414"/>
      <c r="I172" s="414"/>
      <c r="J172" s="414"/>
      <c r="K172" s="749"/>
      <c r="L172" s="749"/>
      <c r="M172" s="749"/>
      <c r="N172" s="749"/>
      <c r="O172" s="750"/>
      <c r="P172" s="750"/>
      <c r="Q172" s="750"/>
      <c r="R172" s="750"/>
      <c r="S172" s="750"/>
      <c r="T172" s="750"/>
      <c r="U172" s="750"/>
      <c r="V172" s="750"/>
      <c r="W172" s="750"/>
      <c r="X172" s="750"/>
      <c r="Y172" s="750"/>
      <c r="Z172" s="750"/>
      <c r="AA172" s="750"/>
      <c r="AB172" s="750"/>
      <c r="AC172" s="750"/>
      <c r="AD172" s="750"/>
      <c r="AE172" s="750"/>
      <c r="AF172" s="1473"/>
      <c r="AG172" s="1474"/>
      <c r="AH172" s="1474"/>
      <c r="AI172" s="1474"/>
    </row>
    <row r="173" spans="1:41" s="752" customFormat="1" ht="39" customHeight="1" x14ac:dyDescent="0.35">
      <c r="A173" s="415"/>
      <c r="B173" s="1457" t="s">
        <v>670</v>
      </c>
      <c r="C173" s="64"/>
      <c r="D173" s="411"/>
      <c r="E173" s="411"/>
      <c r="F173" s="416"/>
      <c r="G173" s="1456"/>
      <c r="H173" s="65"/>
      <c r="I173" s="1457" t="s">
        <v>836</v>
      </c>
      <c r="J173" s="65"/>
      <c r="K173" s="65"/>
      <c r="L173" s="416"/>
      <c r="M173" s="416"/>
      <c r="N173" s="416"/>
      <c r="O173" s="416"/>
      <c r="P173" s="416"/>
      <c r="Q173" s="416"/>
      <c r="R173" s="416"/>
      <c r="S173" s="416"/>
      <c r="T173" s="416"/>
      <c r="U173" s="416"/>
      <c r="V173" s="416"/>
      <c r="W173" s="416"/>
      <c r="X173" s="416"/>
      <c r="Y173" s="416"/>
      <c r="Z173" s="416"/>
      <c r="AA173" s="416"/>
      <c r="AB173" s="416"/>
      <c r="AC173" s="416"/>
      <c r="AD173" s="416"/>
      <c r="AE173" s="420"/>
      <c r="AF173" s="1476"/>
    </row>
    <row r="174" spans="1:41" s="752" customFormat="1" ht="19.5" customHeight="1" x14ac:dyDescent="0.3">
      <c r="A174" s="418" t="s">
        <v>316</v>
      </c>
      <c r="B174" s="419"/>
      <c r="C174" s="420"/>
      <c r="D174" s="420"/>
      <c r="E174" s="420"/>
      <c r="F174" s="420"/>
      <c r="G174" s="1458" t="s">
        <v>316</v>
      </c>
      <c r="H174" s="65"/>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1477"/>
    </row>
    <row r="175" spans="1:41" s="752" customFormat="1" ht="24.75" customHeight="1" x14ac:dyDescent="0.35">
      <c r="A175" s="422">
        <v>44578</v>
      </c>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6"/>
      <c r="AD175" s="416"/>
      <c r="AE175" s="420"/>
      <c r="AF175" s="420"/>
    </row>
    <row r="176" spans="1:41" x14ac:dyDescent="0.35">
      <c r="A176" s="300"/>
      <c r="O176" s="300"/>
      <c r="P176" s="1478"/>
      <c r="Q176" s="1478"/>
      <c r="R176" s="66"/>
      <c r="S176" s="66"/>
      <c r="T176" s="65"/>
      <c r="U176" s="65"/>
      <c r="V176" s="65"/>
      <c r="W176" s="65"/>
      <c r="X176" s="65"/>
      <c r="Y176" s="65"/>
      <c r="Z176" s="1464"/>
      <c r="AA176" s="1464"/>
      <c r="AB176" s="65"/>
      <c r="AC176" s="65"/>
      <c r="AD176" s="65"/>
      <c r="AE176" s="66"/>
      <c r="AF176" s="71"/>
      <c r="AG176" s="66"/>
      <c r="AH176" s="66"/>
      <c r="AI176" s="66"/>
      <c r="AJ176" s="66"/>
      <c r="AK176" s="66"/>
      <c r="AL176" s="66"/>
      <c r="AM176" s="66"/>
      <c r="AN176" s="66"/>
      <c r="AO176" s="64"/>
    </row>
    <row r="177" spans="1:7" x14ac:dyDescent="0.3">
      <c r="A177" s="300"/>
      <c r="B177" s="65"/>
      <c r="C177" s="65"/>
      <c r="D177" s="65"/>
      <c r="E177" s="65"/>
      <c r="F177" s="65"/>
      <c r="G177" s="65"/>
    </row>
    <row r="178" spans="1:7" ht="68.25" customHeight="1" x14ac:dyDescent="0.35">
      <c r="A178" s="1479" t="s">
        <v>318</v>
      </c>
    </row>
    <row r="179" spans="1:7" x14ac:dyDescent="0.3">
      <c r="B179" s="300"/>
      <c r="C179" s="300"/>
      <c r="D179" s="300"/>
      <c r="E179" s="300"/>
      <c r="F179" s="300"/>
      <c r="G179" s="300"/>
    </row>
  </sheetData>
  <customSheetViews>
    <customSheetView guid="{F10998C4-BD23-4123-9624-1436EC840983}" scale="50" showPageBreak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
    </customSheetView>
    <customSheetView guid="{388A1E4B-B5AE-4D91-9FF1-5AD49EECDDED}" scale="50" hiddenRows="1" hiddenColumns="1">
      <pane xSplit="1" ySplit="8" topLeftCell="B87" activePane="bottomRight" state="frozen"/>
      <selection pane="bottomRight" activeCell="X109" sqref="X109"/>
      <colBreaks count="2" manualBreakCount="2">
        <brk id="19" max="1048575" man="1"/>
        <brk id="32" max="1048575" man="1"/>
      </colBreaks>
      <pageMargins left="0.7" right="0.7" top="0.75" bottom="0.75" header="0.3" footer="0.3"/>
      <pageSetup paperSize="9" scale="21" orientation="portrait" horizontalDpi="4294967295" verticalDpi="4294967295" r:id="rId2"/>
    </customSheetView>
    <customSheetView guid="{E4404F29-03A4-4E65-B4A8-EB6C15EFBA41}" scale="50" showPageBreaks="1" hiddenColumns="1" view="pageBreakPreview">
      <pane xSplit="1" ySplit="8" topLeftCell="B9" activePane="bottomRight"/>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3"/>
    </customSheetView>
    <customSheetView guid="{C7EAD3F1-26A7-4DE4-A1DE-F77FB026865E}"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4"/>
    </customSheetView>
    <customSheetView guid="{79971965-4C3E-4F6D-82D4-06E9338FB302}" scale="70" showPageBreaks="1" hiddenColumns="1" view="pageBreakPreview">
      <pane xSplit="1" ySplit="8" topLeftCell="B9" activePane="bottomRight" state="frozen"/>
      <selection pane="bottomRight" activeCell="F11" sqref="F11"/>
      <colBreaks count="2" manualBreakCount="2">
        <brk id="19" max="1048575" man="1"/>
        <brk id="32" max="1048575" man="1"/>
      </colBreaks>
      <pageMargins left="0.7" right="0.7" top="0.75" bottom="0.75" header="0.3" footer="0.3"/>
      <pageSetup paperSize="9" scale="21" orientation="portrait" horizontalDpi="4294967295" verticalDpi="4294967295" r:id="rId5"/>
    </customSheetView>
    <customSheetView guid="{67959110-810A-48DC-8557-7A749BB9427E}"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6"/>
    </customSheetView>
    <customSheetView guid="{7D83ADC9-554F-49F5-9F3A-8020034AA83A}"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7"/>
    </customSheetView>
    <customSheetView guid="{8991206F-96BC-4E4A-9BEF-FB119480CFE1}" scale="50" showPageBreaks="1" hiddenColumns="1" view="pageBreakPreview">
      <pane xSplit="1" ySplit="8" topLeftCell="B133"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8"/>
    </customSheetView>
    <customSheetView guid="{C599058B-0D9F-45BB-A102-E92C28C88691}" scale="50" showPageBreak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9"/>
    </customSheetView>
    <customSheetView guid="{FFEDA674-087A-4656-BF09-7E905D9B9A21}"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10"/>
    </customSheetView>
    <customSheetView guid="{CC99A19B-7C06-4842-B555-F1FC30BBAE15}"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1"/>
    </customSheetView>
    <customSheetView guid="{63473B3F-A685-4EE9-A01B-183212BE5C53}"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2"/>
    </customSheetView>
    <customSheetView guid="{B9F5A68E-7A21-490B-A9C1-858A34AED228}" scale="50" showPageBreaks="1" hiddenRows="1" hiddenColumns="1" view="pageBreakPreview">
      <pane xSplit="1" ySplit="8" topLeftCell="B58"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13"/>
    </customSheetView>
    <customSheetView guid="{E36983B1-2930-4BC3-9F81-C76866BFC5EC}"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4"/>
    </customSheetView>
    <customSheetView guid="{14AFD6C3-FC5A-47D1-B6D3-4DD498FDE7ED}"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5"/>
    </customSheetView>
    <customSheetView guid="{E6058B35-16EE-4520-97FC-BC8944DC361A}"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6"/>
    </customSheetView>
    <customSheetView guid="{7DE9713E-1F38-437C-8FB6-9C29DB24E5B8}"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7"/>
    </customSheetView>
    <customSheetView guid="{356BE809-9589-4A4C-A8C3-12B5A4A1A47A}" scale="50" showPageBreaks="1" hiddenRows="1" hiddenColumns="1" view="pageBreakPreview">
      <pane xSplit="1" ySplit="8" topLeftCell="B135" activePane="bottomRight" state="frozen"/>
      <selection pane="bottomRight" activeCell="G33" sqref="G33"/>
      <colBreaks count="2" manualBreakCount="2">
        <brk id="19" max="1048575" man="1"/>
        <brk id="32" max="1048575" man="1"/>
      </colBreaks>
      <pageMargins left="0.7" right="0.7" top="0.75" bottom="0.75" header="0.3" footer="0.3"/>
      <pageSetup paperSize="9" scale="21" orientation="portrait" horizontalDpi="4294967295" verticalDpi="4294967295" r:id="rId18"/>
    </customSheetView>
    <customSheetView guid="{2D22DDA1-0B32-4042-8E55-53A9917D8437}" scale="50" showPageBreaks="1" hiddenRows="1" hiddenColumns="1" view="pageBreakPreview">
      <pane xSplit="1" ySplit="8" topLeftCell="R142" activePane="bottomRight" state="frozen"/>
      <selection pane="bottomRight" activeCell="AF163" sqref="AF163"/>
      <colBreaks count="2" manualBreakCount="2">
        <brk id="19" max="1048575" man="1"/>
        <brk id="32" max="1048575" man="1"/>
      </colBreaks>
      <pageMargins left="0.7" right="0.7" top="0.75" bottom="0.75" header="0.3" footer="0.3"/>
      <pageSetup paperSize="9" scale="21" orientation="portrait" horizontalDpi="4294967295" verticalDpi="4294967295" r:id="rId19"/>
    </customSheetView>
    <customSheetView guid="{B6ED5A6A-E502-40ED-B1F2-2FE231B320B9}"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20"/>
    </customSheetView>
    <customSheetView guid="{9A254B3E-BF29-465E-994B-E56187330748}" scale="50" showPageBreaks="1" hiddenRows="1" hiddenColumns="1" view="pageBreakPreview">
      <pane xSplit="1" ySplit="8" topLeftCell="B135" activePane="bottomRight" state="frozen"/>
      <selection pane="bottomRight" activeCell="G33" sqref="G33"/>
      <colBreaks count="2" manualBreakCount="2">
        <brk id="19" max="1048575" man="1"/>
        <brk id="32" max="1048575" man="1"/>
      </colBreaks>
      <pageMargins left="0.7" right="0.7" top="0.75" bottom="0.75" header="0.3" footer="0.3"/>
      <pageSetup paperSize="9" scale="21" orientation="portrait" horizontalDpi="4294967295" verticalDpi="4294967295" r:id="rId21"/>
    </customSheetView>
    <customSheetView guid="{3680FFF4-6D9F-486C-AA14-8F72F0313081}" scale="50" showPageBreaks="1" hiddenRow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2"/>
    </customSheetView>
    <customSheetView guid="{EBBEF937-D19E-44FA-94D9-3672C89A5F21}" scale="50" showPageBreaks="1" hiddenRows="1" hiddenColumns="1" view="pageBreakPreview">
      <pane xSplit="1" ySplit="8" topLeftCell="B58"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3"/>
    </customSheetView>
    <customSheetView guid="{E83B3B5A-C7A8-4F47-A336-85E65C55625C}" scale="7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4"/>
    </customSheetView>
    <customSheetView guid="{A2E3A7A6-FF28-41C5-9BA8-3899D915CB9D}"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5"/>
    </customSheetView>
    <customSheetView guid="{C3FD0E28-97E5-445A-A080-491543C717B0}" scale="50" showPageBreaks="1" hiddenColumns="1" view="pageBreakPreview">
      <pane xSplit="1" ySplit="8" topLeftCell="B9" activePane="bottomRight" state="frozen"/>
      <selection pane="bottomRight" activeCell="B9" sqref="B9"/>
      <colBreaks count="2" manualBreakCount="2">
        <brk id="19" max="1048575" man="1"/>
        <brk id="32" max="1048575" man="1"/>
      </colBreaks>
      <pageMargins left="0.7" right="0.7" top="0.75" bottom="0.75" header="0.3" footer="0.3"/>
      <pageSetup paperSize="9" scale="21" orientation="portrait" horizontalDpi="4294967295" verticalDpi="4294967295" r:id="rId26"/>
    </customSheetView>
    <customSheetView guid="{7C652CC3-AEBA-4CE1-8785-60610E85E470}" scale="70" showPageBreaks="1" hiddenRows="1" hiddenColumns="1" view="pageBreakPreview">
      <pane xSplit="1" ySplit="8" topLeftCell="J9" activePane="bottomRight" state="frozen"/>
      <selection pane="bottomRight" activeCell="O12" sqref="O12"/>
      <colBreaks count="2" manualBreakCount="2">
        <brk id="19" max="1048575" man="1"/>
        <brk id="32" max="1048575" man="1"/>
      </colBreaks>
      <pageMargins left="0.7" right="0.7" top="0.75" bottom="0.75" header="0.3" footer="0.3"/>
      <pageSetup paperSize="9" scale="20" orientation="portrait" horizontalDpi="4294967295" verticalDpi="4294967295" r:id="rId27"/>
    </customSheetView>
    <customSheetView guid="{3B746F1D-385E-47E1-9DD6-DF5EE791B92F}"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8"/>
    </customSheetView>
    <customSheetView guid="{F3ED6C4F-162A-421A-B77B-B013DF363C4B}"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9"/>
    </customSheetView>
    <customSheetView guid="{F6B45C19-5DEC-4311-9E14-1DFCA0D8A318}" scale="50" showPageBreaks="1" hiddenColumns="1" view="pageBreakPreview">
      <pane xSplit="1" ySplit="8" topLeftCell="B58"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30"/>
    </customSheetView>
    <customSheetView guid="{60316D21-4A2C-431E-9A80-483B098C48B4}" scale="50" showPageBreaks="1" hiddenRows="1" hiddenColumns="1" view="pageBreakPreview">
      <pane xSplit="1" ySplit="8" topLeftCell="B36" activePane="bottomRight" state="frozen"/>
      <selection pane="bottomRight" activeCell="E66" sqref="E66:E67"/>
      <colBreaks count="2" manualBreakCount="2">
        <brk id="19" max="1048575" man="1"/>
        <brk id="32" max="1048575" man="1"/>
      </colBreaks>
      <pageMargins left="0.7" right="0.7" top="0.75" bottom="0.75" header="0.3" footer="0.3"/>
      <pageSetup paperSize="9" scale="21" orientation="portrait" horizontalDpi="4294967295" verticalDpi="4294967295" r:id="rId31"/>
    </customSheetView>
    <customSheetView guid="{B20F874D-7001-429F-971F-C60F72171BB4}" scale="70" showPageBreaks="1" hiddenColumns="1" view="pageBreakPreview">
      <pane xSplit="1" ySplit="8" topLeftCell="B90" activePane="bottomRight" state="frozen"/>
      <selection pane="bottomRight" activeCell="D93" sqref="D93"/>
      <colBreaks count="2" manualBreakCount="2">
        <brk id="19" max="1048575" man="1"/>
        <brk id="32" max="1048575" man="1"/>
      </colBreaks>
      <pageMargins left="0.7" right="0.7" top="0.75" bottom="0.75" header="0.3" footer="0.3"/>
      <pageSetup paperSize="9" scale="21" orientation="portrait" horizontalDpi="4294967295" verticalDpi="4294967295" r:id="rId32"/>
    </customSheetView>
    <customSheetView guid="{7E4D5209-3514-4B4B-9D2B-9C42A7BE704E}" scale="50" showPageBreaks="1" view="pageBreakPreview">
      <pane xSplit="1" ySplit="8" topLeftCell="B135" activePane="bottomRight" state="frozen"/>
      <selection pane="bottomRight" activeCell="G33" sqref="G33"/>
      <colBreaks count="2" manualBreakCount="2">
        <brk id="19" max="1048575" man="1"/>
        <brk id="32" max="1048575" man="1"/>
      </colBreaks>
      <pageMargins left="0.7" right="0.7" top="0.75" bottom="0.75" header="0.3" footer="0.3"/>
      <pageSetup paperSize="9" scale="21" orientation="portrait" horizontalDpi="4294967295" verticalDpi="4294967295" r:id="rId33"/>
    </customSheetView>
  </customSheetViews>
  <mergeCells count="45">
    <mergeCell ref="B169:C169"/>
    <mergeCell ref="A155:AE155"/>
    <mergeCell ref="A156:AE156"/>
    <mergeCell ref="A103:AE103"/>
    <mergeCell ref="A110:AE110"/>
    <mergeCell ref="A116:AE116"/>
    <mergeCell ref="A122:AE122"/>
    <mergeCell ref="A69:AE69"/>
    <mergeCell ref="A74:AE74"/>
    <mergeCell ref="A79:AE79"/>
    <mergeCell ref="A84:AE84"/>
    <mergeCell ref="A91:AE91"/>
    <mergeCell ref="A46:AE46"/>
    <mergeCell ref="A49:AE49"/>
    <mergeCell ref="A52:AE52"/>
    <mergeCell ref="A57:AE57"/>
    <mergeCell ref="A64:AE64"/>
    <mergeCell ref="A42:AE42"/>
    <mergeCell ref="X4:Y5"/>
    <mergeCell ref="Z4:AA5"/>
    <mergeCell ref="AB4:AC5"/>
    <mergeCell ref="AD4:AE5"/>
    <mergeCell ref="A15:AE15"/>
    <mergeCell ref="A22:AE22"/>
    <mergeCell ref="A26:AE26"/>
    <mergeCell ref="A32:AE32"/>
    <mergeCell ref="A38:AE38"/>
    <mergeCell ref="AF4:AF6"/>
    <mergeCell ref="A8:AE8"/>
    <mergeCell ref="L4:M5"/>
    <mergeCell ref="N4:O5"/>
    <mergeCell ref="P4:Q5"/>
    <mergeCell ref="R4:S5"/>
    <mergeCell ref="T4:U5"/>
    <mergeCell ref="V4:W5"/>
    <mergeCell ref="A2:Q2"/>
    <mergeCell ref="A3:Q3"/>
    <mergeCell ref="A4:A6"/>
    <mergeCell ref="B4:B5"/>
    <mergeCell ref="C4:C5"/>
    <mergeCell ref="D4:D5"/>
    <mergeCell ref="E4:E5"/>
    <mergeCell ref="F4:G5"/>
    <mergeCell ref="H4:I5"/>
    <mergeCell ref="J4:K5"/>
  </mergeCells>
  <hyperlinks>
    <hyperlink ref="AG1" location="ОГЛАВЛЕНИЕ!A1" display="ОГЛАВЛЕНИЕ!A1"/>
  </hyperlinks>
  <pageMargins left="0.7" right="0.7" top="0.75" bottom="0.75" header="0.3" footer="0.3"/>
  <pageSetup paperSize="9" scale="21" orientation="portrait" horizontalDpi="4294967295" verticalDpi="4294967295" r:id="rId34"/>
  <colBreaks count="2" manualBreakCount="2">
    <brk id="19" max="1048575" man="1"/>
    <brk id="32" max="1048575" man="1"/>
  </colBreaks>
  <ignoredErrors>
    <ignoredError sqref="X65 P6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3"/>
  <sheetViews>
    <sheetView view="pageBreakPreview" topLeftCell="E79" zoomScale="60" zoomScaleNormal="50" zoomScaleSheetLayoutView="50" workbookViewId="0">
      <selection activeCell="N93" sqref="N93"/>
    </sheetView>
  </sheetViews>
  <sheetFormatPr defaultRowHeight="14.4" x14ac:dyDescent="0.3"/>
  <cols>
    <col min="1" max="1" width="55.6640625" customWidth="1"/>
    <col min="2" max="7" width="30.44140625" customWidth="1"/>
    <col min="8" max="11" width="16.33203125" customWidth="1"/>
    <col min="12" max="12" width="18.6640625" customWidth="1"/>
    <col min="13" max="25" width="16.33203125" customWidth="1"/>
    <col min="26" max="26" width="0.109375" customWidth="1"/>
    <col min="27" max="30" width="16.33203125" customWidth="1"/>
    <col min="31" max="31" width="19.33203125" customWidth="1"/>
    <col min="32" max="32" width="146.33203125" customWidth="1"/>
    <col min="33" max="33" width="10.5546875" bestFit="1" customWidth="1"/>
  </cols>
  <sheetData>
    <row r="1" spans="1:33" ht="21" x14ac:dyDescent="0.3">
      <c r="A1" s="174"/>
      <c r="B1" s="174"/>
      <c r="C1" s="174"/>
      <c r="D1" s="174"/>
      <c r="E1" s="174"/>
      <c r="F1" s="174"/>
      <c r="G1" s="174"/>
      <c r="H1" s="175"/>
      <c r="I1" s="175"/>
      <c r="J1" s="176"/>
      <c r="K1" s="176"/>
      <c r="L1" s="175"/>
      <c r="M1" s="175"/>
      <c r="N1" s="175"/>
      <c r="O1" s="175"/>
      <c r="P1" s="175"/>
      <c r="Q1" s="175"/>
      <c r="R1" s="175"/>
      <c r="S1" s="175"/>
      <c r="T1" s="175"/>
      <c r="U1" s="175"/>
      <c r="V1" s="175"/>
      <c r="W1" s="175"/>
      <c r="X1" s="176"/>
      <c r="Y1" s="176"/>
      <c r="Z1" s="176"/>
      <c r="AA1" s="176"/>
      <c r="AB1" s="1603"/>
      <c r="AC1" s="1603"/>
      <c r="AD1" s="1603"/>
      <c r="AE1" s="175"/>
      <c r="AF1" s="175"/>
    </row>
    <row r="2" spans="1:33" ht="18" x14ac:dyDescent="0.35">
      <c r="A2" s="177"/>
      <c r="B2" s="174"/>
      <c r="C2" s="174"/>
      <c r="D2" s="174"/>
      <c r="E2" s="174"/>
      <c r="F2" s="174"/>
      <c r="G2" s="174"/>
      <c r="H2" s="175"/>
      <c r="I2" s="175"/>
      <c r="J2" s="175"/>
      <c r="K2" s="175"/>
      <c r="L2" s="175"/>
      <c r="M2" s="175"/>
      <c r="N2" s="175"/>
      <c r="O2" s="175"/>
      <c r="P2" s="178"/>
      <c r="Q2" s="178"/>
      <c r="R2" s="179"/>
      <c r="S2" s="179"/>
      <c r="T2" s="176"/>
      <c r="U2" s="176"/>
      <c r="V2" s="176"/>
      <c r="W2" s="176"/>
      <c r="X2" s="176"/>
      <c r="Y2" s="176"/>
      <c r="Z2" s="176"/>
      <c r="AA2" s="176"/>
      <c r="AB2" s="176"/>
      <c r="AC2" s="176"/>
      <c r="AD2" s="176"/>
      <c r="AE2" s="175"/>
      <c r="AF2" s="175"/>
    </row>
    <row r="3" spans="1:33" ht="18" x14ac:dyDescent="0.35">
      <c r="A3" s="177"/>
      <c r="B3" s="174"/>
      <c r="C3" s="174"/>
      <c r="D3" s="174"/>
      <c r="E3" s="174"/>
      <c r="F3" s="174"/>
      <c r="G3" s="174"/>
      <c r="H3" s="175"/>
      <c r="I3" s="175"/>
      <c r="J3" s="175"/>
      <c r="K3" s="175"/>
      <c r="L3" s="175"/>
      <c r="M3" s="175"/>
      <c r="N3" s="175"/>
      <c r="O3" s="175"/>
      <c r="P3" s="178"/>
      <c r="Q3" s="178"/>
      <c r="R3" s="179"/>
      <c r="S3" s="179"/>
      <c r="T3" s="176"/>
      <c r="U3" s="176"/>
      <c r="V3" s="176"/>
      <c r="W3" s="176"/>
      <c r="X3" s="176"/>
      <c r="Y3" s="176"/>
      <c r="Z3" s="176"/>
      <c r="AA3" s="176"/>
      <c r="AB3" s="176"/>
      <c r="AC3" s="176"/>
      <c r="AD3" s="176"/>
      <c r="AE3" s="175"/>
      <c r="AF3" s="175"/>
    </row>
    <row r="4" spans="1:33" ht="20.399999999999999" x14ac:dyDescent="0.3">
      <c r="A4" s="1604" t="s">
        <v>87</v>
      </c>
      <c r="B4" s="1604"/>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c r="AE4" s="175"/>
      <c r="AF4" s="175"/>
    </row>
    <row r="5" spans="1:33" ht="20.399999999999999" x14ac:dyDescent="0.3">
      <c r="A5" s="1604" t="s">
        <v>319</v>
      </c>
      <c r="B5" s="1604"/>
      <c r="C5" s="1604"/>
      <c r="D5" s="1604"/>
      <c r="E5" s="1604"/>
      <c r="F5" s="1604"/>
      <c r="G5" s="1604"/>
      <c r="H5" s="1604"/>
      <c r="I5" s="1604"/>
      <c r="J5" s="1604"/>
      <c r="K5" s="1604"/>
      <c r="L5" s="1604"/>
      <c r="M5" s="1604"/>
      <c r="N5" s="1604"/>
      <c r="O5" s="1604"/>
      <c r="P5" s="1604"/>
      <c r="Q5" s="1604"/>
      <c r="R5" s="1604"/>
      <c r="S5" s="1604"/>
      <c r="T5" s="1604"/>
      <c r="U5" s="1604"/>
      <c r="V5" s="1604"/>
      <c r="W5" s="1604"/>
      <c r="X5" s="1604"/>
      <c r="Y5" s="1604"/>
      <c r="Z5" s="1604"/>
      <c r="AA5" s="1604"/>
      <c r="AB5" s="1604"/>
      <c r="AC5" s="1604"/>
      <c r="AD5" s="1604"/>
      <c r="AE5" s="175"/>
      <c r="AF5" s="175"/>
    </row>
    <row r="6" spans="1:33" ht="18.600000000000001" x14ac:dyDescent="0.3">
      <c r="A6" s="1741" t="s">
        <v>320</v>
      </c>
      <c r="B6" s="1741"/>
      <c r="C6" s="1741"/>
      <c r="D6" s="1741"/>
      <c r="E6" s="1741"/>
      <c r="F6" s="1741"/>
      <c r="G6" s="1741"/>
      <c r="H6" s="1741"/>
      <c r="I6" s="1741"/>
      <c r="J6" s="1741"/>
      <c r="K6" s="1741"/>
      <c r="L6" s="1741"/>
      <c r="M6" s="1741"/>
      <c r="N6" s="1741"/>
      <c r="O6" s="1741"/>
      <c r="P6" s="1741"/>
      <c r="Q6" s="1741"/>
      <c r="R6" s="1741"/>
      <c r="S6" s="1741"/>
      <c r="T6" s="1741"/>
      <c r="U6" s="1741"/>
      <c r="V6" s="1741"/>
      <c r="W6" s="1741"/>
      <c r="X6" s="1741"/>
      <c r="Y6" s="1741"/>
      <c r="Z6" s="1741"/>
      <c r="AA6" s="1741"/>
      <c r="AB6" s="1741"/>
      <c r="AC6" s="1741"/>
      <c r="AD6" s="1741"/>
      <c r="AE6" s="175"/>
      <c r="AF6" s="175"/>
    </row>
    <row r="7" spans="1:33" ht="25.2" x14ac:dyDescent="0.35">
      <c r="A7" s="1605"/>
      <c r="B7" s="1605"/>
      <c r="C7" s="1605"/>
      <c r="D7" s="1605"/>
      <c r="E7" s="1605"/>
      <c r="F7" s="1605"/>
      <c r="G7" s="1605"/>
      <c r="H7" s="1605"/>
      <c r="I7" s="1605"/>
      <c r="J7" s="1605"/>
      <c r="K7" s="1605"/>
      <c r="L7" s="1605"/>
      <c r="M7" s="1605"/>
      <c r="N7" s="1605"/>
      <c r="O7" s="1605"/>
      <c r="P7" s="1605"/>
      <c r="Q7" s="1605"/>
      <c r="R7" s="1605"/>
      <c r="S7" s="1605"/>
      <c r="T7" s="1605"/>
      <c r="U7" s="1605"/>
      <c r="V7" s="1605"/>
      <c r="W7" s="1605"/>
      <c r="X7" s="1605"/>
      <c r="Y7" s="1605"/>
      <c r="Z7" s="1605"/>
      <c r="AA7" s="1605"/>
      <c r="AB7" s="1605"/>
      <c r="AC7" s="1605"/>
      <c r="AD7" s="1606"/>
      <c r="AE7" s="181"/>
      <c r="AF7" s="181"/>
    </row>
    <row r="8" spans="1:33" ht="17.399999999999999" x14ac:dyDescent="0.3">
      <c r="A8" s="1607" t="s">
        <v>89</v>
      </c>
      <c r="B8" s="1608" t="s">
        <v>119</v>
      </c>
      <c r="C8" s="1608" t="s">
        <v>720</v>
      </c>
      <c r="D8" s="504"/>
      <c r="E8" s="504"/>
      <c r="F8" s="1610" t="s">
        <v>361</v>
      </c>
      <c r="G8" s="1610"/>
      <c r="H8" s="1611" t="s">
        <v>6</v>
      </c>
      <c r="I8" s="1612"/>
      <c r="J8" s="1611" t="s">
        <v>7</v>
      </c>
      <c r="K8" s="1612"/>
      <c r="L8" s="1611" t="s">
        <v>8</v>
      </c>
      <c r="M8" s="1612"/>
      <c r="N8" s="1611" t="s">
        <v>9</v>
      </c>
      <c r="O8" s="1612"/>
      <c r="P8" s="1239" t="s">
        <v>10</v>
      </c>
      <c r="Q8" s="1237"/>
      <c r="R8" s="1611" t="s">
        <v>11</v>
      </c>
      <c r="S8" s="1612"/>
      <c r="T8" s="1611" t="s">
        <v>12</v>
      </c>
      <c r="U8" s="1612"/>
      <c r="V8" s="1611" t="s">
        <v>13</v>
      </c>
      <c r="W8" s="1612"/>
      <c r="X8" s="1611" t="s">
        <v>14</v>
      </c>
      <c r="Y8" s="1612"/>
      <c r="Z8" s="1611" t="s">
        <v>15</v>
      </c>
      <c r="AA8" s="1612"/>
      <c r="AB8" s="1611" t="s">
        <v>16</v>
      </c>
      <c r="AC8" s="1612"/>
      <c r="AD8" s="1610" t="s">
        <v>17</v>
      </c>
      <c r="AE8" s="1611"/>
      <c r="AF8" s="1607" t="s">
        <v>18</v>
      </c>
    </row>
    <row r="9" spans="1:33" ht="72" x14ac:dyDescent="0.3">
      <c r="A9" s="1607"/>
      <c r="B9" s="1609"/>
      <c r="C9" s="1609"/>
      <c r="D9" s="1126" t="s">
        <v>723</v>
      </c>
      <c r="E9" s="1126" t="s">
        <v>724</v>
      </c>
      <c r="F9" s="1127" t="s">
        <v>173</v>
      </c>
      <c r="G9" s="1127" t="s">
        <v>362</v>
      </c>
      <c r="H9" s="183" t="s">
        <v>22</v>
      </c>
      <c r="I9" s="183" t="s">
        <v>113</v>
      </c>
      <c r="J9" s="183" t="s">
        <v>22</v>
      </c>
      <c r="K9" s="183" t="s">
        <v>113</v>
      </c>
      <c r="L9" s="183" t="s">
        <v>22</v>
      </c>
      <c r="M9" s="183" t="s">
        <v>113</v>
      </c>
      <c r="N9" s="183" t="s">
        <v>22</v>
      </c>
      <c r="O9" s="183" t="s">
        <v>113</v>
      </c>
      <c r="P9" s="183" t="s">
        <v>22</v>
      </c>
      <c r="Q9" s="183" t="s">
        <v>113</v>
      </c>
      <c r="R9" s="183" t="s">
        <v>22</v>
      </c>
      <c r="S9" s="183" t="s">
        <v>113</v>
      </c>
      <c r="T9" s="183" t="s">
        <v>22</v>
      </c>
      <c r="U9" s="183" t="s">
        <v>113</v>
      </c>
      <c r="V9" s="183" t="s">
        <v>22</v>
      </c>
      <c r="W9" s="183" t="s">
        <v>113</v>
      </c>
      <c r="X9" s="183" t="s">
        <v>22</v>
      </c>
      <c r="Y9" s="183" t="s">
        <v>113</v>
      </c>
      <c r="Z9" s="183" t="s">
        <v>22</v>
      </c>
      <c r="AA9" s="183" t="s">
        <v>113</v>
      </c>
      <c r="AB9" s="183" t="s">
        <v>22</v>
      </c>
      <c r="AC9" s="183" t="s">
        <v>113</v>
      </c>
      <c r="AD9" s="183" t="s">
        <v>22</v>
      </c>
      <c r="AE9" s="506" t="s">
        <v>113</v>
      </c>
      <c r="AF9" s="1607"/>
    </row>
    <row r="10" spans="1:33" ht="18" x14ac:dyDescent="0.3">
      <c r="A10" s="423">
        <v>1</v>
      </c>
      <c r="B10" s="423">
        <v>2</v>
      </c>
      <c r="C10" s="423">
        <v>3</v>
      </c>
      <c r="D10" s="423">
        <v>4</v>
      </c>
      <c r="E10" s="423">
        <v>5</v>
      </c>
      <c r="F10" s="423">
        <v>6</v>
      </c>
      <c r="G10" s="423">
        <v>7</v>
      </c>
      <c r="H10" s="423">
        <v>8</v>
      </c>
      <c r="I10" s="423">
        <v>9</v>
      </c>
      <c r="J10" s="423">
        <v>10</v>
      </c>
      <c r="K10" s="423">
        <v>11</v>
      </c>
      <c r="L10" s="423">
        <v>12</v>
      </c>
      <c r="M10" s="423">
        <v>13</v>
      </c>
      <c r="N10" s="423">
        <v>14</v>
      </c>
      <c r="O10" s="423">
        <v>15</v>
      </c>
      <c r="P10" s="423">
        <v>16</v>
      </c>
      <c r="Q10" s="423">
        <v>17</v>
      </c>
      <c r="R10" s="423">
        <v>18</v>
      </c>
      <c r="S10" s="423">
        <v>19</v>
      </c>
      <c r="T10" s="423">
        <v>20</v>
      </c>
      <c r="U10" s="423">
        <v>21</v>
      </c>
      <c r="V10" s="423">
        <v>22</v>
      </c>
      <c r="W10" s="423">
        <v>23</v>
      </c>
      <c r="X10" s="423">
        <v>24</v>
      </c>
      <c r="Y10" s="423">
        <v>25</v>
      </c>
      <c r="Z10" s="423">
        <v>26</v>
      </c>
      <c r="AA10" s="423">
        <v>27</v>
      </c>
      <c r="AB10" s="423">
        <v>28</v>
      </c>
      <c r="AC10" s="423">
        <v>29</v>
      </c>
      <c r="AD10" s="423">
        <v>30</v>
      </c>
      <c r="AE10" s="423">
        <v>31</v>
      </c>
      <c r="AF10" s="423">
        <v>32</v>
      </c>
    </row>
    <row r="11" spans="1:33" ht="18" x14ac:dyDescent="0.3">
      <c r="A11" s="424"/>
      <c r="B11" s="424"/>
      <c r="C11" s="424"/>
      <c r="D11" s="424"/>
      <c r="E11" s="424"/>
      <c r="F11" s="424"/>
      <c r="G11" s="424"/>
      <c r="H11" s="424"/>
      <c r="I11" s="424"/>
      <c r="J11" s="424"/>
      <c r="K11" s="424"/>
      <c r="L11" s="424"/>
      <c r="M11" s="424"/>
      <c r="N11" s="424"/>
      <c r="O11" s="424"/>
      <c r="P11" s="183"/>
      <c r="Q11" s="183"/>
      <c r="R11" s="424"/>
      <c r="S11" s="424"/>
      <c r="T11" s="424"/>
      <c r="U11" s="424"/>
      <c r="V11" s="424"/>
      <c r="W11" s="424"/>
      <c r="X11" s="425"/>
      <c r="Y11" s="425"/>
      <c r="Z11" s="425"/>
      <c r="AA11" s="425"/>
      <c r="AB11" s="425"/>
      <c r="AC11" s="425"/>
      <c r="AD11" s="425"/>
      <c r="AE11" s="198"/>
      <c r="AF11" s="532"/>
    </row>
    <row r="12" spans="1:33" ht="343.2" customHeight="1" x14ac:dyDescent="0.3">
      <c r="A12" s="426" t="s">
        <v>321</v>
      </c>
      <c r="B12" s="427">
        <f>B15</f>
        <v>1406.1</v>
      </c>
      <c r="C12" s="427">
        <f>C15</f>
        <v>13.9</v>
      </c>
      <c r="D12" s="427">
        <f>D15</f>
        <v>13.9</v>
      </c>
      <c r="E12" s="427">
        <f t="shared" ref="E12" si="0">E15</f>
        <v>13.9</v>
      </c>
      <c r="F12" s="427">
        <f>E12/B12*100</f>
        <v>0.98854988976601954</v>
      </c>
      <c r="G12" s="427">
        <f>E12/C12*100</f>
        <v>100</v>
      </c>
      <c r="H12" s="427">
        <f t="shared" ref="H12:AD12" si="1">H15</f>
        <v>0</v>
      </c>
      <c r="I12" s="427">
        <f>I15</f>
        <v>0</v>
      </c>
      <c r="J12" s="427">
        <f t="shared" si="1"/>
        <v>0</v>
      </c>
      <c r="K12" s="427">
        <f>K15</f>
        <v>0</v>
      </c>
      <c r="L12" s="427">
        <f t="shared" si="1"/>
        <v>13.9</v>
      </c>
      <c r="M12" s="427">
        <f>M15</f>
        <v>13.9</v>
      </c>
      <c r="N12" s="427">
        <f t="shared" si="1"/>
        <v>0</v>
      </c>
      <c r="O12" s="427">
        <f>O15</f>
        <v>0</v>
      </c>
      <c r="P12" s="427">
        <f t="shared" si="1"/>
        <v>0</v>
      </c>
      <c r="Q12" s="427">
        <v>0</v>
      </c>
      <c r="R12" s="427">
        <f t="shared" si="1"/>
        <v>0</v>
      </c>
      <c r="S12" s="427">
        <f>S15</f>
        <v>0</v>
      </c>
      <c r="T12" s="427">
        <f t="shared" si="1"/>
        <v>0</v>
      </c>
      <c r="U12" s="427">
        <f>U15</f>
        <v>0</v>
      </c>
      <c r="V12" s="427">
        <f t="shared" si="1"/>
        <v>0</v>
      </c>
      <c r="W12" s="427">
        <f>W15</f>
        <v>0</v>
      </c>
      <c r="X12" s="427">
        <f t="shared" si="1"/>
        <v>0</v>
      </c>
      <c r="Y12" s="427">
        <f>Y15</f>
        <v>0</v>
      </c>
      <c r="Z12" s="427">
        <f t="shared" si="1"/>
        <v>49.3</v>
      </c>
      <c r="AA12" s="427"/>
      <c r="AB12" s="427">
        <f t="shared" si="1"/>
        <v>1342.9</v>
      </c>
      <c r="AC12" s="427"/>
      <c r="AD12" s="507">
        <f t="shared" si="1"/>
        <v>0</v>
      </c>
      <c r="AE12" s="533"/>
      <c r="AF12" s="210" t="s">
        <v>752</v>
      </c>
      <c r="AG12" s="1248">
        <f>L12+Z12+AB12</f>
        <v>1406.1000000000001</v>
      </c>
    </row>
    <row r="13" spans="1:33" ht="17.399999999999999" x14ac:dyDescent="0.3">
      <c r="A13" s="428" t="s">
        <v>322</v>
      </c>
      <c r="B13" s="428"/>
      <c r="C13" s="428"/>
      <c r="D13" s="428"/>
      <c r="E13" s="428"/>
      <c r="F13" s="428"/>
      <c r="G13" s="428"/>
      <c r="H13" s="429"/>
      <c r="I13" s="429"/>
      <c r="J13" s="430"/>
      <c r="K13" s="430"/>
      <c r="L13" s="430"/>
      <c r="M13" s="430"/>
      <c r="N13" s="430"/>
      <c r="O13" s="430"/>
      <c r="P13" s="430"/>
      <c r="Q13" s="430"/>
      <c r="R13" s="430"/>
      <c r="S13" s="430"/>
      <c r="T13" s="430"/>
      <c r="U13" s="430"/>
      <c r="V13" s="430"/>
      <c r="W13" s="430"/>
      <c r="X13" s="430"/>
      <c r="Y13" s="430"/>
      <c r="Z13" s="430"/>
      <c r="AA13" s="430"/>
      <c r="AB13" s="430"/>
      <c r="AC13" s="430"/>
      <c r="AD13" s="508"/>
      <c r="AE13" s="208"/>
      <c r="AF13" s="208"/>
    </row>
    <row r="14" spans="1:33" ht="23.4" customHeight="1" x14ac:dyDescent="0.3">
      <c r="A14" s="1742" t="s">
        <v>323</v>
      </c>
      <c r="B14" s="1743"/>
      <c r="C14" s="1743"/>
      <c r="D14" s="1743"/>
      <c r="E14" s="1743"/>
      <c r="F14" s="1743"/>
      <c r="G14" s="1743"/>
      <c r="H14" s="1743"/>
      <c r="I14" s="1743"/>
      <c r="J14" s="1743"/>
      <c r="K14" s="1743"/>
      <c r="L14" s="1743"/>
      <c r="M14" s="1743"/>
      <c r="N14" s="1743"/>
      <c r="O14" s="1743"/>
      <c r="P14" s="1743"/>
      <c r="Q14" s="1743"/>
      <c r="R14" s="1743"/>
      <c r="S14" s="1743"/>
      <c r="T14" s="1743"/>
      <c r="U14" s="1743"/>
      <c r="V14" s="1743"/>
      <c r="W14" s="1743"/>
      <c r="X14" s="1743"/>
      <c r="Y14" s="1743"/>
      <c r="Z14" s="1743"/>
      <c r="AA14" s="1743"/>
      <c r="AB14" s="1743"/>
      <c r="AC14" s="1743"/>
      <c r="AD14" s="1743"/>
      <c r="AE14" s="208"/>
      <c r="AF14" s="208"/>
    </row>
    <row r="15" spans="1:33" ht="69.599999999999994" x14ac:dyDescent="0.3">
      <c r="A15" s="431" t="s">
        <v>324</v>
      </c>
      <c r="B15" s="432">
        <f>B22+B31+B38+B45+B52+B58</f>
        <v>1406.1</v>
      </c>
      <c r="C15" s="432">
        <f>C22+C31+C38+C45+C52+C58</f>
        <v>13.9</v>
      </c>
      <c r="D15" s="432">
        <f t="shared" ref="D15:E15" si="2">D22+D31+D38+D45+D52+D58</f>
        <v>13.9</v>
      </c>
      <c r="E15" s="432">
        <f t="shared" si="2"/>
        <v>13.9</v>
      </c>
      <c r="F15" s="432">
        <f>E15/B15*100</f>
        <v>0.98854988976601954</v>
      </c>
      <c r="G15" s="432">
        <f>E15/C15*100</f>
        <v>100</v>
      </c>
      <c r="H15" s="432">
        <f>H22+H31+H38+H45+H52+H67</f>
        <v>0</v>
      </c>
      <c r="I15" s="432">
        <f>I22+I31+I38+I45+I52+I67</f>
        <v>0</v>
      </c>
      <c r="J15" s="432">
        <f t="shared" ref="J15:AE15" si="3">J22+J31+J38+J45+J52+J67</f>
        <v>0</v>
      </c>
      <c r="K15" s="432">
        <f t="shared" si="3"/>
        <v>0</v>
      </c>
      <c r="L15" s="432">
        <f t="shared" si="3"/>
        <v>13.9</v>
      </c>
      <c r="M15" s="432">
        <f t="shared" si="3"/>
        <v>13.9</v>
      </c>
      <c r="N15" s="432">
        <f t="shared" si="3"/>
        <v>0</v>
      </c>
      <c r="O15" s="432">
        <f t="shared" si="3"/>
        <v>0</v>
      </c>
      <c r="P15" s="432">
        <f t="shared" si="3"/>
        <v>0</v>
      </c>
      <c r="Q15" s="432">
        <f t="shared" si="3"/>
        <v>0</v>
      </c>
      <c r="R15" s="432">
        <f t="shared" si="3"/>
        <v>0</v>
      </c>
      <c r="S15" s="432">
        <f t="shared" si="3"/>
        <v>0</v>
      </c>
      <c r="T15" s="432">
        <f t="shared" si="3"/>
        <v>0</v>
      </c>
      <c r="U15" s="432">
        <f t="shared" si="3"/>
        <v>0</v>
      </c>
      <c r="V15" s="432">
        <f t="shared" si="3"/>
        <v>0</v>
      </c>
      <c r="W15" s="432">
        <f t="shared" si="3"/>
        <v>0</v>
      </c>
      <c r="X15" s="432">
        <f t="shared" si="3"/>
        <v>0</v>
      </c>
      <c r="Y15" s="432">
        <f t="shared" si="3"/>
        <v>0</v>
      </c>
      <c r="Z15" s="432">
        <f t="shared" si="3"/>
        <v>49.3</v>
      </c>
      <c r="AA15" s="432">
        <f t="shared" si="3"/>
        <v>0</v>
      </c>
      <c r="AB15" s="432">
        <f t="shared" si="3"/>
        <v>1342.9</v>
      </c>
      <c r="AC15" s="432">
        <f t="shared" si="3"/>
        <v>0</v>
      </c>
      <c r="AD15" s="432">
        <f t="shared" si="3"/>
        <v>0</v>
      </c>
      <c r="AE15" s="432">
        <f t="shared" si="3"/>
        <v>0</v>
      </c>
      <c r="AF15" s="208"/>
    </row>
    <row r="16" spans="1:33" ht="18" x14ac:dyDescent="0.35">
      <c r="A16" s="1026" t="s">
        <v>26</v>
      </c>
      <c r="B16" s="1027">
        <f>B19</f>
        <v>1406.1</v>
      </c>
      <c r="C16" s="1027">
        <f>C19</f>
        <v>0</v>
      </c>
      <c r="D16" s="1027">
        <f t="shared" ref="D16" si="4">D19</f>
        <v>0</v>
      </c>
      <c r="E16" s="1027">
        <f>E19</f>
        <v>0</v>
      </c>
      <c r="F16" s="1027">
        <f>E16/B16*100</f>
        <v>0</v>
      </c>
      <c r="G16" s="1027" t="e">
        <f>E16/C16*100</f>
        <v>#DIV/0!</v>
      </c>
      <c r="H16" s="1027">
        <f>H19</f>
        <v>0</v>
      </c>
      <c r="I16" s="1027">
        <f>I19</f>
        <v>0</v>
      </c>
      <c r="J16" s="1027">
        <f>J19</f>
        <v>0</v>
      </c>
      <c r="K16" s="1027">
        <f t="shared" ref="K16:AE16" si="5">K19</f>
        <v>0</v>
      </c>
      <c r="L16" s="1027">
        <f t="shared" si="5"/>
        <v>0</v>
      </c>
      <c r="M16" s="1027">
        <f t="shared" si="5"/>
        <v>0</v>
      </c>
      <c r="N16" s="1027">
        <f t="shared" si="5"/>
        <v>0</v>
      </c>
      <c r="O16" s="1027">
        <f t="shared" si="5"/>
        <v>0</v>
      </c>
      <c r="P16" s="434">
        <f t="shared" si="5"/>
        <v>0</v>
      </c>
      <c r="Q16" s="434">
        <f t="shared" si="5"/>
        <v>0</v>
      </c>
      <c r="R16" s="1027">
        <f t="shared" si="5"/>
        <v>0</v>
      </c>
      <c r="S16" s="1027">
        <f t="shared" si="5"/>
        <v>0</v>
      </c>
      <c r="T16" s="1027">
        <f t="shared" si="5"/>
        <v>0</v>
      </c>
      <c r="U16" s="1027">
        <f t="shared" si="5"/>
        <v>0</v>
      </c>
      <c r="V16" s="1027">
        <f t="shared" si="5"/>
        <v>0</v>
      </c>
      <c r="W16" s="1027">
        <f t="shared" si="5"/>
        <v>0</v>
      </c>
      <c r="X16" s="1027">
        <f t="shared" si="5"/>
        <v>0</v>
      </c>
      <c r="Y16" s="1027">
        <f t="shared" si="5"/>
        <v>0</v>
      </c>
      <c r="Z16" s="1027">
        <f t="shared" si="5"/>
        <v>49.3</v>
      </c>
      <c r="AA16" s="1027">
        <f t="shared" si="5"/>
        <v>0</v>
      </c>
      <c r="AB16" s="1027">
        <f t="shared" si="5"/>
        <v>1342.9</v>
      </c>
      <c r="AC16" s="1027">
        <f t="shared" si="5"/>
        <v>0</v>
      </c>
      <c r="AD16" s="1027">
        <f t="shared" si="5"/>
        <v>0</v>
      </c>
      <c r="AE16" s="1027">
        <f t="shared" si="5"/>
        <v>0</v>
      </c>
      <c r="AF16" s="208"/>
    </row>
    <row r="17" spans="1:32" ht="18" x14ac:dyDescent="0.35">
      <c r="A17" s="192" t="s">
        <v>29</v>
      </c>
      <c r="B17" s="433">
        <v>0</v>
      </c>
      <c r="C17" s="433">
        <v>0</v>
      </c>
      <c r="D17" s="433">
        <v>0</v>
      </c>
      <c r="E17" s="433">
        <v>0</v>
      </c>
      <c r="F17" s="433">
        <v>0</v>
      </c>
      <c r="G17" s="433">
        <v>0</v>
      </c>
      <c r="H17" s="434">
        <v>0</v>
      </c>
      <c r="I17" s="434">
        <v>0</v>
      </c>
      <c r="J17" s="434">
        <v>0</v>
      </c>
      <c r="K17" s="434">
        <v>0</v>
      </c>
      <c r="L17" s="434">
        <v>0</v>
      </c>
      <c r="M17" s="434">
        <v>0</v>
      </c>
      <c r="N17" s="434">
        <v>0</v>
      </c>
      <c r="O17" s="434">
        <v>0</v>
      </c>
      <c r="P17" s="434">
        <v>0</v>
      </c>
      <c r="Q17" s="434">
        <v>0</v>
      </c>
      <c r="R17" s="434">
        <v>0</v>
      </c>
      <c r="S17" s="434">
        <v>0</v>
      </c>
      <c r="T17" s="434">
        <v>0</v>
      </c>
      <c r="U17" s="434">
        <v>0</v>
      </c>
      <c r="V17" s="434">
        <v>0</v>
      </c>
      <c r="W17" s="434">
        <v>0</v>
      </c>
      <c r="X17" s="434">
        <v>0</v>
      </c>
      <c r="Y17" s="434">
        <v>0</v>
      </c>
      <c r="Z17" s="434">
        <v>0</v>
      </c>
      <c r="AA17" s="434"/>
      <c r="AB17" s="434">
        <v>0</v>
      </c>
      <c r="AC17" s="434"/>
      <c r="AD17" s="509">
        <v>0</v>
      </c>
      <c r="AE17" s="208"/>
      <c r="AF17" s="208"/>
    </row>
    <row r="18" spans="1:32" ht="36" x14ac:dyDescent="0.35">
      <c r="A18" s="190" t="s">
        <v>93</v>
      </c>
      <c r="B18" s="433">
        <v>0</v>
      </c>
      <c r="C18" s="433">
        <v>0</v>
      </c>
      <c r="D18" s="433">
        <v>0</v>
      </c>
      <c r="E18" s="433">
        <v>0</v>
      </c>
      <c r="F18" s="435">
        <v>0</v>
      </c>
      <c r="G18" s="435" t="s">
        <v>590</v>
      </c>
      <c r="H18" s="434">
        <v>0</v>
      </c>
      <c r="I18" s="434">
        <v>0</v>
      </c>
      <c r="J18" s="434">
        <v>0</v>
      </c>
      <c r="K18" s="434">
        <v>0</v>
      </c>
      <c r="L18" s="434">
        <v>0</v>
      </c>
      <c r="M18" s="434">
        <v>0</v>
      </c>
      <c r="N18" s="434">
        <v>0</v>
      </c>
      <c r="O18" s="434">
        <v>0</v>
      </c>
      <c r="P18" s="434">
        <v>0</v>
      </c>
      <c r="Q18" s="434">
        <v>0</v>
      </c>
      <c r="R18" s="434">
        <v>0</v>
      </c>
      <c r="S18" s="434">
        <v>0</v>
      </c>
      <c r="T18" s="434">
        <v>0</v>
      </c>
      <c r="U18" s="434">
        <v>0</v>
      </c>
      <c r="V18" s="434">
        <v>0</v>
      </c>
      <c r="W18" s="434">
        <v>0</v>
      </c>
      <c r="X18" s="434">
        <v>0</v>
      </c>
      <c r="Y18" s="434">
        <v>0</v>
      </c>
      <c r="Z18" s="434">
        <v>0</v>
      </c>
      <c r="AA18" s="434"/>
      <c r="AB18" s="434">
        <v>0</v>
      </c>
      <c r="AC18" s="434"/>
      <c r="AD18" s="509">
        <v>0</v>
      </c>
      <c r="AE18" s="208"/>
      <c r="AF18" s="208"/>
    </row>
    <row r="19" spans="1:32" ht="18" x14ac:dyDescent="0.35">
      <c r="A19" s="192" t="s">
        <v>28</v>
      </c>
      <c r="B19" s="435">
        <v>1406.1</v>
      </c>
      <c r="C19" s="435">
        <v>0</v>
      </c>
      <c r="D19" s="435">
        <v>0</v>
      </c>
      <c r="E19" s="435">
        <f>I19+K19+M19+O19+Q19+S19+U19+W19+Y19+AA19+AC19+AE19</f>
        <v>0</v>
      </c>
      <c r="F19" s="435">
        <f t="shared" ref="F19" si="6">E19/B19*100</f>
        <v>0</v>
      </c>
      <c r="G19" s="435" t="e">
        <f t="shared" ref="G19" si="7">E19/C19*100</f>
        <v>#DIV/0!</v>
      </c>
      <c r="H19" s="436">
        <f>H26+H35+H42+H49+H56</f>
        <v>0</v>
      </c>
      <c r="I19" s="436">
        <v>0</v>
      </c>
      <c r="J19" s="436">
        <f>J26+J35+J42+J49+J56</f>
        <v>0</v>
      </c>
      <c r="K19" s="436">
        <v>0</v>
      </c>
      <c r="L19" s="436">
        <v>0</v>
      </c>
      <c r="M19" s="436">
        <v>0</v>
      </c>
      <c r="N19" s="436">
        <f t="shared" ref="N19:AD19" si="8">N26+N35+N42+N49+N56</f>
        <v>0</v>
      </c>
      <c r="O19" s="436">
        <f t="shared" si="8"/>
        <v>0</v>
      </c>
      <c r="P19" s="434">
        <f t="shared" si="8"/>
        <v>0</v>
      </c>
      <c r="Q19" s="434">
        <f>Q26+Q35+Q42+Q49+Q56</f>
        <v>0</v>
      </c>
      <c r="R19" s="436">
        <f t="shared" si="8"/>
        <v>0</v>
      </c>
      <c r="S19" s="436">
        <v>0</v>
      </c>
      <c r="T19" s="434">
        <f t="shared" si="8"/>
        <v>0</v>
      </c>
      <c r="U19" s="434">
        <f t="shared" ref="U19" si="9">U26+U35+U42+U49+U56</f>
        <v>0</v>
      </c>
      <c r="V19" s="434">
        <f t="shared" si="8"/>
        <v>0</v>
      </c>
      <c r="W19" s="434">
        <f t="shared" ref="W19" si="10">W26+W35+W42+W49+W56</f>
        <v>0</v>
      </c>
      <c r="X19" s="434">
        <f t="shared" si="8"/>
        <v>0</v>
      </c>
      <c r="Y19" s="434">
        <v>0</v>
      </c>
      <c r="Z19" s="434">
        <f t="shared" si="8"/>
        <v>49.3</v>
      </c>
      <c r="AA19" s="434"/>
      <c r="AB19" s="434">
        <f t="shared" si="8"/>
        <v>1342.9</v>
      </c>
      <c r="AC19" s="434"/>
      <c r="AD19" s="509">
        <f t="shared" si="8"/>
        <v>0</v>
      </c>
      <c r="AE19" s="208"/>
      <c r="AF19" s="208"/>
    </row>
    <row r="20" spans="1:32" ht="36" x14ac:dyDescent="0.35">
      <c r="A20" s="192" t="s">
        <v>325</v>
      </c>
      <c r="B20" s="435">
        <v>0</v>
      </c>
      <c r="C20" s="435">
        <v>0</v>
      </c>
      <c r="D20" s="435">
        <v>0</v>
      </c>
      <c r="E20" s="435">
        <v>0</v>
      </c>
      <c r="F20" s="435">
        <v>0</v>
      </c>
      <c r="G20" s="435">
        <v>0</v>
      </c>
      <c r="H20" s="436">
        <v>0</v>
      </c>
      <c r="I20" s="436">
        <v>0</v>
      </c>
      <c r="J20" s="436">
        <v>0</v>
      </c>
      <c r="K20" s="436">
        <v>0</v>
      </c>
      <c r="L20" s="436">
        <v>0</v>
      </c>
      <c r="M20" s="436">
        <v>0</v>
      </c>
      <c r="N20" s="436">
        <v>0</v>
      </c>
      <c r="O20" s="436">
        <v>0</v>
      </c>
      <c r="P20" s="434">
        <v>0</v>
      </c>
      <c r="Q20" s="434">
        <v>0</v>
      </c>
      <c r="R20" s="436">
        <v>0</v>
      </c>
      <c r="S20" s="436">
        <v>0</v>
      </c>
      <c r="T20" s="436">
        <v>0</v>
      </c>
      <c r="U20" s="436">
        <v>0</v>
      </c>
      <c r="V20" s="436">
        <v>0</v>
      </c>
      <c r="W20" s="436">
        <v>0</v>
      </c>
      <c r="X20" s="436">
        <v>0</v>
      </c>
      <c r="Y20" s="436">
        <f t="shared" ref="Y20" si="11">Y27+Y36+Y43+Y50+Y57</f>
        <v>0</v>
      </c>
      <c r="Z20" s="436">
        <v>0</v>
      </c>
      <c r="AA20" s="436"/>
      <c r="AB20" s="436">
        <v>0</v>
      </c>
      <c r="AC20" s="436"/>
      <c r="AD20" s="510">
        <v>0</v>
      </c>
      <c r="AE20" s="208"/>
      <c r="AF20" s="208"/>
    </row>
    <row r="21" spans="1:32" ht="18" x14ac:dyDescent="0.35">
      <c r="A21" s="437" t="s">
        <v>95</v>
      </c>
      <c r="B21" s="438">
        <v>0</v>
      </c>
      <c r="C21" s="438">
        <v>0</v>
      </c>
      <c r="D21" s="438">
        <v>0</v>
      </c>
      <c r="E21" s="438">
        <v>0</v>
      </c>
      <c r="F21" s="438">
        <v>0</v>
      </c>
      <c r="G21" s="438">
        <v>0</v>
      </c>
      <c r="H21" s="436">
        <v>0</v>
      </c>
      <c r="I21" s="436">
        <v>0</v>
      </c>
      <c r="J21" s="436">
        <v>0</v>
      </c>
      <c r="K21" s="436">
        <v>0</v>
      </c>
      <c r="L21" s="436">
        <v>0</v>
      </c>
      <c r="M21" s="436">
        <v>0</v>
      </c>
      <c r="N21" s="436">
        <v>0</v>
      </c>
      <c r="O21" s="436">
        <v>0</v>
      </c>
      <c r="P21" s="434">
        <v>0</v>
      </c>
      <c r="Q21" s="434">
        <v>0</v>
      </c>
      <c r="R21" s="436">
        <v>0</v>
      </c>
      <c r="S21" s="436">
        <v>0</v>
      </c>
      <c r="T21" s="436">
        <v>0</v>
      </c>
      <c r="U21" s="436">
        <v>0</v>
      </c>
      <c r="V21" s="436">
        <v>0</v>
      </c>
      <c r="W21" s="436">
        <v>0</v>
      </c>
      <c r="X21" s="436">
        <v>0</v>
      </c>
      <c r="Y21" s="436">
        <v>0</v>
      </c>
      <c r="Z21" s="436">
        <v>0</v>
      </c>
      <c r="AA21" s="436"/>
      <c r="AB21" s="436">
        <v>0</v>
      </c>
      <c r="AC21" s="436"/>
      <c r="AD21" s="510">
        <v>0</v>
      </c>
      <c r="AE21" s="208"/>
      <c r="AF21" s="208"/>
    </row>
    <row r="22" spans="1:32" ht="140.4" x14ac:dyDescent="0.3">
      <c r="A22" s="439" t="s">
        <v>326</v>
      </c>
      <c r="B22" s="440">
        <f>B23</f>
        <v>1015</v>
      </c>
      <c r="C22" s="440">
        <f>C23</f>
        <v>0</v>
      </c>
      <c r="D22" s="440">
        <f t="shared" ref="D22" si="12">D23</f>
        <v>0</v>
      </c>
      <c r="E22" s="440">
        <f>E23</f>
        <v>0</v>
      </c>
      <c r="F22" s="440">
        <f>E22/B22*100</f>
        <v>0</v>
      </c>
      <c r="G22" s="440" t="e">
        <f>E22/C22*100</f>
        <v>#DIV/0!</v>
      </c>
      <c r="H22" s="441">
        <v>0</v>
      </c>
      <c r="I22" s="441">
        <f>I23</f>
        <v>0</v>
      </c>
      <c r="J22" s="441">
        <v>0</v>
      </c>
      <c r="K22" s="441">
        <f>K23</f>
        <v>0</v>
      </c>
      <c r="L22" s="441">
        <v>0</v>
      </c>
      <c r="M22" s="441">
        <v>0</v>
      </c>
      <c r="N22" s="441">
        <v>0</v>
      </c>
      <c r="O22" s="441">
        <v>0</v>
      </c>
      <c r="P22" s="441">
        <v>0</v>
      </c>
      <c r="Q22" s="441">
        <f>Q23</f>
        <v>0</v>
      </c>
      <c r="R22" s="441">
        <v>0</v>
      </c>
      <c r="S22" s="441">
        <v>0</v>
      </c>
      <c r="T22" s="441">
        <v>0</v>
      </c>
      <c r="U22" s="441">
        <v>0</v>
      </c>
      <c r="V22" s="441">
        <v>0</v>
      </c>
      <c r="W22" s="441">
        <v>0</v>
      </c>
      <c r="X22" s="441">
        <v>0</v>
      </c>
      <c r="Y22" s="441">
        <v>0</v>
      </c>
      <c r="Z22" s="441">
        <v>0</v>
      </c>
      <c r="AA22" s="441"/>
      <c r="AB22" s="440">
        <v>1015</v>
      </c>
      <c r="AC22" s="440"/>
      <c r="AD22" s="511">
        <v>0</v>
      </c>
      <c r="AE22" s="208"/>
      <c r="AF22" s="210" t="s">
        <v>754</v>
      </c>
    </row>
    <row r="23" spans="1:32" ht="17.399999999999999" x14ac:dyDescent="0.3">
      <c r="A23" s="442" t="s">
        <v>26</v>
      </c>
      <c r="B23" s="443">
        <f>B26</f>
        <v>1015</v>
      </c>
      <c r="C23" s="443">
        <v>0</v>
      </c>
      <c r="D23" s="443">
        <f t="shared" ref="D23" si="13">D26</f>
        <v>0</v>
      </c>
      <c r="E23" s="443">
        <f>E26</f>
        <v>0</v>
      </c>
      <c r="F23" s="440">
        <f t="shared" ref="F23:F28" si="14">E23/B23*100</f>
        <v>0</v>
      </c>
      <c r="G23" s="440" t="e">
        <f t="shared" ref="G23:G30" si="15">E23/C23*100</f>
        <v>#DIV/0!</v>
      </c>
      <c r="H23" s="441">
        <f>H26</f>
        <v>0</v>
      </c>
      <c r="I23" s="441">
        <f t="shared" ref="I23:AE23" si="16">I26</f>
        <v>0</v>
      </c>
      <c r="J23" s="441">
        <f t="shared" si="16"/>
        <v>0</v>
      </c>
      <c r="K23" s="441">
        <f t="shared" si="16"/>
        <v>0</v>
      </c>
      <c r="L23" s="441">
        <f t="shared" si="16"/>
        <v>0</v>
      </c>
      <c r="M23" s="441">
        <f t="shared" si="16"/>
        <v>0</v>
      </c>
      <c r="N23" s="441">
        <f t="shared" si="16"/>
        <v>0</v>
      </c>
      <c r="O23" s="441">
        <f t="shared" si="16"/>
        <v>0</v>
      </c>
      <c r="P23" s="441">
        <f t="shared" si="16"/>
        <v>0</v>
      </c>
      <c r="Q23" s="441">
        <f t="shared" si="16"/>
        <v>0</v>
      </c>
      <c r="R23" s="441">
        <f t="shared" si="16"/>
        <v>0</v>
      </c>
      <c r="S23" s="441">
        <f t="shared" si="16"/>
        <v>0</v>
      </c>
      <c r="T23" s="441">
        <f t="shared" si="16"/>
        <v>0</v>
      </c>
      <c r="U23" s="441">
        <f t="shared" ref="U23:W23" si="17">U26</f>
        <v>0</v>
      </c>
      <c r="V23" s="441">
        <f t="shared" si="16"/>
        <v>0</v>
      </c>
      <c r="W23" s="441">
        <f t="shared" si="17"/>
        <v>0</v>
      </c>
      <c r="X23" s="441">
        <f t="shared" si="16"/>
        <v>0</v>
      </c>
      <c r="Y23" s="441">
        <f t="shared" si="16"/>
        <v>0</v>
      </c>
      <c r="Z23" s="441">
        <f t="shared" si="16"/>
        <v>0</v>
      </c>
      <c r="AA23" s="441">
        <f t="shared" si="16"/>
        <v>0</v>
      </c>
      <c r="AB23" s="441">
        <f t="shared" si="16"/>
        <v>1015</v>
      </c>
      <c r="AC23" s="441">
        <f t="shared" si="16"/>
        <v>0</v>
      </c>
      <c r="AD23" s="441">
        <f t="shared" si="16"/>
        <v>0</v>
      </c>
      <c r="AE23" s="441">
        <f t="shared" si="16"/>
        <v>0</v>
      </c>
      <c r="AF23" s="208"/>
    </row>
    <row r="24" spans="1:32" ht="18" x14ac:dyDescent="0.35">
      <c r="A24" s="444" t="s">
        <v>29</v>
      </c>
      <c r="B24" s="445">
        <v>0</v>
      </c>
      <c r="C24" s="445">
        <v>0</v>
      </c>
      <c r="D24" s="445">
        <v>0</v>
      </c>
      <c r="E24" s="445">
        <v>0</v>
      </c>
      <c r="F24" s="440">
        <v>0</v>
      </c>
      <c r="G24" s="440"/>
      <c r="H24" s="446">
        <v>0</v>
      </c>
      <c r="I24" s="446">
        <v>0</v>
      </c>
      <c r="J24" s="446">
        <v>0</v>
      </c>
      <c r="K24" s="446">
        <v>0</v>
      </c>
      <c r="L24" s="446">
        <v>0</v>
      </c>
      <c r="M24" s="446">
        <v>0</v>
      </c>
      <c r="N24" s="446">
        <v>0</v>
      </c>
      <c r="O24" s="446">
        <v>0</v>
      </c>
      <c r="P24" s="434">
        <v>0</v>
      </c>
      <c r="Q24" s="434">
        <v>0</v>
      </c>
      <c r="R24" s="446">
        <v>0</v>
      </c>
      <c r="S24" s="446">
        <v>0</v>
      </c>
      <c r="T24" s="446">
        <v>0</v>
      </c>
      <c r="U24" s="446">
        <v>0</v>
      </c>
      <c r="V24" s="446">
        <v>0</v>
      </c>
      <c r="W24" s="446">
        <v>0</v>
      </c>
      <c r="X24" s="446">
        <v>0</v>
      </c>
      <c r="Y24" s="446">
        <v>0</v>
      </c>
      <c r="Z24" s="446">
        <v>0</v>
      </c>
      <c r="AA24" s="446"/>
      <c r="AB24" s="446">
        <v>0</v>
      </c>
      <c r="AC24" s="446"/>
      <c r="AD24" s="512">
        <v>0</v>
      </c>
      <c r="AE24" s="208"/>
      <c r="AF24" s="208"/>
    </row>
    <row r="25" spans="1:32" ht="36" x14ac:dyDescent="0.35">
      <c r="A25" s="447" t="s">
        <v>93</v>
      </c>
      <c r="B25" s="445">
        <v>0</v>
      </c>
      <c r="C25" s="445">
        <v>0</v>
      </c>
      <c r="D25" s="445">
        <v>0</v>
      </c>
      <c r="E25" s="445">
        <v>0</v>
      </c>
      <c r="F25" s="440">
        <v>0</v>
      </c>
      <c r="G25" s="440"/>
      <c r="H25" s="446">
        <v>0</v>
      </c>
      <c r="I25" s="446">
        <v>0</v>
      </c>
      <c r="J25" s="446">
        <v>0</v>
      </c>
      <c r="K25" s="446">
        <v>0</v>
      </c>
      <c r="L25" s="446">
        <v>0</v>
      </c>
      <c r="M25" s="446">
        <v>0</v>
      </c>
      <c r="N25" s="446">
        <v>0</v>
      </c>
      <c r="O25" s="446">
        <v>0</v>
      </c>
      <c r="P25" s="434">
        <v>0</v>
      </c>
      <c r="Q25" s="434">
        <v>0</v>
      </c>
      <c r="R25" s="446">
        <v>0</v>
      </c>
      <c r="S25" s="446">
        <v>0</v>
      </c>
      <c r="T25" s="446">
        <v>0</v>
      </c>
      <c r="U25" s="446">
        <v>0</v>
      </c>
      <c r="V25" s="446">
        <v>0</v>
      </c>
      <c r="W25" s="446">
        <v>0</v>
      </c>
      <c r="X25" s="446">
        <v>0</v>
      </c>
      <c r="Y25" s="446">
        <v>0</v>
      </c>
      <c r="Z25" s="446">
        <v>0</v>
      </c>
      <c r="AA25" s="446"/>
      <c r="AB25" s="446">
        <v>0</v>
      </c>
      <c r="AC25" s="446"/>
      <c r="AD25" s="512">
        <v>0</v>
      </c>
      <c r="AE25" s="208"/>
      <c r="AF25" s="208"/>
    </row>
    <row r="26" spans="1:32" ht="18" x14ac:dyDescent="0.35">
      <c r="A26" s="444" t="s">
        <v>327</v>
      </c>
      <c r="B26" s="445">
        <f>B27+B28</f>
        <v>1015</v>
      </c>
      <c r="C26" s="483">
        <v>0</v>
      </c>
      <c r="D26" s="445">
        <v>0</v>
      </c>
      <c r="E26" s="445">
        <f>I26+K26+M26+O26+Q26+S26+U26+W26+Y26+AA26+AC26+AE26</f>
        <v>0</v>
      </c>
      <c r="F26" s="483">
        <f t="shared" si="14"/>
        <v>0</v>
      </c>
      <c r="G26" s="483" t="e">
        <f t="shared" si="15"/>
        <v>#DIV/0!</v>
      </c>
      <c r="H26" s="448">
        <v>0</v>
      </c>
      <c r="I26" s="448">
        <v>0</v>
      </c>
      <c r="J26" s="448">
        <v>0</v>
      </c>
      <c r="K26" s="448">
        <v>0</v>
      </c>
      <c r="L26" s="448">
        <v>0</v>
      </c>
      <c r="M26" s="448">
        <v>0</v>
      </c>
      <c r="N26" s="448">
        <v>0</v>
      </c>
      <c r="O26" s="448">
        <v>0</v>
      </c>
      <c r="P26" s="434">
        <v>0</v>
      </c>
      <c r="Q26" s="434">
        <v>0</v>
      </c>
      <c r="R26" s="448">
        <v>0</v>
      </c>
      <c r="S26" s="448">
        <v>0</v>
      </c>
      <c r="T26" s="448">
        <v>0</v>
      </c>
      <c r="U26" s="448">
        <v>0</v>
      </c>
      <c r="V26" s="448">
        <v>0</v>
      </c>
      <c r="W26" s="448">
        <v>0</v>
      </c>
      <c r="X26" s="448">
        <v>0</v>
      </c>
      <c r="Y26" s="448">
        <v>0</v>
      </c>
      <c r="Z26" s="448">
        <v>0</v>
      </c>
      <c r="AA26" s="448"/>
      <c r="AB26" s="445">
        <v>1015</v>
      </c>
      <c r="AC26" s="445"/>
      <c r="AD26" s="513">
        <v>0</v>
      </c>
      <c r="AE26" s="208"/>
      <c r="AF26" s="208"/>
    </row>
    <row r="27" spans="1:32" ht="18" x14ac:dyDescent="0.35">
      <c r="A27" s="444" t="s">
        <v>328</v>
      </c>
      <c r="B27" s="449">
        <f>H27+J27+L27+N27+P27+R27+T27+V27+X27+Z27+AB27+AD27</f>
        <v>1000</v>
      </c>
      <c r="C27" s="483">
        <v>0</v>
      </c>
      <c r="D27" s="449">
        <v>0</v>
      </c>
      <c r="E27" s="445">
        <f t="shared" ref="E27" si="18">I27+K27+M27+O27+Q27+S27+U27+W27+Y27+AA27+AC27+AE27</f>
        <v>0</v>
      </c>
      <c r="F27" s="483">
        <f t="shared" si="14"/>
        <v>0</v>
      </c>
      <c r="G27" s="483" t="e">
        <f t="shared" si="15"/>
        <v>#DIV/0!</v>
      </c>
      <c r="H27" s="448">
        <v>0</v>
      </c>
      <c r="I27" s="448">
        <v>0</v>
      </c>
      <c r="J27" s="448">
        <v>0</v>
      </c>
      <c r="K27" s="448">
        <v>0</v>
      </c>
      <c r="L27" s="448">
        <v>0</v>
      </c>
      <c r="M27" s="448">
        <v>0</v>
      </c>
      <c r="N27" s="448">
        <v>0</v>
      </c>
      <c r="O27" s="448">
        <v>0</v>
      </c>
      <c r="P27" s="434">
        <v>0</v>
      </c>
      <c r="Q27" s="434">
        <v>0</v>
      </c>
      <c r="R27" s="448">
        <v>0</v>
      </c>
      <c r="S27" s="448">
        <v>0</v>
      </c>
      <c r="T27" s="448">
        <v>0</v>
      </c>
      <c r="U27" s="448">
        <v>0</v>
      </c>
      <c r="V27" s="448">
        <v>0</v>
      </c>
      <c r="W27" s="448">
        <v>0</v>
      </c>
      <c r="X27" s="448">
        <v>0</v>
      </c>
      <c r="Y27" s="448">
        <v>0</v>
      </c>
      <c r="Z27" s="448">
        <v>0</v>
      </c>
      <c r="AA27" s="448"/>
      <c r="AB27" s="450">
        <v>1000</v>
      </c>
      <c r="AC27" s="450"/>
      <c r="AD27" s="513">
        <v>0</v>
      </c>
      <c r="AE27" s="208"/>
      <c r="AF27" s="208"/>
    </row>
    <row r="28" spans="1:32" ht="18" x14ac:dyDescent="0.35">
      <c r="A28" s="451" t="s">
        <v>329</v>
      </c>
      <c r="B28" s="446">
        <f>H28+J28+L28+N28+P28+R28+T28+V28+X28+Z28+AB28+AD28</f>
        <v>15</v>
      </c>
      <c r="C28" s="483">
        <v>0</v>
      </c>
      <c r="D28" s="446">
        <v>0</v>
      </c>
      <c r="E28" s="445">
        <f>I28+K28+M28+O28+Q28+S28+U28+W28+Y28+AA28+AC28+AE28</f>
        <v>0</v>
      </c>
      <c r="F28" s="483">
        <f t="shared" si="14"/>
        <v>0</v>
      </c>
      <c r="G28" s="483" t="e">
        <f t="shared" si="15"/>
        <v>#DIV/0!</v>
      </c>
      <c r="H28" s="448">
        <v>0</v>
      </c>
      <c r="I28" s="448">
        <v>0</v>
      </c>
      <c r="J28" s="448">
        <v>0</v>
      </c>
      <c r="K28" s="448">
        <v>0</v>
      </c>
      <c r="L28" s="448">
        <v>0</v>
      </c>
      <c r="M28" s="448">
        <v>0</v>
      </c>
      <c r="N28" s="448">
        <v>0</v>
      </c>
      <c r="O28" s="448">
        <v>0</v>
      </c>
      <c r="P28" s="434">
        <v>0</v>
      </c>
      <c r="Q28" s="434">
        <v>0</v>
      </c>
      <c r="R28" s="448">
        <v>0</v>
      </c>
      <c r="S28" s="448">
        <v>0</v>
      </c>
      <c r="T28" s="448">
        <v>0</v>
      </c>
      <c r="U28" s="448">
        <v>0</v>
      </c>
      <c r="V28" s="448">
        <v>0</v>
      </c>
      <c r="W28" s="448">
        <v>0</v>
      </c>
      <c r="X28" s="448">
        <v>0</v>
      </c>
      <c r="Y28" s="448">
        <v>0</v>
      </c>
      <c r="Z28" s="448">
        <v>0</v>
      </c>
      <c r="AA28" s="448"/>
      <c r="AB28" s="448">
        <v>15</v>
      </c>
      <c r="AC28" s="448"/>
      <c r="AD28" s="513">
        <v>0</v>
      </c>
      <c r="AE28" s="208"/>
      <c r="AF28" s="208"/>
    </row>
    <row r="29" spans="1:32" ht="36" x14ac:dyDescent="0.3">
      <c r="A29" s="451" t="s">
        <v>325</v>
      </c>
      <c r="B29" s="446">
        <v>0</v>
      </c>
      <c r="C29" s="446">
        <v>0</v>
      </c>
      <c r="D29" s="446">
        <v>0</v>
      </c>
      <c r="E29" s="446">
        <v>0</v>
      </c>
      <c r="F29" s="446">
        <v>0</v>
      </c>
      <c r="G29" s="446" t="e">
        <f t="shared" si="15"/>
        <v>#DIV/0!</v>
      </c>
      <c r="H29" s="448">
        <v>0</v>
      </c>
      <c r="I29" s="448">
        <v>0</v>
      </c>
      <c r="J29" s="448">
        <v>0</v>
      </c>
      <c r="K29" s="448">
        <v>0</v>
      </c>
      <c r="L29" s="448">
        <v>0</v>
      </c>
      <c r="M29" s="448">
        <v>0</v>
      </c>
      <c r="N29" s="448">
        <v>0</v>
      </c>
      <c r="O29" s="448">
        <v>0</v>
      </c>
      <c r="P29" s="448">
        <v>0</v>
      </c>
      <c r="Q29" s="448">
        <v>0</v>
      </c>
      <c r="R29" s="448">
        <v>0</v>
      </c>
      <c r="S29" s="448">
        <v>0</v>
      </c>
      <c r="T29" s="448">
        <v>0</v>
      </c>
      <c r="U29" s="448">
        <v>0</v>
      </c>
      <c r="V29" s="448">
        <v>0</v>
      </c>
      <c r="W29" s="448">
        <v>0</v>
      </c>
      <c r="X29" s="448">
        <v>0</v>
      </c>
      <c r="Y29" s="448">
        <v>0</v>
      </c>
      <c r="Z29" s="448">
        <v>0</v>
      </c>
      <c r="AA29" s="448"/>
      <c r="AB29" s="448">
        <v>0</v>
      </c>
      <c r="AC29" s="448"/>
      <c r="AD29" s="513">
        <v>0</v>
      </c>
      <c r="AE29" s="208"/>
      <c r="AF29" s="208"/>
    </row>
    <row r="30" spans="1:32" ht="18" x14ac:dyDescent="0.35">
      <c r="A30" s="451" t="s">
        <v>95</v>
      </c>
      <c r="B30" s="446">
        <v>0</v>
      </c>
      <c r="C30" s="446">
        <v>0</v>
      </c>
      <c r="D30" s="446">
        <v>0</v>
      </c>
      <c r="E30" s="446">
        <v>0</v>
      </c>
      <c r="F30" s="446">
        <v>0</v>
      </c>
      <c r="G30" s="446" t="e">
        <f t="shared" si="15"/>
        <v>#DIV/0!</v>
      </c>
      <c r="H30" s="446">
        <v>0</v>
      </c>
      <c r="I30" s="446">
        <v>0</v>
      </c>
      <c r="J30" s="446">
        <v>0</v>
      </c>
      <c r="K30" s="446">
        <v>0</v>
      </c>
      <c r="L30" s="446">
        <v>0</v>
      </c>
      <c r="M30" s="446">
        <v>0</v>
      </c>
      <c r="N30" s="446">
        <v>0</v>
      </c>
      <c r="O30" s="446">
        <v>0</v>
      </c>
      <c r="P30" s="434">
        <v>0</v>
      </c>
      <c r="Q30" s="434">
        <v>0</v>
      </c>
      <c r="R30" s="446">
        <v>0</v>
      </c>
      <c r="S30" s="446">
        <v>0</v>
      </c>
      <c r="T30" s="446">
        <v>0</v>
      </c>
      <c r="U30" s="446">
        <v>0</v>
      </c>
      <c r="V30" s="446">
        <v>0</v>
      </c>
      <c r="W30" s="446">
        <v>0</v>
      </c>
      <c r="X30" s="446">
        <v>0</v>
      </c>
      <c r="Y30" s="446">
        <v>0</v>
      </c>
      <c r="Z30" s="446">
        <v>0</v>
      </c>
      <c r="AA30" s="446"/>
      <c r="AB30" s="446">
        <v>0</v>
      </c>
      <c r="AC30" s="446"/>
      <c r="AD30" s="512">
        <v>0</v>
      </c>
      <c r="AE30" s="208"/>
      <c r="AF30" s="208"/>
    </row>
    <row r="31" spans="1:32" ht="409.6" x14ac:dyDescent="0.3">
      <c r="A31" s="452" t="s">
        <v>330</v>
      </c>
      <c r="B31" s="429">
        <f>B32</f>
        <v>145.80000000000001</v>
      </c>
      <c r="C31" s="429">
        <f>C32</f>
        <v>13.9</v>
      </c>
      <c r="D31" s="429">
        <f>D32</f>
        <v>13.9</v>
      </c>
      <c r="E31" s="429">
        <f t="shared" ref="E31" si="19">E32</f>
        <v>13.9</v>
      </c>
      <c r="F31" s="429">
        <f>E31/B31*100</f>
        <v>9.5336076817558286</v>
      </c>
      <c r="G31" s="429">
        <f>E31/C31*100</f>
        <v>100</v>
      </c>
      <c r="H31" s="429">
        <v>0</v>
      </c>
      <c r="I31" s="429">
        <f>I32</f>
        <v>0</v>
      </c>
      <c r="J31" s="429">
        <v>0</v>
      </c>
      <c r="K31" s="429">
        <f>K32</f>
        <v>0</v>
      </c>
      <c r="L31" s="429">
        <f>L32</f>
        <v>13.9</v>
      </c>
      <c r="M31" s="429">
        <f>M32</f>
        <v>13.9</v>
      </c>
      <c r="N31" s="429">
        <v>0</v>
      </c>
      <c r="O31" s="429">
        <v>0</v>
      </c>
      <c r="P31" s="429">
        <v>0</v>
      </c>
      <c r="Q31" s="429">
        <f>Q32</f>
        <v>0</v>
      </c>
      <c r="R31" s="429">
        <v>0</v>
      </c>
      <c r="S31" s="429">
        <v>0</v>
      </c>
      <c r="T31" s="429">
        <v>0</v>
      </c>
      <c r="U31" s="429">
        <v>0</v>
      </c>
      <c r="V31" s="429">
        <v>0</v>
      </c>
      <c r="W31" s="429">
        <v>0</v>
      </c>
      <c r="X31" s="429">
        <v>0</v>
      </c>
      <c r="Y31" s="429">
        <f t="shared" ref="Y31" si="20">Y34</f>
        <v>0</v>
      </c>
      <c r="Z31" s="429">
        <f>Z32</f>
        <v>0</v>
      </c>
      <c r="AA31" s="429"/>
      <c r="AB31" s="429">
        <f>AB32</f>
        <v>131.9</v>
      </c>
      <c r="AC31" s="429"/>
      <c r="AD31" s="514">
        <v>0</v>
      </c>
      <c r="AE31" s="208"/>
      <c r="AF31" s="210" t="s">
        <v>753</v>
      </c>
    </row>
    <row r="32" spans="1:32" ht="17.399999999999999" x14ac:dyDescent="0.3">
      <c r="A32" s="428" t="s">
        <v>26</v>
      </c>
      <c r="B32" s="453">
        <f>B35</f>
        <v>145.80000000000001</v>
      </c>
      <c r="C32" s="453">
        <f>C35</f>
        <v>13.9</v>
      </c>
      <c r="D32" s="453">
        <f>D35</f>
        <v>13.9</v>
      </c>
      <c r="E32" s="453">
        <f>E35</f>
        <v>13.9</v>
      </c>
      <c r="F32" s="429">
        <f t="shared" ref="F32:F35" si="21">E32/B32*100</f>
        <v>9.5336076817558286</v>
      </c>
      <c r="G32" s="429">
        <f t="shared" ref="G32:G35" si="22">E32/C32*100</f>
        <v>100</v>
      </c>
      <c r="H32" s="429">
        <v>0</v>
      </c>
      <c r="I32" s="429">
        <v>0</v>
      </c>
      <c r="J32" s="429">
        <v>0</v>
      </c>
      <c r="K32" s="429">
        <v>0</v>
      </c>
      <c r="L32" s="429">
        <f>L35</f>
        <v>13.9</v>
      </c>
      <c r="M32" s="429">
        <f>M35</f>
        <v>13.9</v>
      </c>
      <c r="N32" s="429">
        <v>0</v>
      </c>
      <c r="O32" s="429">
        <v>0</v>
      </c>
      <c r="P32" s="429">
        <v>0</v>
      </c>
      <c r="Q32" s="429">
        <f>Q33+Q34+Q35+Q36+Q37</f>
        <v>0</v>
      </c>
      <c r="R32" s="429">
        <v>0</v>
      </c>
      <c r="S32" s="429">
        <v>0</v>
      </c>
      <c r="T32" s="429">
        <v>0</v>
      </c>
      <c r="U32" s="429">
        <v>0</v>
      </c>
      <c r="V32" s="429">
        <v>0</v>
      </c>
      <c r="W32" s="429">
        <v>0</v>
      </c>
      <c r="X32" s="429">
        <v>0</v>
      </c>
      <c r="Y32" s="429">
        <v>0</v>
      </c>
      <c r="Z32" s="429">
        <v>0</v>
      </c>
      <c r="AA32" s="429"/>
      <c r="AB32" s="429">
        <f>AB35</f>
        <v>131.9</v>
      </c>
      <c r="AC32" s="429"/>
      <c r="AD32" s="514">
        <v>0</v>
      </c>
      <c r="AE32" s="208"/>
      <c r="AF32" s="208"/>
    </row>
    <row r="33" spans="1:32" ht="18" x14ac:dyDescent="0.35">
      <c r="A33" s="192" t="s">
        <v>29</v>
      </c>
      <c r="B33" s="435">
        <v>0</v>
      </c>
      <c r="C33" s="435">
        <v>0</v>
      </c>
      <c r="D33" s="435">
        <v>0</v>
      </c>
      <c r="E33" s="435">
        <v>0</v>
      </c>
      <c r="F33" s="435">
        <v>0</v>
      </c>
      <c r="G33" s="435">
        <v>0</v>
      </c>
      <c r="H33" s="454">
        <v>0</v>
      </c>
      <c r="I33" s="454">
        <v>0</v>
      </c>
      <c r="J33" s="454">
        <v>0</v>
      </c>
      <c r="K33" s="454">
        <v>0</v>
      </c>
      <c r="L33" s="454">
        <v>0</v>
      </c>
      <c r="M33" s="454" t="s">
        <v>590</v>
      </c>
      <c r="N33" s="454">
        <v>0</v>
      </c>
      <c r="O33" s="454">
        <v>0</v>
      </c>
      <c r="P33" s="434">
        <v>0</v>
      </c>
      <c r="Q33" s="434">
        <v>0</v>
      </c>
      <c r="R33" s="454">
        <v>0</v>
      </c>
      <c r="S33" s="454">
        <v>0</v>
      </c>
      <c r="T33" s="454">
        <v>0</v>
      </c>
      <c r="U33" s="454">
        <v>0</v>
      </c>
      <c r="V33" s="454">
        <v>0</v>
      </c>
      <c r="W33" s="454">
        <v>0</v>
      </c>
      <c r="X33" s="454">
        <v>0</v>
      </c>
      <c r="Y33" s="454">
        <v>0</v>
      </c>
      <c r="Z33" s="454">
        <v>0</v>
      </c>
      <c r="AA33" s="454"/>
      <c r="AB33" s="454">
        <v>0</v>
      </c>
      <c r="AC33" s="454"/>
      <c r="AD33" s="515">
        <v>0</v>
      </c>
      <c r="AE33" s="208"/>
      <c r="AF33" s="208"/>
    </row>
    <row r="34" spans="1:32" ht="36" x14ac:dyDescent="0.35">
      <c r="A34" s="190" t="s">
        <v>93</v>
      </c>
      <c r="B34" s="435">
        <v>0</v>
      </c>
      <c r="C34" s="435">
        <v>0</v>
      </c>
      <c r="D34" s="435">
        <v>0</v>
      </c>
      <c r="E34" s="435">
        <v>0</v>
      </c>
      <c r="F34" s="435">
        <v>0</v>
      </c>
      <c r="G34" s="435">
        <v>0</v>
      </c>
      <c r="H34" s="454">
        <v>0</v>
      </c>
      <c r="I34" s="454">
        <v>0</v>
      </c>
      <c r="J34" s="454">
        <v>0</v>
      </c>
      <c r="K34" s="454">
        <v>0</v>
      </c>
      <c r="L34" s="454">
        <v>0</v>
      </c>
      <c r="M34" s="454" t="s">
        <v>590</v>
      </c>
      <c r="N34" s="454">
        <v>0</v>
      </c>
      <c r="O34" s="454">
        <v>0</v>
      </c>
      <c r="P34" s="434">
        <v>0</v>
      </c>
      <c r="Q34" s="434">
        <v>0</v>
      </c>
      <c r="R34" s="454">
        <v>0</v>
      </c>
      <c r="S34" s="454">
        <v>0</v>
      </c>
      <c r="T34" s="454">
        <v>0</v>
      </c>
      <c r="U34" s="454">
        <v>0</v>
      </c>
      <c r="V34" s="454">
        <v>0</v>
      </c>
      <c r="W34" s="454">
        <v>0</v>
      </c>
      <c r="X34" s="454">
        <v>0</v>
      </c>
      <c r="Y34" s="454">
        <v>0</v>
      </c>
      <c r="Z34" s="454">
        <v>0</v>
      </c>
      <c r="AA34" s="454"/>
      <c r="AB34" s="454">
        <v>0</v>
      </c>
      <c r="AC34" s="454"/>
      <c r="AD34" s="515">
        <v>0</v>
      </c>
      <c r="AE34" s="208"/>
      <c r="AF34" s="208"/>
    </row>
    <row r="35" spans="1:32" ht="18" x14ac:dyDescent="0.35">
      <c r="A35" s="455" t="s">
        <v>28</v>
      </c>
      <c r="B35" s="454">
        <f>H35+J35+L35+N35+P35+R35+T35+V35+X35+Z35+AB35+AD35</f>
        <v>145.80000000000001</v>
      </c>
      <c r="C35" s="454">
        <f>H35+J35+L35+N35+P35+R35+T35+V35+X35</f>
        <v>13.9</v>
      </c>
      <c r="D35" s="454">
        <f>E35</f>
        <v>13.9</v>
      </c>
      <c r="E35" s="454">
        <f>I35+K35+M35+O35+Q35+S35+U35+W35+Y35+AA35+AC35+AE35</f>
        <v>13.9</v>
      </c>
      <c r="F35" s="436">
        <f t="shared" si="21"/>
        <v>9.5336076817558286</v>
      </c>
      <c r="G35" s="436">
        <f t="shared" si="22"/>
        <v>100</v>
      </c>
      <c r="H35" s="454">
        <v>0</v>
      </c>
      <c r="I35" s="454">
        <v>0</v>
      </c>
      <c r="J35" s="454">
        <v>0</v>
      </c>
      <c r="K35" s="454">
        <v>0</v>
      </c>
      <c r="L35" s="454">
        <v>13.9</v>
      </c>
      <c r="M35" s="454">
        <v>13.9</v>
      </c>
      <c r="N35" s="454">
        <v>0</v>
      </c>
      <c r="O35" s="454">
        <v>0</v>
      </c>
      <c r="P35" s="434">
        <v>0</v>
      </c>
      <c r="Q35" s="434">
        <v>0</v>
      </c>
      <c r="R35" s="454">
        <v>0</v>
      </c>
      <c r="S35" s="454">
        <v>0</v>
      </c>
      <c r="T35" s="454">
        <v>0</v>
      </c>
      <c r="U35" s="454">
        <v>0</v>
      </c>
      <c r="V35" s="454">
        <v>0</v>
      </c>
      <c r="W35" s="454">
        <v>0</v>
      </c>
      <c r="X35" s="454">
        <v>0</v>
      </c>
      <c r="Y35" s="454">
        <v>0</v>
      </c>
      <c r="Z35" s="454">
        <v>0</v>
      </c>
      <c r="AA35" s="454"/>
      <c r="AB35" s="454">
        <v>131.9</v>
      </c>
      <c r="AC35" s="454"/>
      <c r="AD35" s="515">
        <v>0</v>
      </c>
      <c r="AE35" s="208"/>
      <c r="AF35" s="208"/>
    </row>
    <row r="36" spans="1:32" ht="36" x14ac:dyDescent="0.35">
      <c r="A36" s="190" t="s">
        <v>94</v>
      </c>
      <c r="B36" s="435">
        <f>H36+J36+L36+N36+P36+R36+T36+V36+X36+Z36+AB36+AD36</f>
        <v>0</v>
      </c>
      <c r="C36" s="435">
        <v>0</v>
      </c>
      <c r="D36" s="435">
        <v>0</v>
      </c>
      <c r="E36" s="435">
        <v>0</v>
      </c>
      <c r="F36" s="435">
        <v>0</v>
      </c>
      <c r="G36" s="435">
        <v>0</v>
      </c>
      <c r="H36" s="454">
        <v>0</v>
      </c>
      <c r="I36" s="454">
        <v>0</v>
      </c>
      <c r="J36" s="454">
        <v>0</v>
      </c>
      <c r="K36" s="454">
        <v>0</v>
      </c>
      <c r="L36" s="454">
        <v>0</v>
      </c>
      <c r="M36" s="454">
        <v>0</v>
      </c>
      <c r="N36" s="454">
        <v>0</v>
      </c>
      <c r="O36" s="454">
        <v>0</v>
      </c>
      <c r="P36" s="434">
        <v>0</v>
      </c>
      <c r="Q36" s="434">
        <v>0</v>
      </c>
      <c r="R36" s="454">
        <v>0</v>
      </c>
      <c r="S36" s="454">
        <v>0</v>
      </c>
      <c r="T36" s="454">
        <v>0</v>
      </c>
      <c r="U36" s="454">
        <v>0</v>
      </c>
      <c r="V36" s="454">
        <v>0</v>
      </c>
      <c r="W36" s="454">
        <v>0</v>
      </c>
      <c r="X36" s="454">
        <v>0</v>
      </c>
      <c r="Y36" s="454">
        <v>0</v>
      </c>
      <c r="Z36" s="454">
        <v>0</v>
      </c>
      <c r="AA36" s="454"/>
      <c r="AB36" s="454">
        <v>0</v>
      </c>
      <c r="AC36" s="454"/>
      <c r="AD36" s="515">
        <v>0</v>
      </c>
      <c r="AE36" s="208"/>
      <c r="AF36" s="208"/>
    </row>
    <row r="37" spans="1:32" ht="18" x14ac:dyDescent="0.35">
      <c r="A37" s="192" t="s">
        <v>95</v>
      </c>
      <c r="B37" s="438">
        <f>H37+J37+L37+N37+P37+R37+T37+V37+X37+Z37+AB37+AD37</f>
        <v>0</v>
      </c>
      <c r="C37" s="438">
        <v>0</v>
      </c>
      <c r="D37" s="438">
        <v>0</v>
      </c>
      <c r="E37" s="438">
        <v>0</v>
      </c>
      <c r="F37" s="438">
        <v>0</v>
      </c>
      <c r="G37" s="438">
        <v>0</v>
      </c>
      <c r="H37" s="454">
        <v>0</v>
      </c>
      <c r="I37" s="454">
        <v>0</v>
      </c>
      <c r="J37" s="454">
        <v>0</v>
      </c>
      <c r="K37" s="454">
        <v>0</v>
      </c>
      <c r="L37" s="454">
        <v>0</v>
      </c>
      <c r="M37" s="454" t="s">
        <v>590</v>
      </c>
      <c r="N37" s="454">
        <v>0</v>
      </c>
      <c r="O37" s="454">
        <v>0</v>
      </c>
      <c r="P37" s="434">
        <v>0</v>
      </c>
      <c r="Q37" s="434">
        <v>0</v>
      </c>
      <c r="R37" s="454">
        <v>0</v>
      </c>
      <c r="S37" s="454">
        <v>0</v>
      </c>
      <c r="T37" s="454">
        <v>0</v>
      </c>
      <c r="U37" s="454">
        <v>0</v>
      </c>
      <c r="V37" s="454">
        <v>0</v>
      </c>
      <c r="W37" s="454">
        <v>0</v>
      </c>
      <c r="X37" s="454">
        <v>0</v>
      </c>
      <c r="Y37" s="454">
        <v>0</v>
      </c>
      <c r="Z37" s="454">
        <v>0</v>
      </c>
      <c r="AA37" s="454"/>
      <c r="AB37" s="454">
        <v>0</v>
      </c>
      <c r="AC37" s="454"/>
      <c r="AD37" s="515">
        <v>0</v>
      </c>
      <c r="AE37" s="208"/>
      <c r="AF37" s="208"/>
    </row>
    <row r="38" spans="1:32" ht="69.599999999999994" x14ac:dyDescent="0.3">
      <c r="A38" s="442" t="s">
        <v>331</v>
      </c>
      <c r="B38" s="456">
        <f>B39</f>
        <v>92</v>
      </c>
      <c r="C38" s="456">
        <f t="shared" ref="C38:E38" si="23">C39</f>
        <v>0</v>
      </c>
      <c r="D38" s="456">
        <v>0</v>
      </c>
      <c r="E38" s="456">
        <f t="shared" si="23"/>
        <v>0</v>
      </c>
      <c r="F38" s="456">
        <v>0</v>
      </c>
      <c r="G38" s="456" t="e">
        <f>E38/C38*100</f>
        <v>#DIV/0!</v>
      </c>
      <c r="H38" s="441">
        <v>0</v>
      </c>
      <c r="I38" s="441">
        <f>I39</f>
        <v>0</v>
      </c>
      <c r="J38" s="441">
        <v>0</v>
      </c>
      <c r="K38" s="441">
        <f>K39</f>
        <v>0</v>
      </c>
      <c r="L38" s="441">
        <v>0</v>
      </c>
      <c r="M38" s="441">
        <v>0</v>
      </c>
      <c r="N38" s="441">
        <v>0</v>
      </c>
      <c r="O38" s="441">
        <v>0</v>
      </c>
      <c r="P38" s="441">
        <v>0</v>
      </c>
      <c r="Q38" s="441">
        <v>0</v>
      </c>
      <c r="R38" s="441">
        <v>0</v>
      </c>
      <c r="S38" s="441">
        <v>0</v>
      </c>
      <c r="T38" s="441">
        <v>0</v>
      </c>
      <c r="U38" s="441">
        <v>0</v>
      </c>
      <c r="V38" s="441">
        <v>0</v>
      </c>
      <c r="W38" s="441">
        <v>0</v>
      </c>
      <c r="X38" s="441">
        <v>0</v>
      </c>
      <c r="Y38" s="441">
        <v>0</v>
      </c>
      <c r="Z38" s="441">
        <v>0</v>
      </c>
      <c r="AA38" s="441"/>
      <c r="AB38" s="457">
        <f>AB39</f>
        <v>92</v>
      </c>
      <c r="AC38" s="457"/>
      <c r="AD38" s="511">
        <v>0</v>
      </c>
      <c r="AE38" s="208"/>
      <c r="AF38" s="208"/>
    </row>
    <row r="39" spans="1:32" ht="18" x14ac:dyDescent="0.35">
      <c r="A39" s="442" t="s">
        <v>26</v>
      </c>
      <c r="B39" s="458">
        <f>B42</f>
        <v>92</v>
      </c>
      <c r="C39" s="458">
        <f t="shared" ref="C39:E39" si="24">C42</f>
        <v>0</v>
      </c>
      <c r="D39" s="458">
        <v>0</v>
      </c>
      <c r="E39" s="458">
        <f t="shared" si="24"/>
        <v>0</v>
      </c>
      <c r="F39" s="456">
        <v>0</v>
      </c>
      <c r="G39" s="456" t="e">
        <f t="shared" ref="G39:G42" si="25">E39/C39*100</f>
        <v>#DIV/0!</v>
      </c>
      <c r="H39" s="441">
        <v>0</v>
      </c>
      <c r="I39" s="441">
        <v>0</v>
      </c>
      <c r="J39" s="441">
        <v>0</v>
      </c>
      <c r="K39" s="441">
        <v>0</v>
      </c>
      <c r="L39" s="441">
        <v>0</v>
      </c>
      <c r="M39" s="441">
        <v>0</v>
      </c>
      <c r="N39" s="441">
        <v>0</v>
      </c>
      <c r="O39" s="441">
        <v>0</v>
      </c>
      <c r="P39" s="434">
        <v>0</v>
      </c>
      <c r="Q39" s="434">
        <v>0</v>
      </c>
      <c r="R39" s="441">
        <v>0</v>
      </c>
      <c r="S39" s="441">
        <v>0</v>
      </c>
      <c r="T39" s="441">
        <v>0</v>
      </c>
      <c r="U39" s="441">
        <v>0</v>
      </c>
      <c r="V39" s="441">
        <v>0</v>
      </c>
      <c r="W39" s="441">
        <v>0</v>
      </c>
      <c r="X39" s="441">
        <v>0</v>
      </c>
      <c r="Y39" s="441">
        <v>0</v>
      </c>
      <c r="Z39" s="441">
        <v>0</v>
      </c>
      <c r="AA39" s="441"/>
      <c r="AB39" s="458">
        <f>AB42</f>
        <v>92</v>
      </c>
      <c r="AC39" s="458"/>
      <c r="AD39" s="511">
        <v>0</v>
      </c>
      <c r="AE39" s="208"/>
      <c r="AF39" s="208"/>
    </row>
    <row r="40" spans="1:32" ht="18" x14ac:dyDescent="0.35">
      <c r="A40" s="444" t="s">
        <v>29</v>
      </c>
      <c r="B40" s="445">
        <v>0</v>
      </c>
      <c r="C40" s="445">
        <v>0</v>
      </c>
      <c r="D40" s="445">
        <v>0</v>
      </c>
      <c r="E40" s="445">
        <v>0</v>
      </c>
      <c r="F40" s="445">
        <v>0</v>
      </c>
      <c r="G40" s="445">
        <v>0</v>
      </c>
      <c r="H40" s="446">
        <v>0</v>
      </c>
      <c r="I40" s="446">
        <v>0</v>
      </c>
      <c r="J40" s="446">
        <v>0</v>
      </c>
      <c r="K40" s="446">
        <v>0</v>
      </c>
      <c r="L40" s="446">
        <v>0</v>
      </c>
      <c r="M40" s="446">
        <v>0</v>
      </c>
      <c r="N40" s="446">
        <v>0</v>
      </c>
      <c r="O40" s="446">
        <v>0</v>
      </c>
      <c r="P40" s="434">
        <v>0</v>
      </c>
      <c r="Q40" s="434">
        <v>0</v>
      </c>
      <c r="R40" s="446">
        <v>0</v>
      </c>
      <c r="S40" s="446">
        <v>0</v>
      </c>
      <c r="T40" s="446">
        <v>0</v>
      </c>
      <c r="U40" s="446">
        <v>0</v>
      </c>
      <c r="V40" s="446">
        <v>0</v>
      </c>
      <c r="W40" s="446">
        <v>0</v>
      </c>
      <c r="X40" s="446">
        <v>0</v>
      </c>
      <c r="Y40" s="446">
        <v>0</v>
      </c>
      <c r="Z40" s="446">
        <v>0</v>
      </c>
      <c r="AA40" s="446"/>
      <c r="AB40" s="446">
        <v>0</v>
      </c>
      <c r="AC40" s="446"/>
      <c r="AD40" s="512">
        <v>0</v>
      </c>
      <c r="AE40" s="208"/>
      <c r="AF40" s="208"/>
    </row>
    <row r="41" spans="1:32" ht="36" x14ac:dyDescent="0.35">
      <c r="A41" s="447" t="s">
        <v>93</v>
      </c>
      <c r="B41" s="446">
        <v>0</v>
      </c>
      <c r="C41" s="446">
        <v>0</v>
      </c>
      <c r="D41" s="446">
        <v>0</v>
      </c>
      <c r="E41" s="446">
        <v>0</v>
      </c>
      <c r="F41" s="445">
        <v>0</v>
      </c>
      <c r="G41" s="445">
        <v>0</v>
      </c>
      <c r="H41" s="446">
        <v>0</v>
      </c>
      <c r="I41" s="446">
        <v>0</v>
      </c>
      <c r="J41" s="446">
        <v>0</v>
      </c>
      <c r="K41" s="446">
        <v>0</v>
      </c>
      <c r="L41" s="446">
        <v>0</v>
      </c>
      <c r="M41" s="446">
        <v>0</v>
      </c>
      <c r="N41" s="446">
        <v>0</v>
      </c>
      <c r="O41" s="446">
        <v>0</v>
      </c>
      <c r="P41" s="434">
        <v>0</v>
      </c>
      <c r="Q41" s="434">
        <v>0</v>
      </c>
      <c r="R41" s="446">
        <v>0</v>
      </c>
      <c r="S41" s="446">
        <v>0</v>
      </c>
      <c r="T41" s="446">
        <v>0</v>
      </c>
      <c r="U41" s="446">
        <v>0</v>
      </c>
      <c r="V41" s="446">
        <v>0</v>
      </c>
      <c r="W41" s="446">
        <v>0</v>
      </c>
      <c r="X41" s="446">
        <v>0</v>
      </c>
      <c r="Y41" s="446">
        <v>0</v>
      </c>
      <c r="Z41" s="446">
        <v>0</v>
      </c>
      <c r="AA41" s="446"/>
      <c r="AB41" s="446">
        <v>0</v>
      </c>
      <c r="AC41" s="446"/>
      <c r="AD41" s="512">
        <v>0</v>
      </c>
      <c r="AE41" s="208"/>
      <c r="AF41" s="208"/>
    </row>
    <row r="42" spans="1:32" ht="18" x14ac:dyDescent="0.35">
      <c r="A42" s="444" t="s">
        <v>28</v>
      </c>
      <c r="B42" s="449">
        <f>H42+J42+L42+N42+P42+R42+T42+V42+X42+Z42+AB42+AD42</f>
        <v>92</v>
      </c>
      <c r="C42" s="449">
        <f>H42</f>
        <v>0</v>
      </c>
      <c r="D42" s="449">
        <v>0</v>
      </c>
      <c r="E42" s="449">
        <f>I42+K42+M42+O42+Q42+S42+U42+W42+Y42+AA42+AC42+AE42</f>
        <v>0</v>
      </c>
      <c r="F42" s="445">
        <v>0</v>
      </c>
      <c r="G42" s="445" t="e">
        <f t="shared" si="25"/>
        <v>#DIV/0!</v>
      </c>
      <c r="H42" s="448">
        <v>0</v>
      </c>
      <c r="I42" s="448">
        <v>0</v>
      </c>
      <c r="J42" s="448">
        <v>0</v>
      </c>
      <c r="K42" s="448">
        <v>0</v>
      </c>
      <c r="L42" s="448">
        <v>0</v>
      </c>
      <c r="M42" s="448">
        <v>0</v>
      </c>
      <c r="N42" s="448">
        <v>0</v>
      </c>
      <c r="O42" s="448">
        <v>0</v>
      </c>
      <c r="P42" s="434">
        <v>0</v>
      </c>
      <c r="Q42" s="434">
        <v>0</v>
      </c>
      <c r="R42" s="448">
        <v>0</v>
      </c>
      <c r="S42" s="448">
        <v>0</v>
      </c>
      <c r="T42" s="448">
        <v>0</v>
      </c>
      <c r="U42" s="448">
        <v>0</v>
      </c>
      <c r="V42" s="448">
        <v>0</v>
      </c>
      <c r="W42" s="448">
        <v>0</v>
      </c>
      <c r="X42" s="448">
        <v>0</v>
      </c>
      <c r="Y42" s="448">
        <v>0</v>
      </c>
      <c r="Z42" s="448">
        <v>0</v>
      </c>
      <c r="AA42" s="448"/>
      <c r="AB42" s="446">
        <v>92</v>
      </c>
      <c r="AC42" s="446"/>
      <c r="AD42" s="513">
        <v>0</v>
      </c>
      <c r="AE42" s="208"/>
      <c r="AF42" s="208"/>
    </row>
    <row r="43" spans="1:32" ht="36" x14ac:dyDescent="0.35">
      <c r="A43" s="444" t="s">
        <v>94</v>
      </c>
      <c r="B43" s="448">
        <v>0</v>
      </c>
      <c r="C43" s="448">
        <v>0</v>
      </c>
      <c r="D43" s="448">
        <v>0</v>
      </c>
      <c r="E43" s="448">
        <v>0</v>
      </c>
      <c r="F43" s="448">
        <v>0</v>
      </c>
      <c r="G43" s="448">
        <v>0</v>
      </c>
      <c r="H43" s="448">
        <v>0</v>
      </c>
      <c r="I43" s="448">
        <v>0</v>
      </c>
      <c r="J43" s="448">
        <v>0</v>
      </c>
      <c r="K43" s="448">
        <v>0</v>
      </c>
      <c r="L43" s="448">
        <v>0</v>
      </c>
      <c r="M43" s="448">
        <v>0</v>
      </c>
      <c r="N43" s="448">
        <v>0</v>
      </c>
      <c r="O43" s="448">
        <v>0</v>
      </c>
      <c r="P43" s="434">
        <v>0</v>
      </c>
      <c r="Q43" s="434">
        <v>0</v>
      </c>
      <c r="R43" s="448">
        <v>0</v>
      </c>
      <c r="S43" s="448">
        <v>0</v>
      </c>
      <c r="T43" s="448">
        <v>0</v>
      </c>
      <c r="U43" s="448">
        <v>0</v>
      </c>
      <c r="V43" s="448">
        <v>0</v>
      </c>
      <c r="W43" s="448">
        <v>0</v>
      </c>
      <c r="X43" s="448">
        <v>0</v>
      </c>
      <c r="Y43" s="448">
        <v>0</v>
      </c>
      <c r="Z43" s="448">
        <v>0</v>
      </c>
      <c r="AA43" s="448"/>
      <c r="AB43" s="446">
        <v>0</v>
      </c>
      <c r="AC43" s="446"/>
      <c r="AD43" s="513">
        <v>0</v>
      </c>
      <c r="AE43" s="208"/>
      <c r="AF43" s="208"/>
    </row>
    <row r="44" spans="1:32" ht="18" x14ac:dyDescent="0.35">
      <c r="A44" s="451" t="s">
        <v>95</v>
      </c>
      <c r="B44" s="446">
        <v>0</v>
      </c>
      <c r="C44" s="446">
        <v>0</v>
      </c>
      <c r="D44" s="446">
        <v>0</v>
      </c>
      <c r="E44" s="446">
        <v>0</v>
      </c>
      <c r="F44" s="446">
        <v>0</v>
      </c>
      <c r="G44" s="446">
        <v>0</v>
      </c>
      <c r="H44" s="446">
        <v>0</v>
      </c>
      <c r="I44" s="446">
        <v>0</v>
      </c>
      <c r="J44" s="446">
        <v>0</v>
      </c>
      <c r="K44" s="446">
        <v>0</v>
      </c>
      <c r="L44" s="446">
        <v>0</v>
      </c>
      <c r="M44" s="446">
        <v>0</v>
      </c>
      <c r="N44" s="446">
        <v>0</v>
      </c>
      <c r="O44" s="446">
        <v>0</v>
      </c>
      <c r="P44" s="434">
        <v>0</v>
      </c>
      <c r="Q44" s="434">
        <v>0</v>
      </c>
      <c r="R44" s="446">
        <v>0</v>
      </c>
      <c r="S44" s="446">
        <v>0</v>
      </c>
      <c r="T44" s="446">
        <v>0</v>
      </c>
      <c r="U44" s="446">
        <v>0</v>
      </c>
      <c r="V44" s="446">
        <v>0</v>
      </c>
      <c r="W44" s="446">
        <v>0</v>
      </c>
      <c r="X44" s="446">
        <v>0</v>
      </c>
      <c r="Y44" s="446"/>
      <c r="Z44" s="446">
        <v>0</v>
      </c>
      <c r="AA44" s="446"/>
      <c r="AB44" s="446">
        <v>0</v>
      </c>
      <c r="AC44" s="446"/>
      <c r="AD44" s="512">
        <v>0</v>
      </c>
      <c r="AE44" s="208"/>
      <c r="AF44" s="208"/>
    </row>
    <row r="45" spans="1:32" ht="52.8" x14ac:dyDescent="0.35">
      <c r="A45" s="442" t="s">
        <v>332</v>
      </c>
      <c r="B45" s="456">
        <f>B46</f>
        <v>15.3</v>
      </c>
      <c r="C45" s="456">
        <f t="shared" ref="C45:E45" si="26">C46</f>
        <v>0</v>
      </c>
      <c r="D45" s="456">
        <f t="shared" si="26"/>
        <v>0</v>
      </c>
      <c r="E45" s="456">
        <f t="shared" si="26"/>
        <v>0</v>
      </c>
      <c r="F45" s="456">
        <f>E45/B45*100</f>
        <v>0</v>
      </c>
      <c r="G45" s="456" t="e">
        <f>E45/C45*100</f>
        <v>#DIV/0!</v>
      </c>
      <c r="H45" s="441">
        <f>H46</f>
        <v>0</v>
      </c>
      <c r="I45" s="441">
        <f t="shared" ref="I45:AE45" si="27">I46</f>
        <v>0</v>
      </c>
      <c r="J45" s="441">
        <f t="shared" si="27"/>
        <v>0</v>
      </c>
      <c r="K45" s="441">
        <f t="shared" si="27"/>
        <v>0</v>
      </c>
      <c r="L45" s="441">
        <f t="shared" si="27"/>
        <v>0</v>
      </c>
      <c r="M45" s="441">
        <f t="shared" si="27"/>
        <v>0</v>
      </c>
      <c r="N45" s="441">
        <f t="shared" si="27"/>
        <v>0</v>
      </c>
      <c r="O45" s="441">
        <f t="shared" si="27"/>
        <v>0</v>
      </c>
      <c r="P45" s="434">
        <f t="shared" si="27"/>
        <v>0</v>
      </c>
      <c r="Q45" s="434">
        <f t="shared" si="27"/>
        <v>0</v>
      </c>
      <c r="R45" s="441">
        <f t="shared" si="27"/>
        <v>0</v>
      </c>
      <c r="S45" s="441">
        <f t="shared" si="27"/>
        <v>0</v>
      </c>
      <c r="T45" s="441">
        <f t="shared" si="27"/>
        <v>0</v>
      </c>
      <c r="U45" s="441">
        <f t="shared" si="27"/>
        <v>0</v>
      </c>
      <c r="V45" s="441">
        <f t="shared" si="27"/>
        <v>0</v>
      </c>
      <c r="W45" s="441">
        <f t="shared" si="27"/>
        <v>0</v>
      </c>
      <c r="X45" s="441">
        <f t="shared" si="27"/>
        <v>0</v>
      </c>
      <c r="Y45" s="441">
        <f t="shared" si="27"/>
        <v>0</v>
      </c>
      <c r="Z45" s="441">
        <f t="shared" si="27"/>
        <v>15.3</v>
      </c>
      <c r="AA45" s="441">
        <f t="shared" si="27"/>
        <v>0</v>
      </c>
      <c r="AB45" s="441">
        <f t="shared" si="27"/>
        <v>0</v>
      </c>
      <c r="AC45" s="441">
        <f t="shared" si="27"/>
        <v>0</v>
      </c>
      <c r="AD45" s="441">
        <f t="shared" si="27"/>
        <v>0</v>
      </c>
      <c r="AE45" s="441">
        <f t="shared" si="27"/>
        <v>0</v>
      </c>
      <c r="AF45" s="208"/>
    </row>
    <row r="46" spans="1:32" ht="18" x14ac:dyDescent="0.35">
      <c r="A46" s="442" t="s">
        <v>26</v>
      </c>
      <c r="B46" s="458">
        <f>B49</f>
        <v>15.3</v>
      </c>
      <c r="C46" s="458">
        <f t="shared" ref="C46:E46" si="28">C49</f>
        <v>0</v>
      </c>
      <c r="D46" s="458">
        <f t="shared" si="28"/>
        <v>0</v>
      </c>
      <c r="E46" s="458">
        <f t="shared" si="28"/>
        <v>0</v>
      </c>
      <c r="F46" s="458">
        <f t="shared" ref="F46" si="29">E46/B46*100</f>
        <v>0</v>
      </c>
      <c r="G46" s="458" t="e">
        <f t="shared" ref="G46:G49" si="30">E46/C46*100</f>
        <v>#DIV/0!</v>
      </c>
      <c r="H46" s="441">
        <f>H49</f>
        <v>0</v>
      </c>
      <c r="I46" s="441">
        <f t="shared" ref="I46:AE46" si="31">I49</f>
        <v>0</v>
      </c>
      <c r="J46" s="441">
        <f t="shared" si="31"/>
        <v>0</v>
      </c>
      <c r="K46" s="441">
        <f t="shared" si="31"/>
        <v>0</v>
      </c>
      <c r="L46" s="441">
        <f t="shared" si="31"/>
        <v>0</v>
      </c>
      <c r="M46" s="441">
        <f t="shared" si="31"/>
        <v>0</v>
      </c>
      <c r="N46" s="441">
        <f t="shared" si="31"/>
        <v>0</v>
      </c>
      <c r="O46" s="441">
        <f t="shared" si="31"/>
        <v>0</v>
      </c>
      <c r="P46" s="434">
        <f t="shared" si="31"/>
        <v>0</v>
      </c>
      <c r="Q46" s="434">
        <f t="shared" si="31"/>
        <v>0</v>
      </c>
      <c r="R46" s="441">
        <f t="shared" si="31"/>
        <v>0</v>
      </c>
      <c r="S46" s="441">
        <f t="shared" si="31"/>
        <v>0</v>
      </c>
      <c r="T46" s="441">
        <f t="shared" si="31"/>
        <v>0</v>
      </c>
      <c r="U46" s="441">
        <f t="shared" ref="U46" si="32">U49</f>
        <v>0</v>
      </c>
      <c r="V46" s="441">
        <f t="shared" si="31"/>
        <v>0</v>
      </c>
      <c r="W46" s="441">
        <f t="shared" si="31"/>
        <v>0</v>
      </c>
      <c r="X46" s="441">
        <f t="shared" si="31"/>
        <v>0</v>
      </c>
      <c r="Y46" s="441">
        <f t="shared" si="31"/>
        <v>0</v>
      </c>
      <c r="Z46" s="441">
        <f t="shared" si="31"/>
        <v>15.3</v>
      </c>
      <c r="AA46" s="441">
        <f t="shared" si="31"/>
        <v>0</v>
      </c>
      <c r="AB46" s="441">
        <f t="shared" si="31"/>
        <v>0</v>
      </c>
      <c r="AC46" s="441">
        <f t="shared" si="31"/>
        <v>0</v>
      </c>
      <c r="AD46" s="441">
        <f t="shared" si="31"/>
        <v>0</v>
      </c>
      <c r="AE46" s="441">
        <f t="shared" si="31"/>
        <v>0</v>
      </c>
      <c r="AF46" s="208"/>
    </row>
    <row r="47" spans="1:32" ht="18" x14ac:dyDescent="0.35">
      <c r="A47" s="444" t="s">
        <v>29</v>
      </c>
      <c r="B47" s="445">
        <f>H47+J47+L47+N47+P47+R47+T47+V47+X47+Z47+AB47+AD47</f>
        <v>0</v>
      </c>
      <c r="C47" s="445">
        <v>0</v>
      </c>
      <c r="D47" s="445">
        <v>0</v>
      </c>
      <c r="E47" s="445">
        <v>0</v>
      </c>
      <c r="F47" s="445">
        <v>0</v>
      </c>
      <c r="G47" s="445">
        <v>0</v>
      </c>
      <c r="H47" s="446">
        <v>0</v>
      </c>
      <c r="I47" s="446">
        <v>0</v>
      </c>
      <c r="J47" s="446">
        <v>0</v>
      </c>
      <c r="K47" s="446">
        <v>0</v>
      </c>
      <c r="L47" s="446">
        <v>0</v>
      </c>
      <c r="M47" s="446">
        <v>0</v>
      </c>
      <c r="N47" s="446">
        <v>0</v>
      </c>
      <c r="O47" s="446">
        <v>0</v>
      </c>
      <c r="P47" s="434">
        <v>0</v>
      </c>
      <c r="Q47" s="434">
        <v>0</v>
      </c>
      <c r="R47" s="446">
        <v>0</v>
      </c>
      <c r="S47" s="446">
        <v>0</v>
      </c>
      <c r="T47" s="446">
        <v>0</v>
      </c>
      <c r="U47" s="446">
        <v>0</v>
      </c>
      <c r="V47" s="446">
        <v>0</v>
      </c>
      <c r="W47" s="446">
        <v>0</v>
      </c>
      <c r="X47" s="446">
        <v>0</v>
      </c>
      <c r="Y47" s="446">
        <v>0</v>
      </c>
      <c r="Z47" s="446">
        <v>0</v>
      </c>
      <c r="AA47" s="446"/>
      <c r="AB47" s="446">
        <v>0</v>
      </c>
      <c r="AC47" s="446"/>
      <c r="AD47" s="512">
        <v>0</v>
      </c>
      <c r="AE47" s="208"/>
      <c r="AF47" s="208"/>
    </row>
    <row r="48" spans="1:32" ht="36" x14ac:dyDescent="0.35">
      <c r="A48" s="447" t="s">
        <v>93</v>
      </c>
      <c r="B48" s="446">
        <f>H48+J48+L48+N48+P48+R48+T48+V48+X48+Z48+AB48+AD48</f>
        <v>0</v>
      </c>
      <c r="C48" s="446">
        <v>0</v>
      </c>
      <c r="D48" s="446">
        <v>0</v>
      </c>
      <c r="E48" s="446">
        <v>0</v>
      </c>
      <c r="F48" s="446">
        <v>0</v>
      </c>
      <c r="G48" s="446">
        <v>0</v>
      </c>
      <c r="H48" s="446">
        <v>0</v>
      </c>
      <c r="I48" s="446">
        <v>0</v>
      </c>
      <c r="J48" s="446">
        <v>0</v>
      </c>
      <c r="K48" s="446">
        <v>0</v>
      </c>
      <c r="L48" s="446">
        <v>0</v>
      </c>
      <c r="M48" s="446">
        <v>0</v>
      </c>
      <c r="N48" s="446">
        <v>0</v>
      </c>
      <c r="O48" s="446">
        <v>0</v>
      </c>
      <c r="P48" s="434">
        <v>0</v>
      </c>
      <c r="Q48" s="434">
        <v>0</v>
      </c>
      <c r="R48" s="446">
        <v>0</v>
      </c>
      <c r="S48" s="446">
        <v>0</v>
      </c>
      <c r="T48" s="446">
        <v>0</v>
      </c>
      <c r="U48" s="446">
        <v>0</v>
      </c>
      <c r="V48" s="446">
        <v>0</v>
      </c>
      <c r="W48" s="446">
        <v>0</v>
      </c>
      <c r="X48" s="446">
        <v>0</v>
      </c>
      <c r="Y48" s="446">
        <v>0</v>
      </c>
      <c r="Z48" s="446">
        <v>0</v>
      </c>
      <c r="AA48" s="446"/>
      <c r="AB48" s="446">
        <v>0</v>
      </c>
      <c r="AC48" s="446"/>
      <c r="AD48" s="512">
        <v>0</v>
      </c>
      <c r="AE48" s="208"/>
      <c r="AF48" s="208"/>
    </row>
    <row r="49" spans="1:32" ht="18" x14ac:dyDescent="0.35">
      <c r="A49" s="444" t="s">
        <v>28</v>
      </c>
      <c r="B49" s="446">
        <f>H49+J49+L49+N49+P49+R49+T49+V49+X49+Z49+AB49+AD49</f>
        <v>15.3</v>
      </c>
      <c r="C49" s="446">
        <f>H49</f>
        <v>0</v>
      </c>
      <c r="D49" s="446">
        <v>0</v>
      </c>
      <c r="E49" s="446">
        <f>I49+K49+M49+O49+Q49+S49+U49+W49+Y49+AA49+AC49+AE49</f>
        <v>0</v>
      </c>
      <c r="F49" s="446">
        <v>0</v>
      </c>
      <c r="G49" s="446" t="e">
        <f t="shared" si="30"/>
        <v>#DIV/0!</v>
      </c>
      <c r="H49" s="448">
        <v>0</v>
      </c>
      <c r="I49" s="448">
        <v>0</v>
      </c>
      <c r="J49" s="448">
        <v>0</v>
      </c>
      <c r="K49" s="448">
        <v>0</v>
      </c>
      <c r="L49" s="448">
        <v>0</v>
      </c>
      <c r="M49" s="448">
        <v>0</v>
      </c>
      <c r="N49" s="448">
        <v>0</v>
      </c>
      <c r="O49" s="448">
        <v>0</v>
      </c>
      <c r="P49" s="434">
        <v>0</v>
      </c>
      <c r="Q49" s="434">
        <v>0</v>
      </c>
      <c r="R49" s="448">
        <v>0</v>
      </c>
      <c r="S49" s="448">
        <v>0</v>
      </c>
      <c r="T49" s="448">
        <v>0</v>
      </c>
      <c r="U49" s="448">
        <v>0</v>
      </c>
      <c r="V49" s="448">
        <v>0</v>
      </c>
      <c r="W49" s="448">
        <v>0</v>
      </c>
      <c r="X49" s="448">
        <v>0</v>
      </c>
      <c r="Y49" s="448">
        <v>0</v>
      </c>
      <c r="Z49" s="448">
        <v>15.3</v>
      </c>
      <c r="AA49" s="448"/>
      <c r="AB49" s="448">
        <v>0</v>
      </c>
      <c r="AC49" s="448"/>
      <c r="AD49" s="513">
        <v>0</v>
      </c>
      <c r="AE49" s="208"/>
      <c r="AF49" s="208"/>
    </row>
    <row r="50" spans="1:32" ht="36" x14ac:dyDescent="0.35">
      <c r="A50" s="444" t="s">
        <v>94</v>
      </c>
      <c r="B50" s="446">
        <f>H50+J50+L50+N50+P50+R50+T50+V50+X50+Z50+AB50+AD50</f>
        <v>0</v>
      </c>
      <c r="C50" s="446">
        <v>0</v>
      </c>
      <c r="D50" s="446">
        <v>0</v>
      </c>
      <c r="E50" s="446">
        <v>0</v>
      </c>
      <c r="F50" s="446">
        <v>0</v>
      </c>
      <c r="G50" s="446">
        <v>0</v>
      </c>
      <c r="H50" s="448">
        <v>0</v>
      </c>
      <c r="I50" s="448">
        <v>0</v>
      </c>
      <c r="J50" s="448">
        <v>0</v>
      </c>
      <c r="K50" s="448">
        <v>0</v>
      </c>
      <c r="L50" s="448">
        <v>0</v>
      </c>
      <c r="M50" s="448">
        <v>0</v>
      </c>
      <c r="N50" s="448">
        <v>0</v>
      </c>
      <c r="O50" s="448">
        <v>0</v>
      </c>
      <c r="P50" s="434">
        <v>0</v>
      </c>
      <c r="Q50" s="434">
        <v>0</v>
      </c>
      <c r="R50" s="448">
        <v>0</v>
      </c>
      <c r="S50" s="448">
        <v>0</v>
      </c>
      <c r="T50" s="448">
        <v>0</v>
      </c>
      <c r="U50" s="448">
        <v>0</v>
      </c>
      <c r="V50" s="448">
        <v>0</v>
      </c>
      <c r="W50" s="448">
        <v>0</v>
      </c>
      <c r="X50" s="448">
        <v>0</v>
      </c>
      <c r="Y50" s="448">
        <v>0</v>
      </c>
      <c r="Z50" s="448">
        <v>0</v>
      </c>
      <c r="AA50" s="448"/>
      <c r="AB50" s="448">
        <v>0</v>
      </c>
      <c r="AC50" s="448"/>
      <c r="AD50" s="513">
        <v>0</v>
      </c>
      <c r="AE50" s="208"/>
      <c r="AF50" s="208"/>
    </row>
    <row r="51" spans="1:32" ht="18" x14ac:dyDescent="0.35">
      <c r="A51" s="444" t="s">
        <v>95</v>
      </c>
      <c r="B51" s="446">
        <f>H51+J51+L51+N51+P51+R51+T51+V51+X51+Z51+AB51+AD51</f>
        <v>0</v>
      </c>
      <c r="C51" s="446">
        <v>0</v>
      </c>
      <c r="D51" s="446">
        <v>0</v>
      </c>
      <c r="E51" s="446">
        <v>0</v>
      </c>
      <c r="F51" s="446">
        <v>0</v>
      </c>
      <c r="G51" s="446" t="s">
        <v>590</v>
      </c>
      <c r="H51" s="446">
        <v>0</v>
      </c>
      <c r="I51" s="446">
        <v>0</v>
      </c>
      <c r="J51" s="446">
        <v>0</v>
      </c>
      <c r="K51" s="446">
        <v>0</v>
      </c>
      <c r="L51" s="446">
        <v>0</v>
      </c>
      <c r="M51" s="446">
        <v>0</v>
      </c>
      <c r="N51" s="446">
        <v>0</v>
      </c>
      <c r="O51" s="446">
        <v>0</v>
      </c>
      <c r="P51" s="434">
        <v>0</v>
      </c>
      <c r="Q51" s="434">
        <v>0</v>
      </c>
      <c r="R51" s="446">
        <v>0</v>
      </c>
      <c r="S51" s="446">
        <v>0</v>
      </c>
      <c r="T51" s="446">
        <v>0</v>
      </c>
      <c r="U51" s="446">
        <v>0</v>
      </c>
      <c r="V51" s="446">
        <v>0</v>
      </c>
      <c r="W51" s="446">
        <v>0</v>
      </c>
      <c r="X51" s="446">
        <v>0</v>
      </c>
      <c r="Y51" s="446">
        <v>0</v>
      </c>
      <c r="Z51" s="446">
        <v>0</v>
      </c>
      <c r="AA51" s="446"/>
      <c r="AB51" s="446">
        <v>0</v>
      </c>
      <c r="AC51" s="446"/>
      <c r="AD51" s="512">
        <v>0</v>
      </c>
      <c r="AE51" s="208"/>
      <c r="AF51" s="208"/>
    </row>
    <row r="52" spans="1:32" ht="104.4" x14ac:dyDescent="0.3">
      <c r="A52" s="460" t="s">
        <v>333</v>
      </c>
      <c r="B52" s="453">
        <f>B53</f>
        <v>138</v>
      </c>
      <c r="C52" s="453">
        <f t="shared" ref="C52:E52" si="33">C53</f>
        <v>0</v>
      </c>
      <c r="D52" s="453">
        <f t="shared" si="33"/>
        <v>0</v>
      </c>
      <c r="E52" s="453">
        <f t="shared" si="33"/>
        <v>0</v>
      </c>
      <c r="F52" s="453">
        <f>E52/B52*100</f>
        <v>0</v>
      </c>
      <c r="G52" s="453" t="e">
        <f>E52/C52*100</f>
        <v>#DIV/0!</v>
      </c>
      <c r="H52" s="429">
        <f>H53</f>
        <v>0</v>
      </c>
      <c r="I52" s="429">
        <f t="shared" ref="I52:AE52" si="34">I53</f>
        <v>0</v>
      </c>
      <c r="J52" s="429">
        <f t="shared" si="34"/>
        <v>0</v>
      </c>
      <c r="K52" s="429">
        <f t="shared" si="34"/>
        <v>0</v>
      </c>
      <c r="L52" s="429">
        <f t="shared" si="34"/>
        <v>0</v>
      </c>
      <c r="M52" s="429">
        <f t="shared" si="34"/>
        <v>0</v>
      </c>
      <c r="N52" s="429">
        <f t="shared" si="34"/>
        <v>0</v>
      </c>
      <c r="O52" s="429">
        <f t="shared" si="34"/>
        <v>0</v>
      </c>
      <c r="P52" s="429">
        <f t="shared" si="34"/>
        <v>0</v>
      </c>
      <c r="Q52" s="429">
        <f t="shared" si="34"/>
        <v>0</v>
      </c>
      <c r="R52" s="429">
        <f t="shared" si="34"/>
        <v>0</v>
      </c>
      <c r="S52" s="429">
        <f t="shared" si="34"/>
        <v>0</v>
      </c>
      <c r="T52" s="429">
        <f t="shared" si="34"/>
        <v>0</v>
      </c>
      <c r="U52" s="429">
        <f t="shared" si="34"/>
        <v>0</v>
      </c>
      <c r="V52" s="429">
        <f t="shared" si="34"/>
        <v>0</v>
      </c>
      <c r="W52" s="429">
        <f t="shared" si="34"/>
        <v>0</v>
      </c>
      <c r="X52" s="429">
        <f t="shared" si="34"/>
        <v>0</v>
      </c>
      <c r="Y52" s="429">
        <v>0</v>
      </c>
      <c r="Z52" s="429">
        <f t="shared" si="34"/>
        <v>34</v>
      </c>
      <c r="AA52" s="429">
        <f t="shared" si="34"/>
        <v>0</v>
      </c>
      <c r="AB52" s="429">
        <f t="shared" si="34"/>
        <v>104</v>
      </c>
      <c r="AC52" s="429">
        <f t="shared" si="34"/>
        <v>0</v>
      </c>
      <c r="AD52" s="429">
        <f t="shared" si="34"/>
        <v>0</v>
      </c>
      <c r="AE52" s="429">
        <f t="shared" si="34"/>
        <v>0</v>
      </c>
      <c r="AF52" s="208"/>
    </row>
    <row r="53" spans="1:32" ht="18" x14ac:dyDescent="0.3">
      <c r="A53" s="428" t="s">
        <v>26</v>
      </c>
      <c r="B53" s="461">
        <f>B56</f>
        <v>138</v>
      </c>
      <c r="C53" s="461">
        <f t="shared" ref="C53:E53" si="35">C56</f>
        <v>0</v>
      </c>
      <c r="D53" s="461">
        <f t="shared" si="35"/>
        <v>0</v>
      </c>
      <c r="E53" s="461">
        <f t="shared" si="35"/>
        <v>0</v>
      </c>
      <c r="F53" s="435">
        <f t="shared" ref="F53:F56" si="36">E53/B53*100</f>
        <v>0</v>
      </c>
      <c r="G53" s="453" t="e">
        <f t="shared" ref="G53:G56" si="37">E53/C53*100</f>
        <v>#DIV/0!</v>
      </c>
      <c r="H53" s="429">
        <f>H56</f>
        <v>0</v>
      </c>
      <c r="I53" s="429">
        <f t="shared" ref="I53:AE53" si="38">I56</f>
        <v>0</v>
      </c>
      <c r="J53" s="429">
        <f t="shared" si="38"/>
        <v>0</v>
      </c>
      <c r="K53" s="429">
        <f t="shared" si="38"/>
        <v>0</v>
      </c>
      <c r="L53" s="429">
        <f t="shared" si="38"/>
        <v>0</v>
      </c>
      <c r="M53" s="429">
        <f t="shared" si="38"/>
        <v>0</v>
      </c>
      <c r="N53" s="429">
        <f t="shared" si="38"/>
        <v>0</v>
      </c>
      <c r="O53" s="429">
        <f t="shared" si="38"/>
        <v>0</v>
      </c>
      <c r="P53" s="429">
        <f t="shared" si="38"/>
        <v>0</v>
      </c>
      <c r="Q53" s="429">
        <f t="shared" si="38"/>
        <v>0</v>
      </c>
      <c r="R53" s="429">
        <f t="shared" si="38"/>
        <v>0</v>
      </c>
      <c r="S53" s="429">
        <f t="shared" si="38"/>
        <v>0</v>
      </c>
      <c r="T53" s="429">
        <f t="shared" si="38"/>
        <v>0</v>
      </c>
      <c r="U53" s="429">
        <f t="shared" si="38"/>
        <v>0</v>
      </c>
      <c r="V53" s="429">
        <f t="shared" si="38"/>
        <v>0</v>
      </c>
      <c r="W53" s="429">
        <f t="shared" si="38"/>
        <v>0</v>
      </c>
      <c r="X53" s="429">
        <f t="shared" si="38"/>
        <v>0</v>
      </c>
      <c r="Y53" s="429">
        <v>0</v>
      </c>
      <c r="Z53" s="429">
        <f t="shared" si="38"/>
        <v>34</v>
      </c>
      <c r="AA53" s="429">
        <f t="shared" si="38"/>
        <v>0</v>
      </c>
      <c r="AB53" s="429">
        <f t="shared" si="38"/>
        <v>104</v>
      </c>
      <c r="AC53" s="429">
        <f t="shared" si="38"/>
        <v>0</v>
      </c>
      <c r="AD53" s="429">
        <f t="shared" si="38"/>
        <v>0</v>
      </c>
      <c r="AE53" s="429">
        <f t="shared" si="38"/>
        <v>0</v>
      </c>
      <c r="AF53" s="208"/>
    </row>
    <row r="54" spans="1:32" ht="18" x14ac:dyDescent="0.35">
      <c r="A54" s="192" t="s">
        <v>29</v>
      </c>
      <c r="B54" s="438">
        <v>0</v>
      </c>
      <c r="C54" s="438">
        <v>0</v>
      </c>
      <c r="D54" s="438">
        <v>0</v>
      </c>
      <c r="E54" s="438">
        <v>0</v>
      </c>
      <c r="F54" s="435">
        <v>0</v>
      </c>
      <c r="G54" s="435">
        <v>0</v>
      </c>
      <c r="H54" s="454">
        <v>0</v>
      </c>
      <c r="I54" s="454">
        <v>0</v>
      </c>
      <c r="J54" s="454">
        <v>0</v>
      </c>
      <c r="K54" s="454">
        <v>0</v>
      </c>
      <c r="L54" s="454">
        <v>0</v>
      </c>
      <c r="M54" s="454">
        <v>0</v>
      </c>
      <c r="N54" s="454">
        <v>0</v>
      </c>
      <c r="O54" s="454">
        <v>0</v>
      </c>
      <c r="P54" s="434">
        <v>0</v>
      </c>
      <c r="Q54" s="434">
        <v>0</v>
      </c>
      <c r="R54" s="454">
        <v>0</v>
      </c>
      <c r="S54" s="454">
        <v>0</v>
      </c>
      <c r="T54" s="454">
        <v>0</v>
      </c>
      <c r="U54" s="454">
        <v>0</v>
      </c>
      <c r="V54" s="454">
        <v>0</v>
      </c>
      <c r="W54" s="454">
        <v>0</v>
      </c>
      <c r="X54" s="454">
        <v>0</v>
      </c>
      <c r="Y54" s="454">
        <v>0</v>
      </c>
      <c r="Z54" s="454">
        <v>0</v>
      </c>
      <c r="AA54" s="454"/>
      <c r="AB54" s="454">
        <v>0</v>
      </c>
      <c r="AC54" s="454"/>
      <c r="AD54" s="517">
        <v>0</v>
      </c>
      <c r="AE54" s="208"/>
      <c r="AF54" s="208"/>
    </row>
    <row r="55" spans="1:32" ht="36" x14ac:dyDescent="0.35">
      <c r="A55" s="190" t="s">
        <v>93</v>
      </c>
      <c r="B55" s="438">
        <v>0</v>
      </c>
      <c r="C55" s="438">
        <v>0</v>
      </c>
      <c r="D55" s="438">
        <v>0</v>
      </c>
      <c r="E55" s="438">
        <v>0</v>
      </c>
      <c r="F55" s="435">
        <v>0</v>
      </c>
      <c r="G55" s="435">
        <v>0</v>
      </c>
      <c r="H55" s="462">
        <v>0</v>
      </c>
      <c r="I55" s="462">
        <v>0</v>
      </c>
      <c r="J55" s="462">
        <v>0</v>
      </c>
      <c r="K55" s="462">
        <v>0</v>
      </c>
      <c r="L55" s="462">
        <v>0</v>
      </c>
      <c r="M55" s="462">
        <v>0</v>
      </c>
      <c r="N55" s="462">
        <v>0</v>
      </c>
      <c r="O55" s="462">
        <v>0</v>
      </c>
      <c r="P55" s="434">
        <v>0</v>
      </c>
      <c r="Q55" s="434">
        <v>0</v>
      </c>
      <c r="R55" s="462">
        <v>0</v>
      </c>
      <c r="S55" s="462">
        <v>0</v>
      </c>
      <c r="T55" s="462">
        <v>0</v>
      </c>
      <c r="U55" s="462">
        <v>0</v>
      </c>
      <c r="V55" s="462">
        <v>0</v>
      </c>
      <c r="W55" s="462">
        <v>0</v>
      </c>
      <c r="X55" s="462">
        <v>0</v>
      </c>
      <c r="Y55" s="462">
        <v>0</v>
      </c>
      <c r="Z55" s="462">
        <v>0</v>
      </c>
      <c r="AA55" s="462"/>
      <c r="AB55" s="462">
        <v>0</v>
      </c>
      <c r="AC55" s="462"/>
      <c r="AD55" s="517">
        <v>0</v>
      </c>
      <c r="AE55" s="208"/>
      <c r="AF55" s="208"/>
    </row>
    <row r="56" spans="1:32" ht="18" x14ac:dyDescent="0.35">
      <c r="A56" s="192" t="s">
        <v>28</v>
      </c>
      <c r="B56" s="433">
        <v>138</v>
      </c>
      <c r="C56" s="433">
        <f>H56</f>
        <v>0</v>
      </c>
      <c r="D56" s="433">
        <v>0</v>
      </c>
      <c r="E56" s="433">
        <f>I56+K56+M56+O56+Q56+S56+U56+W56+Y56+AA56+AC56+AE56</f>
        <v>0</v>
      </c>
      <c r="F56" s="435">
        <f t="shared" si="36"/>
        <v>0</v>
      </c>
      <c r="G56" s="435" t="e">
        <f t="shared" si="37"/>
        <v>#DIV/0!</v>
      </c>
      <c r="H56" s="434">
        <v>0</v>
      </c>
      <c r="I56" s="434">
        <v>0</v>
      </c>
      <c r="J56" s="434">
        <v>0</v>
      </c>
      <c r="K56" s="434">
        <v>0</v>
      </c>
      <c r="L56" s="434">
        <v>0</v>
      </c>
      <c r="M56" s="434">
        <v>0</v>
      </c>
      <c r="N56" s="434">
        <v>0</v>
      </c>
      <c r="O56" s="434">
        <v>0</v>
      </c>
      <c r="P56" s="434">
        <v>0</v>
      </c>
      <c r="Q56" s="434">
        <v>0</v>
      </c>
      <c r="R56" s="434">
        <v>0</v>
      </c>
      <c r="S56" s="434">
        <v>0</v>
      </c>
      <c r="T56" s="434">
        <v>0</v>
      </c>
      <c r="U56" s="434">
        <v>0</v>
      </c>
      <c r="V56" s="434">
        <v>0</v>
      </c>
      <c r="W56" s="434">
        <v>0</v>
      </c>
      <c r="X56" s="434">
        <v>0</v>
      </c>
      <c r="Y56" s="434">
        <v>0</v>
      </c>
      <c r="Z56" s="463">
        <v>34</v>
      </c>
      <c r="AA56" s="463"/>
      <c r="AB56" s="434">
        <v>104</v>
      </c>
      <c r="AC56" s="434"/>
      <c r="AD56" s="518">
        <v>0</v>
      </c>
      <c r="AE56" s="208"/>
      <c r="AF56" s="208"/>
    </row>
    <row r="57" spans="1:32" ht="36" x14ac:dyDescent="0.35">
      <c r="A57" s="192" t="s">
        <v>94</v>
      </c>
      <c r="B57" s="454">
        <v>0</v>
      </c>
      <c r="C57" s="454">
        <v>0</v>
      </c>
      <c r="D57" s="454">
        <v>0</v>
      </c>
      <c r="E57" s="454">
        <v>0</v>
      </c>
      <c r="F57" s="454">
        <v>0</v>
      </c>
      <c r="G57" s="435" t="s">
        <v>590</v>
      </c>
      <c r="H57" s="454">
        <v>0</v>
      </c>
      <c r="I57" s="454">
        <v>0</v>
      </c>
      <c r="J57" s="454">
        <v>0</v>
      </c>
      <c r="K57" s="454">
        <v>0</v>
      </c>
      <c r="L57" s="454">
        <v>0</v>
      </c>
      <c r="M57" s="454">
        <v>0</v>
      </c>
      <c r="N57" s="454">
        <v>0</v>
      </c>
      <c r="O57" s="454">
        <v>0</v>
      </c>
      <c r="P57" s="434">
        <v>0</v>
      </c>
      <c r="Q57" s="434" t="s">
        <v>590</v>
      </c>
      <c r="R57" s="454">
        <v>0</v>
      </c>
      <c r="S57" s="454">
        <v>0</v>
      </c>
      <c r="T57" s="454">
        <v>0</v>
      </c>
      <c r="U57" s="454">
        <v>0</v>
      </c>
      <c r="V57" s="454">
        <v>0</v>
      </c>
      <c r="W57" s="454">
        <v>0</v>
      </c>
      <c r="X57" s="454">
        <v>0</v>
      </c>
      <c r="Y57" s="454">
        <v>0</v>
      </c>
      <c r="Z57" s="454">
        <v>0</v>
      </c>
      <c r="AA57" s="454"/>
      <c r="AB57" s="454">
        <v>0</v>
      </c>
      <c r="AC57" s="454"/>
      <c r="AD57" s="515">
        <v>0</v>
      </c>
      <c r="AE57" s="208"/>
      <c r="AF57" s="208"/>
    </row>
    <row r="58" spans="1:32" ht="18" x14ac:dyDescent="0.35">
      <c r="A58" s="192" t="s">
        <v>95</v>
      </c>
      <c r="B58" s="438">
        <v>0</v>
      </c>
      <c r="C58" s="438">
        <v>0</v>
      </c>
      <c r="D58" s="438">
        <v>0</v>
      </c>
      <c r="E58" s="438">
        <v>0</v>
      </c>
      <c r="F58" s="438">
        <v>0</v>
      </c>
      <c r="G58" s="438">
        <v>0</v>
      </c>
      <c r="H58" s="454">
        <v>0</v>
      </c>
      <c r="I58" s="454">
        <v>0</v>
      </c>
      <c r="J58" s="454">
        <v>0</v>
      </c>
      <c r="K58" s="454">
        <v>0</v>
      </c>
      <c r="L58" s="454">
        <v>0</v>
      </c>
      <c r="M58" s="454">
        <v>0</v>
      </c>
      <c r="N58" s="454">
        <v>0</v>
      </c>
      <c r="O58" s="454">
        <v>0</v>
      </c>
      <c r="P58" s="434">
        <v>0</v>
      </c>
      <c r="Q58" s="434">
        <v>0</v>
      </c>
      <c r="R58" s="454">
        <v>0</v>
      </c>
      <c r="S58" s="454">
        <v>0</v>
      </c>
      <c r="T58" s="454">
        <v>0</v>
      </c>
      <c r="U58" s="454">
        <v>0</v>
      </c>
      <c r="V58" s="454">
        <v>0</v>
      </c>
      <c r="W58" s="454">
        <v>0</v>
      </c>
      <c r="X58" s="454">
        <v>0</v>
      </c>
      <c r="Y58" s="454">
        <v>0</v>
      </c>
      <c r="Z58" s="454">
        <v>0</v>
      </c>
      <c r="AA58" s="454"/>
      <c r="AB58" s="454">
        <v>0</v>
      </c>
      <c r="AC58" s="454"/>
      <c r="AD58" s="515">
        <v>0</v>
      </c>
      <c r="AE58" s="208"/>
      <c r="AF58" s="208"/>
    </row>
    <row r="59" spans="1:32" ht="69.599999999999994" x14ac:dyDescent="0.3">
      <c r="A59" s="983" t="s">
        <v>334</v>
      </c>
      <c r="B59" s="456">
        <f>B23+B32+B39+B46+B53</f>
        <v>1406.1</v>
      </c>
      <c r="C59" s="456">
        <f>H59+J59+L59+N59+P59</f>
        <v>13.9</v>
      </c>
      <c r="D59" s="456">
        <f>E59</f>
        <v>13.9</v>
      </c>
      <c r="E59" s="456">
        <f t="shared" ref="E59" si="39">E23+E32+E39+E46+E53</f>
        <v>13.9</v>
      </c>
      <c r="F59" s="456">
        <v>0</v>
      </c>
      <c r="G59" s="456">
        <f>E59/C59*100</f>
        <v>100</v>
      </c>
      <c r="H59" s="464">
        <f>H23+H32+H39+H46+H53</f>
        <v>0</v>
      </c>
      <c r="I59" s="464">
        <f t="shared" ref="I59:AE59" si="40">I23+I32+I39+I46+I53</f>
        <v>0</v>
      </c>
      <c r="J59" s="464">
        <f t="shared" si="40"/>
        <v>0</v>
      </c>
      <c r="K59" s="464">
        <f t="shared" si="40"/>
        <v>0</v>
      </c>
      <c r="L59" s="464">
        <f t="shared" si="40"/>
        <v>13.9</v>
      </c>
      <c r="M59" s="464">
        <f t="shared" si="40"/>
        <v>13.9</v>
      </c>
      <c r="N59" s="464">
        <f t="shared" si="40"/>
        <v>0</v>
      </c>
      <c r="O59" s="464">
        <f t="shared" si="40"/>
        <v>0</v>
      </c>
      <c r="P59" s="464">
        <f t="shared" si="40"/>
        <v>0</v>
      </c>
      <c r="Q59" s="464">
        <f>Q23+Q32+Q39+Q46+Q53</f>
        <v>0</v>
      </c>
      <c r="R59" s="464">
        <f t="shared" si="40"/>
        <v>0</v>
      </c>
      <c r="S59" s="464">
        <f t="shared" si="40"/>
        <v>0</v>
      </c>
      <c r="T59" s="464">
        <f t="shared" si="40"/>
        <v>0</v>
      </c>
      <c r="U59" s="464">
        <f t="shared" ref="U59" si="41">U23+U32+U39+U46+U53</f>
        <v>0</v>
      </c>
      <c r="V59" s="464">
        <f t="shared" si="40"/>
        <v>0</v>
      </c>
      <c r="W59" s="464">
        <f t="shared" si="40"/>
        <v>0</v>
      </c>
      <c r="X59" s="464">
        <f t="shared" si="40"/>
        <v>0</v>
      </c>
      <c r="Y59" s="464">
        <f t="shared" si="40"/>
        <v>0</v>
      </c>
      <c r="Z59" s="464">
        <f t="shared" si="40"/>
        <v>49.3</v>
      </c>
      <c r="AA59" s="464">
        <f t="shared" si="40"/>
        <v>0</v>
      </c>
      <c r="AB59" s="464">
        <f t="shared" si="40"/>
        <v>1342.9</v>
      </c>
      <c r="AC59" s="464">
        <f t="shared" si="40"/>
        <v>0</v>
      </c>
      <c r="AD59" s="464">
        <f t="shared" si="40"/>
        <v>0</v>
      </c>
      <c r="AE59" s="464">
        <f t="shared" si="40"/>
        <v>0</v>
      </c>
      <c r="AF59" s="208"/>
    </row>
    <row r="60" spans="1:32" ht="18" x14ac:dyDescent="0.35">
      <c r="A60" s="444" t="s">
        <v>29</v>
      </c>
      <c r="B60" s="445">
        <v>0</v>
      </c>
      <c r="C60" s="445">
        <v>0</v>
      </c>
      <c r="D60" s="445">
        <v>0</v>
      </c>
      <c r="E60" s="445">
        <v>0</v>
      </c>
      <c r="F60" s="445" t="s">
        <v>590</v>
      </c>
      <c r="G60" s="445">
        <v>0</v>
      </c>
      <c r="H60" s="446">
        <v>0</v>
      </c>
      <c r="I60" s="446">
        <v>0</v>
      </c>
      <c r="J60" s="446">
        <v>0</v>
      </c>
      <c r="K60" s="446">
        <v>0</v>
      </c>
      <c r="L60" s="446">
        <v>0</v>
      </c>
      <c r="M60" s="446">
        <v>0</v>
      </c>
      <c r="N60" s="446">
        <v>0</v>
      </c>
      <c r="O60" s="446">
        <v>0</v>
      </c>
      <c r="P60" s="434">
        <v>0</v>
      </c>
      <c r="Q60" s="434">
        <v>0</v>
      </c>
      <c r="R60" s="446">
        <v>0</v>
      </c>
      <c r="S60" s="446">
        <v>0</v>
      </c>
      <c r="T60" s="446">
        <v>0</v>
      </c>
      <c r="U60" s="446">
        <v>0</v>
      </c>
      <c r="V60" s="446">
        <v>0</v>
      </c>
      <c r="W60" s="446">
        <v>0</v>
      </c>
      <c r="X60" s="446">
        <v>0</v>
      </c>
      <c r="Y60" s="446">
        <v>0</v>
      </c>
      <c r="Z60" s="446">
        <v>0</v>
      </c>
      <c r="AA60" s="446"/>
      <c r="AB60" s="446">
        <v>0</v>
      </c>
      <c r="AC60" s="446"/>
      <c r="AD60" s="512">
        <v>0</v>
      </c>
      <c r="AE60" s="208"/>
      <c r="AF60" s="208"/>
    </row>
    <row r="61" spans="1:32" ht="36" x14ac:dyDescent="0.35">
      <c r="A61" s="447" t="s">
        <v>93</v>
      </c>
      <c r="B61" s="483">
        <v>0</v>
      </c>
      <c r="C61" s="483" t="s">
        <v>590</v>
      </c>
      <c r="D61" s="483" t="s">
        <v>590</v>
      </c>
      <c r="E61" s="483" t="s">
        <v>590</v>
      </c>
      <c r="F61" s="483">
        <v>0</v>
      </c>
      <c r="G61" s="483">
        <v>0</v>
      </c>
      <c r="H61" s="446">
        <v>0</v>
      </c>
      <c r="I61" s="446">
        <v>0</v>
      </c>
      <c r="J61" s="446">
        <v>0</v>
      </c>
      <c r="K61" s="446">
        <v>0</v>
      </c>
      <c r="L61" s="446">
        <v>0</v>
      </c>
      <c r="M61" s="446">
        <v>0</v>
      </c>
      <c r="N61" s="446">
        <v>0</v>
      </c>
      <c r="O61" s="446">
        <v>0</v>
      </c>
      <c r="P61" s="434">
        <v>0</v>
      </c>
      <c r="Q61" s="434">
        <v>0</v>
      </c>
      <c r="R61" s="446">
        <v>0</v>
      </c>
      <c r="S61" s="446">
        <v>0</v>
      </c>
      <c r="T61" s="446">
        <v>0</v>
      </c>
      <c r="U61" s="446">
        <v>0</v>
      </c>
      <c r="V61" s="446">
        <v>0</v>
      </c>
      <c r="W61" s="446">
        <v>0</v>
      </c>
      <c r="X61" s="446">
        <v>0</v>
      </c>
      <c r="Y61" s="446">
        <v>0</v>
      </c>
      <c r="Z61" s="446">
        <v>0</v>
      </c>
      <c r="AA61" s="446"/>
      <c r="AB61" s="446">
        <v>0</v>
      </c>
      <c r="AC61" s="446"/>
      <c r="AD61" s="512">
        <v>0</v>
      </c>
      <c r="AE61" s="208"/>
      <c r="AF61" s="208"/>
    </row>
    <row r="62" spans="1:32" ht="18" x14ac:dyDescent="0.35">
      <c r="A62" s="465" t="s">
        <v>28</v>
      </c>
      <c r="B62" s="1028">
        <f>B26+B35+B42+B49+B56</f>
        <v>1406.1</v>
      </c>
      <c r="C62" s="1028">
        <f>C59</f>
        <v>13.9</v>
      </c>
      <c r="D62" s="1028">
        <f>D59</f>
        <v>13.9</v>
      </c>
      <c r="E62" s="1028">
        <f>I62+K62+M62+O62+Q62+S62+U62+W62+Y62+AA62+AC62+AE62</f>
        <v>13.9</v>
      </c>
      <c r="F62" s="1028">
        <v>0</v>
      </c>
      <c r="G62" s="1028">
        <v>0</v>
      </c>
      <c r="H62" s="466">
        <f>H26+H35+H42+H49+H56</f>
        <v>0</v>
      </c>
      <c r="I62" s="466">
        <v>0</v>
      </c>
      <c r="J62" s="466">
        <f t="shared" ref="J62:AE62" si="42">J26+J35+J42+J49+J56</f>
        <v>0</v>
      </c>
      <c r="K62" s="466">
        <v>0</v>
      </c>
      <c r="L62" s="466">
        <f t="shared" si="42"/>
        <v>13.9</v>
      </c>
      <c r="M62" s="466">
        <f t="shared" si="42"/>
        <v>13.9</v>
      </c>
      <c r="N62" s="466">
        <f t="shared" si="42"/>
        <v>0</v>
      </c>
      <c r="O62" s="466">
        <f t="shared" si="42"/>
        <v>0</v>
      </c>
      <c r="P62" s="434">
        <f t="shared" si="42"/>
        <v>0</v>
      </c>
      <c r="Q62" s="434">
        <f t="shared" si="42"/>
        <v>0</v>
      </c>
      <c r="R62" s="466">
        <f t="shared" si="42"/>
        <v>0</v>
      </c>
      <c r="S62" s="466">
        <f t="shared" si="42"/>
        <v>0</v>
      </c>
      <c r="T62" s="466">
        <f t="shared" si="42"/>
        <v>0</v>
      </c>
      <c r="U62" s="466">
        <f t="shared" ref="U62" si="43">U26+U35+U42+U49+U56</f>
        <v>0</v>
      </c>
      <c r="V62" s="466">
        <f t="shared" si="42"/>
        <v>0</v>
      </c>
      <c r="W62" s="466">
        <f t="shared" si="42"/>
        <v>0</v>
      </c>
      <c r="X62" s="466">
        <f t="shared" si="42"/>
        <v>0</v>
      </c>
      <c r="Y62" s="466">
        <f t="shared" si="42"/>
        <v>0</v>
      </c>
      <c r="Z62" s="466">
        <f t="shared" si="42"/>
        <v>49.3</v>
      </c>
      <c r="AA62" s="466">
        <f t="shared" si="42"/>
        <v>0</v>
      </c>
      <c r="AB62" s="466">
        <f t="shared" si="42"/>
        <v>1342.9</v>
      </c>
      <c r="AC62" s="466">
        <f t="shared" si="42"/>
        <v>0</v>
      </c>
      <c r="AD62" s="466">
        <f t="shared" si="42"/>
        <v>0</v>
      </c>
      <c r="AE62" s="466">
        <f t="shared" si="42"/>
        <v>0</v>
      </c>
      <c r="AF62" s="208"/>
    </row>
    <row r="63" spans="1:32" ht="36" x14ac:dyDescent="0.35">
      <c r="A63" s="444" t="s">
        <v>94</v>
      </c>
      <c r="B63" s="449">
        <v>0</v>
      </c>
      <c r="C63" s="449">
        <v>0</v>
      </c>
      <c r="D63" s="449">
        <v>0</v>
      </c>
      <c r="E63" s="449">
        <v>0</v>
      </c>
      <c r="F63" s="449">
        <v>0</v>
      </c>
      <c r="G63" s="449">
        <v>0</v>
      </c>
      <c r="H63" s="446">
        <v>0</v>
      </c>
      <c r="I63" s="446">
        <v>0</v>
      </c>
      <c r="J63" s="446">
        <v>0</v>
      </c>
      <c r="K63" s="446">
        <v>0</v>
      </c>
      <c r="L63" s="446">
        <v>0</v>
      </c>
      <c r="M63" s="446">
        <v>0</v>
      </c>
      <c r="N63" s="446">
        <v>0</v>
      </c>
      <c r="O63" s="446">
        <v>0</v>
      </c>
      <c r="P63" s="446">
        <v>0</v>
      </c>
      <c r="Q63" s="446">
        <v>0</v>
      </c>
      <c r="R63" s="446">
        <v>0</v>
      </c>
      <c r="S63" s="446">
        <v>0</v>
      </c>
      <c r="T63" s="446">
        <v>0</v>
      </c>
      <c r="U63" s="446">
        <v>0</v>
      </c>
      <c r="V63" s="446">
        <v>0</v>
      </c>
      <c r="W63" s="446">
        <v>0</v>
      </c>
      <c r="X63" s="446">
        <v>0</v>
      </c>
      <c r="Y63" s="446">
        <v>0</v>
      </c>
      <c r="Z63" s="446">
        <v>0</v>
      </c>
      <c r="AA63" s="446"/>
      <c r="AB63" s="446">
        <v>0</v>
      </c>
      <c r="AC63" s="446"/>
      <c r="AD63" s="512">
        <v>0</v>
      </c>
      <c r="AE63" s="208"/>
      <c r="AF63" s="208"/>
    </row>
    <row r="64" spans="1:32" ht="18" x14ac:dyDescent="0.35">
      <c r="A64" s="444" t="s">
        <v>95</v>
      </c>
      <c r="B64" s="445">
        <v>0</v>
      </c>
      <c r="C64" s="445">
        <v>0</v>
      </c>
      <c r="D64" s="445">
        <v>0</v>
      </c>
      <c r="E64" s="445">
        <v>0</v>
      </c>
      <c r="F64" s="445">
        <v>0</v>
      </c>
      <c r="G64" s="445">
        <v>0</v>
      </c>
      <c r="H64" s="446">
        <v>0</v>
      </c>
      <c r="I64" s="446">
        <v>0</v>
      </c>
      <c r="J64" s="446">
        <v>0</v>
      </c>
      <c r="K64" s="446">
        <v>0</v>
      </c>
      <c r="L64" s="446">
        <v>0</v>
      </c>
      <c r="M64" s="446">
        <v>0</v>
      </c>
      <c r="N64" s="446">
        <v>0</v>
      </c>
      <c r="O64" s="446">
        <v>0</v>
      </c>
      <c r="P64" s="434">
        <v>0</v>
      </c>
      <c r="Q64" s="434">
        <v>0</v>
      </c>
      <c r="R64" s="446">
        <v>0</v>
      </c>
      <c r="S64" s="446">
        <v>0</v>
      </c>
      <c r="T64" s="446">
        <v>0</v>
      </c>
      <c r="U64" s="446">
        <v>0</v>
      </c>
      <c r="V64" s="446">
        <v>0</v>
      </c>
      <c r="W64" s="446">
        <v>0</v>
      </c>
      <c r="X64" s="446">
        <v>0</v>
      </c>
      <c r="Y64" s="446">
        <v>0</v>
      </c>
      <c r="Z64" s="446">
        <v>0</v>
      </c>
      <c r="AA64" s="446"/>
      <c r="AB64" s="446">
        <v>0</v>
      </c>
      <c r="AC64" s="446"/>
      <c r="AD64" s="512">
        <v>0</v>
      </c>
      <c r="AE64" s="208"/>
      <c r="AF64" s="208"/>
    </row>
    <row r="65" spans="1:33" ht="52.8" x14ac:dyDescent="0.35">
      <c r="A65" s="473" t="s">
        <v>335</v>
      </c>
      <c r="B65" s="474">
        <f t="shared" ref="B65:AD65" si="44">B71</f>
        <v>0</v>
      </c>
      <c r="C65" s="474">
        <v>0</v>
      </c>
      <c r="D65" s="474">
        <v>0</v>
      </c>
      <c r="E65" s="474">
        <v>0</v>
      </c>
      <c r="F65" s="474">
        <v>0</v>
      </c>
      <c r="G65" s="474">
        <v>0</v>
      </c>
      <c r="H65" s="1144">
        <f t="shared" si="44"/>
        <v>0</v>
      </c>
      <c r="I65" s="1144">
        <v>0</v>
      </c>
      <c r="J65" s="1144">
        <f t="shared" si="44"/>
        <v>0</v>
      </c>
      <c r="K65" s="1144">
        <v>0</v>
      </c>
      <c r="L65" s="1144">
        <f t="shared" si="44"/>
        <v>0</v>
      </c>
      <c r="M65" s="1144">
        <f t="shared" si="44"/>
        <v>0</v>
      </c>
      <c r="N65" s="1144">
        <f t="shared" si="44"/>
        <v>0</v>
      </c>
      <c r="O65" s="1144">
        <f t="shared" si="44"/>
        <v>0</v>
      </c>
      <c r="P65" s="1144">
        <f t="shared" si="44"/>
        <v>0</v>
      </c>
      <c r="Q65" s="1144">
        <v>0</v>
      </c>
      <c r="R65" s="1144">
        <f t="shared" si="44"/>
        <v>0</v>
      </c>
      <c r="S65" s="1144">
        <f t="shared" ref="S65" si="45">S71</f>
        <v>0</v>
      </c>
      <c r="T65" s="1144">
        <f t="shared" si="44"/>
        <v>0</v>
      </c>
      <c r="U65" s="1144">
        <v>0</v>
      </c>
      <c r="V65" s="1144">
        <f t="shared" si="44"/>
        <v>0</v>
      </c>
      <c r="W65" s="1144">
        <v>0</v>
      </c>
      <c r="X65" s="1144">
        <f t="shared" si="44"/>
        <v>0</v>
      </c>
      <c r="Y65" s="1144">
        <v>0</v>
      </c>
      <c r="Z65" s="1144">
        <f t="shared" si="44"/>
        <v>0</v>
      </c>
      <c r="AA65" s="1144"/>
      <c r="AB65" s="1144">
        <f t="shared" si="44"/>
        <v>0</v>
      </c>
      <c r="AC65" s="1144"/>
      <c r="AD65" s="1145">
        <f t="shared" si="44"/>
        <v>0</v>
      </c>
      <c r="AE65" s="1146"/>
      <c r="AF65" s="1147"/>
    </row>
    <row r="66" spans="1:33" ht="17.399999999999999" x14ac:dyDescent="0.3">
      <c r="A66" s="468" t="s">
        <v>336</v>
      </c>
      <c r="B66" s="469"/>
      <c r="C66" s="469"/>
      <c r="D66" s="469"/>
      <c r="E66" s="469"/>
      <c r="F66" s="469"/>
      <c r="G66" s="469"/>
      <c r="H66" s="469"/>
      <c r="I66" s="469"/>
      <c r="J66" s="469"/>
      <c r="K66" s="469"/>
      <c r="L66" s="469"/>
      <c r="M66" s="469"/>
      <c r="N66" s="469"/>
      <c r="O66" s="469"/>
      <c r="P66" s="470"/>
      <c r="Q66" s="470"/>
      <c r="R66" s="470"/>
      <c r="S66" s="470"/>
      <c r="T66" s="470"/>
      <c r="U66" s="470"/>
      <c r="V66" s="470"/>
      <c r="W66" s="470"/>
      <c r="X66" s="470"/>
      <c r="Y66" s="470"/>
      <c r="Z66" s="470"/>
      <c r="AA66" s="470"/>
      <c r="AB66" s="470"/>
      <c r="AC66" s="470"/>
      <c r="AD66" s="470"/>
      <c r="AE66" s="208"/>
      <c r="AF66" s="208"/>
    </row>
    <row r="67" spans="1:33" ht="69.599999999999994" x14ac:dyDescent="0.3">
      <c r="A67" s="471" t="s">
        <v>337</v>
      </c>
      <c r="B67" s="440">
        <f>B68</f>
        <v>0</v>
      </c>
      <c r="C67" s="440">
        <v>0</v>
      </c>
      <c r="D67" s="440">
        <v>0</v>
      </c>
      <c r="E67" s="440">
        <v>0</v>
      </c>
      <c r="F67" s="440">
        <v>0</v>
      </c>
      <c r="G67" s="440">
        <v>0</v>
      </c>
      <c r="H67" s="440">
        <v>0</v>
      </c>
      <c r="I67" s="440">
        <f>I68</f>
        <v>0</v>
      </c>
      <c r="J67" s="440">
        <v>0</v>
      </c>
      <c r="K67" s="440">
        <f>K68</f>
        <v>0</v>
      </c>
      <c r="L67" s="440">
        <v>0</v>
      </c>
      <c r="M67" s="440">
        <f>M68</f>
        <v>0</v>
      </c>
      <c r="N67" s="440">
        <v>0</v>
      </c>
      <c r="O67" s="440">
        <v>0</v>
      </c>
      <c r="P67" s="440">
        <v>0</v>
      </c>
      <c r="Q67" s="440">
        <f>Q68</f>
        <v>0</v>
      </c>
      <c r="R67" s="440">
        <v>0</v>
      </c>
      <c r="S67" s="440">
        <v>0</v>
      </c>
      <c r="T67" s="440">
        <v>0</v>
      </c>
      <c r="U67" s="440">
        <v>0</v>
      </c>
      <c r="V67" s="440">
        <v>0</v>
      </c>
      <c r="W67" s="440">
        <v>0</v>
      </c>
      <c r="X67" s="440">
        <v>0</v>
      </c>
      <c r="Y67" s="440">
        <v>0</v>
      </c>
      <c r="Z67" s="440">
        <v>0</v>
      </c>
      <c r="AA67" s="440"/>
      <c r="AB67" s="440">
        <v>0</v>
      </c>
      <c r="AC67" s="440"/>
      <c r="AD67" s="521">
        <v>0</v>
      </c>
      <c r="AE67" s="208"/>
      <c r="AF67" s="208"/>
    </row>
    <row r="68" spans="1:33" ht="17.399999999999999" x14ac:dyDescent="0.3">
      <c r="A68" s="442" t="s">
        <v>26</v>
      </c>
      <c r="B68" s="458">
        <f t="shared" ref="B68:AD68" si="46">B71</f>
        <v>0</v>
      </c>
      <c r="C68" s="458">
        <v>0</v>
      </c>
      <c r="D68" s="458">
        <v>0</v>
      </c>
      <c r="E68" s="458">
        <v>0</v>
      </c>
      <c r="F68" s="458">
        <v>0</v>
      </c>
      <c r="G68" s="458">
        <v>0</v>
      </c>
      <c r="H68" s="459">
        <f t="shared" si="46"/>
        <v>0</v>
      </c>
      <c r="I68" s="459">
        <v>0</v>
      </c>
      <c r="J68" s="459">
        <f t="shared" si="46"/>
        <v>0</v>
      </c>
      <c r="K68" s="459">
        <v>0</v>
      </c>
      <c r="L68" s="459">
        <f t="shared" si="46"/>
        <v>0</v>
      </c>
      <c r="M68" s="459">
        <v>0</v>
      </c>
      <c r="N68" s="459">
        <f t="shared" si="46"/>
        <v>0</v>
      </c>
      <c r="O68" s="459">
        <f t="shared" si="46"/>
        <v>0</v>
      </c>
      <c r="P68" s="459">
        <f t="shared" si="46"/>
        <v>0</v>
      </c>
      <c r="Q68" s="459">
        <f>Q69+Q70+Q71+Q72+Q73</f>
        <v>0</v>
      </c>
      <c r="R68" s="459">
        <f t="shared" si="46"/>
        <v>0</v>
      </c>
      <c r="S68" s="459">
        <f t="shared" ref="S68" si="47">S71</f>
        <v>0</v>
      </c>
      <c r="T68" s="459">
        <f t="shared" si="46"/>
        <v>0</v>
      </c>
      <c r="U68" s="459">
        <f t="shared" ref="U68" si="48">U71</f>
        <v>0</v>
      </c>
      <c r="V68" s="459">
        <f t="shared" si="46"/>
        <v>0</v>
      </c>
      <c r="W68" s="459">
        <v>0</v>
      </c>
      <c r="X68" s="459">
        <f t="shared" si="46"/>
        <v>0</v>
      </c>
      <c r="Y68" s="459">
        <v>0</v>
      </c>
      <c r="Z68" s="459">
        <f t="shared" si="46"/>
        <v>0</v>
      </c>
      <c r="AA68" s="459"/>
      <c r="AB68" s="459">
        <f t="shared" si="46"/>
        <v>0</v>
      </c>
      <c r="AC68" s="459"/>
      <c r="AD68" s="516">
        <f t="shared" si="46"/>
        <v>0</v>
      </c>
      <c r="AE68" s="208"/>
      <c r="AF68" s="208"/>
    </row>
    <row r="69" spans="1:33" ht="18" x14ac:dyDescent="0.35">
      <c r="A69" s="444" t="s">
        <v>29</v>
      </c>
      <c r="B69" s="445">
        <v>0</v>
      </c>
      <c r="C69" s="445">
        <v>0</v>
      </c>
      <c r="D69" s="445">
        <v>0</v>
      </c>
      <c r="E69" s="445">
        <v>0</v>
      </c>
      <c r="F69" s="445">
        <v>0</v>
      </c>
      <c r="G69" s="445">
        <v>0</v>
      </c>
      <c r="H69" s="446">
        <v>0</v>
      </c>
      <c r="I69" s="446">
        <v>0</v>
      </c>
      <c r="J69" s="446">
        <v>0</v>
      </c>
      <c r="K69" s="446">
        <v>0</v>
      </c>
      <c r="L69" s="446">
        <v>0</v>
      </c>
      <c r="M69" s="446">
        <v>0</v>
      </c>
      <c r="N69" s="446">
        <v>0</v>
      </c>
      <c r="O69" s="446">
        <v>0</v>
      </c>
      <c r="P69" s="446">
        <v>0</v>
      </c>
      <c r="Q69" s="446">
        <v>0</v>
      </c>
      <c r="R69" s="446">
        <v>0</v>
      </c>
      <c r="S69" s="446">
        <v>0</v>
      </c>
      <c r="T69" s="446">
        <v>0</v>
      </c>
      <c r="U69" s="446">
        <v>0</v>
      </c>
      <c r="V69" s="446">
        <v>0</v>
      </c>
      <c r="W69" s="446">
        <v>0</v>
      </c>
      <c r="X69" s="446">
        <v>0</v>
      </c>
      <c r="Y69" s="446">
        <v>0</v>
      </c>
      <c r="Z69" s="446">
        <v>0</v>
      </c>
      <c r="AA69" s="446"/>
      <c r="AB69" s="446">
        <v>0</v>
      </c>
      <c r="AC69" s="446"/>
      <c r="AD69" s="512">
        <v>0</v>
      </c>
      <c r="AE69" s="208"/>
      <c r="AF69" s="208"/>
    </row>
    <row r="70" spans="1:33" ht="36" x14ac:dyDescent="0.35">
      <c r="A70" s="447" t="s">
        <v>93</v>
      </c>
      <c r="B70" s="445">
        <v>0</v>
      </c>
      <c r="C70" s="445">
        <v>0</v>
      </c>
      <c r="D70" s="445">
        <v>0</v>
      </c>
      <c r="E70" s="445">
        <v>0</v>
      </c>
      <c r="F70" s="445">
        <v>0</v>
      </c>
      <c r="G70" s="445">
        <v>0</v>
      </c>
      <c r="H70" s="446">
        <v>0</v>
      </c>
      <c r="I70" s="446">
        <v>0</v>
      </c>
      <c r="J70" s="446">
        <v>0</v>
      </c>
      <c r="K70" s="446">
        <v>0</v>
      </c>
      <c r="L70" s="446">
        <v>0</v>
      </c>
      <c r="M70" s="446">
        <v>0</v>
      </c>
      <c r="N70" s="446">
        <v>0</v>
      </c>
      <c r="O70" s="446">
        <v>0</v>
      </c>
      <c r="P70" s="446">
        <v>0</v>
      </c>
      <c r="Q70" s="446">
        <v>0</v>
      </c>
      <c r="R70" s="446">
        <v>0</v>
      </c>
      <c r="S70" s="446">
        <v>0</v>
      </c>
      <c r="T70" s="446">
        <v>0</v>
      </c>
      <c r="U70" s="446">
        <v>0</v>
      </c>
      <c r="V70" s="446">
        <v>0</v>
      </c>
      <c r="W70" s="446">
        <v>0</v>
      </c>
      <c r="X70" s="446">
        <v>0</v>
      </c>
      <c r="Y70" s="446">
        <v>0</v>
      </c>
      <c r="Z70" s="446">
        <v>0</v>
      </c>
      <c r="AA70" s="446"/>
      <c r="AB70" s="446">
        <v>0</v>
      </c>
      <c r="AC70" s="446"/>
      <c r="AD70" s="512">
        <v>0</v>
      </c>
      <c r="AE70" s="208"/>
      <c r="AF70" s="208"/>
    </row>
    <row r="71" spans="1:33" ht="18" x14ac:dyDescent="0.35">
      <c r="A71" s="444" t="s">
        <v>28</v>
      </c>
      <c r="B71" s="449">
        <f>H71+J71+L71+N71+P71+R71+T71+V71+X71+Z71+AB71+AD71</f>
        <v>0</v>
      </c>
      <c r="C71" s="449">
        <v>0</v>
      </c>
      <c r="D71" s="449">
        <v>0</v>
      </c>
      <c r="E71" s="449">
        <v>0</v>
      </c>
      <c r="F71" s="449">
        <v>0</v>
      </c>
      <c r="G71" s="449">
        <v>0</v>
      </c>
      <c r="H71" s="472">
        <v>0</v>
      </c>
      <c r="I71" s="472">
        <v>0</v>
      </c>
      <c r="J71" s="472">
        <f>H71</f>
        <v>0</v>
      </c>
      <c r="K71" s="472">
        <v>0</v>
      </c>
      <c r="L71" s="472">
        <v>0</v>
      </c>
      <c r="M71" s="472">
        <v>0</v>
      </c>
      <c r="N71" s="472">
        <v>0</v>
      </c>
      <c r="O71" s="472">
        <v>0</v>
      </c>
      <c r="P71" s="446">
        <v>0</v>
      </c>
      <c r="Q71" s="446">
        <v>0</v>
      </c>
      <c r="R71" s="472">
        <v>0</v>
      </c>
      <c r="S71" s="472">
        <v>0</v>
      </c>
      <c r="T71" s="472">
        <v>0</v>
      </c>
      <c r="U71" s="472">
        <v>0</v>
      </c>
      <c r="V71" s="472">
        <v>0</v>
      </c>
      <c r="W71" s="472">
        <v>0</v>
      </c>
      <c r="X71" s="472">
        <v>0</v>
      </c>
      <c r="Y71" s="472">
        <v>0</v>
      </c>
      <c r="Z71" s="472">
        <v>0</v>
      </c>
      <c r="AA71" s="472"/>
      <c r="AB71" s="472">
        <v>0</v>
      </c>
      <c r="AC71" s="472"/>
      <c r="AD71" s="522">
        <v>0</v>
      </c>
      <c r="AE71" s="208"/>
      <c r="AF71" s="208"/>
    </row>
    <row r="72" spans="1:33" ht="36" x14ac:dyDescent="0.35">
      <c r="A72" s="444" t="s">
        <v>94</v>
      </c>
      <c r="B72" s="449">
        <v>0</v>
      </c>
      <c r="C72" s="449">
        <v>0</v>
      </c>
      <c r="D72" s="449">
        <v>0</v>
      </c>
      <c r="E72" s="449">
        <v>0</v>
      </c>
      <c r="F72" s="449">
        <v>0</v>
      </c>
      <c r="G72" s="449">
        <v>0</v>
      </c>
      <c r="H72" s="472">
        <v>0</v>
      </c>
      <c r="I72" s="459">
        <v>0</v>
      </c>
      <c r="J72" s="472">
        <v>0</v>
      </c>
      <c r="K72" s="472">
        <v>0</v>
      </c>
      <c r="L72" s="472">
        <v>0</v>
      </c>
      <c r="M72" s="472">
        <v>0</v>
      </c>
      <c r="N72" s="472">
        <v>0</v>
      </c>
      <c r="O72" s="472">
        <v>0</v>
      </c>
      <c r="P72" s="446">
        <v>0</v>
      </c>
      <c r="Q72" s="446">
        <v>0</v>
      </c>
      <c r="R72" s="472">
        <v>0</v>
      </c>
      <c r="S72" s="472">
        <v>0</v>
      </c>
      <c r="T72" s="472">
        <v>0</v>
      </c>
      <c r="U72" s="472">
        <v>0</v>
      </c>
      <c r="V72" s="472">
        <v>0</v>
      </c>
      <c r="W72" s="472">
        <v>0</v>
      </c>
      <c r="X72" s="472">
        <v>0</v>
      </c>
      <c r="Y72" s="472">
        <v>0</v>
      </c>
      <c r="Z72" s="472">
        <v>0</v>
      </c>
      <c r="AA72" s="472"/>
      <c r="AB72" s="472">
        <v>0</v>
      </c>
      <c r="AC72" s="472"/>
      <c r="AD72" s="522">
        <v>0</v>
      </c>
      <c r="AE72" s="208"/>
      <c r="AF72" s="208"/>
    </row>
    <row r="73" spans="1:33" ht="18" x14ac:dyDescent="0.35">
      <c r="A73" s="444" t="s">
        <v>95</v>
      </c>
      <c r="B73" s="445">
        <v>0</v>
      </c>
      <c r="C73" s="445">
        <v>0</v>
      </c>
      <c r="D73" s="445">
        <v>0</v>
      </c>
      <c r="E73" s="445">
        <v>0</v>
      </c>
      <c r="F73" s="445">
        <v>0</v>
      </c>
      <c r="G73" s="445">
        <v>0</v>
      </c>
      <c r="H73" s="446">
        <v>0</v>
      </c>
      <c r="I73" s="446">
        <v>0</v>
      </c>
      <c r="J73" s="446">
        <v>0</v>
      </c>
      <c r="K73" s="446">
        <v>0</v>
      </c>
      <c r="L73" s="446">
        <v>0</v>
      </c>
      <c r="M73" s="446">
        <v>0</v>
      </c>
      <c r="N73" s="446">
        <v>0</v>
      </c>
      <c r="O73" s="446">
        <v>0</v>
      </c>
      <c r="P73" s="446">
        <v>0</v>
      </c>
      <c r="Q73" s="446">
        <v>0</v>
      </c>
      <c r="R73" s="446">
        <v>0</v>
      </c>
      <c r="S73" s="446">
        <v>0</v>
      </c>
      <c r="T73" s="446">
        <v>0</v>
      </c>
      <c r="U73" s="446">
        <v>0</v>
      </c>
      <c r="V73" s="446">
        <v>0</v>
      </c>
      <c r="W73" s="446">
        <v>0</v>
      </c>
      <c r="X73" s="446">
        <v>0</v>
      </c>
      <c r="Y73" s="446">
        <v>0</v>
      </c>
      <c r="Z73" s="446">
        <v>0</v>
      </c>
      <c r="AA73" s="446"/>
      <c r="AB73" s="446">
        <v>0</v>
      </c>
      <c r="AC73" s="446"/>
      <c r="AD73" s="512">
        <v>0</v>
      </c>
      <c r="AE73" s="208"/>
      <c r="AF73" s="208"/>
    </row>
    <row r="74" spans="1:33" ht="69.599999999999994" x14ac:dyDescent="0.3">
      <c r="A74" s="428" t="s">
        <v>338</v>
      </c>
      <c r="B74" s="453">
        <f>B71</f>
        <v>0</v>
      </c>
      <c r="C74" s="453">
        <v>0</v>
      </c>
      <c r="D74" s="453">
        <v>0</v>
      </c>
      <c r="E74" s="453">
        <v>0</v>
      </c>
      <c r="F74" s="453">
        <v>0</v>
      </c>
      <c r="G74" s="453">
        <v>0</v>
      </c>
      <c r="H74" s="429">
        <v>0</v>
      </c>
      <c r="I74" s="429">
        <v>0</v>
      </c>
      <c r="J74" s="429">
        <v>0</v>
      </c>
      <c r="K74" s="429">
        <v>0</v>
      </c>
      <c r="L74" s="429">
        <v>0</v>
      </c>
      <c r="M74" s="429">
        <v>0</v>
      </c>
      <c r="N74" s="429">
        <v>0</v>
      </c>
      <c r="O74" s="429">
        <v>0</v>
      </c>
      <c r="P74" s="429">
        <v>0</v>
      </c>
      <c r="Q74" s="429">
        <f>Q67</f>
        <v>0</v>
      </c>
      <c r="R74" s="429">
        <v>0</v>
      </c>
      <c r="S74" s="429">
        <v>0</v>
      </c>
      <c r="T74" s="429">
        <v>0</v>
      </c>
      <c r="U74" s="429">
        <v>0</v>
      </c>
      <c r="V74" s="429">
        <v>0</v>
      </c>
      <c r="W74" s="429">
        <v>0</v>
      </c>
      <c r="X74" s="429">
        <v>0</v>
      </c>
      <c r="Y74" s="429">
        <v>0</v>
      </c>
      <c r="Z74" s="430">
        <v>0</v>
      </c>
      <c r="AA74" s="430"/>
      <c r="AB74" s="430">
        <v>0</v>
      </c>
      <c r="AC74" s="430"/>
      <c r="AD74" s="508">
        <v>0</v>
      </c>
      <c r="AE74" s="208"/>
      <c r="AF74" s="208"/>
    </row>
    <row r="75" spans="1:33" ht="18" x14ac:dyDescent="0.35">
      <c r="A75" s="192" t="s">
        <v>29</v>
      </c>
      <c r="B75" s="438">
        <f>B69</f>
        <v>0</v>
      </c>
      <c r="C75" s="438">
        <v>0</v>
      </c>
      <c r="D75" s="438">
        <v>0</v>
      </c>
      <c r="E75" s="438">
        <v>0</v>
      </c>
      <c r="F75" s="438">
        <v>0</v>
      </c>
      <c r="G75" s="438">
        <v>0</v>
      </c>
      <c r="H75" s="454">
        <v>0</v>
      </c>
      <c r="I75" s="472">
        <v>0</v>
      </c>
      <c r="J75" s="454">
        <v>0</v>
      </c>
      <c r="K75" s="454">
        <v>0</v>
      </c>
      <c r="L75" s="454">
        <v>0</v>
      </c>
      <c r="M75" s="454">
        <v>0</v>
      </c>
      <c r="N75" s="454">
        <v>0</v>
      </c>
      <c r="O75" s="454">
        <v>0</v>
      </c>
      <c r="P75" s="446">
        <v>0</v>
      </c>
      <c r="Q75" s="446">
        <v>0</v>
      </c>
      <c r="R75" s="454">
        <v>0</v>
      </c>
      <c r="S75" s="454">
        <v>0</v>
      </c>
      <c r="T75" s="454">
        <v>0</v>
      </c>
      <c r="U75" s="454">
        <v>0</v>
      </c>
      <c r="V75" s="454">
        <v>0</v>
      </c>
      <c r="W75" s="454">
        <v>0</v>
      </c>
      <c r="X75" s="454">
        <v>0</v>
      </c>
      <c r="Y75" s="454">
        <v>0</v>
      </c>
      <c r="Z75" s="454">
        <v>0</v>
      </c>
      <c r="AA75" s="454"/>
      <c r="AB75" s="454">
        <v>0</v>
      </c>
      <c r="AC75" s="454"/>
      <c r="AD75" s="515">
        <v>0</v>
      </c>
      <c r="AE75" s="208"/>
      <c r="AF75" s="208"/>
    </row>
    <row r="76" spans="1:33" ht="36" x14ac:dyDescent="0.35">
      <c r="A76" s="190" t="s">
        <v>93</v>
      </c>
      <c r="B76" s="454">
        <f>B70</f>
        <v>0</v>
      </c>
      <c r="C76" s="454">
        <v>0</v>
      </c>
      <c r="D76" s="454">
        <v>0</v>
      </c>
      <c r="E76" s="454">
        <v>0</v>
      </c>
      <c r="F76" s="454">
        <v>0</v>
      </c>
      <c r="G76" s="454">
        <v>0</v>
      </c>
      <c r="H76" s="454">
        <v>0</v>
      </c>
      <c r="I76" s="472">
        <v>0</v>
      </c>
      <c r="J76" s="454">
        <v>0</v>
      </c>
      <c r="K76" s="454">
        <v>0</v>
      </c>
      <c r="L76" s="454">
        <v>0</v>
      </c>
      <c r="M76" s="454">
        <v>0</v>
      </c>
      <c r="N76" s="454">
        <v>0</v>
      </c>
      <c r="O76" s="454">
        <v>0</v>
      </c>
      <c r="P76" s="446">
        <v>0</v>
      </c>
      <c r="Q76" s="446">
        <v>0</v>
      </c>
      <c r="R76" s="454">
        <v>0</v>
      </c>
      <c r="S76" s="454">
        <v>0</v>
      </c>
      <c r="T76" s="454">
        <v>0</v>
      </c>
      <c r="U76" s="454">
        <v>0</v>
      </c>
      <c r="V76" s="454">
        <v>0</v>
      </c>
      <c r="W76" s="454">
        <v>0</v>
      </c>
      <c r="X76" s="454">
        <v>0</v>
      </c>
      <c r="Y76" s="454">
        <v>0</v>
      </c>
      <c r="Z76" s="454">
        <v>0</v>
      </c>
      <c r="AA76" s="454"/>
      <c r="AB76" s="454">
        <v>0</v>
      </c>
      <c r="AC76" s="454"/>
      <c r="AD76" s="515">
        <v>0</v>
      </c>
      <c r="AE76" s="208"/>
      <c r="AF76" s="208"/>
    </row>
    <row r="77" spans="1:33" ht="18" x14ac:dyDescent="0.35">
      <c r="A77" s="192" t="s">
        <v>28</v>
      </c>
      <c r="B77" s="438">
        <f>H77+J77+L77+N77+P77+R77+T77+V77+X77+Z77+AB77+AD77</f>
        <v>0</v>
      </c>
      <c r="C77" s="438">
        <v>0</v>
      </c>
      <c r="D77" s="438">
        <v>0</v>
      </c>
      <c r="E77" s="438">
        <v>0</v>
      </c>
      <c r="F77" s="438">
        <v>0</v>
      </c>
      <c r="G77" s="438">
        <v>0</v>
      </c>
      <c r="H77" s="436">
        <f t="shared" ref="H77:AD77" si="49">H71</f>
        <v>0</v>
      </c>
      <c r="I77" s="436">
        <v>0</v>
      </c>
      <c r="J77" s="436">
        <f t="shared" si="49"/>
        <v>0</v>
      </c>
      <c r="K77" s="436">
        <v>0</v>
      </c>
      <c r="L77" s="436">
        <f t="shared" si="49"/>
        <v>0</v>
      </c>
      <c r="M77" s="436">
        <v>0</v>
      </c>
      <c r="N77" s="436">
        <f t="shared" si="49"/>
        <v>0</v>
      </c>
      <c r="O77" s="436">
        <f t="shared" si="49"/>
        <v>0</v>
      </c>
      <c r="P77" s="446">
        <f t="shared" si="49"/>
        <v>0</v>
      </c>
      <c r="Q77" s="446">
        <v>0</v>
      </c>
      <c r="R77" s="436">
        <f t="shared" si="49"/>
        <v>0</v>
      </c>
      <c r="S77" s="436">
        <f t="shared" ref="S77" si="50">S71</f>
        <v>0</v>
      </c>
      <c r="T77" s="436">
        <f t="shared" si="49"/>
        <v>0</v>
      </c>
      <c r="U77" s="436">
        <f t="shared" ref="U77" si="51">U71</f>
        <v>0</v>
      </c>
      <c r="V77" s="436">
        <f t="shared" si="49"/>
        <v>0</v>
      </c>
      <c r="W77" s="436">
        <v>0</v>
      </c>
      <c r="X77" s="436">
        <f t="shared" si="49"/>
        <v>0</v>
      </c>
      <c r="Y77" s="436">
        <v>0</v>
      </c>
      <c r="Z77" s="436">
        <f t="shared" si="49"/>
        <v>0</v>
      </c>
      <c r="AA77" s="436"/>
      <c r="AB77" s="436">
        <f t="shared" si="49"/>
        <v>0</v>
      </c>
      <c r="AC77" s="436"/>
      <c r="AD77" s="510">
        <f t="shared" si="49"/>
        <v>0</v>
      </c>
      <c r="AE77" s="208"/>
      <c r="AF77" s="208"/>
    </row>
    <row r="78" spans="1:33" ht="36" x14ac:dyDescent="0.35">
      <c r="A78" s="192" t="s">
        <v>94</v>
      </c>
      <c r="B78" s="454">
        <f>B72</f>
        <v>0</v>
      </c>
      <c r="C78" s="454">
        <v>0</v>
      </c>
      <c r="D78" s="454">
        <v>0</v>
      </c>
      <c r="E78" s="454">
        <v>0</v>
      </c>
      <c r="F78" s="454">
        <v>0</v>
      </c>
      <c r="G78" s="454">
        <v>0</v>
      </c>
      <c r="H78" s="436">
        <v>0</v>
      </c>
      <c r="I78" s="436">
        <v>0</v>
      </c>
      <c r="J78" s="436">
        <v>0</v>
      </c>
      <c r="K78" s="436">
        <v>0</v>
      </c>
      <c r="L78" s="436">
        <v>0</v>
      </c>
      <c r="M78" s="436">
        <v>0</v>
      </c>
      <c r="N78" s="436">
        <v>0</v>
      </c>
      <c r="O78" s="436">
        <v>0</v>
      </c>
      <c r="P78" s="446">
        <v>0</v>
      </c>
      <c r="Q78" s="446">
        <v>0</v>
      </c>
      <c r="R78" s="436">
        <v>0</v>
      </c>
      <c r="S78" s="436">
        <v>0</v>
      </c>
      <c r="T78" s="436">
        <v>0</v>
      </c>
      <c r="U78" s="436">
        <v>0</v>
      </c>
      <c r="V78" s="436">
        <v>0</v>
      </c>
      <c r="W78" s="436">
        <v>0</v>
      </c>
      <c r="X78" s="436">
        <v>0</v>
      </c>
      <c r="Y78" s="436">
        <v>0</v>
      </c>
      <c r="Z78" s="436">
        <v>0</v>
      </c>
      <c r="AA78" s="436"/>
      <c r="AB78" s="436">
        <v>0</v>
      </c>
      <c r="AC78" s="436"/>
      <c r="AD78" s="510">
        <v>0</v>
      </c>
      <c r="AE78" s="208"/>
      <c r="AF78" s="208"/>
    </row>
    <row r="79" spans="1:33" ht="18" x14ac:dyDescent="0.35">
      <c r="A79" s="192" t="s">
        <v>95</v>
      </c>
      <c r="B79" s="438">
        <f>B73</f>
        <v>0</v>
      </c>
      <c r="C79" s="438">
        <v>0</v>
      </c>
      <c r="D79" s="438">
        <v>0</v>
      </c>
      <c r="E79" s="438">
        <v>0</v>
      </c>
      <c r="F79" s="438">
        <v>0</v>
      </c>
      <c r="G79" s="438">
        <v>0</v>
      </c>
      <c r="H79" s="454">
        <v>0</v>
      </c>
      <c r="I79" s="454">
        <v>0</v>
      </c>
      <c r="J79" s="454">
        <v>0</v>
      </c>
      <c r="K79" s="454">
        <v>0</v>
      </c>
      <c r="L79" s="454">
        <v>0</v>
      </c>
      <c r="M79" s="454">
        <v>0</v>
      </c>
      <c r="N79" s="454">
        <v>0</v>
      </c>
      <c r="O79" s="454">
        <v>0</v>
      </c>
      <c r="P79" s="446">
        <v>0</v>
      </c>
      <c r="Q79" s="446">
        <v>0</v>
      </c>
      <c r="R79" s="454">
        <v>0</v>
      </c>
      <c r="S79" s="454">
        <v>0</v>
      </c>
      <c r="T79" s="454">
        <v>0</v>
      </c>
      <c r="U79" s="454">
        <v>0</v>
      </c>
      <c r="V79" s="454">
        <v>0</v>
      </c>
      <c r="W79" s="454">
        <v>0</v>
      </c>
      <c r="X79" s="454">
        <v>0</v>
      </c>
      <c r="Y79" s="454">
        <v>0</v>
      </c>
      <c r="Z79" s="454">
        <v>0</v>
      </c>
      <c r="AA79" s="454"/>
      <c r="AB79" s="454">
        <v>0</v>
      </c>
      <c r="AC79" s="454"/>
      <c r="AD79" s="515">
        <v>0</v>
      </c>
      <c r="AE79" s="208"/>
      <c r="AF79" s="208"/>
    </row>
    <row r="80" spans="1:33" ht="52.2" x14ac:dyDescent="0.3">
      <c r="A80" s="473" t="s">
        <v>339</v>
      </c>
      <c r="B80" s="474">
        <f t="shared" ref="B80:AB80" si="52">B103</f>
        <v>14591.298999999999</v>
      </c>
      <c r="C80" s="474">
        <f>C103</f>
        <v>10925.487999999999</v>
      </c>
      <c r="D80" s="474">
        <f t="shared" si="52"/>
        <v>10036.403</v>
      </c>
      <c r="E80" s="474">
        <f t="shared" si="52"/>
        <v>10036.403</v>
      </c>
      <c r="F80" s="474">
        <f>E80/B80*100</f>
        <v>68.783478427794549</v>
      </c>
      <c r="G80" s="474">
        <f>E80/C80*100</f>
        <v>91.862285693783207</v>
      </c>
      <c r="H80" s="475">
        <f>H103</f>
        <v>822.65</v>
      </c>
      <c r="I80" s="475">
        <f>I103</f>
        <v>578.47699999999998</v>
      </c>
      <c r="J80" s="475">
        <f t="shared" si="52"/>
        <v>1338.5510000000002</v>
      </c>
      <c r="K80" s="475">
        <f>K82</f>
        <v>1196.9869999999999</v>
      </c>
      <c r="L80" s="475">
        <f t="shared" si="52"/>
        <v>892.99</v>
      </c>
      <c r="M80" s="475">
        <f>M82</f>
        <v>947.20700000000011</v>
      </c>
      <c r="N80" s="475">
        <f>N103</f>
        <v>1430.7250000000001</v>
      </c>
      <c r="O80" s="475">
        <f>O82</f>
        <v>1381.2650000000001</v>
      </c>
      <c r="P80" s="475">
        <f t="shared" si="52"/>
        <v>1192.0840000000001</v>
      </c>
      <c r="Q80" s="475">
        <f>Q82</f>
        <v>931.01</v>
      </c>
      <c r="R80" s="475">
        <f t="shared" si="52"/>
        <v>1357.383</v>
      </c>
      <c r="S80" s="475">
        <f>S82</f>
        <v>1166.0170000000001</v>
      </c>
      <c r="T80" s="475">
        <f t="shared" si="52"/>
        <v>1726.5740000000001</v>
      </c>
      <c r="U80" s="475">
        <f>U82</f>
        <v>1335.26</v>
      </c>
      <c r="V80" s="475">
        <f t="shared" si="52"/>
        <v>1298.7940000000001</v>
      </c>
      <c r="W80" s="475">
        <f>W82</f>
        <v>1316.82</v>
      </c>
      <c r="X80" s="475">
        <f t="shared" si="52"/>
        <v>865.73699999999997</v>
      </c>
      <c r="Y80" s="475">
        <f>Y82</f>
        <v>1183.3600000000001</v>
      </c>
      <c r="Z80" s="475">
        <f t="shared" si="52"/>
        <v>1205.7860000000001</v>
      </c>
      <c r="AA80" s="475"/>
      <c r="AB80" s="475">
        <f t="shared" si="52"/>
        <v>1106.6360000000002</v>
      </c>
      <c r="AC80" s="475"/>
      <c r="AD80" s="523">
        <f>AD103</f>
        <v>1353.3890000000001</v>
      </c>
      <c r="AE80" s="533"/>
      <c r="AF80" s="208"/>
      <c r="AG80" s="1248">
        <f>H80+J80+L80+N80+P80+R80+T80+V80+X80+Z80+AB80+AD80</f>
        <v>14591.298999999999</v>
      </c>
    </row>
    <row r="81" spans="1:33" ht="17.399999999999999" x14ac:dyDescent="0.3">
      <c r="A81" s="1744" t="s">
        <v>340</v>
      </c>
      <c r="B81" s="1745"/>
      <c r="C81" s="1745"/>
      <c r="D81" s="1745"/>
      <c r="E81" s="1745"/>
      <c r="F81" s="1745"/>
      <c r="G81" s="1745"/>
      <c r="H81" s="1745"/>
      <c r="I81" s="1745"/>
      <c r="J81" s="1745"/>
      <c r="K81" s="1745"/>
      <c r="L81" s="1745"/>
      <c r="M81" s="1745"/>
      <c r="N81" s="1745"/>
      <c r="O81" s="1745"/>
      <c r="P81" s="1745"/>
      <c r="Q81" s="1745"/>
      <c r="R81" s="1745"/>
      <c r="S81" s="1745"/>
      <c r="T81" s="1745"/>
      <c r="U81" s="1745"/>
      <c r="V81" s="1745"/>
      <c r="W81" s="1745"/>
      <c r="X81" s="1745"/>
      <c r="Y81" s="1745"/>
      <c r="Z81" s="1745"/>
      <c r="AA81" s="1745"/>
      <c r="AB81" s="1745"/>
      <c r="AC81" s="1745"/>
      <c r="AD81" s="1745"/>
      <c r="AE81" s="208"/>
      <c r="AF81" s="208"/>
    </row>
    <row r="82" spans="1:33" ht="52.2" x14ac:dyDescent="0.3">
      <c r="A82" s="476" t="s">
        <v>341</v>
      </c>
      <c r="B82" s="477">
        <f t="shared" ref="B82:AB82" si="53">B90+B97</f>
        <v>14591.298999999999</v>
      </c>
      <c r="C82" s="477">
        <f>C90+C97</f>
        <v>10925.487999999999</v>
      </c>
      <c r="D82" s="477">
        <f>D90+D97</f>
        <v>10036.403</v>
      </c>
      <c r="E82" s="477">
        <f>E90+E97</f>
        <v>10036.403</v>
      </c>
      <c r="F82" s="477">
        <f>E82/B82*100</f>
        <v>68.783478427794549</v>
      </c>
      <c r="G82" s="477">
        <f>E82/C82*100</f>
        <v>91.862285693783207</v>
      </c>
      <c r="H82" s="477">
        <f t="shared" si="53"/>
        <v>822.65</v>
      </c>
      <c r="I82" s="477">
        <f>I86</f>
        <v>578.47699999999998</v>
      </c>
      <c r="J82" s="477">
        <f t="shared" si="53"/>
        <v>1338.5510000000002</v>
      </c>
      <c r="K82" s="477">
        <f>K86</f>
        <v>1196.9869999999999</v>
      </c>
      <c r="L82" s="477">
        <f t="shared" si="53"/>
        <v>892.99</v>
      </c>
      <c r="M82" s="477">
        <f>M86</f>
        <v>947.20700000000011</v>
      </c>
      <c r="N82" s="477">
        <f t="shared" si="53"/>
        <v>1430.7250000000001</v>
      </c>
      <c r="O82" s="477">
        <f>O86</f>
        <v>1381.2650000000001</v>
      </c>
      <c r="P82" s="477">
        <f t="shared" si="53"/>
        <v>1192.0840000000001</v>
      </c>
      <c r="Q82" s="477">
        <f>Q83</f>
        <v>931.01</v>
      </c>
      <c r="R82" s="477">
        <f t="shared" si="53"/>
        <v>1357.383</v>
      </c>
      <c r="S82" s="477">
        <f>S83</f>
        <v>1166.0170000000001</v>
      </c>
      <c r="T82" s="477">
        <f t="shared" si="53"/>
        <v>1726.5740000000001</v>
      </c>
      <c r="U82" s="477">
        <f>U83</f>
        <v>1335.26</v>
      </c>
      <c r="V82" s="477">
        <f t="shared" si="53"/>
        <v>1298.7940000000001</v>
      </c>
      <c r="W82" s="477">
        <f>W83</f>
        <v>1316.82</v>
      </c>
      <c r="X82" s="477">
        <f t="shared" si="53"/>
        <v>865.73699999999997</v>
      </c>
      <c r="Y82" s="477">
        <f>Y83</f>
        <v>1183.3600000000001</v>
      </c>
      <c r="Z82" s="477">
        <f t="shared" si="53"/>
        <v>1205.7860000000001</v>
      </c>
      <c r="AA82" s="477"/>
      <c r="AB82" s="477">
        <f t="shared" si="53"/>
        <v>1106.6360000000002</v>
      </c>
      <c r="AC82" s="477"/>
      <c r="AD82" s="524">
        <f>AD90+AD97</f>
        <v>1353.3890000000001</v>
      </c>
      <c r="AE82" s="208"/>
      <c r="AF82" s="208" t="s">
        <v>746</v>
      </c>
    </row>
    <row r="83" spans="1:33" ht="18" x14ac:dyDescent="0.35">
      <c r="A83" s="428" t="s">
        <v>26</v>
      </c>
      <c r="B83" s="438">
        <v>0</v>
      </c>
      <c r="C83" s="438">
        <f>C86</f>
        <v>10925.487999999999</v>
      </c>
      <c r="D83" s="438">
        <f>D89+D96</f>
        <v>10036.403</v>
      </c>
      <c r="E83" s="438">
        <f>E89+E97</f>
        <v>10036.403</v>
      </c>
      <c r="F83" s="438">
        <f>F86</f>
        <v>68.783478427794549</v>
      </c>
      <c r="G83" s="438">
        <f>G86</f>
        <v>91.862285693783207</v>
      </c>
      <c r="H83" s="454">
        <v>0</v>
      </c>
      <c r="I83" s="454">
        <v>0</v>
      </c>
      <c r="J83" s="454">
        <v>0</v>
      </c>
      <c r="K83" s="454">
        <v>0</v>
      </c>
      <c r="L83" s="454">
        <v>0</v>
      </c>
      <c r="M83" s="454">
        <v>0</v>
      </c>
      <c r="N83" s="454">
        <v>0</v>
      </c>
      <c r="O83" s="454">
        <v>0</v>
      </c>
      <c r="P83" s="454">
        <v>0</v>
      </c>
      <c r="Q83" s="454">
        <f>Q84+Q85+Q86+Q87+Q88</f>
        <v>931.01</v>
      </c>
      <c r="R83" s="454">
        <v>0</v>
      </c>
      <c r="S83" s="454">
        <f>S84+S85+S86+S87+S88</f>
        <v>1166.0170000000001</v>
      </c>
      <c r="T83" s="454">
        <v>0</v>
      </c>
      <c r="U83" s="454">
        <f>U84+U85+U86+U87+U88</f>
        <v>1335.26</v>
      </c>
      <c r="V83" s="454">
        <v>0</v>
      </c>
      <c r="W83" s="454">
        <f>W84+W85+W86+W87+W88</f>
        <v>1316.82</v>
      </c>
      <c r="X83" s="454">
        <v>0</v>
      </c>
      <c r="Y83" s="436">
        <f>Y84+Y85+Y86+Y87+Y88</f>
        <v>1183.3600000000001</v>
      </c>
      <c r="Z83" s="454">
        <v>0</v>
      </c>
      <c r="AA83" s="454"/>
      <c r="AB83" s="454">
        <v>0</v>
      </c>
      <c r="AC83" s="454"/>
      <c r="AD83" s="515">
        <v>0</v>
      </c>
      <c r="AE83" s="208"/>
      <c r="AF83" s="208"/>
    </row>
    <row r="84" spans="1:33" ht="18" x14ac:dyDescent="0.35">
      <c r="A84" s="192" t="s">
        <v>29</v>
      </c>
      <c r="B84" s="438">
        <v>0</v>
      </c>
      <c r="C84" s="438">
        <v>0</v>
      </c>
      <c r="D84" s="438">
        <v>0</v>
      </c>
      <c r="E84" s="438">
        <v>0</v>
      </c>
      <c r="F84" s="438">
        <v>0</v>
      </c>
      <c r="G84" s="438">
        <v>0</v>
      </c>
      <c r="H84" s="454">
        <v>0</v>
      </c>
      <c r="I84" s="454">
        <v>0</v>
      </c>
      <c r="J84" s="454">
        <v>0</v>
      </c>
      <c r="K84" s="454">
        <v>0</v>
      </c>
      <c r="L84" s="454">
        <v>0</v>
      </c>
      <c r="M84" s="454">
        <v>0</v>
      </c>
      <c r="N84" s="454">
        <v>0</v>
      </c>
      <c r="O84" s="454">
        <v>0</v>
      </c>
      <c r="P84" s="454">
        <v>0</v>
      </c>
      <c r="Q84" s="454">
        <v>0</v>
      </c>
      <c r="R84" s="454">
        <v>0</v>
      </c>
      <c r="S84" s="454">
        <v>0</v>
      </c>
      <c r="T84" s="454">
        <v>0</v>
      </c>
      <c r="U84" s="454">
        <v>0</v>
      </c>
      <c r="V84" s="454">
        <v>0</v>
      </c>
      <c r="W84" s="454">
        <v>0</v>
      </c>
      <c r="X84" s="454">
        <v>0</v>
      </c>
      <c r="Y84" s="436">
        <v>0</v>
      </c>
      <c r="Z84" s="454">
        <v>0</v>
      </c>
      <c r="AA84" s="454"/>
      <c r="AB84" s="454">
        <v>0</v>
      </c>
      <c r="AC84" s="454"/>
      <c r="AD84" s="515">
        <v>0</v>
      </c>
      <c r="AE84" s="208"/>
      <c r="AF84" s="208"/>
    </row>
    <row r="85" spans="1:33" ht="36" x14ac:dyDescent="0.35">
      <c r="A85" s="190" t="s">
        <v>93</v>
      </c>
      <c r="B85" s="438">
        <v>0</v>
      </c>
      <c r="C85" s="438">
        <v>0</v>
      </c>
      <c r="D85" s="438">
        <v>0</v>
      </c>
      <c r="E85" s="438">
        <v>0</v>
      </c>
      <c r="F85" s="438">
        <v>0</v>
      </c>
      <c r="G85" s="438">
        <v>0</v>
      </c>
      <c r="H85" s="454">
        <v>0</v>
      </c>
      <c r="I85" s="454">
        <v>0</v>
      </c>
      <c r="J85" s="454">
        <v>0</v>
      </c>
      <c r="K85" s="454">
        <v>0</v>
      </c>
      <c r="L85" s="454">
        <v>0</v>
      </c>
      <c r="M85" s="454">
        <v>0</v>
      </c>
      <c r="N85" s="454">
        <v>0</v>
      </c>
      <c r="O85" s="454">
        <v>0</v>
      </c>
      <c r="P85" s="454">
        <v>0</v>
      </c>
      <c r="Q85" s="454">
        <v>0</v>
      </c>
      <c r="R85" s="454">
        <v>0</v>
      </c>
      <c r="S85" s="454">
        <v>0</v>
      </c>
      <c r="T85" s="454">
        <v>0</v>
      </c>
      <c r="U85" s="454">
        <v>0</v>
      </c>
      <c r="V85" s="454">
        <v>0</v>
      </c>
      <c r="W85" s="454">
        <v>0</v>
      </c>
      <c r="X85" s="454">
        <v>0</v>
      </c>
      <c r="Y85" s="436">
        <v>0</v>
      </c>
      <c r="Z85" s="454">
        <v>0</v>
      </c>
      <c r="AA85" s="454"/>
      <c r="AB85" s="454">
        <v>0</v>
      </c>
      <c r="AC85" s="454"/>
      <c r="AD85" s="515">
        <v>0</v>
      </c>
      <c r="AE85" s="208"/>
      <c r="AF85" s="208"/>
    </row>
    <row r="86" spans="1:33" ht="18" x14ac:dyDescent="0.35">
      <c r="A86" s="192" t="s">
        <v>28</v>
      </c>
      <c r="B86" s="478">
        <f>B93+B100</f>
        <v>14591.298999999999</v>
      </c>
      <c r="C86" s="478">
        <f>C93+C100</f>
        <v>10925.487999999999</v>
      </c>
      <c r="D86" s="478">
        <f>D93+D100</f>
        <v>10036.403</v>
      </c>
      <c r="E86" s="478">
        <f>E93+E100</f>
        <v>10036.403</v>
      </c>
      <c r="F86" s="478">
        <f>E86/B86*100</f>
        <v>68.783478427794549</v>
      </c>
      <c r="G86" s="478">
        <f>E86/C86*100</f>
        <v>91.862285693783207</v>
      </c>
      <c r="H86" s="436">
        <f>H93+H100</f>
        <v>822.65</v>
      </c>
      <c r="I86" s="436">
        <f>I93+I100</f>
        <v>578.47699999999998</v>
      </c>
      <c r="J86" s="436">
        <f t="shared" ref="J86:AD86" si="54">J93+J100</f>
        <v>1338.5510000000002</v>
      </c>
      <c r="K86" s="436">
        <f>K90+K100</f>
        <v>1196.9869999999999</v>
      </c>
      <c r="L86" s="436">
        <f t="shared" si="54"/>
        <v>892.99</v>
      </c>
      <c r="M86" s="436">
        <f>M90+M100</f>
        <v>947.20700000000011</v>
      </c>
      <c r="N86" s="436">
        <f t="shared" si="54"/>
        <v>1430.7250000000001</v>
      </c>
      <c r="O86" s="454">
        <f>O90+O100</f>
        <v>1381.2650000000001</v>
      </c>
      <c r="P86" s="454">
        <f t="shared" si="54"/>
        <v>1192.0840000000001</v>
      </c>
      <c r="Q86" s="454">
        <f>Q93+Q100</f>
        <v>931.01</v>
      </c>
      <c r="R86" s="436">
        <f t="shared" si="54"/>
        <v>1357.383</v>
      </c>
      <c r="S86" s="436">
        <f>S93+S100</f>
        <v>1166.0170000000001</v>
      </c>
      <c r="T86" s="436">
        <f t="shared" si="54"/>
        <v>1726.5740000000001</v>
      </c>
      <c r="U86" s="436">
        <f>U93+U100</f>
        <v>1335.26</v>
      </c>
      <c r="V86" s="436">
        <f t="shared" si="54"/>
        <v>1298.7940000000001</v>
      </c>
      <c r="W86" s="436">
        <f>W93+W100</f>
        <v>1316.82</v>
      </c>
      <c r="X86" s="436">
        <f t="shared" si="54"/>
        <v>865.73699999999997</v>
      </c>
      <c r="Y86" s="436">
        <f>Y93+Y100</f>
        <v>1183.3600000000001</v>
      </c>
      <c r="Z86" s="436">
        <f t="shared" si="54"/>
        <v>1205.7860000000001</v>
      </c>
      <c r="AA86" s="436"/>
      <c r="AB86" s="436">
        <f t="shared" si="54"/>
        <v>1106.6360000000002</v>
      </c>
      <c r="AC86" s="436"/>
      <c r="AD86" s="510">
        <f t="shared" si="54"/>
        <v>1353.3890000000001</v>
      </c>
      <c r="AE86" s="208"/>
      <c r="AF86" s="208"/>
      <c r="AG86" s="1246">
        <f>I86+K86+M86+O86+Q86+S86</f>
        <v>6200.9630000000006</v>
      </c>
    </row>
    <row r="87" spans="1:33" ht="36" x14ac:dyDescent="0.35">
      <c r="A87" s="192" t="s">
        <v>94</v>
      </c>
      <c r="B87" s="436">
        <v>0</v>
      </c>
      <c r="C87" s="436">
        <v>0</v>
      </c>
      <c r="D87" s="436">
        <v>0</v>
      </c>
      <c r="E87" s="436">
        <v>0</v>
      </c>
      <c r="F87" s="436">
        <v>0</v>
      </c>
      <c r="G87" s="436">
        <v>0</v>
      </c>
      <c r="H87" s="436">
        <v>0</v>
      </c>
      <c r="I87" s="436">
        <v>0</v>
      </c>
      <c r="J87" s="436">
        <v>0</v>
      </c>
      <c r="K87" s="436">
        <v>0</v>
      </c>
      <c r="L87" s="436">
        <v>0</v>
      </c>
      <c r="M87" s="436">
        <v>0</v>
      </c>
      <c r="N87" s="436">
        <v>0</v>
      </c>
      <c r="O87" s="454">
        <v>0</v>
      </c>
      <c r="P87" s="454">
        <v>0</v>
      </c>
      <c r="Q87" s="454">
        <v>0</v>
      </c>
      <c r="R87" s="436">
        <v>0</v>
      </c>
      <c r="S87" s="436">
        <v>0</v>
      </c>
      <c r="T87" s="436">
        <v>0</v>
      </c>
      <c r="U87" s="436">
        <v>0</v>
      </c>
      <c r="V87" s="436">
        <v>0</v>
      </c>
      <c r="W87" s="436">
        <v>0</v>
      </c>
      <c r="X87" s="436">
        <v>0</v>
      </c>
      <c r="Y87" s="436">
        <v>0</v>
      </c>
      <c r="Z87" s="436">
        <v>0</v>
      </c>
      <c r="AA87" s="436"/>
      <c r="AB87" s="436">
        <v>0</v>
      </c>
      <c r="AC87" s="436"/>
      <c r="AD87" s="510">
        <v>0</v>
      </c>
      <c r="AE87" s="208"/>
      <c r="AF87" s="208"/>
    </row>
    <row r="88" spans="1:33" ht="18" x14ac:dyDescent="0.35">
      <c r="A88" s="192" t="s">
        <v>95</v>
      </c>
      <c r="B88" s="478">
        <v>0</v>
      </c>
      <c r="C88" s="478">
        <v>0</v>
      </c>
      <c r="D88" s="478">
        <v>0</v>
      </c>
      <c r="E88" s="478">
        <v>0</v>
      </c>
      <c r="F88" s="478" t="s">
        <v>590</v>
      </c>
      <c r="G88" s="478">
        <v>0</v>
      </c>
      <c r="H88" s="436">
        <v>0</v>
      </c>
      <c r="I88" s="436">
        <v>0</v>
      </c>
      <c r="J88" s="436">
        <v>0</v>
      </c>
      <c r="K88" s="436">
        <v>0</v>
      </c>
      <c r="L88" s="436">
        <v>0</v>
      </c>
      <c r="M88" s="436">
        <v>0</v>
      </c>
      <c r="N88" s="436">
        <v>0</v>
      </c>
      <c r="O88" s="454">
        <v>0</v>
      </c>
      <c r="P88" s="454">
        <v>0</v>
      </c>
      <c r="Q88" s="454">
        <v>0</v>
      </c>
      <c r="R88" s="436">
        <v>0</v>
      </c>
      <c r="S88" s="436">
        <v>0</v>
      </c>
      <c r="T88" s="436">
        <v>0</v>
      </c>
      <c r="U88" s="436">
        <v>0</v>
      </c>
      <c r="V88" s="436">
        <v>0</v>
      </c>
      <c r="W88" s="436">
        <v>0</v>
      </c>
      <c r="X88" s="436">
        <v>0</v>
      </c>
      <c r="Y88" s="436">
        <v>0</v>
      </c>
      <c r="Z88" s="436">
        <v>0</v>
      </c>
      <c r="AA88" s="436"/>
      <c r="AB88" s="436">
        <v>0</v>
      </c>
      <c r="AC88" s="436"/>
      <c r="AD88" s="510">
        <v>0</v>
      </c>
      <c r="AE88" s="208"/>
      <c r="AF88" s="208"/>
    </row>
    <row r="89" spans="1:33" ht="52.2" x14ac:dyDescent="0.3">
      <c r="A89" s="442" t="s">
        <v>342</v>
      </c>
      <c r="B89" s="534">
        <f>B90</f>
        <v>841.69999999999993</v>
      </c>
      <c r="C89" s="534">
        <f t="shared" ref="C89:E89" si="55">C90</f>
        <v>631.26</v>
      </c>
      <c r="D89" s="534">
        <f t="shared" si="55"/>
        <v>561.03800000000001</v>
      </c>
      <c r="E89" s="534">
        <f t="shared" si="55"/>
        <v>561.03800000000001</v>
      </c>
      <c r="F89" s="534">
        <f>E89/B89*100</f>
        <v>66.655340382559118</v>
      </c>
      <c r="G89" s="534">
        <f>E89/C89*100</f>
        <v>88.875898995659469</v>
      </c>
      <c r="H89" s="534">
        <f t="shared" ref="H89:AB89" si="56">H93</f>
        <v>70.14</v>
      </c>
      <c r="I89" s="534">
        <f>I90</f>
        <v>70.066999999999993</v>
      </c>
      <c r="J89" s="534">
        <f t="shared" si="56"/>
        <v>70.14</v>
      </c>
      <c r="K89" s="534">
        <f>K90</f>
        <v>70.137</v>
      </c>
      <c r="L89" s="534">
        <f t="shared" si="56"/>
        <v>70.14</v>
      </c>
      <c r="M89" s="534">
        <f>M90</f>
        <v>70.137</v>
      </c>
      <c r="N89" s="534">
        <f t="shared" si="56"/>
        <v>70.14</v>
      </c>
      <c r="O89" s="534">
        <f>O90</f>
        <v>70.14</v>
      </c>
      <c r="P89" s="534">
        <f t="shared" si="56"/>
        <v>70.14</v>
      </c>
      <c r="Q89" s="534">
        <f>Q90</f>
        <v>70.14</v>
      </c>
      <c r="R89" s="534">
        <f t="shared" si="56"/>
        <v>70.14</v>
      </c>
      <c r="S89" s="534">
        <f>S90</f>
        <v>70.137</v>
      </c>
      <c r="T89" s="534">
        <f t="shared" si="56"/>
        <v>70.14</v>
      </c>
      <c r="U89" s="534">
        <f>U90</f>
        <v>70.14</v>
      </c>
      <c r="V89" s="534">
        <f t="shared" si="56"/>
        <v>70.14</v>
      </c>
      <c r="W89" s="534">
        <f>W90</f>
        <v>70.14</v>
      </c>
      <c r="X89" s="534">
        <f t="shared" si="56"/>
        <v>70.14</v>
      </c>
      <c r="Y89" s="436">
        <f>Y90</f>
        <v>70.14</v>
      </c>
      <c r="Z89" s="534">
        <f t="shared" si="56"/>
        <v>70.14</v>
      </c>
      <c r="AA89" s="534"/>
      <c r="AB89" s="534">
        <f t="shared" si="56"/>
        <v>70.14</v>
      </c>
      <c r="AC89" s="534"/>
      <c r="AD89" s="534">
        <v>71.7</v>
      </c>
      <c r="AE89" s="208"/>
      <c r="AF89" s="210" t="s">
        <v>747</v>
      </c>
    </row>
    <row r="90" spans="1:33" ht="18" x14ac:dyDescent="0.3">
      <c r="A90" s="442" t="s">
        <v>26</v>
      </c>
      <c r="B90" s="443">
        <f>B93</f>
        <v>841.69999999999993</v>
      </c>
      <c r="C90" s="443">
        <f>C93</f>
        <v>631.26</v>
      </c>
      <c r="D90" s="443">
        <f t="shared" ref="D90:E90" si="57">D93</f>
        <v>561.03800000000001</v>
      </c>
      <c r="E90" s="443">
        <f t="shared" si="57"/>
        <v>561.03800000000001</v>
      </c>
      <c r="F90" s="534">
        <f t="shared" ref="F90:F93" si="58">E90/B90*100</f>
        <v>66.655340382559118</v>
      </c>
      <c r="G90" s="534">
        <f t="shared" ref="G90:G93" si="59">E90/C90*100</f>
        <v>88.875898995659469</v>
      </c>
      <c r="H90" s="464">
        <f t="shared" ref="H90:AB90" si="60">H93</f>
        <v>70.14</v>
      </c>
      <c r="I90" s="464">
        <f>I93</f>
        <v>70.066999999999993</v>
      </c>
      <c r="J90" s="464">
        <f t="shared" si="60"/>
        <v>70.14</v>
      </c>
      <c r="K90" s="464">
        <f>K93</f>
        <v>70.137</v>
      </c>
      <c r="L90" s="464">
        <f t="shared" si="60"/>
        <v>70.14</v>
      </c>
      <c r="M90" s="464">
        <f>M93</f>
        <v>70.137</v>
      </c>
      <c r="N90" s="464">
        <f t="shared" si="60"/>
        <v>70.14</v>
      </c>
      <c r="O90" s="464">
        <f>O93</f>
        <v>70.14</v>
      </c>
      <c r="P90" s="464">
        <f>P93</f>
        <v>70.14</v>
      </c>
      <c r="Q90" s="464">
        <f>Q91+Q92+Q93+Q94+Q95</f>
        <v>70.14</v>
      </c>
      <c r="R90" s="464">
        <f t="shared" si="60"/>
        <v>70.14</v>
      </c>
      <c r="S90" s="464">
        <f>S93</f>
        <v>70.137</v>
      </c>
      <c r="T90" s="464">
        <f t="shared" si="60"/>
        <v>70.14</v>
      </c>
      <c r="U90" s="464">
        <v>70.14</v>
      </c>
      <c r="V90" s="464">
        <f t="shared" si="60"/>
        <v>70.14</v>
      </c>
      <c r="W90" s="464">
        <v>70.14</v>
      </c>
      <c r="X90" s="464">
        <f t="shared" si="60"/>
        <v>70.14</v>
      </c>
      <c r="Y90" s="436">
        <v>70.14</v>
      </c>
      <c r="Z90" s="464">
        <f t="shared" si="60"/>
        <v>70.14</v>
      </c>
      <c r="AA90" s="464"/>
      <c r="AB90" s="464">
        <f t="shared" si="60"/>
        <v>70.14</v>
      </c>
      <c r="AC90" s="464"/>
      <c r="AD90" s="519">
        <f>AD93</f>
        <v>70.16</v>
      </c>
      <c r="AE90" s="208"/>
      <c r="AF90" s="208"/>
    </row>
    <row r="91" spans="1:33" ht="18" x14ac:dyDescent="0.35">
      <c r="A91" s="444" t="s">
        <v>29</v>
      </c>
      <c r="B91" s="445">
        <v>0</v>
      </c>
      <c r="C91" s="445">
        <v>0</v>
      </c>
      <c r="D91" s="445">
        <v>0</v>
      </c>
      <c r="E91" s="445">
        <v>0</v>
      </c>
      <c r="F91" s="534">
        <v>0</v>
      </c>
      <c r="G91" s="534">
        <v>0</v>
      </c>
      <c r="H91" s="446">
        <v>0</v>
      </c>
      <c r="I91" s="446">
        <v>0</v>
      </c>
      <c r="J91" s="446">
        <v>0</v>
      </c>
      <c r="K91" s="446">
        <v>0</v>
      </c>
      <c r="L91" s="446">
        <v>0</v>
      </c>
      <c r="M91" s="446">
        <v>0</v>
      </c>
      <c r="N91" s="446">
        <v>0</v>
      </c>
      <c r="O91" s="436">
        <v>0</v>
      </c>
      <c r="P91" s="454">
        <v>0</v>
      </c>
      <c r="Q91" s="454">
        <v>0</v>
      </c>
      <c r="R91" s="446">
        <v>0</v>
      </c>
      <c r="S91" s="446">
        <v>0</v>
      </c>
      <c r="T91" s="446">
        <v>0</v>
      </c>
      <c r="U91" s="446">
        <v>0</v>
      </c>
      <c r="V91" s="446">
        <v>0</v>
      </c>
      <c r="W91" s="446">
        <v>0</v>
      </c>
      <c r="X91" s="446">
        <v>0</v>
      </c>
      <c r="Y91" s="436">
        <v>0</v>
      </c>
      <c r="Z91" s="446">
        <v>0</v>
      </c>
      <c r="AA91" s="446"/>
      <c r="AB91" s="446">
        <v>0</v>
      </c>
      <c r="AC91" s="446"/>
      <c r="AD91" s="512">
        <v>0</v>
      </c>
      <c r="AE91" s="208"/>
      <c r="AF91" s="208"/>
    </row>
    <row r="92" spans="1:33" ht="36" x14ac:dyDescent="0.35">
      <c r="A92" s="447" t="s">
        <v>93</v>
      </c>
      <c r="B92" s="466">
        <v>0</v>
      </c>
      <c r="C92" s="466">
        <v>0</v>
      </c>
      <c r="D92" s="466">
        <v>0</v>
      </c>
      <c r="E92" s="466">
        <v>0</v>
      </c>
      <c r="F92" s="466">
        <v>0</v>
      </c>
      <c r="G92" s="466">
        <v>0</v>
      </c>
      <c r="H92" s="466">
        <v>0</v>
      </c>
      <c r="I92" s="466">
        <v>0</v>
      </c>
      <c r="J92" s="466">
        <v>0</v>
      </c>
      <c r="K92" s="466">
        <v>0</v>
      </c>
      <c r="L92" s="466">
        <v>0</v>
      </c>
      <c r="M92" s="466">
        <v>0</v>
      </c>
      <c r="N92" s="466">
        <v>0</v>
      </c>
      <c r="O92" s="466">
        <v>0</v>
      </c>
      <c r="P92" s="454">
        <v>0</v>
      </c>
      <c r="Q92" s="454">
        <v>0</v>
      </c>
      <c r="R92" s="466">
        <v>0</v>
      </c>
      <c r="S92" s="466">
        <v>0</v>
      </c>
      <c r="T92" s="466">
        <v>0</v>
      </c>
      <c r="U92" s="466">
        <v>0</v>
      </c>
      <c r="V92" s="466">
        <v>0</v>
      </c>
      <c r="W92" s="466">
        <v>0</v>
      </c>
      <c r="X92" s="466">
        <v>0</v>
      </c>
      <c r="Y92" s="436">
        <v>0</v>
      </c>
      <c r="Z92" s="466">
        <v>0</v>
      </c>
      <c r="AA92" s="466"/>
      <c r="AB92" s="466">
        <v>0</v>
      </c>
      <c r="AC92" s="466"/>
      <c r="AD92" s="525">
        <v>0</v>
      </c>
      <c r="AE92" s="208"/>
      <c r="AF92" s="208"/>
    </row>
    <row r="93" spans="1:33" ht="18" x14ac:dyDescent="0.35">
      <c r="A93" s="444" t="s">
        <v>28</v>
      </c>
      <c r="B93" s="479">
        <f>H93+J93+L93+N93+P93+R93+T93+V93+X93+Z93+AB93+AD93</f>
        <v>841.69999999999993</v>
      </c>
      <c r="C93" s="479">
        <f>H93+J93+L93+N93+P93+R93+T93+V93+X93</f>
        <v>631.26</v>
      </c>
      <c r="D93" s="479">
        <f>E93</f>
        <v>561.03800000000001</v>
      </c>
      <c r="E93" s="479">
        <f>I93+K93+M93+O93+Q93+S93+U93+W93+Y93+AA93+AC93+AE93</f>
        <v>561.03800000000001</v>
      </c>
      <c r="F93" s="466">
        <f t="shared" si="58"/>
        <v>66.655340382559118</v>
      </c>
      <c r="G93" s="466">
        <f t="shared" si="59"/>
        <v>88.875898995659469</v>
      </c>
      <c r="H93" s="480">
        <v>70.14</v>
      </c>
      <c r="I93" s="480">
        <v>70.066999999999993</v>
      </c>
      <c r="J93" s="480">
        <v>70.14</v>
      </c>
      <c r="K93" s="480">
        <v>70.137</v>
      </c>
      <c r="L93" s="480">
        <v>70.14</v>
      </c>
      <c r="M93" s="480">
        <v>70.137</v>
      </c>
      <c r="N93" s="481">
        <v>70.14</v>
      </c>
      <c r="O93" s="481">
        <v>70.14</v>
      </c>
      <c r="P93" s="454">
        <v>70.14</v>
      </c>
      <c r="Q93" s="454">
        <v>70.14</v>
      </c>
      <c r="R93" s="481">
        <v>70.14</v>
      </c>
      <c r="S93" s="481">
        <v>70.137</v>
      </c>
      <c r="T93" s="481">
        <v>70.14</v>
      </c>
      <c r="U93" s="481">
        <v>70.14</v>
      </c>
      <c r="V93" s="481">
        <v>70.14</v>
      </c>
      <c r="W93" s="481">
        <v>0</v>
      </c>
      <c r="X93" s="481">
        <v>70.14</v>
      </c>
      <c r="Y93" s="436">
        <v>70.14</v>
      </c>
      <c r="Z93" s="481">
        <v>70.14</v>
      </c>
      <c r="AA93" s="481"/>
      <c r="AB93" s="481">
        <v>70.14</v>
      </c>
      <c r="AC93" s="481"/>
      <c r="AD93" s="526">
        <v>70.16</v>
      </c>
      <c r="AE93" s="208"/>
      <c r="AF93" s="208"/>
    </row>
    <row r="94" spans="1:33" ht="36" x14ac:dyDescent="0.35">
      <c r="A94" s="444" t="s">
        <v>94</v>
      </c>
      <c r="B94" s="446">
        <v>0</v>
      </c>
      <c r="C94" s="446">
        <v>0</v>
      </c>
      <c r="D94" s="446">
        <v>0</v>
      </c>
      <c r="E94" s="446">
        <v>0</v>
      </c>
      <c r="F94" s="446">
        <v>0</v>
      </c>
      <c r="G94" s="446">
        <v>0</v>
      </c>
      <c r="H94" s="480">
        <v>0</v>
      </c>
      <c r="I94" s="480">
        <v>0</v>
      </c>
      <c r="J94" s="446">
        <v>0</v>
      </c>
      <c r="K94" s="446">
        <v>0</v>
      </c>
      <c r="L94" s="446">
        <v>0</v>
      </c>
      <c r="M94" s="446" t="s">
        <v>590</v>
      </c>
      <c r="N94" s="446">
        <v>0</v>
      </c>
      <c r="O94" s="446">
        <v>0</v>
      </c>
      <c r="P94" s="446">
        <v>0</v>
      </c>
      <c r="Q94" s="446">
        <v>0</v>
      </c>
      <c r="R94" s="446">
        <v>0</v>
      </c>
      <c r="S94" s="446">
        <v>0</v>
      </c>
      <c r="T94" s="446">
        <v>0</v>
      </c>
      <c r="U94" s="446">
        <v>0</v>
      </c>
      <c r="V94" s="446">
        <v>0</v>
      </c>
      <c r="W94" s="446">
        <v>0</v>
      </c>
      <c r="X94" s="446">
        <v>0</v>
      </c>
      <c r="Y94" s="436">
        <v>0</v>
      </c>
      <c r="Z94" s="446">
        <v>0</v>
      </c>
      <c r="AA94" s="446"/>
      <c r="AB94" s="446">
        <v>0</v>
      </c>
      <c r="AC94" s="446"/>
      <c r="AD94" s="512">
        <v>0</v>
      </c>
      <c r="AE94" s="208"/>
      <c r="AF94" s="208"/>
    </row>
    <row r="95" spans="1:33" ht="18" x14ac:dyDescent="0.35">
      <c r="A95" s="444" t="s">
        <v>95</v>
      </c>
      <c r="B95" s="445">
        <v>0</v>
      </c>
      <c r="C95" s="445">
        <v>0</v>
      </c>
      <c r="D95" s="445">
        <v>0</v>
      </c>
      <c r="E95" s="445">
        <v>0</v>
      </c>
      <c r="F95" s="445">
        <v>0</v>
      </c>
      <c r="G95" s="445">
        <v>0</v>
      </c>
      <c r="H95" s="446">
        <v>0</v>
      </c>
      <c r="I95" s="446">
        <v>0</v>
      </c>
      <c r="J95" s="446">
        <v>0</v>
      </c>
      <c r="K95" s="446">
        <v>0</v>
      </c>
      <c r="L95" s="446">
        <v>0</v>
      </c>
      <c r="M95" s="446">
        <v>0</v>
      </c>
      <c r="N95" s="446">
        <v>0</v>
      </c>
      <c r="O95" s="466">
        <v>0</v>
      </c>
      <c r="P95" s="446">
        <v>0</v>
      </c>
      <c r="Q95" s="446">
        <v>0</v>
      </c>
      <c r="R95" s="446">
        <v>0</v>
      </c>
      <c r="S95" s="446">
        <v>0</v>
      </c>
      <c r="T95" s="446">
        <v>0</v>
      </c>
      <c r="U95" s="446">
        <v>0</v>
      </c>
      <c r="V95" s="446">
        <v>0</v>
      </c>
      <c r="W95" s="446">
        <v>0</v>
      </c>
      <c r="X95" s="446">
        <v>0</v>
      </c>
      <c r="Y95" s="436">
        <v>0</v>
      </c>
      <c r="Z95" s="446">
        <v>0</v>
      </c>
      <c r="AA95" s="446"/>
      <c r="AB95" s="446">
        <v>0</v>
      </c>
      <c r="AC95" s="446"/>
      <c r="AD95" s="512">
        <v>0</v>
      </c>
      <c r="AE95" s="208"/>
      <c r="AF95" s="208"/>
    </row>
    <row r="96" spans="1:33" ht="100.2" customHeight="1" x14ac:dyDescent="0.3">
      <c r="A96" s="983" t="s">
        <v>343</v>
      </c>
      <c r="B96" s="534">
        <f>B97</f>
        <v>13749.598999999998</v>
      </c>
      <c r="C96" s="534">
        <f t="shared" ref="C96:E96" si="61">C97</f>
        <v>10294.227999999999</v>
      </c>
      <c r="D96" s="534">
        <f t="shared" si="61"/>
        <v>9475.3649999999998</v>
      </c>
      <c r="E96" s="534">
        <f t="shared" si="61"/>
        <v>9475.3649999999998</v>
      </c>
      <c r="F96" s="534">
        <f>E96/B96*100</f>
        <v>68.913755230243439</v>
      </c>
      <c r="G96" s="534">
        <f>E96/C96*100</f>
        <v>92.04541613028195</v>
      </c>
      <c r="H96" s="534">
        <f t="shared" ref="H96:AB96" si="62">H100</f>
        <v>752.51</v>
      </c>
      <c r="I96" s="534">
        <f>I97</f>
        <v>508.41</v>
      </c>
      <c r="J96" s="534">
        <f t="shared" si="62"/>
        <v>1268.4110000000001</v>
      </c>
      <c r="K96" s="534">
        <f>K97</f>
        <v>1126.8499999999999</v>
      </c>
      <c r="L96" s="534">
        <f t="shared" si="62"/>
        <v>822.85</v>
      </c>
      <c r="M96" s="534">
        <f>M97</f>
        <v>877.07</v>
      </c>
      <c r="N96" s="534">
        <f t="shared" si="62"/>
        <v>1360.585</v>
      </c>
      <c r="O96" s="534">
        <f>O97</f>
        <v>1311.125</v>
      </c>
      <c r="P96" s="534">
        <f t="shared" si="62"/>
        <v>1121.944</v>
      </c>
      <c r="Q96" s="534">
        <f>Q97</f>
        <v>860.87</v>
      </c>
      <c r="R96" s="534">
        <f t="shared" si="62"/>
        <v>1287.2429999999999</v>
      </c>
      <c r="S96" s="534">
        <f>S97</f>
        <v>1095.8800000000001</v>
      </c>
      <c r="T96" s="534">
        <f t="shared" si="62"/>
        <v>1656.434</v>
      </c>
      <c r="U96" s="534">
        <f>U97</f>
        <v>1265.1199999999999</v>
      </c>
      <c r="V96" s="534">
        <f t="shared" si="62"/>
        <v>1228.654</v>
      </c>
      <c r="W96" s="534">
        <f>W97</f>
        <v>1316.82</v>
      </c>
      <c r="X96" s="534">
        <f t="shared" si="62"/>
        <v>795.59699999999998</v>
      </c>
      <c r="Y96" s="429">
        <f>Y97</f>
        <v>1113.22</v>
      </c>
      <c r="Z96" s="534">
        <f t="shared" si="62"/>
        <v>1135.646</v>
      </c>
      <c r="AA96" s="534"/>
      <c r="AB96" s="534">
        <f t="shared" si="62"/>
        <v>1036.4960000000001</v>
      </c>
      <c r="AC96" s="534"/>
      <c r="AD96" s="534">
        <f>AD97</f>
        <v>1283.229</v>
      </c>
      <c r="AE96" s="208"/>
      <c r="AF96" s="210" t="s">
        <v>748</v>
      </c>
      <c r="AG96" s="1248">
        <f>AD96+AB96+Z96+X96+V96+T96+R96+P96+N96+L96+J96+H96</f>
        <v>13749.598999999998</v>
      </c>
    </row>
    <row r="97" spans="1:33" ht="17.399999999999999" x14ac:dyDescent="0.3">
      <c r="A97" s="442" t="s">
        <v>26</v>
      </c>
      <c r="B97" s="443">
        <f>B100</f>
        <v>13749.598999999998</v>
      </c>
      <c r="C97" s="443">
        <f t="shared" ref="C97:E97" si="63">C100</f>
        <v>10294.227999999999</v>
      </c>
      <c r="D97" s="443">
        <f>E97</f>
        <v>9475.3649999999998</v>
      </c>
      <c r="E97" s="443">
        <f t="shared" si="63"/>
        <v>9475.3649999999998</v>
      </c>
      <c r="F97" s="534">
        <f t="shared" ref="F97" si="64">E97/B97*100</f>
        <v>68.913755230243439</v>
      </c>
      <c r="G97" s="534">
        <f t="shared" ref="G97" si="65">E97/C97*100</f>
        <v>92.04541613028195</v>
      </c>
      <c r="H97" s="464">
        <f>H100</f>
        <v>752.51</v>
      </c>
      <c r="I97" s="464">
        <f t="shared" ref="I97:AE97" si="66">I100</f>
        <v>508.41</v>
      </c>
      <c r="J97" s="464">
        <f t="shared" si="66"/>
        <v>1268.4110000000001</v>
      </c>
      <c r="K97" s="464">
        <f t="shared" si="66"/>
        <v>1126.8499999999999</v>
      </c>
      <c r="L97" s="464">
        <f t="shared" si="66"/>
        <v>822.85</v>
      </c>
      <c r="M97" s="464">
        <f t="shared" si="66"/>
        <v>877.07</v>
      </c>
      <c r="N97" s="464">
        <f t="shared" si="66"/>
        <v>1360.585</v>
      </c>
      <c r="O97" s="464">
        <f>O100</f>
        <v>1311.125</v>
      </c>
      <c r="P97" s="464">
        <f t="shared" si="66"/>
        <v>1121.944</v>
      </c>
      <c r="Q97" s="464">
        <f>Q100</f>
        <v>860.87</v>
      </c>
      <c r="R97" s="464">
        <f t="shared" si="66"/>
        <v>1287.2429999999999</v>
      </c>
      <c r="S97" s="464">
        <f t="shared" si="66"/>
        <v>1095.8800000000001</v>
      </c>
      <c r="T97" s="464">
        <f t="shared" si="66"/>
        <v>1656.434</v>
      </c>
      <c r="U97" s="464">
        <f t="shared" si="66"/>
        <v>1265.1199999999999</v>
      </c>
      <c r="V97" s="464">
        <f t="shared" si="66"/>
        <v>1228.654</v>
      </c>
      <c r="W97" s="464">
        <f t="shared" si="66"/>
        <v>1316.82</v>
      </c>
      <c r="X97" s="464">
        <f t="shared" si="66"/>
        <v>795.59699999999998</v>
      </c>
      <c r="Y97" s="429">
        <f t="shared" si="66"/>
        <v>1113.22</v>
      </c>
      <c r="Z97" s="464">
        <f t="shared" si="66"/>
        <v>1135.646</v>
      </c>
      <c r="AA97" s="464">
        <f t="shared" si="66"/>
        <v>0</v>
      </c>
      <c r="AB97" s="464">
        <f t="shared" si="66"/>
        <v>1036.4960000000001</v>
      </c>
      <c r="AC97" s="464">
        <f t="shared" si="66"/>
        <v>0</v>
      </c>
      <c r="AD97" s="464">
        <f t="shared" si="66"/>
        <v>1283.229</v>
      </c>
      <c r="AE97" s="464">
        <f t="shared" si="66"/>
        <v>0</v>
      </c>
      <c r="AF97" s="208"/>
    </row>
    <row r="98" spans="1:33" ht="18" x14ac:dyDescent="0.35">
      <c r="A98" s="444" t="s">
        <v>29</v>
      </c>
      <c r="B98" s="445">
        <v>0</v>
      </c>
      <c r="C98" s="445">
        <v>0</v>
      </c>
      <c r="D98" s="445">
        <v>0</v>
      </c>
      <c r="E98" s="445">
        <v>0</v>
      </c>
      <c r="F98" s="445">
        <v>0</v>
      </c>
      <c r="G98" s="445">
        <v>0</v>
      </c>
      <c r="H98" s="446">
        <v>0</v>
      </c>
      <c r="I98" s="446">
        <v>0</v>
      </c>
      <c r="J98" s="446">
        <v>0</v>
      </c>
      <c r="K98" s="446">
        <v>0</v>
      </c>
      <c r="L98" s="446">
        <v>0</v>
      </c>
      <c r="M98" s="446">
        <v>0</v>
      </c>
      <c r="N98" s="446">
        <v>0</v>
      </c>
      <c r="O98" s="446">
        <v>0</v>
      </c>
      <c r="P98" s="446">
        <v>0</v>
      </c>
      <c r="Q98" s="446">
        <v>0</v>
      </c>
      <c r="R98" s="446">
        <v>0</v>
      </c>
      <c r="S98" s="446">
        <v>0</v>
      </c>
      <c r="T98" s="446">
        <v>0</v>
      </c>
      <c r="U98" s="446">
        <v>0</v>
      </c>
      <c r="V98" s="446">
        <v>0</v>
      </c>
      <c r="W98" s="446">
        <v>0</v>
      </c>
      <c r="X98" s="446">
        <v>0</v>
      </c>
      <c r="Y98" s="436">
        <v>0</v>
      </c>
      <c r="Z98" s="446">
        <v>0</v>
      </c>
      <c r="AA98" s="446"/>
      <c r="AB98" s="446">
        <v>0</v>
      </c>
      <c r="AC98" s="446"/>
      <c r="AD98" s="512">
        <v>0</v>
      </c>
      <c r="AE98" s="208"/>
      <c r="AF98" s="208"/>
    </row>
    <row r="99" spans="1:33" ht="36" x14ac:dyDescent="0.35">
      <c r="A99" s="447" t="s">
        <v>93</v>
      </c>
      <c r="B99" s="445">
        <v>0</v>
      </c>
      <c r="C99" s="445">
        <v>0</v>
      </c>
      <c r="D99" s="445">
        <v>0</v>
      </c>
      <c r="E99" s="445">
        <v>0</v>
      </c>
      <c r="F99" s="445">
        <v>0</v>
      </c>
      <c r="G99" s="445">
        <v>0</v>
      </c>
      <c r="H99" s="446">
        <v>0</v>
      </c>
      <c r="I99" s="446">
        <v>0</v>
      </c>
      <c r="J99" s="446">
        <v>0</v>
      </c>
      <c r="K99" s="446">
        <v>0</v>
      </c>
      <c r="L99" s="446">
        <v>0</v>
      </c>
      <c r="M99" s="446">
        <v>0</v>
      </c>
      <c r="N99" s="446">
        <v>0</v>
      </c>
      <c r="O99" s="446">
        <v>0</v>
      </c>
      <c r="P99" s="446">
        <v>0</v>
      </c>
      <c r="Q99" s="446" t="s">
        <v>660</v>
      </c>
      <c r="R99" s="446">
        <v>0</v>
      </c>
      <c r="S99" s="446">
        <v>0</v>
      </c>
      <c r="T99" s="446">
        <v>0</v>
      </c>
      <c r="U99" s="446">
        <v>0</v>
      </c>
      <c r="V99" s="446">
        <v>0</v>
      </c>
      <c r="W99" s="446">
        <v>0</v>
      </c>
      <c r="X99" s="446">
        <v>0</v>
      </c>
      <c r="Y99" s="436">
        <v>0</v>
      </c>
      <c r="Z99" s="446">
        <v>0</v>
      </c>
      <c r="AA99" s="446"/>
      <c r="AB99" s="446">
        <v>0</v>
      </c>
      <c r="AC99" s="446"/>
      <c r="AD99" s="512">
        <v>0</v>
      </c>
      <c r="AE99" s="208"/>
      <c r="AF99" s="208"/>
    </row>
    <row r="100" spans="1:33" ht="18" x14ac:dyDescent="0.3">
      <c r="A100" s="482" t="s">
        <v>28</v>
      </c>
      <c r="B100" s="483">
        <f>H100+J100+L100+N100+P100+R100+T100+V100+X100+Z100+AB100+AD100</f>
        <v>13749.598999999998</v>
      </c>
      <c r="C100" s="483">
        <f>H100+J100+L100+N100+P100+R100+T100+V100+X100</f>
        <v>10294.227999999999</v>
      </c>
      <c r="D100" s="483">
        <f>E100</f>
        <v>9475.3649999999998</v>
      </c>
      <c r="E100" s="483">
        <f>I100+K100+M100+O100+Q100+S100+U100+W100+Y100</f>
        <v>9475.3649999999998</v>
      </c>
      <c r="F100" s="466">
        <f>E100/B100*100</f>
        <v>68.913755230243439</v>
      </c>
      <c r="G100" s="466">
        <f>E100/C100*100</f>
        <v>92.04541613028195</v>
      </c>
      <c r="H100" s="483">
        <v>752.51</v>
      </c>
      <c r="I100" s="483">
        <v>508.41</v>
      </c>
      <c r="J100" s="483">
        <v>1268.4110000000001</v>
      </c>
      <c r="K100" s="483">
        <v>1126.8499999999999</v>
      </c>
      <c r="L100" s="483">
        <v>822.85</v>
      </c>
      <c r="M100" s="483">
        <v>877.07</v>
      </c>
      <c r="N100" s="483">
        <v>1360.585</v>
      </c>
      <c r="O100" s="483">
        <v>1311.125</v>
      </c>
      <c r="P100" s="446">
        <v>1121.944</v>
      </c>
      <c r="Q100" s="446">
        <v>860.87</v>
      </c>
      <c r="R100" s="483">
        <v>1287.2429999999999</v>
      </c>
      <c r="S100" s="483">
        <v>1095.8800000000001</v>
      </c>
      <c r="T100" s="483">
        <v>1656.434</v>
      </c>
      <c r="U100" s="483">
        <v>1265.1199999999999</v>
      </c>
      <c r="V100" s="483">
        <v>1228.654</v>
      </c>
      <c r="W100" s="483">
        <v>1316.82</v>
      </c>
      <c r="X100" s="483">
        <v>795.59699999999998</v>
      </c>
      <c r="Y100" s="436">
        <v>1113.22</v>
      </c>
      <c r="Z100" s="483">
        <v>1135.646</v>
      </c>
      <c r="AA100" s="483"/>
      <c r="AB100" s="483">
        <v>1036.4960000000001</v>
      </c>
      <c r="AC100" s="483"/>
      <c r="AD100" s="527">
        <v>1283.229</v>
      </c>
      <c r="AE100" s="208"/>
      <c r="AF100" s="208"/>
    </row>
    <row r="101" spans="1:33" ht="36" x14ac:dyDescent="0.3">
      <c r="A101" s="482" t="s">
        <v>94</v>
      </c>
      <c r="B101" s="483">
        <v>0</v>
      </c>
      <c r="C101" s="483">
        <v>0</v>
      </c>
      <c r="D101" s="483">
        <v>0</v>
      </c>
      <c r="E101" s="483">
        <v>0</v>
      </c>
      <c r="F101" s="483">
        <v>0</v>
      </c>
      <c r="G101" s="483">
        <v>0</v>
      </c>
      <c r="H101" s="483">
        <v>0</v>
      </c>
      <c r="I101" s="483">
        <v>0</v>
      </c>
      <c r="J101" s="483">
        <v>0</v>
      </c>
      <c r="K101" s="483">
        <v>0</v>
      </c>
      <c r="L101" s="483">
        <v>0</v>
      </c>
      <c r="M101" s="483">
        <v>0</v>
      </c>
      <c r="N101" s="483">
        <v>0</v>
      </c>
      <c r="O101" s="483">
        <v>0</v>
      </c>
      <c r="P101" s="446">
        <v>0</v>
      </c>
      <c r="Q101" s="446">
        <v>0</v>
      </c>
      <c r="R101" s="483">
        <v>0</v>
      </c>
      <c r="S101" s="483">
        <v>0</v>
      </c>
      <c r="T101" s="483">
        <v>0</v>
      </c>
      <c r="U101" s="483">
        <v>0</v>
      </c>
      <c r="V101" s="483">
        <v>0</v>
      </c>
      <c r="W101" s="483">
        <v>0</v>
      </c>
      <c r="X101" s="483">
        <v>0</v>
      </c>
      <c r="Y101" s="436">
        <v>0</v>
      </c>
      <c r="Z101" s="483">
        <v>0</v>
      </c>
      <c r="AA101" s="483"/>
      <c r="AB101" s="483">
        <v>0</v>
      </c>
      <c r="AC101" s="483"/>
      <c r="AD101" s="527">
        <v>0</v>
      </c>
      <c r="AE101" s="208"/>
      <c r="AF101" s="208"/>
    </row>
    <row r="102" spans="1:33" ht="18" x14ac:dyDescent="0.35">
      <c r="A102" s="482" t="s">
        <v>95</v>
      </c>
      <c r="B102" s="445">
        <v>0</v>
      </c>
      <c r="C102" s="445">
        <v>0</v>
      </c>
      <c r="D102" s="445">
        <v>0</v>
      </c>
      <c r="E102" s="445"/>
      <c r="F102" s="445">
        <v>0</v>
      </c>
      <c r="G102" s="445">
        <v>0</v>
      </c>
      <c r="H102" s="446">
        <v>0</v>
      </c>
      <c r="I102" s="446">
        <v>0</v>
      </c>
      <c r="J102" s="446">
        <v>0</v>
      </c>
      <c r="K102" s="446">
        <v>0</v>
      </c>
      <c r="L102" s="446">
        <v>0</v>
      </c>
      <c r="M102" s="446">
        <v>0</v>
      </c>
      <c r="N102" s="446">
        <v>0</v>
      </c>
      <c r="O102" s="446">
        <v>0</v>
      </c>
      <c r="P102" s="446">
        <v>0</v>
      </c>
      <c r="Q102" s="446">
        <v>0</v>
      </c>
      <c r="R102" s="446">
        <v>0</v>
      </c>
      <c r="S102" s="446">
        <v>0</v>
      </c>
      <c r="T102" s="446">
        <v>0</v>
      </c>
      <c r="U102" s="446">
        <v>0</v>
      </c>
      <c r="V102" s="446">
        <v>0</v>
      </c>
      <c r="W102" s="446">
        <v>0</v>
      </c>
      <c r="X102" s="446">
        <v>0</v>
      </c>
      <c r="Y102" s="436">
        <v>0</v>
      </c>
      <c r="Z102" s="446">
        <v>0</v>
      </c>
      <c r="AA102" s="446"/>
      <c r="AB102" s="446">
        <v>0</v>
      </c>
      <c r="AC102" s="446"/>
      <c r="AD102" s="512">
        <v>0</v>
      </c>
      <c r="AE102" s="208"/>
      <c r="AF102" s="208"/>
    </row>
    <row r="103" spans="1:33" ht="52.2" x14ac:dyDescent="0.3">
      <c r="A103" s="428" t="s">
        <v>344</v>
      </c>
      <c r="B103" s="453">
        <f>B82</f>
        <v>14591.298999999999</v>
      </c>
      <c r="C103" s="453">
        <f t="shared" ref="C103:E103" si="67">C82</f>
        <v>10925.487999999999</v>
      </c>
      <c r="D103" s="453">
        <f t="shared" si="67"/>
        <v>10036.403</v>
      </c>
      <c r="E103" s="453">
        <f t="shared" si="67"/>
        <v>10036.403</v>
      </c>
      <c r="F103" s="453">
        <f>E103/B103*100</f>
        <v>68.783478427794549</v>
      </c>
      <c r="G103" s="453">
        <f>E103/C103*100</f>
        <v>91.862285693783207</v>
      </c>
      <c r="H103" s="484">
        <f t="shared" ref="H103:AB103" si="68">H100+H93</f>
        <v>822.65</v>
      </c>
      <c r="I103" s="484">
        <f t="shared" si="68"/>
        <v>578.47699999999998</v>
      </c>
      <c r="J103" s="484">
        <f t="shared" si="68"/>
        <v>1338.5510000000002</v>
      </c>
      <c r="K103" s="484">
        <f t="shared" si="68"/>
        <v>1196.9869999999999</v>
      </c>
      <c r="L103" s="484">
        <f t="shared" si="68"/>
        <v>892.99</v>
      </c>
      <c r="M103" s="464">
        <f t="shared" si="68"/>
        <v>947.20700000000011</v>
      </c>
      <c r="N103" s="484">
        <f t="shared" si="68"/>
        <v>1430.7250000000001</v>
      </c>
      <c r="O103" s="484">
        <f t="shared" si="68"/>
        <v>1381.2650000000001</v>
      </c>
      <c r="P103" s="484">
        <f>P100+P93</f>
        <v>1192.0840000000001</v>
      </c>
      <c r="Q103" s="484">
        <f>Q104+Q105+Q106+Q107+Q108</f>
        <v>931.01</v>
      </c>
      <c r="R103" s="484">
        <f t="shared" si="68"/>
        <v>1357.383</v>
      </c>
      <c r="S103" s="484">
        <f>S106</f>
        <v>1166.0170000000001</v>
      </c>
      <c r="T103" s="484">
        <f t="shared" si="68"/>
        <v>1726.5740000000001</v>
      </c>
      <c r="U103" s="484">
        <f>U106</f>
        <v>1335.26</v>
      </c>
      <c r="V103" s="484">
        <f t="shared" si="68"/>
        <v>1298.7940000000001</v>
      </c>
      <c r="W103" s="484">
        <f>W106</f>
        <v>1316.82</v>
      </c>
      <c r="X103" s="484">
        <f t="shared" si="68"/>
        <v>865.73699999999997</v>
      </c>
      <c r="Y103" s="429">
        <f>Y106</f>
        <v>1183.3600000000001</v>
      </c>
      <c r="Z103" s="484">
        <f t="shared" si="68"/>
        <v>1205.7860000000001</v>
      </c>
      <c r="AA103" s="484"/>
      <c r="AB103" s="484">
        <f t="shared" si="68"/>
        <v>1106.6360000000002</v>
      </c>
      <c r="AC103" s="484"/>
      <c r="AD103" s="528">
        <f>AD100+AD93</f>
        <v>1353.3890000000001</v>
      </c>
      <c r="AE103" s="208"/>
      <c r="AF103" s="208"/>
    </row>
    <row r="104" spans="1:33" ht="18" x14ac:dyDescent="0.35">
      <c r="A104" s="192" t="s">
        <v>29</v>
      </c>
      <c r="B104" s="438">
        <f>B84</f>
        <v>0</v>
      </c>
      <c r="C104" s="438">
        <v>0</v>
      </c>
      <c r="D104" s="438">
        <v>0</v>
      </c>
      <c r="E104" s="438">
        <v>0</v>
      </c>
      <c r="F104" s="453">
        <v>0</v>
      </c>
      <c r="G104" s="453">
        <v>0</v>
      </c>
      <c r="H104" s="454">
        <v>0</v>
      </c>
      <c r="I104" s="454">
        <v>0</v>
      </c>
      <c r="J104" s="454">
        <v>0</v>
      </c>
      <c r="K104" s="454">
        <v>0</v>
      </c>
      <c r="L104" s="454">
        <v>0</v>
      </c>
      <c r="M104" s="454">
        <v>0</v>
      </c>
      <c r="N104" s="454">
        <v>0</v>
      </c>
      <c r="O104" s="454">
        <v>0</v>
      </c>
      <c r="P104" s="446">
        <v>0</v>
      </c>
      <c r="Q104" s="446">
        <v>0</v>
      </c>
      <c r="R104" s="454">
        <v>0</v>
      </c>
      <c r="S104" s="454">
        <v>0</v>
      </c>
      <c r="T104" s="454">
        <v>0</v>
      </c>
      <c r="U104" s="454">
        <v>0</v>
      </c>
      <c r="V104" s="454">
        <v>0</v>
      </c>
      <c r="W104" s="454">
        <v>0</v>
      </c>
      <c r="X104" s="454">
        <v>0</v>
      </c>
      <c r="Y104" s="485">
        <v>0</v>
      </c>
      <c r="Z104" s="454">
        <v>0</v>
      </c>
      <c r="AA104" s="454"/>
      <c r="AB104" s="454">
        <v>0</v>
      </c>
      <c r="AC104" s="454"/>
      <c r="AD104" s="515">
        <v>0</v>
      </c>
      <c r="AE104" s="208"/>
      <c r="AF104" s="208"/>
    </row>
    <row r="105" spans="1:33" ht="36" x14ac:dyDescent="0.35">
      <c r="A105" s="190" t="s">
        <v>93</v>
      </c>
      <c r="B105" s="438">
        <f>B85</f>
        <v>0</v>
      </c>
      <c r="C105" s="505">
        <v>0</v>
      </c>
      <c r="D105" s="505">
        <v>0</v>
      </c>
      <c r="E105" s="505">
        <v>0</v>
      </c>
      <c r="F105" s="453">
        <v>0</v>
      </c>
      <c r="G105" s="453">
        <v>0</v>
      </c>
      <c r="H105" s="485">
        <v>0</v>
      </c>
      <c r="I105" s="485">
        <v>0</v>
      </c>
      <c r="J105" s="485">
        <v>0</v>
      </c>
      <c r="K105" s="485">
        <v>0</v>
      </c>
      <c r="L105" s="485">
        <v>0</v>
      </c>
      <c r="M105" s="485">
        <v>0</v>
      </c>
      <c r="N105" s="485">
        <v>0</v>
      </c>
      <c r="O105" s="485">
        <v>0</v>
      </c>
      <c r="P105" s="446">
        <v>0</v>
      </c>
      <c r="Q105" s="446">
        <v>0</v>
      </c>
      <c r="R105" s="485">
        <v>0</v>
      </c>
      <c r="S105" s="485">
        <v>0</v>
      </c>
      <c r="T105" s="485">
        <v>0</v>
      </c>
      <c r="U105" s="485">
        <v>0</v>
      </c>
      <c r="V105" s="485">
        <v>0</v>
      </c>
      <c r="W105" s="485">
        <v>0</v>
      </c>
      <c r="X105" s="485">
        <v>0</v>
      </c>
      <c r="Y105" s="487">
        <v>0</v>
      </c>
      <c r="Z105" s="485">
        <v>0</v>
      </c>
      <c r="AA105" s="485"/>
      <c r="AB105" s="485">
        <v>0</v>
      </c>
      <c r="AC105" s="485"/>
      <c r="AD105" s="529">
        <v>0</v>
      </c>
      <c r="AE105" s="208"/>
      <c r="AF105" s="208"/>
    </row>
    <row r="106" spans="1:33" ht="18" x14ac:dyDescent="0.35">
      <c r="A106" s="192" t="s">
        <v>28</v>
      </c>
      <c r="B106" s="486">
        <f>H106+J106+L106+N106+P106+R106+T106+V106+X106+Z106+AB106+AD106</f>
        <v>14591.298999999999</v>
      </c>
      <c r="C106" s="486">
        <f>H106+J106+L106+N106+P106+R106+T106+V106+X106</f>
        <v>10925.487999999999</v>
      </c>
      <c r="D106" s="486">
        <f>D103</f>
        <v>10036.403</v>
      </c>
      <c r="E106" s="486">
        <f>I106+K106+M106+O106+Q106+S106+U106+W106+Y106</f>
        <v>10036.403000000002</v>
      </c>
      <c r="F106" s="453">
        <f t="shared" ref="F106" si="69">E106/B106*100</f>
        <v>68.783478427794549</v>
      </c>
      <c r="G106" s="453">
        <f t="shared" ref="G106" si="70">E106/C106*100</f>
        <v>91.862285693783221</v>
      </c>
      <c r="H106" s="487">
        <f>H86</f>
        <v>822.65</v>
      </c>
      <c r="I106" s="487">
        <f>I86</f>
        <v>578.47699999999998</v>
      </c>
      <c r="J106" s="487">
        <f t="shared" ref="J106:AB106" si="71">J86</f>
        <v>1338.5510000000002</v>
      </c>
      <c r="K106" s="487">
        <f t="shared" si="71"/>
        <v>1196.9869999999999</v>
      </c>
      <c r="L106" s="487">
        <f t="shared" si="71"/>
        <v>892.99</v>
      </c>
      <c r="M106" s="487">
        <f t="shared" si="71"/>
        <v>947.20700000000011</v>
      </c>
      <c r="N106" s="487">
        <f t="shared" si="71"/>
        <v>1430.7250000000001</v>
      </c>
      <c r="O106" s="487">
        <f t="shared" si="71"/>
        <v>1381.2650000000001</v>
      </c>
      <c r="P106" s="446">
        <f t="shared" si="71"/>
        <v>1192.0840000000001</v>
      </c>
      <c r="Q106" s="446">
        <f>Q86</f>
        <v>931.01</v>
      </c>
      <c r="R106" s="487">
        <f t="shared" si="71"/>
        <v>1357.383</v>
      </c>
      <c r="S106" s="487">
        <f>S86</f>
        <v>1166.0170000000001</v>
      </c>
      <c r="T106" s="487">
        <f t="shared" si="71"/>
        <v>1726.5740000000001</v>
      </c>
      <c r="U106" s="487">
        <f>U86</f>
        <v>1335.26</v>
      </c>
      <c r="V106" s="487">
        <f t="shared" si="71"/>
        <v>1298.7940000000001</v>
      </c>
      <c r="W106" s="487">
        <f>W86</f>
        <v>1316.82</v>
      </c>
      <c r="X106" s="487">
        <f t="shared" si="71"/>
        <v>865.73699999999997</v>
      </c>
      <c r="Y106" s="487">
        <f>Y86</f>
        <v>1183.3600000000001</v>
      </c>
      <c r="Z106" s="487">
        <f t="shared" si="71"/>
        <v>1205.7860000000001</v>
      </c>
      <c r="AA106" s="487"/>
      <c r="AB106" s="487">
        <f t="shared" si="71"/>
        <v>1106.6360000000002</v>
      </c>
      <c r="AC106" s="487"/>
      <c r="AD106" s="530">
        <f>AD103</f>
        <v>1353.3890000000001</v>
      </c>
      <c r="AE106" s="208"/>
      <c r="AF106" s="208"/>
    </row>
    <row r="107" spans="1:33" ht="36" x14ac:dyDescent="0.35">
      <c r="A107" s="192" t="s">
        <v>94</v>
      </c>
      <c r="B107" s="487">
        <f>B87</f>
        <v>0</v>
      </c>
      <c r="C107" s="487">
        <v>0</v>
      </c>
      <c r="D107" s="487">
        <v>0</v>
      </c>
      <c r="E107" s="487">
        <v>0</v>
      </c>
      <c r="F107" s="487">
        <v>0</v>
      </c>
      <c r="G107" s="487">
        <v>0</v>
      </c>
      <c r="H107" s="487">
        <v>0</v>
      </c>
      <c r="I107" s="487">
        <v>0</v>
      </c>
      <c r="J107" s="487">
        <v>0</v>
      </c>
      <c r="K107" s="487">
        <v>0</v>
      </c>
      <c r="L107" s="487">
        <v>0</v>
      </c>
      <c r="M107" s="487">
        <v>0</v>
      </c>
      <c r="N107" s="487">
        <v>0</v>
      </c>
      <c r="O107" s="487">
        <v>0</v>
      </c>
      <c r="P107" s="446">
        <v>0</v>
      </c>
      <c r="Q107" s="446">
        <v>0</v>
      </c>
      <c r="R107" s="487">
        <v>0</v>
      </c>
      <c r="S107" s="487">
        <v>0</v>
      </c>
      <c r="T107" s="487">
        <v>0</v>
      </c>
      <c r="U107" s="487">
        <v>0</v>
      </c>
      <c r="V107" s="487">
        <v>0</v>
      </c>
      <c r="W107" s="487">
        <v>0</v>
      </c>
      <c r="X107" s="487">
        <v>0</v>
      </c>
      <c r="Y107" s="485">
        <v>0</v>
      </c>
      <c r="Z107" s="487">
        <v>0</v>
      </c>
      <c r="AA107" s="487"/>
      <c r="AB107" s="487">
        <v>0</v>
      </c>
      <c r="AC107" s="487"/>
      <c r="AD107" s="530">
        <v>0</v>
      </c>
      <c r="AE107" s="208"/>
      <c r="AF107" s="208"/>
    </row>
    <row r="108" spans="1:33" ht="18" x14ac:dyDescent="0.35">
      <c r="A108" s="192" t="s">
        <v>95</v>
      </c>
      <c r="B108" s="438">
        <f>B88</f>
        <v>0</v>
      </c>
      <c r="C108" s="438">
        <v>0</v>
      </c>
      <c r="D108" s="438">
        <v>0</v>
      </c>
      <c r="E108" s="438">
        <v>0</v>
      </c>
      <c r="F108" s="438">
        <v>0</v>
      </c>
      <c r="G108" s="438">
        <v>0</v>
      </c>
      <c r="H108" s="454">
        <v>0</v>
      </c>
      <c r="I108" s="454">
        <v>0</v>
      </c>
      <c r="J108" s="454">
        <v>0</v>
      </c>
      <c r="K108" s="454">
        <v>0</v>
      </c>
      <c r="L108" s="454">
        <v>0</v>
      </c>
      <c r="M108" s="454">
        <v>0</v>
      </c>
      <c r="N108" s="454">
        <v>0</v>
      </c>
      <c r="O108" s="454">
        <v>0</v>
      </c>
      <c r="P108" s="446">
        <v>0</v>
      </c>
      <c r="Q108" s="446">
        <v>0</v>
      </c>
      <c r="R108" s="454">
        <v>0</v>
      </c>
      <c r="S108" s="454">
        <v>0</v>
      </c>
      <c r="T108" s="454">
        <v>0</v>
      </c>
      <c r="U108" s="454">
        <v>0</v>
      </c>
      <c r="V108" s="454">
        <v>0</v>
      </c>
      <c r="W108" s="454">
        <v>0</v>
      </c>
      <c r="X108" s="454">
        <v>0</v>
      </c>
      <c r="Y108" s="487">
        <v>0</v>
      </c>
      <c r="Z108" s="454">
        <v>0</v>
      </c>
      <c r="AA108" s="454"/>
      <c r="AB108" s="454">
        <v>0</v>
      </c>
      <c r="AC108" s="454"/>
      <c r="AD108" s="515">
        <v>0</v>
      </c>
      <c r="AE108" s="208"/>
      <c r="AF108" s="208"/>
    </row>
    <row r="109" spans="1:33" ht="104.4" x14ac:dyDescent="0.3">
      <c r="A109" s="488" t="s">
        <v>345</v>
      </c>
      <c r="B109" s="474">
        <f>B136</f>
        <v>12082.921999999999</v>
      </c>
      <c r="C109" s="474">
        <f t="shared" ref="C109:E109" si="72">C136</f>
        <v>9205.4249999999993</v>
      </c>
      <c r="D109" s="474">
        <f t="shared" si="72"/>
        <v>8650.3559999999998</v>
      </c>
      <c r="E109" s="474">
        <f t="shared" si="72"/>
        <v>8650.3559999999998</v>
      </c>
      <c r="F109" s="474">
        <f>E109/B109*100</f>
        <v>71.591590179925021</v>
      </c>
      <c r="G109" s="474">
        <f>E109/C109*100</f>
        <v>93.970196921923758</v>
      </c>
      <c r="H109" s="475">
        <f t="shared" ref="H109:M109" si="73">H136</f>
        <v>1065.6949999999999</v>
      </c>
      <c r="I109" s="475">
        <f t="shared" si="73"/>
        <v>819.00499999999988</v>
      </c>
      <c r="J109" s="475">
        <f t="shared" si="73"/>
        <v>944.548</v>
      </c>
      <c r="K109" s="475">
        <f t="shared" si="73"/>
        <v>932.95600000000002</v>
      </c>
      <c r="L109" s="475">
        <f t="shared" si="73"/>
        <v>550.93499999999995</v>
      </c>
      <c r="M109" s="475">
        <f t="shared" si="73"/>
        <v>492.32800000000003</v>
      </c>
      <c r="N109" s="475">
        <f>N136</f>
        <v>1306.979</v>
      </c>
      <c r="O109" s="475">
        <f>O136</f>
        <v>1160.5029999999999</v>
      </c>
      <c r="P109" s="475">
        <f>P136</f>
        <v>894.14200000000005</v>
      </c>
      <c r="Q109" s="475">
        <f>Q136</f>
        <v>973.90800000000002</v>
      </c>
      <c r="R109" s="475">
        <f>R136</f>
        <v>894.96</v>
      </c>
      <c r="S109" s="475">
        <f>S111</f>
        <v>1036.432</v>
      </c>
      <c r="T109" s="475">
        <f>T136</f>
        <v>1935.3620000000001</v>
      </c>
      <c r="U109" s="475">
        <f>U111</f>
        <v>1655.1669999999999</v>
      </c>
      <c r="V109" s="475">
        <f>V136</f>
        <v>847.18100000000004</v>
      </c>
      <c r="W109" s="475">
        <f>W111</f>
        <v>850.60199999999998</v>
      </c>
      <c r="X109" s="475">
        <f>X136</f>
        <v>765.62300000000005</v>
      </c>
      <c r="Y109" s="475">
        <f>Y111</f>
        <v>729.45499999999993</v>
      </c>
      <c r="Z109" s="475">
        <f>Z136</f>
        <v>1194.4949999999999</v>
      </c>
      <c r="AA109" s="475"/>
      <c r="AB109" s="475">
        <f>AB136</f>
        <v>782.28099999999995</v>
      </c>
      <c r="AC109" s="475"/>
      <c r="AD109" s="523">
        <f>AD111</f>
        <v>900.721</v>
      </c>
      <c r="AE109" s="533"/>
      <c r="AF109" s="210" t="s">
        <v>680</v>
      </c>
      <c r="AG109" s="1248">
        <f>H109+J109+L109+N109+P109+R109+T109+V109+X109+Z109+AB109+AD109</f>
        <v>12082.921999999997</v>
      </c>
    </row>
    <row r="110" spans="1:33" ht="17.399999999999999" x14ac:dyDescent="0.3">
      <c r="A110" s="1746" t="s">
        <v>346</v>
      </c>
      <c r="B110" s="1747"/>
      <c r="C110" s="1747"/>
      <c r="D110" s="1747"/>
      <c r="E110" s="1747"/>
      <c r="F110" s="1747"/>
      <c r="G110" s="1747"/>
      <c r="H110" s="1747"/>
      <c r="I110" s="1747"/>
      <c r="J110" s="1747"/>
      <c r="K110" s="1747"/>
      <c r="L110" s="1747"/>
      <c r="M110" s="1747"/>
      <c r="N110" s="1747"/>
      <c r="O110" s="1747"/>
      <c r="P110" s="1747"/>
      <c r="Q110" s="1747"/>
      <c r="R110" s="1747"/>
      <c r="S110" s="1747"/>
      <c r="T110" s="1747"/>
      <c r="U110" s="1747"/>
      <c r="V110" s="1747"/>
      <c r="W110" s="1747"/>
      <c r="X110" s="1747"/>
      <c r="Y110" s="1747"/>
      <c r="Z110" s="1747"/>
      <c r="AA110" s="1747"/>
      <c r="AB110" s="1747"/>
      <c r="AC110" s="1747"/>
      <c r="AD110" s="1747"/>
      <c r="AE110" s="208"/>
      <c r="AF110" s="208"/>
    </row>
    <row r="111" spans="1:33" ht="66.599999999999994" customHeight="1" x14ac:dyDescent="0.3">
      <c r="A111" s="476" t="s">
        <v>347</v>
      </c>
      <c r="B111" s="477">
        <f>B115</f>
        <v>12082.921999999999</v>
      </c>
      <c r="C111" s="477">
        <f>C112</f>
        <v>9205.4249999999993</v>
      </c>
      <c r="D111" s="477">
        <f>D112</f>
        <v>8650.3559999999998</v>
      </c>
      <c r="E111" s="477">
        <f t="shared" ref="E111" si="74">E115</f>
        <v>8650.3559999999998</v>
      </c>
      <c r="F111" s="477">
        <f>E111/B111*100</f>
        <v>71.591590179925021</v>
      </c>
      <c r="G111" s="477">
        <f>E111/C111*100</f>
        <v>93.970196921923758</v>
      </c>
      <c r="H111" s="477">
        <f t="shared" ref="H111:AD111" si="75">H115</f>
        <v>1065.6949999999999</v>
      </c>
      <c r="I111" s="477">
        <f>I112</f>
        <v>819.00499999999988</v>
      </c>
      <c r="J111" s="477">
        <f t="shared" si="75"/>
        <v>944.548</v>
      </c>
      <c r="K111" s="477">
        <f>K112</f>
        <v>932.95600000000002</v>
      </c>
      <c r="L111" s="477">
        <f t="shared" si="75"/>
        <v>550.93499999999995</v>
      </c>
      <c r="M111" s="477">
        <f>M112</f>
        <v>492.32800000000003</v>
      </c>
      <c r="N111" s="477">
        <f t="shared" si="75"/>
        <v>1306.979</v>
      </c>
      <c r="O111" s="477">
        <f>O112</f>
        <v>1160.5029999999999</v>
      </c>
      <c r="P111" s="477">
        <f t="shared" si="75"/>
        <v>894.14200000000005</v>
      </c>
      <c r="Q111" s="477">
        <f>Q112</f>
        <v>973.90800000000002</v>
      </c>
      <c r="R111" s="477">
        <f t="shared" si="75"/>
        <v>894.96</v>
      </c>
      <c r="S111" s="477">
        <f>S112</f>
        <v>1036.432</v>
      </c>
      <c r="T111" s="477">
        <f t="shared" si="75"/>
        <v>1935.3620000000001</v>
      </c>
      <c r="U111" s="477">
        <f>U112</f>
        <v>1655.1669999999999</v>
      </c>
      <c r="V111" s="477">
        <f t="shared" si="75"/>
        <v>847.18100000000004</v>
      </c>
      <c r="W111" s="477">
        <f>W112</f>
        <v>850.60199999999998</v>
      </c>
      <c r="X111" s="477">
        <f t="shared" si="75"/>
        <v>765.62300000000005</v>
      </c>
      <c r="Y111" s="477">
        <f t="shared" si="75"/>
        <v>729.45499999999993</v>
      </c>
      <c r="Z111" s="477">
        <f t="shared" si="75"/>
        <v>1194.4949999999999</v>
      </c>
      <c r="AA111" s="477"/>
      <c r="AB111" s="477">
        <f t="shared" si="75"/>
        <v>782.28099999999995</v>
      </c>
      <c r="AC111" s="477"/>
      <c r="AD111" s="524">
        <f t="shared" si="75"/>
        <v>900.721</v>
      </c>
      <c r="AE111" s="208"/>
      <c r="AF111" s="208"/>
    </row>
    <row r="112" spans="1:33" ht="17.399999999999999" x14ac:dyDescent="0.3">
      <c r="A112" s="460" t="s">
        <v>26</v>
      </c>
      <c r="B112" s="461">
        <f t="shared" ref="B112:AD112" si="76">B115</f>
        <v>12082.921999999999</v>
      </c>
      <c r="C112" s="461">
        <f>C115</f>
        <v>9205.4249999999993</v>
      </c>
      <c r="D112" s="461">
        <f>D115</f>
        <v>8650.3559999999998</v>
      </c>
      <c r="E112" s="461">
        <f t="shared" si="76"/>
        <v>8650.3559999999998</v>
      </c>
      <c r="F112" s="461">
        <f>E112/B112*100</f>
        <v>71.591590179925021</v>
      </c>
      <c r="G112" s="461">
        <f>E112/C112*100</f>
        <v>93.970196921923758</v>
      </c>
      <c r="H112" s="484">
        <f t="shared" si="76"/>
        <v>1065.6949999999999</v>
      </c>
      <c r="I112" s="484">
        <f>I115</f>
        <v>819.00499999999988</v>
      </c>
      <c r="J112" s="484">
        <f t="shared" si="76"/>
        <v>944.548</v>
      </c>
      <c r="K112" s="484">
        <f>K115</f>
        <v>932.95600000000002</v>
      </c>
      <c r="L112" s="484">
        <f t="shared" si="76"/>
        <v>550.93499999999995</v>
      </c>
      <c r="M112" s="484">
        <f>M115</f>
        <v>492.32800000000003</v>
      </c>
      <c r="N112" s="484">
        <f t="shared" si="76"/>
        <v>1306.979</v>
      </c>
      <c r="O112" s="484">
        <f>O113+O114+O115+O116</f>
        <v>1160.5029999999999</v>
      </c>
      <c r="P112" s="484">
        <f t="shared" si="76"/>
        <v>894.14200000000005</v>
      </c>
      <c r="Q112" s="484">
        <f>Q113+Q114+Q115+Q116</f>
        <v>973.90800000000002</v>
      </c>
      <c r="R112" s="484">
        <f t="shared" si="76"/>
        <v>894.96</v>
      </c>
      <c r="S112" s="484">
        <f>S115</f>
        <v>1036.432</v>
      </c>
      <c r="T112" s="484">
        <f t="shared" si="76"/>
        <v>1935.3620000000001</v>
      </c>
      <c r="U112" s="484">
        <f>U115</f>
        <v>1655.1669999999999</v>
      </c>
      <c r="V112" s="484">
        <f t="shared" si="76"/>
        <v>847.18100000000004</v>
      </c>
      <c r="W112" s="484">
        <f>W115</f>
        <v>850.60199999999998</v>
      </c>
      <c r="X112" s="484">
        <f t="shared" si="76"/>
        <v>765.62300000000005</v>
      </c>
      <c r="Y112" s="484">
        <v>807.88100000000009</v>
      </c>
      <c r="Z112" s="484">
        <f t="shared" si="76"/>
        <v>1194.4949999999999</v>
      </c>
      <c r="AA112" s="484"/>
      <c r="AB112" s="484">
        <f t="shared" si="76"/>
        <v>782.28099999999995</v>
      </c>
      <c r="AC112" s="484"/>
      <c r="AD112" s="528">
        <f t="shared" si="76"/>
        <v>900.721</v>
      </c>
      <c r="AE112" s="208"/>
      <c r="AF112" s="210" t="s">
        <v>749</v>
      </c>
    </row>
    <row r="113" spans="1:33" ht="18" x14ac:dyDescent="0.35">
      <c r="A113" s="192" t="s">
        <v>29</v>
      </c>
      <c r="B113" s="438">
        <v>0</v>
      </c>
      <c r="C113" s="438">
        <v>0</v>
      </c>
      <c r="D113" s="438">
        <v>0</v>
      </c>
      <c r="E113" s="438">
        <v>0</v>
      </c>
      <c r="F113" s="438">
        <v>0</v>
      </c>
      <c r="G113" s="438">
        <v>0</v>
      </c>
      <c r="H113" s="454">
        <v>0</v>
      </c>
      <c r="I113" s="454">
        <v>0</v>
      </c>
      <c r="J113" s="454">
        <v>0</v>
      </c>
      <c r="K113" s="454">
        <v>0</v>
      </c>
      <c r="L113" s="454">
        <v>0</v>
      </c>
      <c r="M113" s="454">
        <v>0</v>
      </c>
      <c r="N113" s="454">
        <v>0</v>
      </c>
      <c r="O113" s="454">
        <v>0</v>
      </c>
      <c r="P113" s="454">
        <v>0</v>
      </c>
      <c r="Q113" s="454">
        <v>0</v>
      </c>
      <c r="R113" s="454">
        <v>0</v>
      </c>
      <c r="S113" s="454" t="s">
        <v>590</v>
      </c>
      <c r="T113" s="454">
        <v>0</v>
      </c>
      <c r="U113" s="454">
        <v>0</v>
      </c>
      <c r="V113" s="454">
        <v>0</v>
      </c>
      <c r="W113" s="454">
        <v>0</v>
      </c>
      <c r="X113" s="454">
        <v>0</v>
      </c>
      <c r="Y113" s="454">
        <v>0</v>
      </c>
      <c r="Z113" s="454">
        <v>0</v>
      </c>
      <c r="AA113" s="454"/>
      <c r="AB113" s="454">
        <v>0</v>
      </c>
      <c r="AC113" s="454"/>
      <c r="AD113" s="515">
        <v>0</v>
      </c>
      <c r="AE113" s="208"/>
      <c r="AF113" s="208"/>
    </row>
    <row r="114" spans="1:33" ht="36" x14ac:dyDescent="0.35">
      <c r="A114" s="190" t="s">
        <v>93</v>
      </c>
      <c r="B114" s="454">
        <v>0</v>
      </c>
      <c r="C114" s="454">
        <v>0</v>
      </c>
      <c r="D114" s="454">
        <v>0</v>
      </c>
      <c r="E114" s="454">
        <v>0</v>
      </c>
      <c r="F114" s="454">
        <v>0</v>
      </c>
      <c r="G114" s="454">
        <v>0</v>
      </c>
      <c r="H114" s="454">
        <v>0</v>
      </c>
      <c r="I114" s="454">
        <v>0</v>
      </c>
      <c r="J114" s="454">
        <v>0</v>
      </c>
      <c r="K114" s="454">
        <v>0</v>
      </c>
      <c r="L114" s="454">
        <v>0</v>
      </c>
      <c r="M114" s="454">
        <v>0</v>
      </c>
      <c r="N114" s="454">
        <v>0</v>
      </c>
      <c r="O114" s="454">
        <v>0</v>
      </c>
      <c r="P114" s="454">
        <v>0</v>
      </c>
      <c r="Q114" s="454">
        <v>0</v>
      </c>
      <c r="R114" s="454">
        <v>0</v>
      </c>
      <c r="S114" s="454">
        <v>0</v>
      </c>
      <c r="T114" s="454">
        <v>0</v>
      </c>
      <c r="U114" s="454">
        <v>0</v>
      </c>
      <c r="V114" s="454">
        <v>0</v>
      </c>
      <c r="W114" s="454">
        <v>0</v>
      </c>
      <c r="X114" s="454">
        <v>0</v>
      </c>
      <c r="Y114" s="454">
        <v>0</v>
      </c>
      <c r="Z114" s="454">
        <v>0</v>
      </c>
      <c r="AA114" s="454"/>
      <c r="AB114" s="454">
        <v>0</v>
      </c>
      <c r="AC114" s="454"/>
      <c r="AD114" s="515">
        <v>0</v>
      </c>
      <c r="AE114" s="208"/>
      <c r="AF114" s="208"/>
    </row>
    <row r="115" spans="1:33" ht="18" x14ac:dyDescent="0.35">
      <c r="A115" s="192" t="s">
        <v>28</v>
      </c>
      <c r="B115" s="438">
        <f>B117+B123+B130</f>
        <v>12082.921999999999</v>
      </c>
      <c r="C115" s="438">
        <f>C121+C128+C134</f>
        <v>9205.4249999999993</v>
      </c>
      <c r="D115" s="438">
        <f>E115</f>
        <v>8650.3559999999998</v>
      </c>
      <c r="E115" s="438">
        <f>I115+K115+M115+O115+Q115+S115+U115+W115+Y115+AA115+AC115+AE115</f>
        <v>8650.3559999999998</v>
      </c>
      <c r="F115" s="433">
        <f t="shared" ref="F115" si="77">E115/B115*100</f>
        <v>71.591590179925021</v>
      </c>
      <c r="G115" s="433">
        <f t="shared" ref="G115" si="78">E115/C115*100</f>
        <v>93.970196921923758</v>
      </c>
      <c r="H115" s="436">
        <f t="shared" ref="H115:M115" si="79">H121+H128</f>
        <v>1065.6949999999999</v>
      </c>
      <c r="I115" s="436">
        <f t="shared" si="79"/>
        <v>819.00499999999988</v>
      </c>
      <c r="J115" s="436">
        <f t="shared" si="79"/>
        <v>944.548</v>
      </c>
      <c r="K115" s="436">
        <f t="shared" si="79"/>
        <v>932.95600000000002</v>
      </c>
      <c r="L115" s="436">
        <f t="shared" si="79"/>
        <v>550.93499999999995</v>
      </c>
      <c r="M115" s="436">
        <f t="shared" si="79"/>
        <v>492.32800000000003</v>
      </c>
      <c r="N115" s="436">
        <f t="shared" ref="N115:W115" si="80">N121+N128+N134</f>
        <v>1306.979</v>
      </c>
      <c r="O115" s="436">
        <f t="shared" si="80"/>
        <v>1160.5029999999999</v>
      </c>
      <c r="P115" s="454">
        <f t="shared" si="80"/>
        <v>894.14200000000005</v>
      </c>
      <c r="Q115" s="454">
        <f t="shared" si="80"/>
        <v>973.90800000000002</v>
      </c>
      <c r="R115" s="436">
        <f t="shared" si="80"/>
        <v>894.96</v>
      </c>
      <c r="S115" s="436">
        <f t="shared" si="80"/>
        <v>1036.432</v>
      </c>
      <c r="T115" s="436">
        <f t="shared" si="80"/>
        <v>1935.3620000000001</v>
      </c>
      <c r="U115" s="436">
        <f t="shared" si="80"/>
        <v>1655.1669999999999</v>
      </c>
      <c r="V115" s="436">
        <f>V121+V128+V134</f>
        <v>847.18100000000004</v>
      </c>
      <c r="W115" s="436">
        <f t="shared" si="80"/>
        <v>850.60199999999998</v>
      </c>
      <c r="X115" s="436">
        <f t="shared" ref="X115" si="81">X121+X128+X134</f>
        <v>765.62300000000005</v>
      </c>
      <c r="Y115" s="436">
        <f>Y121+Y128+Y134</f>
        <v>729.45499999999993</v>
      </c>
      <c r="Z115" s="436">
        <f t="shared" ref="Z115" si="82">Z121+Z128+Z134</f>
        <v>1194.4949999999999</v>
      </c>
      <c r="AA115" s="436"/>
      <c r="AB115" s="436">
        <f t="shared" ref="AB115" si="83">AB121+AB128+AB134</f>
        <v>782.28099999999995</v>
      </c>
      <c r="AC115" s="436"/>
      <c r="AD115" s="510">
        <f t="shared" ref="AD115" si="84">AD121+AD128+AD134</f>
        <v>900.721</v>
      </c>
      <c r="AE115" s="208"/>
      <c r="AF115" s="208"/>
      <c r="AG115" s="1246">
        <f>AD115+AB115+Z115+X115+V115+T115+R115+P115+N115+L115+J115+H115</f>
        <v>12082.921999999999</v>
      </c>
    </row>
    <row r="116" spans="1:33" ht="18" x14ac:dyDescent="0.3">
      <c r="A116" s="455" t="s">
        <v>30</v>
      </c>
      <c r="B116" s="454">
        <v>0</v>
      </c>
      <c r="C116" s="454">
        <v>0</v>
      </c>
      <c r="D116" s="454">
        <v>0</v>
      </c>
      <c r="E116" s="454">
        <v>0</v>
      </c>
      <c r="F116" s="454">
        <v>0</v>
      </c>
      <c r="G116" s="454">
        <v>0</v>
      </c>
      <c r="H116" s="454">
        <v>0</v>
      </c>
      <c r="I116" s="454">
        <v>0</v>
      </c>
      <c r="J116" s="454">
        <v>0</v>
      </c>
      <c r="K116" s="454">
        <v>0</v>
      </c>
      <c r="L116" s="454">
        <v>0</v>
      </c>
      <c r="M116" s="454">
        <v>0</v>
      </c>
      <c r="N116" s="454">
        <v>0</v>
      </c>
      <c r="O116" s="454">
        <v>0</v>
      </c>
      <c r="P116" s="454">
        <v>0</v>
      </c>
      <c r="Q116" s="454">
        <v>0</v>
      </c>
      <c r="R116" s="454">
        <v>0</v>
      </c>
      <c r="S116" s="454">
        <v>0</v>
      </c>
      <c r="T116" s="454">
        <v>0</v>
      </c>
      <c r="U116" s="454">
        <v>0</v>
      </c>
      <c r="V116" s="454">
        <v>0</v>
      </c>
      <c r="W116" s="454">
        <v>0</v>
      </c>
      <c r="X116" s="454">
        <v>0</v>
      </c>
      <c r="Y116" s="454">
        <v>0</v>
      </c>
      <c r="Z116" s="454">
        <v>0</v>
      </c>
      <c r="AA116" s="454"/>
      <c r="AB116" s="454">
        <v>0</v>
      </c>
      <c r="AC116" s="454"/>
      <c r="AD116" s="515">
        <v>0</v>
      </c>
      <c r="AE116" s="208"/>
      <c r="AF116" s="208"/>
    </row>
    <row r="117" spans="1:33" ht="69.599999999999994" x14ac:dyDescent="0.3">
      <c r="A117" s="1240" t="s">
        <v>348</v>
      </c>
      <c r="B117" s="456">
        <f>B118</f>
        <v>6771.6140000000005</v>
      </c>
      <c r="C117" s="456">
        <f t="shared" ref="C117:E117" si="85">C118</f>
        <v>5401.8870000000006</v>
      </c>
      <c r="D117" s="456">
        <f t="shared" si="85"/>
        <v>5347.4560000000001</v>
      </c>
      <c r="E117" s="456">
        <f t="shared" si="85"/>
        <v>5347.4560000000001</v>
      </c>
      <c r="F117" s="456">
        <f>E117/B117*100</f>
        <v>78.96870672191298</v>
      </c>
      <c r="G117" s="456">
        <f>E117/C117*100</f>
        <v>98.99237062900427</v>
      </c>
      <c r="H117" s="441">
        <f t="shared" ref="H117:P117" si="86">H118</f>
        <v>718.41499999999996</v>
      </c>
      <c r="I117" s="441">
        <f>I118</f>
        <v>559.48699999999997</v>
      </c>
      <c r="J117" s="441">
        <f t="shared" si="86"/>
        <v>712.11400000000003</v>
      </c>
      <c r="K117" s="441">
        <f>K118</f>
        <v>700.73500000000001</v>
      </c>
      <c r="L117" s="441">
        <f t="shared" si="86"/>
        <v>405.137</v>
      </c>
      <c r="M117" s="441">
        <f>M118</f>
        <v>379.74700000000001</v>
      </c>
      <c r="N117" s="441">
        <f t="shared" si="86"/>
        <v>917.44399999999996</v>
      </c>
      <c r="O117" s="441">
        <f>O118</f>
        <v>725.42200000000003</v>
      </c>
      <c r="P117" s="441">
        <f t="shared" si="86"/>
        <v>447.226</v>
      </c>
      <c r="Q117" s="441">
        <f t="shared" ref="Q117:Y117" si="87">Q118</f>
        <v>565.73</v>
      </c>
      <c r="R117" s="441">
        <f t="shared" si="87"/>
        <v>286.42700000000002</v>
      </c>
      <c r="S117" s="441">
        <f t="shared" si="87"/>
        <v>358.49799999999999</v>
      </c>
      <c r="T117" s="441">
        <f t="shared" si="87"/>
        <v>1026.0340000000001</v>
      </c>
      <c r="U117" s="441">
        <f t="shared" si="87"/>
        <v>1137.58</v>
      </c>
      <c r="V117" s="441">
        <f t="shared" si="87"/>
        <v>466.762</v>
      </c>
      <c r="W117" s="441">
        <f t="shared" si="87"/>
        <v>443.96300000000002</v>
      </c>
      <c r="X117" s="441">
        <f>X118</f>
        <v>422.32799999999997</v>
      </c>
      <c r="Y117" s="441">
        <f t="shared" si="87"/>
        <v>476.29399999999998</v>
      </c>
      <c r="Z117" s="441">
        <f>Z118</f>
        <v>786.02</v>
      </c>
      <c r="AA117" s="441"/>
      <c r="AB117" s="441">
        <f>AB118</f>
        <v>427.46199999999999</v>
      </c>
      <c r="AC117" s="441"/>
      <c r="AD117" s="511">
        <f>AD118</f>
        <v>156.245</v>
      </c>
      <c r="AE117" s="208"/>
      <c r="AF117" s="208"/>
      <c r="AG117" s="1246">
        <f>AD117+AB117+Z117+X117+V117+T117+R117+P117+N117+L117+J117+H117</f>
        <v>6771.6140000000005</v>
      </c>
    </row>
    <row r="118" spans="1:33" ht="17.399999999999999" x14ac:dyDescent="0.3">
      <c r="A118" s="1240" t="s">
        <v>26</v>
      </c>
      <c r="B118" s="456">
        <f>B121</f>
        <v>6771.6140000000005</v>
      </c>
      <c r="C118" s="456">
        <f t="shared" ref="C118:AD118" si="88">C121</f>
        <v>5401.8870000000006</v>
      </c>
      <c r="D118" s="456">
        <f>D121</f>
        <v>5347.4560000000001</v>
      </c>
      <c r="E118" s="456">
        <f t="shared" si="88"/>
        <v>5347.4560000000001</v>
      </c>
      <c r="F118" s="456">
        <f>E118/B118*100</f>
        <v>78.96870672191298</v>
      </c>
      <c r="G118" s="456">
        <f>E118/C118*100</f>
        <v>98.99237062900427</v>
      </c>
      <c r="H118" s="441">
        <f t="shared" si="88"/>
        <v>718.41499999999996</v>
      </c>
      <c r="I118" s="441">
        <f>I121</f>
        <v>559.48699999999997</v>
      </c>
      <c r="J118" s="441">
        <f t="shared" si="88"/>
        <v>712.11400000000003</v>
      </c>
      <c r="K118" s="441">
        <f>K121</f>
        <v>700.73500000000001</v>
      </c>
      <c r="L118" s="441">
        <f t="shared" si="88"/>
        <v>405.137</v>
      </c>
      <c r="M118" s="441">
        <f>M121</f>
        <v>379.74700000000001</v>
      </c>
      <c r="N118" s="441">
        <f t="shared" si="88"/>
        <v>917.44399999999996</v>
      </c>
      <c r="O118" s="441">
        <f>O121</f>
        <v>725.42200000000003</v>
      </c>
      <c r="P118" s="441">
        <f t="shared" si="88"/>
        <v>447.226</v>
      </c>
      <c r="Q118" s="441">
        <f>Q119+Q120+Q121+Q122</f>
        <v>565.73</v>
      </c>
      <c r="R118" s="441">
        <f t="shared" si="88"/>
        <v>286.42700000000002</v>
      </c>
      <c r="S118" s="441">
        <f>S121</f>
        <v>358.49799999999999</v>
      </c>
      <c r="T118" s="441">
        <f t="shared" si="88"/>
        <v>1026.0340000000001</v>
      </c>
      <c r="U118" s="441">
        <f>U121</f>
        <v>1137.58</v>
      </c>
      <c r="V118" s="441">
        <f t="shared" si="88"/>
        <v>466.762</v>
      </c>
      <c r="W118" s="441">
        <f>W121</f>
        <v>443.96300000000002</v>
      </c>
      <c r="X118" s="441">
        <f t="shared" si="88"/>
        <v>422.32799999999997</v>
      </c>
      <c r="Y118" s="441">
        <f>Y121</f>
        <v>476.29399999999998</v>
      </c>
      <c r="Z118" s="441">
        <f t="shared" si="88"/>
        <v>786.02</v>
      </c>
      <c r="AA118" s="441"/>
      <c r="AB118" s="441">
        <f t="shared" si="88"/>
        <v>427.46199999999999</v>
      </c>
      <c r="AC118" s="441"/>
      <c r="AD118" s="511">
        <f t="shared" si="88"/>
        <v>156.245</v>
      </c>
      <c r="AE118" s="208"/>
      <c r="AF118" s="210" t="s">
        <v>750</v>
      </c>
    </row>
    <row r="119" spans="1:33" ht="18" x14ac:dyDescent="0.35">
      <c r="A119" s="444" t="s">
        <v>29</v>
      </c>
      <c r="B119" s="449">
        <v>0</v>
      </c>
      <c r="C119" s="449">
        <v>0</v>
      </c>
      <c r="D119" s="449">
        <v>0</v>
      </c>
      <c r="E119" s="449">
        <v>0</v>
      </c>
      <c r="F119" s="449">
        <v>0</v>
      </c>
      <c r="G119" s="449">
        <v>0</v>
      </c>
      <c r="H119" s="446">
        <v>0</v>
      </c>
      <c r="I119" s="446">
        <v>0</v>
      </c>
      <c r="J119" s="446">
        <v>0</v>
      </c>
      <c r="K119" s="446">
        <v>0</v>
      </c>
      <c r="L119" s="446">
        <v>0</v>
      </c>
      <c r="M119" s="446">
        <v>0</v>
      </c>
      <c r="N119" s="446">
        <v>0</v>
      </c>
      <c r="O119" s="446">
        <v>0</v>
      </c>
      <c r="P119" s="454">
        <v>0</v>
      </c>
      <c r="Q119" s="454">
        <v>0</v>
      </c>
      <c r="R119" s="446">
        <v>0</v>
      </c>
      <c r="S119" s="446">
        <v>0</v>
      </c>
      <c r="T119" s="446">
        <v>0</v>
      </c>
      <c r="U119" s="446">
        <v>0</v>
      </c>
      <c r="V119" s="446">
        <v>0</v>
      </c>
      <c r="W119" s="446">
        <v>0</v>
      </c>
      <c r="X119" s="446">
        <v>0</v>
      </c>
      <c r="Y119" s="446">
        <v>0</v>
      </c>
      <c r="Z119" s="446">
        <v>0</v>
      </c>
      <c r="AA119" s="446"/>
      <c r="AB119" s="446">
        <v>0</v>
      </c>
      <c r="AC119" s="446"/>
      <c r="AD119" s="512">
        <v>0</v>
      </c>
      <c r="AE119" s="208"/>
      <c r="AF119" s="208"/>
    </row>
    <row r="120" spans="1:33" ht="36" x14ac:dyDescent="0.35">
      <c r="A120" s="447" t="s">
        <v>93</v>
      </c>
      <c r="B120" s="446">
        <v>0</v>
      </c>
      <c r="C120" s="446">
        <v>0</v>
      </c>
      <c r="D120" s="446">
        <v>0</v>
      </c>
      <c r="E120" s="446">
        <v>0</v>
      </c>
      <c r="F120" s="446">
        <v>0</v>
      </c>
      <c r="G120" s="446">
        <v>0</v>
      </c>
      <c r="H120" s="446">
        <v>0</v>
      </c>
      <c r="I120" s="446">
        <v>0</v>
      </c>
      <c r="J120" s="446">
        <v>0</v>
      </c>
      <c r="K120" s="446">
        <v>0</v>
      </c>
      <c r="L120" s="446">
        <v>0</v>
      </c>
      <c r="M120" s="446">
        <v>0</v>
      </c>
      <c r="N120" s="446">
        <v>0</v>
      </c>
      <c r="O120" s="446">
        <v>0</v>
      </c>
      <c r="P120" s="454">
        <v>0</v>
      </c>
      <c r="Q120" s="454">
        <v>0</v>
      </c>
      <c r="R120" s="446">
        <v>0</v>
      </c>
      <c r="S120" s="446">
        <v>0</v>
      </c>
      <c r="T120" s="446">
        <v>0</v>
      </c>
      <c r="U120" s="446">
        <v>0</v>
      </c>
      <c r="V120" s="446">
        <v>0</v>
      </c>
      <c r="W120" s="446">
        <v>0</v>
      </c>
      <c r="X120" s="446">
        <v>0</v>
      </c>
      <c r="Y120" s="446">
        <v>0</v>
      </c>
      <c r="Z120" s="446">
        <v>0</v>
      </c>
      <c r="AA120" s="446"/>
      <c r="AB120" s="446">
        <v>0</v>
      </c>
      <c r="AC120" s="446"/>
      <c r="AD120" s="512">
        <v>0</v>
      </c>
      <c r="AE120" s="208"/>
      <c r="AF120" s="208"/>
    </row>
    <row r="121" spans="1:33" ht="18" x14ac:dyDescent="0.35">
      <c r="A121" s="444" t="s">
        <v>28</v>
      </c>
      <c r="B121" s="449">
        <f>H121+J121+L121+N121+P121+R121+T121+V121+X121+Z121+AB121+AD121</f>
        <v>6771.6140000000005</v>
      </c>
      <c r="C121" s="449">
        <f>H121+J121+L121+N121+P121+R121+T121+V121+X121</f>
        <v>5401.8870000000006</v>
      </c>
      <c r="D121" s="449">
        <f>E121</f>
        <v>5347.4560000000001</v>
      </c>
      <c r="E121" s="449">
        <f>I121+K121+M121+O121+Q121+S121+U121+W121+Y121+AA121+AC121+AE121</f>
        <v>5347.4560000000001</v>
      </c>
      <c r="F121" s="449">
        <f>E121/B121*100</f>
        <v>78.96870672191298</v>
      </c>
      <c r="G121" s="449">
        <f>E121/C121*100</f>
        <v>98.99237062900427</v>
      </c>
      <c r="H121" s="448">
        <v>718.41499999999996</v>
      </c>
      <c r="I121" s="448">
        <v>559.48699999999997</v>
      </c>
      <c r="J121" s="448">
        <v>712.11400000000003</v>
      </c>
      <c r="K121" s="448">
        <v>700.73500000000001</v>
      </c>
      <c r="L121" s="448">
        <v>405.137</v>
      </c>
      <c r="M121" s="448">
        <v>379.74700000000001</v>
      </c>
      <c r="N121" s="448">
        <v>917.44399999999996</v>
      </c>
      <c r="O121" s="448">
        <v>725.42200000000003</v>
      </c>
      <c r="P121" s="454">
        <v>447.226</v>
      </c>
      <c r="Q121" s="454">
        <v>565.73</v>
      </c>
      <c r="R121" s="448">
        <v>286.42700000000002</v>
      </c>
      <c r="S121" s="448">
        <v>358.49799999999999</v>
      </c>
      <c r="T121" s="448">
        <v>1026.0340000000001</v>
      </c>
      <c r="U121" s="448">
        <v>1137.58</v>
      </c>
      <c r="V121" s="448">
        <v>466.762</v>
      </c>
      <c r="W121" s="448">
        <v>443.96300000000002</v>
      </c>
      <c r="X121" s="448">
        <v>422.32799999999997</v>
      </c>
      <c r="Y121" s="448">
        <v>476.29399999999998</v>
      </c>
      <c r="Z121" s="448">
        <v>786.02</v>
      </c>
      <c r="AA121" s="448"/>
      <c r="AB121" s="448">
        <v>427.46199999999999</v>
      </c>
      <c r="AC121" s="448"/>
      <c r="AD121" s="513">
        <v>156.245</v>
      </c>
      <c r="AE121" s="208"/>
      <c r="AF121" s="208"/>
    </row>
    <row r="122" spans="1:33" ht="18" x14ac:dyDescent="0.35">
      <c r="A122" s="444" t="s">
        <v>30</v>
      </c>
      <c r="B122" s="449">
        <v>0</v>
      </c>
      <c r="C122" s="449">
        <v>0</v>
      </c>
      <c r="D122" s="449">
        <v>0</v>
      </c>
      <c r="E122" s="449">
        <v>0</v>
      </c>
      <c r="F122" s="449">
        <v>0</v>
      </c>
      <c r="G122" s="449">
        <v>0</v>
      </c>
      <c r="H122" s="446">
        <v>0</v>
      </c>
      <c r="I122" s="446">
        <v>0</v>
      </c>
      <c r="J122" s="446">
        <v>0</v>
      </c>
      <c r="K122" s="446">
        <v>0</v>
      </c>
      <c r="L122" s="446">
        <v>0</v>
      </c>
      <c r="M122" s="446">
        <v>0</v>
      </c>
      <c r="N122" s="446">
        <v>0</v>
      </c>
      <c r="O122" s="446">
        <v>0</v>
      </c>
      <c r="P122" s="454">
        <v>0</v>
      </c>
      <c r="Q122" s="454">
        <v>0</v>
      </c>
      <c r="R122" s="446">
        <v>0</v>
      </c>
      <c r="S122" s="446">
        <v>0</v>
      </c>
      <c r="T122" s="446">
        <v>0</v>
      </c>
      <c r="U122" s="446">
        <v>0</v>
      </c>
      <c r="V122" s="446">
        <v>0</v>
      </c>
      <c r="W122" s="446">
        <v>0</v>
      </c>
      <c r="X122" s="446">
        <v>0</v>
      </c>
      <c r="Y122" s="446">
        <v>0</v>
      </c>
      <c r="Z122" s="446">
        <v>0</v>
      </c>
      <c r="AA122" s="446"/>
      <c r="AB122" s="446">
        <v>0</v>
      </c>
      <c r="AC122" s="446"/>
      <c r="AD122" s="512">
        <v>0</v>
      </c>
      <c r="AE122" s="208"/>
      <c r="AF122" s="208"/>
    </row>
    <row r="123" spans="1:33" ht="52.2" x14ac:dyDescent="0.3">
      <c r="A123" s="489" t="s">
        <v>349</v>
      </c>
      <c r="B123" s="456">
        <f>B124</f>
        <v>2898.8989999999994</v>
      </c>
      <c r="C123" s="456">
        <f t="shared" ref="C123:E123" si="89">C124</f>
        <v>2444.8969999999995</v>
      </c>
      <c r="D123" s="456">
        <f t="shared" si="89"/>
        <v>2376.9280000000003</v>
      </c>
      <c r="E123" s="456">
        <f t="shared" si="89"/>
        <v>2376.9280000000003</v>
      </c>
      <c r="F123" s="456">
        <f>E123/B123*100</f>
        <v>81.994163991225662</v>
      </c>
      <c r="G123" s="456">
        <f>E123/C123*100</f>
        <v>97.219964685628909</v>
      </c>
      <c r="H123" s="441">
        <f t="shared" ref="H123:AB123" si="90">H124</f>
        <v>347.28</v>
      </c>
      <c r="I123" s="441">
        <f>I124</f>
        <v>259.51799999999997</v>
      </c>
      <c r="J123" s="441">
        <f t="shared" si="90"/>
        <v>232.434</v>
      </c>
      <c r="K123" s="441">
        <f>K124</f>
        <v>232.221</v>
      </c>
      <c r="L123" s="441">
        <f t="shared" si="90"/>
        <v>145.798</v>
      </c>
      <c r="M123" s="441">
        <f>M124</f>
        <v>112.581</v>
      </c>
      <c r="N123" s="441">
        <f t="shared" si="90"/>
        <v>324.13499999999999</v>
      </c>
      <c r="O123" s="441">
        <f>O124</f>
        <v>421.29399999999998</v>
      </c>
      <c r="P123" s="484">
        <f t="shared" si="90"/>
        <v>308.65800000000002</v>
      </c>
      <c r="Q123" s="484">
        <f>Q124</f>
        <v>331.58800000000002</v>
      </c>
      <c r="R123" s="441">
        <f t="shared" si="90"/>
        <v>352.8</v>
      </c>
      <c r="S123" s="441">
        <f>S124</f>
        <v>352.85300000000001</v>
      </c>
      <c r="T123" s="441">
        <f t="shared" si="90"/>
        <v>406.334</v>
      </c>
      <c r="U123" s="441">
        <f>U124</f>
        <v>298.959</v>
      </c>
      <c r="V123" s="441">
        <f t="shared" si="90"/>
        <v>192.25800000000001</v>
      </c>
      <c r="W123" s="441">
        <f>W124</f>
        <v>257.23</v>
      </c>
      <c r="X123" s="441">
        <f t="shared" si="90"/>
        <v>135.19999999999999</v>
      </c>
      <c r="Y123" s="441">
        <f>Y124</f>
        <v>110.684</v>
      </c>
      <c r="Z123" s="441">
        <f t="shared" si="90"/>
        <v>138.434</v>
      </c>
      <c r="AA123" s="441"/>
      <c r="AB123" s="441">
        <f t="shared" si="90"/>
        <v>166.65799999999999</v>
      </c>
      <c r="AC123" s="441"/>
      <c r="AD123" s="511">
        <f>AD124</f>
        <v>148.91</v>
      </c>
      <c r="AE123" s="208"/>
      <c r="AF123" s="208"/>
      <c r="AG123" s="1246">
        <f>AD123+AB123+Z123+X123+V123+T123+R123+P123+N123+L123+J123+H123</f>
        <v>2898.8989999999994</v>
      </c>
    </row>
    <row r="124" spans="1:33" ht="17.399999999999999" x14ac:dyDescent="0.3">
      <c r="A124" s="442" t="s">
        <v>26</v>
      </c>
      <c r="B124" s="458">
        <f t="shared" ref="B124:AB124" si="91">B128</f>
        <v>2898.8989999999994</v>
      </c>
      <c r="C124" s="458">
        <f>C128</f>
        <v>2444.8969999999995</v>
      </c>
      <c r="D124" s="458">
        <f>E124</f>
        <v>2376.9280000000003</v>
      </c>
      <c r="E124" s="458">
        <f>I124+K124+M124+O124+Q124+S124+U124+W124+Y124</f>
        <v>2376.9280000000003</v>
      </c>
      <c r="F124" s="458">
        <f>E124/B124*100</f>
        <v>81.994163991225662</v>
      </c>
      <c r="G124" s="458">
        <f>E124/C124*100</f>
        <v>97.219964685628909</v>
      </c>
      <c r="H124" s="441">
        <f t="shared" si="91"/>
        <v>347.28</v>
      </c>
      <c r="I124" s="441">
        <f>I128</f>
        <v>259.51799999999997</v>
      </c>
      <c r="J124" s="441">
        <f t="shared" si="91"/>
        <v>232.434</v>
      </c>
      <c r="K124" s="441">
        <f>K128</f>
        <v>232.221</v>
      </c>
      <c r="L124" s="441">
        <f t="shared" si="91"/>
        <v>145.798</v>
      </c>
      <c r="M124" s="441">
        <f>M128</f>
        <v>112.581</v>
      </c>
      <c r="N124" s="441">
        <f t="shared" si="91"/>
        <v>324.13499999999999</v>
      </c>
      <c r="O124" s="441">
        <f>O128</f>
        <v>421.29399999999998</v>
      </c>
      <c r="P124" s="484">
        <f t="shared" si="91"/>
        <v>308.65800000000002</v>
      </c>
      <c r="Q124" s="484">
        <f>Q125+Q126+Q127+Q128+Q129</f>
        <v>331.58800000000002</v>
      </c>
      <c r="R124" s="441">
        <f t="shared" si="91"/>
        <v>352.8</v>
      </c>
      <c r="S124" s="441">
        <f>S128</f>
        <v>352.85300000000001</v>
      </c>
      <c r="T124" s="441">
        <f t="shared" si="91"/>
        <v>406.334</v>
      </c>
      <c r="U124" s="441">
        <v>298.959</v>
      </c>
      <c r="V124" s="441">
        <f t="shared" si="91"/>
        <v>192.25800000000001</v>
      </c>
      <c r="W124" s="441">
        <f>W128</f>
        <v>257.23</v>
      </c>
      <c r="X124" s="441">
        <f t="shared" si="91"/>
        <v>135.19999999999999</v>
      </c>
      <c r="Y124" s="441">
        <f>Y128</f>
        <v>110.684</v>
      </c>
      <c r="Z124" s="441">
        <f t="shared" si="91"/>
        <v>138.434</v>
      </c>
      <c r="AA124" s="441"/>
      <c r="AB124" s="441">
        <f t="shared" si="91"/>
        <v>166.65799999999999</v>
      </c>
      <c r="AC124" s="441"/>
      <c r="AD124" s="511">
        <f>AD128</f>
        <v>148.91</v>
      </c>
      <c r="AE124" s="208"/>
      <c r="AF124" s="210" t="s">
        <v>751</v>
      </c>
    </row>
    <row r="125" spans="1:33" ht="18" x14ac:dyDescent="0.35">
      <c r="A125" s="444" t="s">
        <v>29</v>
      </c>
      <c r="B125" s="448">
        <v>0</v>
      </c>
      <c r="C125" s="448">
        <v>0</v>
      </c>
      <c r="D125" s="448">
        <v>0</v>
      </c>
      <c r="E125" s="448">
        <v>0</v>
      </c>
      <c r="F125" s="448">
        <v>0</v>
      </c>
      <c r="G125" s="448">
        <v>0</v>
      </c>
      <c r="H125" s="448">
        <v>0</v>
      </c>
      <c r="I125" s="448">
        <v>0</v>
      </c>
      <c r="J125" s="448">
        <v>0</v>
      </c>
      <c r="K125" s="448">
        <v>0</v>
      </c>
      <c r="L125" s="448">
        <v>0</v>
      </c>
      <c r="M125" s="448">
        <v>0</v>
      </c>
      <c r="N125" s="448">
        <v>0</v>
      </c>
      <c r="O125" s="448">
        <v>0</v>
      </c>
      <c r="P125" s="454">
        <v>0</v>
      </c>
      <c r="Q125" s="454">
        <v>0</v>
      </c>
      <c r="R125" s="448">
        <v>0</v>
      </c>
      <c r="S125" s="454">
        <v>0</v>
      </c>
      <c r="T125" s="448">
        <v>0</v>
      </c>
      <c r="U125" s="448">
        <v>0</v>
      </c>
      <c r="V125" s="448">
        <v>0</v>
      </c>
      <c r="W125" s="448">
        <v>0</v>
      </c>
      <c r="X125" s="448">
        <v>0</v>
      </c>
      <c r="Y125" s="448">
        <v>0</v>
      </c>
      <c r="Z125" s="448">
        <v>0</v>
      </c>
      <c r="AA125" s="448"/>
      <c r="AB125" s="448">
        <v>0</v>
      </c>
      <c r="AC125" s="448"/>
      <c r="AD125" s="513">
        <v>0</v>
      </c>
      <c r="AE125" s="208"/>
      <c r="AF125" s="208"/>
    </row>
    <row r="126" spans="1:33" ht="36" x14ac:dyDescent="0.35">
      <c r="A126" s="447" t="s">
        <v>93</v>
      </c>
      <c r="B126" s="454">
        <v>0</v>
      </c>
      <c r="C126" s="454">
        <v>0</v>
      </c>
      <c r="D126" s="454">
        <v>0</v>
      </c>
      <c r="E126" s="454">
        <v>0</v>
      </c>
      <c r="F126" s="454">
        <v>0</v>
      </c>
      <c r="G126" s="454">
        <v>0</v>
      </c>
      <c r="H126" s="454">
        <v>0</v>
      </c>
      <c r="I126" s="454">
        <v>0</v>
      </c>
      <c r="J126" s="454">
        <v>0</v>
      </c>
      <c r="K126" s="454">
        <v>0</v>
      </c>
      <c r="L126" s="454">
        <v>0</v>
      </c>
      <c r="M126" s="454">
        <v>0</v>
      </c>
      <c r="N126" s="454">
        <v>0</v>
      </c>
      <c r="O126" s="454">
        <v>0</v>
      </c>
      <c r="P126" s="454">
        <v>0</v>
      </c>
      <c r="Q126" s="454">
        <v>0</v>
      </c>
      <c r="R126" s="454">
        <v>0</v>
      </c>
      <c r="S126" s="454">
        <v>0</v>
      </c>
      <c r="T126" s="454">
        <v>0</v>
      </c>
      <c r="U126" s="454">
        <v>0</v>
      </c>
      <c r="V126" s="446">
        <v>0</v>
      </c>
      <c r="W126" s="450">
        <v>0</v>
      </c>
      <c r="X126" s="450">
        <v>0</v>
      </c>
      <c r="Y126" s="454">
        <v>0</v>
      </c>
      <c r="Z126" s="467"/>
      <c r="AA126" s="467"/>
      <c r="AB126" s="467"/>
      <c r="AC126" s="467"/>
      <c r="AD126" s="520"/>
      <c r="AE126" s="208"/>
      <c r="AF126" s="208"/>
    </row>
    <row r="127" spans="1:33" ht="36" x14ac:dyDescent="0.35">
      <c r="A127" s="447" t="s">
        <v>93</v>
      </c>
      <c r="B127" s="446">
        <v>0</v>
      </c>
      <c r="C127" s="446">
        <v>0</v>
      </c>
      <c r="D127" s="446">
        <v>0</v>
      </c>
      <c r="E127" s="446">
        <v>0</v>
      </c>
      <c r="F127" s="446">
        <v>0</v>
      </c>
      <c r="G127" s="446">
        <v>0</v>
      </c>
      <c r="H127" s="446">
        <v>0</v>
      </c>
      <c r="I127" s="446">
        <v>0</v>
      </c>
      <c r="J127" s="446">
        <v>0</v>
      </c>
      <c r="K127" s="446">
        <v>0</v>
      </c>
      <c r="L127" s="446">
        <v>0</v>
      </c>
      <c r="M127" s="446">
        <v>0</v>
      </c>
      <c r="N127" s="446">
        <v>0</v>
      </c>
      <c r="O127" s="446">
        <v>0</v>
      </c>
      <c r="P127" s="454">
        <v>0</v>
      </c>
      <c r="Q127" s="454">
        <v>0</v>
      </c>
      <c r="R127" s="446">
        <v>0</v>
      </c>
      <c r="S127" s="454">
        <v>0</v>
      </c>
      <c r="T127" s="446">
        <v>0</v>
      </c>
      <c r="U127" s="446">
        <v>0</v>
      </c>
      <c r="V127" s="446">
        <v>0</v>
      </c>
      <c r="W127" s="446">
        <v>0</v>
      </c>
      <c r="X127" s="446">
        <v>0</v>
      </c>
      <c r="Y127" s="446">
        <v>0</v>
      </c>
      <c r="Z127" s="446">
        <v>0</v>
      </c>
      <c r="AA127" s="446"/>
      <c r="AB127" s="446">
        <v>0</v>
      </c>
      <c r="AC127" s="446"/>
      <c r="AD127" s="512">
        <v>0</v>
      </c>
      <c r="AE127" s="208"/>
      <c r="AF127" s="208"/>
    </row>
    <row r="128" spans="1:33" ht="18" x14ac:dyDescent="0.35">
      <c r="A128" s="444" t="s">
        <v>28</v>
      </c>
      <c r="B128" s="490">
        <f>H128+J128+L128+N128+P128+R128+T128+V128+X128+Z128+AB128+AD128</f>
        <v>2898.8989999999994</v>
      </c>
      <c r="C128" s="490">
        <f>H128+J128+L128+N128+P128+R128+T128+V128+X128</f>
        <v>2444.8969999999995</v>
      </c>
      <c r="D128" s="490">
        <f>E128</f>
        <v>2376.9280000000003</v>
      </c>
      <c r="E128" s="490">
        <f>I128+K128+M128+O128+Q128+S128+U128+W128+Y128+AA128+AC128+AE128</f>
        <v>2376.9280000000003</v>
      </c>
      <c r="F128" s="490">
        <f>E128/B128*100</f>
        <v>81.994163991225662</v>
      </c>
      <c r="G128" s="490">
        <f>E128/C128*100</f>
        <v>97.219964685628909</v>
      </c>
      <c r="H128" s="472">
        <v>347.28</v>
      </c>
      <c r="I128" s="472">
        <v>259.51799999999997</v>
      </c>
      <c r="J128" s="472">
        <v>232.434</v>
      </c>
      <c r="K128" s="472">
        <v>232.221</v>
      </c>
      <c r="L128" s="472">
        <v>145.798</v>
      </c>
      <c r="M128" s="472">
        <v>112.581</v>
      </c>
      <c r="N128" s="472">
        <v>324.13499999999999</v>
      </c>
      <c r="O128" s="472">
        <v>421.29399999999998</v>
      </c>
      <c r="P128" s="454">
        <v>308.65800000000002</v>
      </c>
      <c r="Q128" s="454">
        <v>331.58800000000002</v>
      </c>
      <c r="R128" s="472">
        <v>352.8</v>
      </c>
      <c r="S128" s="472">
        <v>352.85300000000001</v>
      </c>
      <c r="T128" s="472">
        <v>406.334</v>
      </c>
      <c r="U128" s="472">
        <v>298.959</v>
      </c>
      <c r="V128" s="472">
        <v>192.25800000000001</v>
      </c>
      <c r="W128" s="472">
        <v>257.23</v>
      </c>
      <c r="X128" s="472">
        <v>135.19999999999999</v>
      </c>
      <c r="Y128" s="472">
        <v>110.684</v>
      </c>
      <c r="Z128" s="472">
        <v>138.434</v>
      </c>
      <c r="AA128" s="472"/>
      <c r="AB128" s="472">
        <v>166.65799999999999</v>
      </c>
      <c r="AC128" s="472"/>
      <c r="AD128" s="522">
        <v>148.91</v>
      </c>
      <c r="AE128" s="208"/>
      <c r="AF128" s="210"/>
    </row>
    <row r="129" spans="1:33" ht="18" x14ac:dyDescent="0.35">
      <c r="A129" s="192" t="s">
        <v>30</v>
      </c>
      <c r="B129" s="438">
        <v>0</v>
      </c>
      <c r="C129" s="438">
        <v>0</v>
      </c>
      <c r="D129" s="438">
        <v>0</v>
      </c>
      <c r="E129" s="438">
        <v>0</v>
      </c>
      <c r="F129" s="438">
        <v>0</v>
      </c>
      <c r="G129" s="438">
        <v>0</v>
      </c>
      <c r="H129" s="454">
        <v>0</v>
      </c>
      <c r="I129" s="454">
        <v>0</v>
      </c>
      <c r="J129" s="454">
        <v>0</v>
      </c>
      <c r="K129" s="454">
        <v>0</v>
      </c>
      <c r="L129" s="454">
        <v>0</v>
      </c>
      <c r="M129" s="454">
        <v>0</v>
      </c>
      <c r="N129" s="454">
        <v>0</v>
      </c>
      <c r="O129" s="454">
        <v>0</v>
      </c>
      <c r="P129" s="454">
        <v>0</v>
      </c>
      <c r="Q129" s="454">
        <v>0</v>
      </c>
      <c r="R129" s="454">
        <v>0</v>
      </c>
      <c r="S129" s="454">
        <v>0</v>
      </c>
      <c r="T129" s="454">
        <v>0</v>
      </c>
      <c r="U129" s="454">
        <v>0</v>
      </c>
      <c r="V129" s="454">
        <v>0</v>
      </c>
      <c r="W129" s="454">
        <v>0</v>
      </c>
      <c r="X129" s="454">
        <v>0</v>
      </c>
      <c r="Y129" s="454">
        <v>0</v>
      </c>
      <c r="Z129" s="454">
        <v>0</v>
      </c>
      <c r="AA129" s="454"/>
      <c r="AB129" s="454">
        <v>0</v>
      </c>
      <c r="AC129" s="454"/>
      <c r="AD129" s="515">
        <v>0</v>
      </c>
      <c r="AE129" s="208"/>
      <c r="AF129" s="208"/>
    </row>
    <row r="130" spans="1:33" ht="69.599999999999994" x14ac:dyDescent="0.3">
      <c r="A130" s="1122" t="s">
        <v>659</v>
      </c>
      <c r="B130" s="1027">
        <f t="shared" ref="B130:H130" si="92">B131</f>
        <v>2412.4090000000001</v>
      </c>
      <c r="C130" s="1027">
        <f>C131</f>
        <v>1358.6410000000001</v>
      </c>
      <c r="D130" s="1027">
        <f t="shared" si="92"/>
        <v>925.97199999999998</v>
      </c>
      <c r="E130" s="1027">
        <f t="shared" si="92"/>
        <v>925.97199999999998</v>
      </c>
      <c r="F130" s="1027">
        <f t="shared" si="92"/>
        <v>38.383706908737281</v>
      </c>
      <c r="G130" s="1027">
        <f t="shared" si="92"/>
        <v>68.154280637784368</v>
      </c>
      <c r="H130" s="484">
        <f t="shared" si="92"/>
        <v>0</v>
      </c>
      <c r="I130" s="484">
        <v>0</v>
      </c>
      <c r="J130" s="484">
        <v>0</v>
      </c>
      <c r="K130" s="484">
        <v>0</v>
      </c>
      <c r="L130" s="484">
        <v>0</v>
      </c>
      <c r="M130" s="484">
        <v>0</v>
      </c>
      <c r="N130" s="484">
        <f>N131</f>
        <v>65.400000000000006</v>
      </c>
      <c r="O130" s="484">
        <f>O131</f>
        <v>13.787000000000001</v>
      </c>
      <c r="P130" s="484">
        <f>P131</f>
        <v>138.25800000000001</v>
      </c>
      <c r="Q130" s="484">
        <f>Q131</f>
        <v>76.59</v>
      </c>
      <c r="R130" s="484">
        <f>R134</f>
        <v>255.733</v>
      </c>
      <c r="S130" s="484">
        <f>S131</f>
        <v>325.08100000000002</v>
      </c>
      <c r="T130" s="484">
        <f>T134</f>
        <v>502.99400000000003</v>
      </c>
      <c r="U130" s="484">
        <f>U131</f>
        <v>218.62799999999999</v>
      </c>
      <c r="V130" s="484">
        <f>V134</f>
        <v>188.161</v>
      </c>
      <c r="W130" s="484">
        <f>W131</f>
        <v>149.40899999999999</v>
      </c>
      <c r="X130" s="484">
        <f>X134</f>
        <v>208.095</v>
      </c>
      <c r="Y130" s="484">
        <f>Y131</f>
        <v>142.477</v>
      </c>
      <c r="Z130" s="484">
        <f>Z134</f>
        <v>270.041</v>
      </c>
      <c r="AA130" s="484"/>
      <c r="AB130" s="484">
        <f>AB134</f>
        <v>188.161</v>
      </c>
      <c r="AC130" s="484"/>
      <c r="AD130" s="528">
        <f>AD134</f>
        <v>595.56600000000003</v>
      </c>
      <c r="AE130" s="208"/>
      <c r="AF130" s="1410"/>
    </row>
    <row r="131" spans="1:33" ht="18" x14ac:dyDescent="0.35">
      <c r="A131" s="192" t="s">
        <v>26</v>
      </c>
      <c r="B131" s="438">
        <f t="shared" ref="B131:G131" si="93">B134</f>
        <v>2412.4090000000001</v>
      </c>
      <c r="C131" s="438">
        <f t="shared" si="93"/>
        <v>1358.6410000000001</v>
      </c>
      <c r="D131" s="438">
        <f t="shared" si="93"/>
        <v>925.97199999999998</v>
      </c>
      <c r="E131" s="438">
        <f t="shared" si="93"/>
        <v>925.97199999999998</v>
      </c>
      <c r="F131" s="438">
        <f t="shared" si="93"/>
        <v>38.383706908737281</v>
      </c>
      <c r="G131" s="438">
        <f t="shared" si="93"/>
        <v>68.154280637784368</v>
      </c>
      <c r="H131" s="454">
        <v>0</v>
      </c>
      <c r="I131" s="454">
        <v>0</v>
      </c>
      <c r="J131" s="454">
        <v>0</v>
      </c>
      <c r="K131" s="454">
        <v>0</v>
      </c>
      <c r="L131" s="454">
        <v>0</v>
      </c>
      <c r="M131" s="454">
        <v>0</v>
      </c>
      <c r="N131" s="454">
        <f t="shared" ref="N131:T131" si="94">N134</f>
        <v>65.400000000000006</v>
      </c>
      <c r="O131" s="454">
        <f t="shared" si="94"/>
        <v>13.787000000000001</v>
      </c>
      <c r="P131" s="454">
        <f t="shared" si="94"/>
        <v>138.25800000000001</v>
      </c>
      <c r="Q131" s="454">
        <f t="shared" si="94"/>
        <v>76.59</v>
      </c>
      <c r="R131" s="454">
        <f t="shared" si="94"/>
        <v>255.733</v>
      </c>
      <c r="S131" s="454">
        <f t="shared" si="94"/>
        <v>325.08100000000002</v>
      </c>
      <c r="T131" s="454">
        <f t="shared" si="94"/>
        <v>502.99400000000003</v>
      </c>
      <c r="U131" s="454">
        <f>U134</f>
        <v>218.62799999999999</v>
      </c>
      <c r="V131" s="454">
        <v>0</v>
      </c>
      <c r="W131" s="454">
        <f>W134</f>
        <v>149.40899999999999</v>
      </c>
      <c r="X131" s="454">
        <v>0</v>
      </c>
      <c r="Y131" s="454">
        <f>Y134</f>
        <v>142.477</v>
      </c>
      <c r="Z131" s="454"/>
      <c r="AA131" s="454"/>
      <c r="AB131" s="454"/>
      <c r="AC131" s="454"/>
      <c r="AD131" s="515"/>
      <c r="AE131" s="208"/>
      <c r="AF131" s="208"/>
    </row>
    <row r="132" spans="1:33" ht="18" x14ac:dyDescent="0.35">
      <c r="A132" s="192" t="s">
        <v>29</v>
      </c>
      <c r="B132" s="438">
        <v>0</v>
      </c>
      <c r="C132" s="438">
        <v>0</v>
      </c>
      <c r="D132" s="438">
        <v>0</v>
      </c>
      <c r="E132" s="438">
        <v>0</v>
      </c>
      <c r="F132" s="438">
        <v>0</v>
      </c>
      <c r="G132" s="438">
        <v>0</v>
      </c>
      <c r="H132" s="454">
        <v>0</v>
      </c>
      <c r="I132" s="454">
        <v>0</v>
      </c>
      <c r="J132" s="454">
        <v>0</v>
      </c>
      <c r="K132" s="454">
        <v>0</v>
      </c>
      <c r="L132" s="454">
        <v>0</v>
      </c>
      <c r="M132" s="454">
        <v>0</v>
      </c>
      <c r="N132" s="454">
        <v>0</v>
      </c>
      <c r="O132" s="454">
        <v>0</v>
      </c>
      <c r="P132" s="454">
        <v>0</v>
      </c>
      <c r="Q132" s="454">
        <v>0</v>
      </c>
      <c r="R132" s="454">
        <v>0</v>
      </c>
      <c r="S132" s="454">
        <v>0</v>
      </c>
      <c r="T132" s="454">
        <v>0</v>
      </c>
      <c r="U132" s="454">
        <v>0</v>
      </c>
      <c r="V132" s="454">
        <v>0</v>
      </c>
      <c r="W132" s="454">
        <v>0</v>
      </c>
      <c r="X132" s="454">
        <v>0</v>
      </c>
      <c r="Y132" s="454">
        <v>0</v>
      </c>
      <c r="Z132" s="454"/>
      <c r="AA132" s="454"/>
      <c r="AB132" s="454"/>
      <c r="AC132" s="454"/>
      <c r="AD132" s="515"/>
      <c r="AE132" s="208"/>
      <c r="AF132" s="1410"/>
    </row>
    <row r="133" spans="1:33" ht="36" x14ac:dyDescent="0.35">
      <c r="A133" s="192" t="s">
        <v>93</v>
      </c>
      <c r="B133" s="438">
        <v>0</v>
      </c>
      <c r="C133" s="438">
        <v>0</v>
      </c>
      <c r="D133" s="438">
        <v>0</v>
      </c>
      <c r="E133" s="438">
        <v>0</v>
      </c>
      <c r="F133" s="438">
        <v>0</v>
      </c>
      <c r="G133" s="438">
        <v>0</v>
      </c>
      <c r="H133" s="454">
        <v>0</v>
      </c>
      <c r="I133" s="454">
        <v>0</v>
      </c>
      <c r="J133" s="454">
        <v>0</v>
      </c>
      <c r="K133" s="454">
        <v>0</v>
      </c>
      <c r="L133" s="454">
        <v>0</v>
      </c>
      <c r="M133" s="454">
        <v>0</v>
      </c>
      <c r="N133" s="454">
        <v>0</v>
      </c>
      <c r="O133" s="454">
        <v>0</v>
      </c>
      <c r="P133" s="454">
        <v>0</v>
      </c>
      <c r="Q133" s="454">
        <v>0</v>
      </c>
      <c r="R133" s="454">
        <v>0</v>
      </c>
      <c r="S133" s="454">
        <v>0</v>
      </c>
      <c r="T133" s="454">
        <v>0</v>
      </c>
      <c r="U133" s="454">
        <v>0</v>
      </c>
      <c r="V133" s="454">
        <v>0</v>
      </c>
      <c r="W133" s="454">
        <v>0</v>
      </c>
      <c r="X133" s="454">
        <v>0</v>
      </c>
      <c r="Y133" s="454">
        <v>0</v>
      </c>
      <c r="Z133" s="454">
        <v>0</v>
      </c>
      <c r="AA133" s="454"/>
      <c r="AB133" s="454">
        <v>0</v>
      </c>
      <c r="AC133" s="454"/>
      <c r="AD133" s="515">
        <v>0</v>
      </c>
      <c r="AE133" s="208"/>
      <c r="AF133" s="208"/>
    </row>
    <row r="134" spans="1:33" ht="18" x14ac:dyDescent="0.35">
      <c r="A134" s="437" t="s">
        <v>74</v>
      </c>
      <c r="B134" s="438">
        <f>H134+J134+L134+N134+P134+R134+T134+V134+X134+Z134+AB134+AD134</f>
        <v>2412.4090000000001</v>
      </c>
      <c r="C134" s="438">
        <f>H134+J134+L134+N134+P134+R134+T134+V134+X134</f>
        <v>1358.6410000000001</v>
      </c>
      <c r="D134" s="438">
        <f>E134</f>
        <v>925.97199999999998</v>
      </c>
      <c r="E134" s="438">
        <f>I134+K134+M134+O134+Q134+S134+U134+W134+Y134</f>
        <v>925.97199999999998</v>
      </c>
      <c r="F134" s="438">
        <f>E134/B134*100</f>
        <v>38.383706908737281</v>
      </c>
      <c r="G134" s="438">
        <f>E134/C134*100</f>
        <v>68.154280637784368</v>
      </c>
      <c r="H134" s="454">
        <v>0</v>
      </c>
      <c r="I134" s="454">
        <v>0</v>
      </c>
      <c r="J134" s="454">
        <v>0</v>
      </c>
      <c r="K134" s="454">
        <v>0</v>
      </c>
      <c r="L134" s="454">
        <v>0</v>
      </c>
      <c r="M134" s="454">
        <v>0</v>
      </c>
      <c r="N134" s="454">
        <v>65.400000000000006</v>
      </c>
      <c r="O134" s="454">
        <v>13.787000000000001</v>
      </c>
      <c r="P134" s="454">
        <v>138.25800000000001</v>
      </c>
      <c r="Q134" s="454">
        <v>76.59</v>
      </c>
      <c r="R134" s="454">
        <v>255.733</v>
      </c>
      <c r="S134" s="454">
        <v>325.08100000000002</v>
      </c>
      <c r="T134" s="454">
        <v>502.99400000000003</v>
      </c>
      <c r="U134" s="454">
        <v>218.62799999999999</v>
      </c>
      <c r="V134" s="454">
        <v>188.161</v>
      </c>
      <c r="W134" s="454">
        <v>149.40899999999999</v>
      </c>
      <c r="X134" s="454">
        <v>208.095</v>
      </c>
      <c r="Y134" s="454">
        <v>142.477</v>
      </c>
      <c r="Z134" s="454">
        <v>270.041</v>
      </c>
      <c r="AA134" s="454"/>
      <c r="AB134" s="454">
        <v>188.161</v>
      </c>
      <c r="AC134" s="454"/>
      <c r="AD134" s="515">
        <v>595.56600000000003</v>
      </c>
      <c r="AE134" s="208"/>
      <c r="AF134" s="210" t="s">
        <v>727</v>
      </c>
      <c r="AG134" s="1248">
        <f>AD134+AB134+Z134+X134+V134+T134+R134+P134+N134</f>
        <v>2412.4090000000001</v>
      </c>
    </row>
    <row r="135" spans="1:33" ht="18" x14ac:dyDescent="0.35">
      <c r="A135" s="437" t="s">
        <v>30</v>
      </c>
      <c r="B135" s="438">
        <v>0</v>
      </c>
      <c r="C135" s="438">
        <v>0</v>
      </c>
      <c r="D135" s="438">
        <v>0</v>
      </c>
      <c r="E135" s="438">
        <v>0</v>
      </c>
      <c r="F135" s="438">
        <v>0</v>
      </c>
      <c r="G135" s="438">
        <v>0</v>
      </c>
      <c r="H135" s="454">
        <v>0</v>
      </c>
      <c r="I135" s="454">
        <v>0</v>
      </c>
      <c r="J135" s="454">
        <v>0</v>
      </c>
      <c r="K135" s="454">
        <v>0</v>
      </c>
      <c r="L135" s="454">
        <v>0</v>
      </c>
      <c r="M135" s="454">
        <v>0</v>
      </c>
      <c r="N135" s="454">
        <v>0</v>
      </c>
      <c r="O135" s="454">
        <v>0</v>
      </c>
      <c r="P135" s="454">
        <v>0</v>
      </c>
      <c r="Q135" s="454">
        <v>0</v>
      </c>
      <c r="R135" s="454">
        <v>0</v>
      </c>
      <c r="S135" s="454">
        <v>0</v>
      </c>
      <c r="T135" s="454">
        <v>0</v>
      </c>
      <c r="U135" s="454">
        <v>0</v>
      </c>
      <c r="V135" s="454">
        <v>0</v>
      </c>
      <c r="W135" s="454">
        <v>0</v>
      </c>
      <c r="X135" s="454">
        <v>0</v>
      </c>
      <c r="Y135" s="454">
        <v>0</v>
      </c>
      <c r="Z135" s="454">
        <v>0</v>
      </c>
      <c r="AA135" s="454"/>
      <c r="AB135" s="454">
        <v>0</v>
      </c>
      <c r="AC135" s="454"/>
      <c r="AD135" s="515">
        <v>0</v>
      </c>
      <c r="AE135" s="208"/>
      <c r="AF135" s="208"/>
    </row>
    <row r="136" spans="1:33" ht="87" x14ac:dyDescent="0.3">
      <c r="A136" s="428" t="s">
        <v>350</v>
      </c>
      <c r="B136" s="453">
        <f>B112</f>
        <v>12082.921999999999</v>
      </c>
      <c r="C136" s="453">
        <f>C112</f>
        <v>9205.4249999999993</v>
      </c>
      <c r="D136" s="453">
        <f t="shared" ref="D136:E136" si="95">D112</f>
        <v>8650.3559999999998</v>
      </c>
      <c r="E136" s="453">
        <f t="shared" si="95"/>
        <v>8650.3559999999998</v>
      </c>
      <c r="F136" s="453">
        <f>E136/B136*100</f>
        <v>71.591590179925021</v>
      </c>
      <c r="G136" s="453">
        <f>E136/C136*100</f>
        <v>93.970196921923758</v>
      </c>
      <c r="H136" s="429">
        <f t="shared" ref="H136:AD136" si="96">H112</f>
        <v>1065.6949999999999</v>
      </c>
      <c r="I136" s="429">
        <f t="shared" si="96"/>
        <v>819.00499999999988</v>
      </c>
      <c r="J136" s="429">
        <f t="shared" si="96"/>
        <v>944.548</v>
      </c>
      <c r="K136" s="429">
        <f t="shared" si="96"/>
        <v>932.95600000000002</v>
      </c>
      <c r="L136" s="429">
        <f t="shared" si="96"/>
        <v>550.93499999999995</v>
      </c>
      <c r="M136" s="429">
        <f t="shared" si="96"/>
        <v>492.32800000000003</v>
      </c>
      <c r="N136" s="429">
        <f>N112</f>
        <v>1306.979</v>
      </c>
      <c r="O136" s="429">
        <f>O112</f>
        <v>1160.5029999999999</v>
      </c>
      <c r="P136" s="429">
        <f>P112</f>
        <v>894.14200000000005</v>
      </c>
      <c r="Q136" s="429">
        <f>Q112</f>
        <v>973.90800000000002</v>
      </c>
      <c r="R136" s="429">
        <f t="shared" si="96"/>
        <v>894.96</v>
      </c>
      <c r="S136" s="429">
        <f>S139</f>
        <v>1036.432</v>
      </c>
      <c r="T136" s="429">
        <f t="shared" si="96"/>
        <v>1935.3620000000001</v>
      </c>
      <c r="U136" s="429">
        <f>U139</f>
        <v>1655.1669999999999</v>
      </c>
      <c r="V136" s="429">
        <f t="shared" si="96"/>
        <v>847.18100000000004</v>
      </c>
      <c r="W136" s="429">
        <f>W139</f>
        <v>850.60199999999998</v>
      </c>
      <c r="X136" s="429">
        <f t="shared" si="96"/>
        <v>765.62300000000005</v>
      </c>
      <c r="Y136" s="429">
        <f>Y139</f>
        <v>729.45499999999993</v>
      </c>
      <c r="Z136" s="429">
        <f t="shared" si="96"/>
        <v>1194.4949999999999</v>
      </c>
      <c r="AA136" s="429"/>
      <c r="AB136" s="429">
        <f t="shared" si="96"/>
        <v>782.28099999999995</v>
      </c>
      <c r="AC136" s="429"/>
      <c r="AD136" s="514">
        <f t="shared" si="96"/>
        <v>900.721</v>
      </c>
      <c r="AE136" s="208"/>
      <c r="AF136" s="208"/>
      <c r="AG136" s="1246">
        <f>AD136+AB136+Z136+X136+V136+T136+R136+P136+N136+L136+J136+H136</f>
        <v>12082.921999999999</v>
      </c>
    </row>
    <row r="137" spans="1:33" ht="18" x14ac:dyDescent="0.35">
      <c r="A137" s="192" t="s">
        <v>29</v>
      </c>
      <c r="B137" s="438">
        <v>0</v>
      </c>
      <c r="C137" s="438">
        <v>0</v>
      </c>
      <c r="D137" s="438">
        <v>0</v>
      </c>
      <c r="E137" s="438">
        <v>0</v>
      </c>
      <c r="F137" s="438">
        <v>0</v>
      </c>
      <c r="G137" s="438">
        <v>0</v>
      </c>
      <c r="H137" s="454">
        <v>0</v>
      </c>
      <c r="I137" s="454">
        <v>0</v>
      </c>
      <c r="J137" s="454">
        <v>0</v>
      </c>
      <c r="K137" s="454">
        <v>0</v>
      </c>
      <c r="L137" s="454">
        <v>0</v>
      </c>
      <c r="M137" s="454" t="s">
        <v>590</v>
      </c>
      <c r="N137" s="454">
        <v>0</v>
      </c>
      <c r="O137" s="454">
        <v>0</v>
      </c>
      <c r="P137" s="454">
        <v>0</v>
      </c>
      <c r="Q137" s="454">
        <v>0</v>
      </c>
      <c r="R137" s="454">
        <v>0</v>
      </c>
      <c r="S137" s="454">
        <v>0</v>
      </c>
      <c r="T137" s="454">
        <v>0</v>
      </c>
      <c r="U137" s="454">
        <v>0</v>
      </c>
      <c r="V137" s="454">
        <v>0</v>
      </c>
      <c r="W137" s="454">
        <v>0</v>
      </c>
      <c r="X137" s="454">
        <v>0</v>
      </c>
      <c r="Y137" s="454">
        <v>0</v>
      </c>
      <c r="Z137" s="454">
        <v>0</v>
      </c>
      <c r="AA137" s="454"/>
      <c r="AB137" s="454">
        <v>0</v>
      </c>
      <c r="AC137" s="454"/>
      <c r="AD137" s="515">
        <v>0</v>
      </c>
      <c r="AE137" s="208"/>
      <c r="AF137" s="208"/>
    </row>
    <row r="138" spans="1:33" ht="36" x14ac:dyDescent="0.35">
      <c r="A138" s="190" t="s">
        <v>93</v>
      </c>
      <c r="B138" s="454">
        <v>0</v>
      </c>
      <c r="C138" s="454">
        <v>0</v>
      </c>
      <c r="D138" s="454">
        <v>0</v>
      </c>
      <c r="E138" s="454">
        <v>0</v>
      </c>
      <c r="F138" s="454">
        <v>0</v>
      </c>
      <c r="G138" s="454">
        <v>0</v>
      </c>
      <c r="H138" s="454">
        <v>0</v>
      </c>
      <c r="I138" s="454">
        <v>0</v>
      </c>
      <c r="J138" s="454">
        <v>0</v>
      </c>
      <c r="K138" s="454">
        <v>0</v>
      </c>
      <c r="L138" s="454">
        <v>0</v>
      </c>
      <c r="M138" s="454">
        <v>0</v>
      </c>
      <c r="N138" s="454">
        <v>0</v>
      </c>
      <c r="O138" s="454">
        <v>0</v>
      </c>
      <c r="P138" s="454">
        <v>0</v>
      </c>
      <c r="Q138" s="454">
        <v>0</v>
      </c>
      <c r="R138" s="454">
        <v>0</v>
      </c>
      <c r="S138" s="454">
        <v>0</v>
      </c>
      <c r="T138" s="454">
        <v>0</v>
      </c>
      <c r="U138" s="454">
        <v>0</v>
      </c>
      <c r="V138" s="454">
        <v>0</v>
      </c>
      <c r="W138" s="454">
        <v>0</v>
      </c>
      <c r="X138" s="454">
        <v>0</v>
      </c>
      <c r="Y138" s="454">
        <v>0</v>
      </c>
      <c r="Z138" s="454">
        <v>0</v>
      </c>
      <c r="AA138" s="454"/>
      <c r="AB138" s="454">
        <v>0</v>
      </c>
      <c r="AC138" s="454"/>
      <c r="AD138" s="515">
        <v>0</v>
      </c>
      <c r="AE138" s="208"/>
      <c r="AF138" s="208"/>
    </row>
    <row r="139" spans="1:33" ht="18" x14ac:dyDescent="0.35">
      <c r="A139" s="192" t="s">
        <v>28</v>
      </c>
      <c r="B139" s="438">
        <f>B115</f>
        <v>12082.921999999999</v>
      </c>
      <c r="C139" s="438">
        <f>C115</f>
        <v>9205.4249999999993</v>
      </c>
      <c r="D139" s="438">
        <f>D115</f>
        <v>8650.3559999999998</v>
      </c>
      <c r="E139" s="438">
        <f>E115</f>
        <v>8650.3559999999998</v>
      </c>
      <c r="F139" s="438">
        <f>E139/B139*100</f>
        <v>71.591590179925021</v>
      </c>
      <c r="G139" s="438">
        <f>E139/C139*100</f>
        <v>93.970196921923758</v>
      </c>
      <c r="H139" s="462">
        <f t="shared" ref="H139:AD139" si="97">H115</f>
        <v>1065.6949999999999</v>
      </c>
      <c r="I139" s="462">
        <f t="shared" si="97"/>
        <v>819.00499999999988</v>
      </c>
      <c r="J139" s="462">
        <f t="shared" si="97"/>
        <v>944.548</v>
      </c>
      <c r="K139" s="462">
        <f t="shared" si="97"/>
        <v>932.95600000000002</v>
      </c>
      <c r="L139" s="462">
        <f t="shared" si="97"/>
        <v>550.93499999999995</v>
      </c>
      <c r="M139" s="462">
        <f t="shared" si="97"/>
        <v>492.32800000000003</v>
      </c>
      <c r="N139" s="462">
        <f t="shared" si="97"/>
        <v>1306.979</v>
      </c>
      <c r="O139" s="462">
        <f>O115</f>
        <v>1160.5029999999999</v>
      </c>
      <c r="P139" s="454">
        <f>P115</f>
        <v>894.14200000000005</v>
      </c>
      <c r="Q139" s="454">
        <f>Q115</f>
        <v>973.90800000000002</v>
      </c>
      <c r="R139" s="462">
        <f t="shared" si="97"/>
        <v>894.96</v>
      </c>
      <c r="S139" s="462">
        <f>S115</f>
        <v>1036.432</v>
      </c>
      <c r="T139" s="462">
        <f t="shared" si="97"/>
        <v>1935.3620000000001</v>
      </c>
      <c r="U139" s="462">
        <f>U115</f>
        <v>1655.1669999999999</v>
      </c>
      <c r="V139" s="462">
        <f t="shared" si="97"/>
        <v>847.18100000000004</v>
      </c>
      <c r="W139" s="462">
        <f>W115</f>
        <v>850.60199999999998</v>
      </c>
      <c r="X139" s="462">
        <f t="shared" si="97"/>
        <v>765.62300000000005</v>
      </c>
      <c r="Y139" s="462">
        <f>Y115</f>
        <v>729.45499999999993</v>
      </c>
      <c r="Z139" s="462">
        <f t="shared" si="97"/>
        <v>1194.4949999999999</v>
      </c>
      <c r="AA139" s="462"/>
      <c r="AB139" s="462">
        <f t="shared" si="97"/>
        <v>782.28099999999995</v>
      </c>
      <c r="AC139" s="462"/>
      <c r="AD139" s="517">
        <f t="shared" si="97"/>
        <v>900.721</v>
      </c>
      <c r="AE139" s="208"/>
      <c r="AF139" s="208"/>
    </row>
    <row r="140" spans="1:33" ht="18" x14ac:dyDescent="0.35">
      <c r="A140" s="192" t="s">
        <v>30</v>
      </c>
      <c r="B140" s="491">
        <v>0</v>
      </c>
      <c r="C140" s="491">
        <v>0</v>
      </c>
      <c r="D140" s="491">
        <v>0</v>
      </c>
      <c r="E140" s="491">
        <v>0</v>
      </c>
      <c r="F140" s="491">
        <v>0</v>
      </c>
      <c r="G140" s="491">
        <v>0</v>
      </c>
      <c r="H140" s="454">
        <v>0</v>
      </c>
      <c r="I140" s="454">
        <v>0</v>
      </c>
      <c r="J140" s="454">
        <v>0</v>
      </c>
      <c r="K140" s="454">
        <v>0</v>
      </c>
      <c r="L140" s="454">
        <v>0</v>
      </c>
      <c r="M140" s="454">
        <v>0</v>
      </c>
      <c r="N140" s="454">
        <v>0</v>
      </c>
      <c r="O140" s="454">
        <v>0</v>
      </c>
      <c r="P140" s="454">
        <v>0</v>
      </c>
      <c r="Q140" s="454">
        <v>0</v>
      </c>
      <c r="R140" s="454">
        <v>0</v>
      </c>
      <c r="S140" s="454">
        <v>0</v>
      </c>
      <c r="T140" s="454">
        <v>0</v>
      </c>
      <c r="U140" s="454">
        <v>0</v>
      </c>
      <c r="V140" s="454">
        <v>0</v>
      </c>
      <c r="W140" s="454"/>
      <c r="X140" s="454">
        <v>0</v>
      </c>
      <c r="Y140" s="454"/>
      <c r="Z140" s="454">
        <v>0</v>
      </c>
      <c r="AA140" s="454"/>
      <c r="AB140" s="454">
        <v>0</v>
      </c>
      <c r="AC140" s="454"/>
      <c r="AD140" s="515">
        <v>0</v>
      </c>
      <c r="AE140" s="208"/>
      <c r="AF140" s="208"/>
    </row>
    <row r="141" spans="1:33" ht="18" x14ac:dyDescent="0.35">
      <c r="A141" s="192"/>
      <c r="B141" s="192"/>
      <c r="C141" s="192"/>
      <c r="D141" s="192"/>
      <c r="E141" s="192"/>
      <c r="F141" s="192"/>
      <c r="G141" s="192"/>
      <c r="H141" s="492"/>
      <c r="I141" s="492"/>
      <c r="J141" s="492"/>
      <c r="K141" s="492"/>
      <c r="L141" s="492"/>
      <c r="M141" s="492"/>
      <c r="N141" s="492"/>
      <c r="O141" s="492"/>
      <c r="P141" s="1143"/>
      <c r="Q141" s="1143"/>
      <c r="R141" s="492"/>
      <c r="S141" s="492"/>
      <c r="T141" s="492"/>
      <c r="U141" s="492"/>
      <c r="V141" s="492"/>
      <c r="W141" s="492"/>
      <c r="X141" s="492"/>
      <c r="Y141" s="492"/>
      <c r="Z141" s="492"/>
      <c r="AA141" s="492"/>
      <c r="AB141" s="492"/>
      <c r="AC141" s="492"/>
      <c r="AD141" s="531"/>
      <c r="AE141" s="208"/>
      <c r="AF141" s="208"/>
    </row>
    <row r="142" spans="1:33" ht="35.4" x14ac:dyDescent="0.35">
      <c r="A142" s="493" t="s">
        <v>351</v>
      </c>
      <c r="B142" s="494"/>
      <c r="C142" s="494"/>
      <c r="D142" s="494"/>
      <c r="E142" s="494"/>
      <c r="F142" s="494"/>
      <c r="G142" s="494"/>
      <c r="H142" s="492"/>
      <c r="I142" s="492"/>
      <c r="J142" s="492"/>
      <c r="K142" s="492"/>
      <c r="L142" s="492"/>
      <c r="M142" s="492"/>
      <c r="N142" s="492"/>
      <c r="O142" s="492"/>
      <c r="P142" s="1143"/>
      <c r="Q142" s="1143"/>
      <c r="R142" s="492"/>
      <c r="S142" s="492"/>
      <c r="T142" s="492"/>
      <c r="U142" s="492"/>
      <c r="V142" s="492"/>
      <c r="W142" s="492"/>
      <c r="X142" s="492"/>
      <c r="Y142" s="492"/>
      <c r="Z142" s="492"/>
      <c r="AA142" s="492"/>
      <c r="AB142" s="492"/>
      <c r="AC142" s="492"/>
      <c r="AD142" s="531"/>
      <c r="AE142" s="208"/>
      <c r="AF142" s="208"/>
    </row>
    <row r="143" spans="1:33" ht="17.399999999999999" x14ac:dyDescent="0.3">
      <c r="A143" s="428" t="s">
        <v>352</v>
      </c>
      <c r="B143" s="428"/>
      <c r="C143" s="428"/>
      <c r="D143" s="428"/>
      <c r="E143" s="428"/>
      <c r="F143" s="428"/>
      <c r="G143" s="428"/>
      <c r="H143" s="492"/>
      <c r="I143" s="492"/>
      <c r="J143" s="492"/>
      <c r="K143" s="492"/>
      <c r="L143" s="492"/>
      <c r="M143" s="492"/>
      <c r="N143" s="492"/>
      <c r="O143" s="492"/>
      <c r="P143" s="1143"/>
      <c r="Q143" s="1143"/>
      <c r="R143" s="492"/>
      <c r="S143" s="492"/>
      <c r="T143" s="492"/>
      <c r="U143" s="492"/>
      <c r="V143" s="492"/>
      <c r="W143" s="492"/>
      <c r="X143" s="492"/>
      <c r="Y143" s="492"/>
      <c r="Z143" s="492"/>
      <c r="AA143" s="492"/>
      <c r="AB143" s="492"/>
      <c r="AC143" s="492"/>
      <c r="AD143" s="531"/>
      <c r="AE143" s="208"/>
      <c r="AF143" s="208"/>
    </row>
    <row r="144" spans="1:33" ht="17.399999999999999" x14ac:dyDescent="0.3">
      <c r="A144" s="428" t="s">
        <v>353</v>
      </c>
      <c r="B144" s="428"/>
      <c r="C144" s="428"/>
      <c r="D144" s="428"/>
      <c r="E144" s="428"/>
      <c r="F144" s="428"/>
      <c r="G144" s="428"/>
      <c r="H144" s="492"/>
      <c r="I144" s="492"/>
      <c r="J144" s="492"/>
      <c r="K144" s="492"/>
      <c r="L144" s="492"/>
      <c r="M144" s="492"/>
      <c r="N144" s="492"/>
      <c r="O144" s="492"/>
      <c r="P144" s="1143"/>
      <c r="Q144" s="1143"/>
      <c r="R144" s="492"/>
      <c r="S144" s="492"/>
      <c r="T144" s="492"/>
      <c r="U144" s="492"/>
      <c r="V144" s="492"/>
      <c r="W144" s="492"/>
      <c r="X144" s="492"/>
      <c r="Y144" s="492"/>
      <c r="Z144" s="492"/>
      <c r="AA144" s="492"/>
      <c r="AB144" s="492"/>
      <c r="AC144" s="492"/>
      <c r="AD144" s="531"/>
      <c r="AE144" s="210"/>
      <c r="AF144" s="210"/>
    </row>
    <row r="145" spans="1:33" ht="18" x14ac:dyDescent="0.35">
      <c r="A145" s="192" t="s">
        <v>29</v>
      </c>
      <c r="B145" s="192"/>
      <c r="C145" s="192"/>
      <c r="D145" s="192"/>
      <c r="E145" s="192"/>
      <c r="F145" s="192"/>
      <c r="G145" s="192"/>
      <c r="H145" s="492"/>
      <c r="I145" s="492"/>
      <c r="J145" s="492"/>
      <c r="K145" s="492"/>
      <c r="L145" s="492"/>
      <c r="M145" s="492"/>
      <c r="N145" s="492"/>
      <c r="O145" s="492"/>
      <c r="P145" s="1143"/>
      <c r="Q145" s="1143"/>
      <c r="R145" s="492"/>
      <c r="S145" s="492"/>
      <c r="T145" s="492"/>
      <c r="U145" s="492"/>
      <c r="V145" s="492"/>
      <c r="W145" s="492"/>
      <c r="X145" s="492"/>
      <c r="Y145" s="492"/>
      <c r="Z145" s="492"/>
      <c r="AA145" s="492"/>
      <c r="AB145" s="492"/>
      <c r="AC145" s="492"/>
      <c r="AD145" s="531"/>
      <c r="AE145" s="208"/>
      <c r="AF145" s="208"/>
    </row>
    <row r="146" spans="1:33" ht="36" x14ac:dyDescent="0.35">
      <c r="A146" s="190" t="s">
        <v>93</v>
      </c>
      <c r="B146" s="192"/>
      <c r="C146" s="192"/>
      <c r="D146" s="192"/>
      <c r="E146" s="192"/>
      <c r="F146" s="192"/>
      <c r="G146" s="192"/>
      <c r="H146" s="492"/>
      <c r="I146" s="492"/>
      <c r="J146" s="492"/>
      <c r="K146" s="492"/>
      <c r="L146" s="492"/>
      <c r="M146" s="492"/>
      <c r="N146" s="492"/>
      <c r="O146" s="492"/>
      <c r="P146" s="1143"/>
      <c r="Q146" s="1143"/>
      <c r="R146" s="492"/>
      <c r="S146" s="492"/>
      <c r="T146" s="492"/>
      <c r="U146" s="492"/>
      <c r="V146" s="492"/>
      <c r="W146" s="492"/>
      <c r="X146" s="492"/>
      <c r="Y146" s="492"/>
      <c r="Z146" s="492"/>
      <c r="AA146" s="492"/>
      <c r="AB146" s="492"/>
      <c r="AC146" s="492"/>
      <c r="AD146" s="531"/>
      <c r="AE146" s="208"/>
      <c r="AF146" s="208"/>
    </row>
    <row r="147" spans="1:33" ht="18" x14ac:dyDescent="0.35">
      <c r="A147" s="192" t="s">
        <v>28</v>
      </c>
      <c r="B147" s="192"/>
      <c r="C147" s="192"/>
      <c r="D147" s="192"/>
      <c r="E147" s="192"/>
      <c r="F147" s="192"/>
      <c r="G147" s="192"/>
      <c r="H147" s="492"/>
      <c r="I147" s="492"/>
      <c r="J147" s="492"/>
      <c r="K147" s="492"/>
      <c r="L147" s="492"/>
      <c r="M147" s="492"/>
      <c r="N147" s="492"/>
      <c r="O147" s="492"/>
      <c r="P147" s="1143"/>
      <c r="Q147" s="1143"/>
      <c r="R147" s="492"/>
      <c r="S147" s="492"/>
      <c r="T147" s="492"/>
      <c r="U147" s="492"/>
      <c r="V147" s="492"/>
      <c r="W147" s="492"/>
      <c r="X147" s="492"/>
      <c r="Y147" s="492"/>
      <c r="Z147" s="492"/>
      <c r="AA147" s="492"/>
      <c r="AB147" s="492"/>
      <c r="AC147" s="492"/>
      <c r="AD147" s="531"/>
      <c r="AE147" s="208"/>
      <c r="AF147" s="208"/>
    </row>
    <row r="148" spans="1:33" ht="36" x14ac:dyDescent="0.35">
      <c r="A148" s="495" t="s">
        <v>94</v>
      </c>
      <c r="B148" s="192"/>
      <c r="C148" s="192"/>
      <c r="D148" s="192"/>
      <c r="E148" s="192"/>
      <c r="F148" s="192"/>
      <c r="G148" s="192"/>
      <c r="H148" s="492"/>
      <c r="I148" s="492"/>
      <c r="J148" s="492"/>
      <c r="K148" s="492"/>
      <c r="L148" s="492"/>
      <c r="M148" s="492"/>
      <c r="N148" s="492"/>
      <c r="O148" s="492"/>
      <c r="P148" s="1143"/>
      <c r="Q148" s="1143"/>
      <c r="R148" s="492"/>
      <c r="S148" s="492"/>
      <c r="T148" s="492"/>
      <c r="U148" s="492"/>
      <c r="V148" s="492"/>
      <c r="W148" s="492"/>
      <c r="X148" s="492"/>
      <c r="Y148" s="492"/>
      <c r="Z148" s="492"/>
      <c r="AA148" s="492"/>
      <c r="AB148" s="492"/>
      <c r="AC148" s="492"/>
      <c r="AD148" s="531"/>
      <c r="AE148" s="208"/>
      <c r="AF148" s="208"/>
    </row>
    <row r="149" spans="1:33" ht="18" x14ac:dyDescent="0.35">
      <c r="A149" s="192" t="s">
        <v>30</v>
      </c>
      <c r="B149" s="192"/>
      <c r="C149" s="192"/>
      <c r="D149" s="192"/>
      <c r="E149" s="192"/>
      <c r="F149" s="192"/>
      <c r="G149" s="192"/>
      <c r="H149" s="492"/>
      <c r="I149" s="492"/>
      <c r="J149" s="492"/>
      <c r="K149" s="492"/>
      <c r="L149" s="492"/>
      <c r="M149" s="492"/>
      <c r="N149" s="492"/>
      <c r="O149" s="492"/>
      <c r="P149" s="1143"/>
      <c r="Q149" s="1143"/>
      <c r="R149" s="492"/>
      <c r="S149" s="492"/>
      <c r="T149" s="492"/>
      <c r="U149" s="492"/>
      <c r="V149" s="492"/>
      <c r="W149" s="492"/>
      <c r="X149" s="492"/>
      <c r="Y149" s="492"/>
      <c r="Z149" s="492"/>
      <c r="AA149" s="492"/>
      <c r="AB149" s="492"/>
      <c r="AC149" s="492"/>
      <c r="AD149" s="531"/>
      <c r="AE149" s="208"/>
      <c r="AF149" s="208"/>
    </row>
    <row r="150" spans="1:33" ht="87.6" x14ac:dyDescent="0.35">
      <c r="A150" s="428" t="s">
        <v>354</v>
      </c>
      <c r="B150" s="192"/>
      <c r="C150" s="192"/>
      <c r="D150" s="192"/>
      <c r="E150" s="192"/>
      <c r="F150" s="192"/>
      <c r="G150" s="192"/>
      <c r="H150" s="492"/>
      <c r="I150" s="492"/>
      <c r="J150" s="492"/>
      <c r="K150" s="492"/>
      <c r="L150" s="492"/>
      <c r="M150" s="492"/>
      <c r="N150" s="492"/>
      <c r="O150" s="492"/>
      <c r="P150" s="1143"/>
      <c r="Q150" s="1143"/>
      <c r="R150" s="492"/>
      <c r="S150" s="492"/>
      <c r="T150" s="492"/>
      <c r="U150" s="492"/>
      <c r="V150" s="492"/>
      <c r="W150" s="492"/>
      <c r="X150" s="492"/>
      <c r="Y150" s="492"/>
      <c r="Z150" s="492"/>
      <c r="AA150" s="492"/>
      <c r="AB150" s="492"/>
      <c r="AC150" s="492"/>
      <c r="AD150" s="531"/>
      <c r="AE150" s="208"/>
      <c r="AF150" s="208"/>
    </row>
    <row r="151" spans="1:33" ht="18" x14ac:dyDescent="0.35">
      <c r="A151" s="192" t="s">
        <v>29</v>
      </c>
      <c r="B151" s="192"/>
      <c r="C151" s="192"/>
      <c r="D151" s="192"/>
      <c r="E151" s="192"/>
      <c r="F151" s="192"/>
      <c r="G151" s="192"/>
      <c r="H151" s="492"/>
      <c r="I151" s="492"/>
      <c r="J151" s="492"/>
      <c r="K151" s="492"/>
      <c r="L151" s="492"/>
      <c r="M151" s="492"/>
      <c r="N151" s="492"/>
      <c r="O151" s="492"/>
      <c r="P151" s="1143"/>
      <c r="Q151" s="1143"/>
      <c r="R151" s="492"/>
      <c r="S151" s="492"/>
      <c r="T151" s="492"/>
      <c r="U151" s="492"/>
      <c r="V151" s="492"/>
      <c r="W151" s="492"/>
      <c r="X151" s="492"/>
      <c r="Y151" s="492"/>
      <c r="Z151" s="492"/>
      <c r="AA151" s="492"/>
      <c r="AB151" s="492"/>
      <c r="AC151" s="492"/>
      <c r="AD151" s="531"/>
      <c r="AE151" s="208"/>
      <c r="AF151" s="208"/>
    </row>
    <row r="152" spans="1:33" ht="36" x14ac:dyDescent="0.35">
      <c r="A152" s="190" t="s">
        <v>93</v>
      </c>
      <c r="B152" s="192"/>
      <c r="C152" s="192"/>
      <c r="D152" s="192"/>
      <c r="E152" s="192"/>
      <c r="F152" s="192"/>
      <c r="G152" s="192"/>
      <c r="H152" s="492"/>
      <c r="I152" s="492"/>
      <c r="J152" s="492"/>
      <c r="K152" s="492"/>
      <c r="L152" s="492"/>
      <c r="M152" s="492"/>
      <c r="N152" s="492"/>
      <c r="O152" s="492"/>
      <c r="P152" s="1143"/>
      <c r="Q152" s="1143"/>
      <c r="R152" s="492"/>
      <c r="S152" s="492"/>
      <c r="T152" s="492"/>
      <c r="U152" s="492"/>
      <c r="V152" s="492"/>
      <c r="W152" s="492"/>
      <c r="X152" s="492"/>
      <c r="Y152" s="492"/>
      <c r="Z152" s="492"/>
      <c r="AA152" s="492"/>
      <c r="AB152" s="492"/>
      <c r="AC152" s="492"/>
      <c r="AD152" s="531"/>
      <c r="AE152" s="208"/>
      <c r="AF152" s="208"/>
    </row>
    <row r="153" spans="1:33" ht="18" x14ac:dyDescent="0.35">
      <c r="A153" s="192" t="s">
        <v>28</v>
      </c>
      <c r="B153" s="192"/>
      <c r="C153" s="192"/>
      <c r="D153" s="192"/>
      <c r="E153" s="192"/>
      <c r="F153" s="192"/>
      <c r="G153" s="192"/>
      <c r="H153" s="492"/>
      <c r="I153" s="492"/>
      <c r="J153" s="492"/>
      <c r="K153" s="492"/>
      <c r="L153" s="492"/>
      <c r="M153" s="492"/>
      <c r="N153" s="492"/>
      <c r="O153" s="492"/>
      <c r="P153" s="1143"/>
      <c r="Q153" s="1143"/>
      <c r="R153" s="492"/>
      <c r="S153" s="492"/>
      <c r="T153" s="492"/>
      <c r="U153" s="492"/>
      <c r="V153" s="492"/>
      <c r="W153" s="492"/>
      <c r="X153" s="492"/>
      <c r="Y153" s="492"/>
      <c r="Z153" s="492"/>
      <c r="AA153" s="492"/>
      <c r="AB153" s="492"/>
      <c r="AC153" s="492"/>
      <c r="AD153" s="531"/>
      <c r="AE153" s="208"/>
      <c r="AF153" s="208"/>
    </row>
    <row r="154" spans="1:33" ht="36" x14ac:dyDescent="0.35">
      <c r="A154" s="495" t="s">
        <v>94</v>
      </c>
      <c r="B154" s="192"/>
      <c r="C154" s="192"/>
      <c r="D154" s="192"/>
      <c r="E154" s="192"/>
      <c r="F154" s="192"/>
      <c r="G154" s="192"/>
      <c r="H154" s="492"/>
      <c r="I154" s="492"/>
      <c r="J154" s="492"/>
      <c r="K154" s="492"/>
      <c r="L154" s="492"/>
      <c r="M154" s="492"/>
      <c r="N154" s="492"/>
      <c r="O154" s="492"/>
      <c r="P154" s="1143"/>
      <c r="Q154" s="1143"/>
      <c r="R154" s="492"/>
      <c r="S154" s="492"/>
      <c r="T154" s="492"/>
      <c r="U154" s="492"/>
      <c r="V154" s="492"/>
      <c r="W154" s="492"/>
      <c r="X154" s="492"/>
      <c r="Y154" s="492"/>
      <c r="Z154" s="492"/>
      <c r="AA154" s="492"/>
      <c r="AB154" s="492"/>
      <c r="AC154" s="492"/>
      <c r="AD154" s="531"/>
      <c r="AE154" s="208"/>
      <c r="AF154" s="208"/>
    </row>
    <row r="155" spans="1:33" ht="18" x14ac:dyDescent="0.35">
      <c r="A155" s="192" t="s">
        <v>30</v>
      </c>
      <c r="B155" s="192"/>
      <c r="C155" s="192"/>
      <c r="D155" s="192"/>
      <c r="E155" s="192"/>
      <c r="F155" s="192"/>
      <c r="G155" s="192"/>
      <c r="H155" s="492"/>
      <c r="I155" s="492"/>
      <c r="J155" s="492"/>
      <c r="K155" s="492"/>
      <c r="L155" s="492"/>
      <c r="M155" s="492"/>
      <c r="N155" s="492"/>
      <c r="O155" s="492"/>
      <c r="P155" s="1143"/>
      <c r="Q155" s="1143"/>
      <c r="R155" s="492"/>
      <c r="S155" s="492"/>
      <c r="T155" s="492"/>
      <c r="U155" s="492"/>
      <c r="V155" s="492"/>
      <c r="W155" s="492"/>
      <c r="X155" s="492"/>
      <c r="Y155" s="492"/>
      <c r="Z155" s="492"/>
      <c r="AA155" s="492"/>
      <c r="AB155" s="492"/>
      <c r="AC155" s="492"/>
      <c r="AD155" s="531"/>
      <c r="AE155" s="208"/>
      <c r="AF155" s="208"/>
    </row>
    <row r="156" spans="1:33" ht="18" x14ac:dyDescent="0.35">
      <c r="A156" s="428" t="s">
        <v>352</v>
      </c>
      <c r="B156" s="192"/>
      <c r="C156" s="192"/>
      <c r="D156" s="192"/>
      <c r="E156" s="192"/>
      <c r="F156" s="192"/>
      <c r="G156" s="192"/>
      <c r="H156" s="492"/>
      <c r="I156" s="492"/>
      <c r="J156" s="492"/>
      <c r="K156" s="492"/>
      <c r="L156" s="492"/>
      <c r="M156" s="492"/>
      <c r="N156" s="492"/>
      <c r="O156" s="492"/>
      <c r="P156" s="1143"/>
      <c r="Q156" s="1143"/>
      <c r="R156" s="492"/>
      <c r="S156" s="492"/>
      <c r="T156" s="492"/>
      <c r="U156" s="492"/>
      <c r="V156" s="492"/>
      <c r="W156" s="492"/>
      <c r="X156" s="492"/>
      <c r="Y156" s="492"/>
      <c r="Z156" s="492"/>
      <c r="AA156" s="492"/>
      <c r="AB156" s="492"/>
      <c r="AC156" s="492"/>
      <c r="AD156" s="531"/>
      <c r="AE156" s="208"/>
      <c r="AF156" s="208"/>
    </row>
    <row r="157" spans="1:33" ht="17.399999999999999" x14ac:dyDescent="0.3">
      <c r="A157" s="496" t="s">
        <v>108</v>
      </c>
      <c r="B157" s="497">
        <f>H157+J157+L157+N157+P157+R157+T157+V157+X157+Z157+AB157+AD157</f>
        <v>28080.321</v>
      </c>
      <c r="C157" s="497">
        <f>C160</f>
        <v>20144.812999999998</v>
      </c>
      <c r="D157" s="497">
        <f>D160</f>
        <v>18700.659</v>
      </c>
      <c r="E157" s="497">
        <f>E160</f>
        <v>18700.659</v>
      </c>
      <c r="F157" s="497">
        <f>E157/B157*100</f>
        <v>66.597027149369126</v>
      </c>
      <c r="G157" s="497">
        <f>E157/C157*100</f>
        <v>92.831137226242816</v>
      </c>
      <c r="H157" s="498">
        <f>H160</f>
        <v>1888.3449999999998</v>
      </c>
      <c r="I157" s="498">
        <f t="shared" ref="I157:AE157" si="98">I160</f>
        <v>1397.482</v>
      </c>
      <c r="J157" s="498">
        <f>J160</f>
        <v>2283.0990000000002</v>
      </c>
      <c r="K157" s="498">
        <f t="shared" si="98"/>
        <v>2129.9429999999998</v>
      </c>
      <c r="L157" s="498">
        <f t="shared" si="98"/>
        <v>1457.8249999999998</v>
      </c>
      <c r="M157" s="498">
        <f t="shared" si="98"/>
        <v>1453.4350000000002</v>
      </c>
      <c r="N157" s="498">
        <f t="shared" si="98"/>
        <v>2737.7040000000002</v>
      </c>
      <c r="O157" s="498">
        <f t="shared" si="98"/>
        <v>2541.768</v>
      </c>
      <c r="P157" s="498">
        <f>P160</f>
        <v>2086.2260000000001</v>
      </c>
      <c r="Q157" s="498">
        <f t="shared" si="98"/>
        <v>1904.9180000000001</v>
      </c>
      <c r="R157" s="498">
        <f t="shared" si="98"/>
        <v>2252.3429999999998</v>
      </c>
      <c r="S157" s="498">
        <f t="shared" si="98"/>
        <v>2202.4490000000001</v>
      </c>
      <c r="T157" s="498">
        <f t="shared" si="98"/>
        <v>3661.9360000000001</v>
      </c>
      <c r="U157" s="498">
        <f t="shared" si="98"/>
        <v>2990.4269999999997</v>
      </c>
      <c r="V157" s="498">
        <f t="shared" si="98"/>
        <v>2145.9750000000004</v>
      </c>
      <c r="W157" s="498">
        <f t="shared" si="98"/>
        <v>2167.422</v>
      </c>
      <c r="X157" s="498">
        <f t="shared" si="98"/>
        <v>1631.3600000000001</v>
      </c>
      <c r="Y157" s="498">
        <f t="shared" si="98"/>
        <v>1912.8150000000001</v>
      </c>
      <c r="Z157" s="498">
        <f t="shared" si="98"/>
        <v>2449.5810000000001</v>
      </c>
      <c r="AA157" s="498">
        <f t="shared" si="98"/>
        <v>0</v>
      </c>
      <c r="AB157" s="498">
        <f t="shared" si="98"/>
        <v>3231.817</v>
      </c>
      <c r="AC157" s="498">
        <f t="shared" si="98"/>
        <v>0</v>
      </c>
      <c r="AD157" s="498">
        <f t="shared" si="98"/>
        <v>2254.11</v>
      </c>
      <c r="AE157" s="500">
        <f t="shared" si="98"/>
        <v>0</v>
      </c>
      <c r="AF157" s="1247"/>
      <c r="AG157" s="1246">
        <f>AD157+AB157+Z157+X157+V157+T157+R157+P157+N157+L157+J157+H157</f>
        <v>28080.321000000004</v>
      </c>
    </row>
    <row r="158" spans="1:33" ht="17.399999999999999" x14ac:dyDescent="0.3">
      <c r="A158" s="496" t="s">
        <v>29</v>
      </c>
      <c r="B158" s="499">
        <v>0</v>
      </c>
      <c r="C158" s="499">
        <v>0</v>
      </c>
      <c r="D158" s="499">
        <v>0</v>
      </c>
      <c r="E158" s="499">
        <v>0</v>
      </c>
      <c r="F158" s="497">
        <v>0</v>
      </c>
      <c r="G158" s="497">
        <v>0</v>
      </c>
      <c r="H158" s="500">
        <v>0</v>
      </c>
      <c r="I158" s="500">
        <v>0</v>
      </c>
      <c r="J158" s="500">
        <v>0</v>
      </c>
      <c r="K158" s="500">
        <v>0</v>
      </c>
      <c r="L158" s="500">
        <v>0</v>
      </c>
      <c r="M158" s="500">
        <v>0</v>
      </c>
      <c r="N158" s="500">
        <v>0</v>
      </c>
      <c r="O158" s="500">
        <v>0</v>
      </c>
      <c r="P158" s="498">
        <v>0</v>
      </c>
      <c r="Q158" s="498">
        <v>0</v>
      </c>
      <c r="R158" s="500">
        <v>0</v>
      </c>
      <c r="S158" s="500">
        <v>0</v>
      </c>
      <c r="T158" s="500">
        <v>0</v>
      </c>
      <c r="U158" s="500">
        <v>0</v>
      </c>
      <c r="V158" s="500">
        <v>0</v>
      </c>
      <c r="W158" s="500">
        <v>0</v>
      </c>
      <c r="X158" s="500">
        <v>0</v>
      </c>
      <c r="Y158" s="500">
        <v>0</v>
      </c>
      <c r="Z158" s="500">
        <v>0</v>
      </c>
      <c r="AA158" s="500"/>
      <c r="AB158" s="500">
        <v>0</v>
      </c>
      <c r="AC158" s="500"/>
      <c r="AD158" s="502">
        <v>0</v>
      </c>
      <c r="AE158" s="500"/>
      <c r="AF158" s="208"/>
    </row>
    <row r="159" spans="1:33" ht="34.799999999999997" x14ac:dyDescent="0.3">
      <c r="A159" s="501" t="s">
        <v>93</v>
      </c>
      <c r="B159" s="500">
        <v>0</v>
      </c>
      <c r="C159" s="500">
        <v>0</v>
      </c>
      <c r="D159" s="500">
        <v>0</v>
      </c>
      <c r="E159" s="500">
        <v>0</v>
      </c>
      <c r="F159" s="497">
        <v>0</v>
      </c>
      <c r="G159" s="497">
        <v>0</v>
      </c>
      <c r="H159" s="500">
        <v>0</v>
      </c>
      <c r="I159" s="500">
        <v>0</v>
      </c>
      <c r="J159" s="500">
        <v>0</v>
      </c>
      <c r="K159" s="500">
        <v>0</v>
      </c>
      <c r="L159" s="500">
        <v>0</v>
      </c>
      <c r="M159" s="500">
        <v>0</v>
      </c>
      <c r="N159" s="500">
        <v>0</v>
      </c>
      <c r="O159" s="500">
        <v>0</v>
      </c>
      <c r="P159" s="498">
        <v>0</v>
      </c>
      <c r="Q159" s="498">
        <v>0</v>
      </c>
      <c r="R159" s="500">
        <v>0</v>
      </c>
      <c r="S159" s="500">
        <v>0</v>
      </c>
      <c r="T159" s="500">
        <v>0</v>
      </c>
      <c r="U159" s="500">
        <v>0</v>
      </c>
      <c r="V159" s="500">
        <v>0</v>
      </c>
      <c r="W159" s="500">
        <v>0</v>
      </c>
      <c r="X159" s="500">
        <v>0</v>
      </c>
      <c r="Y159" s="500">
        <v>0</v>
      </c>
      <c r="Z159" s="500">
        <v>0</v>
      </c>
      <c r="AA159" s="500"/>
      <c r="AB159" s="500">
        <v>0</v>
      </c>
      <c r="AC159" s="502"/>
      <c r="AD159" s="502">
        <v>0</v>
      </c>
      <c r="AE159" s="500"/>
      <c r="AF159" s="208"/>
    </row>
    <row r="160" spans="1:33" ht="17.399999999999999" x14ac:dyDescent="0.3">
      <c r="A160" s="496" t="s">
        <v>28</v>
      </c>
      <c r="B160" s="497">
        <f>B12+B65+B80+B109</f>
        <v>28080.320999999996</v>
      </c>
      <c r="C160" s="497">
        <f>C12+C65+C80+C109</f>
        <v>20144.812999999998</v>
      </c>
      <c r="D160" s="497">
        <f>D12+D65+D80+D109</f>
        <v>18700.659</v>
      </c>
      <c r="E160" s="497">
        <f>E12+E65+E80+E109</f>
        <v>18700.659</v>
      </c>
      <c r="F160" s="497">
        <f>E160/B160*100</f>
        <v>66.59702714936914</v>
      </c>
      <c r="G160" s="497">
        <f>E160/C160*100</f>
        <v>92.831137226242816</v>
      </c>
      <c r="H160" s="497">
        <f>H12+H65+H80+H109</f>
        <v>1888.3449999999998</v>
      </c>
      <c r="I160" s="497">
        <f t="shared" ref="I160:AE160" si="99">I12+I65+I80+I109</f>
        <v>1397.482</v>
      </c>
      <c r="J160" s="497">
        <f t="shared" si="99"/>
        <v>2283.0990000000002</v>
      </c>
      <c r="K160" s="497">
        <f t="shared" si="99"/>
        <v>2129.9429999999998</v>
      </c>
      <c r="L160" s="497">
        <f>L12+L65+L80+L109</f>
        <v>1457.8249999999998</v>
      </c>
      <c r="M160" s="497">
        <f>M12+M65+M80+M109</f>
        <v>1453.4350000000002</v>
      </c>
      <c r="N160" s="497">
        <f t="shared" si="99"/>
        <v>2737.7040000000002</v>
      </c>
      <c r="O160" s="497">
        <f t="shared" si="99"/>
        <v>2541.768</v>
      </c>
      <c r="P160" s="498">
        <f>P12+P65+P80+P109</f>
        <v>2086.2260000000001</v>
      </c>
      <c r="Q160" s="498">
        <f>Q12+Q65+Q80+Q109</f>
        <v>1904.9180000000001</v>
      </c>
      <c r="R160" s="497">
        <f t="shared" si="99"/>
        <v>2252.3429999999998</v>
      </c>
      <c r="S160" s="497">
        <f t="shared" si="99"/>
        <v>2202.4490000000001</v>
      </c>
      <c r="T160" s="497">
        <f t="shared" si="99"/>
        <v>3661.9360000000001</v>
      </c>
      <c r="U160" s="497">
        <f>U12+U65+U80+U109</f>
        <v>2990.4269999999997</v>
      </c>
      <c r="V160" s="497">
        <f t="shared" si="99"/>
        <v>2145.9750000000004</v>
      </c>
      <c r="W160" s="497">
        <f t="shared" si="99"/>
        <v>2167.422</v>
      </c>
      <c r="X160" s="497">
        <f t="shared" si="99"/>
        <v>1631.3600000000001</v>
      </c>
      <c r="Y160" s="497">
        <f t="shared" si="99"/>
        <v>1912.8150000000001</v>
      </c>
      <c r="Z160" s="497">
        <f t="shared" si="99"/>
        <v>2449.5810000000001</v>
      </c>
      <c r="AA160" s="497">
        <f t="shared" si="99"/>
        <v>0</v>
      </c>
      <c r="AB160" s="497">
        <f t="shared" si="99"/>
        <v>3231.817</v>
      </c>
      <c r="AC160" s="497">
        <f t="shared" si="99"/>
        <v>0</v>
      </c>
      <c r="AD160" s="497">
        <f t="shared" si="99"/>
        <v>2254.11</v>
      </c>
      <c r="AE160" s="500">
        <f t="shared" si="99"/>
        <v>0</v>
      </c>
      <c r="AF160" s="208"/>
    </row>
    <row r="161" spans="1:32" ht="17.399999999999999" x14ac:dyDescent="0.3">
      <c r="A161" s="496" t="s">
        <v>30</v>
      </c>
      <c r="B161" s="499">
        <v>0</v>
      </c>
      <c r="C161" s="499">
        <v>0</v>
      </c>
      <c r="D161" s="499">
        <v>0</v>
      </c>
      <c r="E161" s="499">
        <v>0</v>
      </c>
      <c r="F161" s="497">
        <v>0</v>
      </c>
      <c r="G161" s="497">
        <v>0</v>
      </c>
      <c r="H161" s="500">
        <v>0</v>
      </c>
      <c r="I161" s="500">
        <v>0</v>
      </c>
      <c r="J161" s="500">
        <v>0</v>
      </c>
      <c r="K161" s="500">
        <v>0</v>
      </c>
      <c r="L161" s="500">
        <v>0</v>
      </c>
      <c r="M161" s="500">
        <v>0</v>
      </c>
      <c r="N161" s="500">
        <v>0</v>
      </c>
      <c r="O161" s="500">
        <v>0</v>
      </c>
      <c r="P161" s="498">
        <v>0</v>
      </c>
      <c r="Q161" s="498">
        <v>0</v>
      </c>
      <c r="R161" s="500">
        <v>0</v>
      </c>
      <c r="S161" s="500">
        <v>0</v>
      </c>
      <c r="T161" s="500">
        <v>0</v>
      </c>
      <c r="U161" s="500">
        <v>0</v>
      </c>
      <c r="V161" s="500">
        <v>0</v>
      </c>
      <c r="W161" s="500">
        <v>0</v>
      </c>
      <c r="X161" s="500">
        <v>0</v>
      </c>
      <c r="Y161" s="500">
        <v>0</v>
      </c>
      <c r="Z161" s="500">
        <v>0</v>
      </c>
      <c r="AA161" s="500"/>
      <c r="AB161" s="500">
        <v>0</v>
      </c>
      <c r="AC161" s="502"/>
      <c r="AD161" s="502">
        <v>0</v>
      </c>
      <c r="AE161" s="500"/>
      <c r="AF161" s="208"/>
    </row>
    <row r="162" spans="1:32" ht="17.399999999999999" x14ac:dyDescent="0.3">
      <c r="A162" s="1245"/>
      <c r="B162" s="1238"/>
      <c r="C162" s="503"/>
      <c r="D162" s="503"/>
      <c r="E162" s="503"/>
      <c r="F162" s="503"/>
      <c r="G162" s="503"/>
      <c r="H162" s="503"/>
      <c r="I162" s="1241"/>
      <c r="J162" s="1241"/>
      <c r="K162" s="1241"/>
      <c r="L162" s="1241"/>
      <c r="M162" s="1241"/>
      <c r="N162" s="1241"/>
      <c r="O162" s="1241"/>
      <c r="P162" s="1241"/>
      <c r="Q162" s="1241"/>
      <c r="R162" s="1241"/>
      <c r="S162" s="1241"/>
      <c r="T162" s="1241"/>
      <c r="U162" s="1241"/>
      <c r="V162" s="1241"/>
      <c r="W162" s="1241"/>
      <c r="X162" s="1241"/>
      <c r="Y162" s="1241"/>
      <c r="Z162" s="1241"/>
      <c r="AA162" s="1241"/>
      <c r="AB162" s="1241"/>
      <c r="AC162" s="1241"/>
      <c r="AD162" s="1241"/>
      <c r="AE162" s="187"/>
      <c r="AF162" s="187"/>
    </row>
    <row r="163" spans="1:32" ht="18" x14ac:dyDescent="0.35">
      <c r="A163" s="1244" t="s">
        <v>29</v>
      </c>
      <c r="B163" s="192"/>
      <c r="C163" s="192"/>
      <c r="D163" s="192"/>
      <c r="E163" s="192"/>
      <c r="F163" s="497" t="e">
        <f t="shared" ref="F163:F186" si="100">E163/B163*100</f>
        <v>#DIV/0!</v>
      </c>
      <c r="G163" s="497" t="e">
        <f t="shared" ref="G163:G186" si="101">E163/C163*100</f>
        <v>#DIV/0!</v>
      </c>
      <c r="H163" s="531"/>
      <c r="I163" s="1241"/>
      <c r="J163" s="1241"/>
      <c r="K163" s="1241"/>
      <c r="L163" s="1241"/>
      <c r="M163" s="1241"/>
      <c r="N163" s="1241"/>
      <c r="O163" s="1241"/>
      <c r="P163" s="1241"/>
      <c r="Q163" s="1241"/>
      <c r="R163" s="1241"/>
      <c r="S163" s="1241"/>
      <c r="T163" s="1241"/>
      <c r="U163" s="1241"/>
      <c r="V163" s="1241"/>
      <c r="W163" s="1241"/>
      <c r="X163" s="1241"/>
      <c r="Y163" s="1241"/>
      <c r="Z163" s="1241"/>
      <c r="AA163" s="1241"/>
      <c r="AB163" s="1241"/>
      <c r="AC163" s="1241"/>
      <c r="AD163" s="1241"/>
      <c r="AE163" s="187"/>
      <c r="AF163" s="187"/>
    </row>
    <row r="164" spans="1:32" ht="36" x14ac:dyDescent="0.35">
      <c r="A164" s="190" t="s">
        <v>93</v>
      </c>
      <c r="B164" s="192"/>
      <c r="C164" s="192"/>
      <c r="D164" s="192"/>
      <c r="E164" s="192"/>
      <c r="F164" s="497" t="e">
        <f t="shared" si="100"/>
        <v>#DIV/0!</v>
      </c>
      <c r="G164" s="497" t="e">
        <f t="shared" si="101"/>
        <v>#DIV/0!</v>
      </c>
      <c r="H164" s="531"/>
      <c r="I164" s="1241"/>
      <c r="J164" s="1241"/>
      <c r="K164" s="1241"/>
      <c r="L164" s="1241"/>
      <c r="M164" s="1241"/>
      <c r="N164" s="1241"/>
      <c r="O164" s="1241"/>
      <c r="P164" s="1241"/>
      <c r="Q164" s="1241"/>
      <c r="R164" s="1241"/>
      <c r="S164" s="1241"/>
      <c r="T164" s="1241"/>
      <c r="U164" s="1241"/>
      <c r="V164" s="1241"/>
      <c r="W164" s="1241"/>
      <c r="X164" s="1241"/>
      <c r="Y164" s="1241"/>
      <c r="Z164" s="1241"/>
      <c r="AA164" s="1241"/>
      <c r="AB164" s="1241"/>
      <c r="AC164" s="1241"/>
      <c r="AD164" s="1241"/>
      <c r="AE164" s="187"/>
      <c r="AF164" s="187"/>
    </row>
    <row r="165" spans="1:32" ht="18" x14ac:dyDescent="0.35">
      <c r="A165" s="192" t="s">
        <v>28</v>
      </c>
      <c r="B165" s="192"/>
      <c r="C165" s="192"/>
      <c r="D165" s="192"/>
      <c r="E165" s="192"/>
      <c r="F165" s="497" t="e">
        <f t="shared" si="100"/>
        <v>#DIV/0!</v>
      </c>
      <c r="G165" s="497" t="e">
        <f t="shared" si="101"/>
        <v>#DIV/0!</v>
      </c>
      <c r="H165" s="531"/>
      <c r="I165" s="1241"/>
      <c r="J165" s="1241"/>
      <c r="K165" s="1241"/>
      <c r="L165" s="1241"/>
      <c r="M165" s="1241"/>
      <c r="N165" s="1241"/>
      <c r="O165" s="1241"/>
      <c r="P165" s="1241"/>
      <c r="Q165" s="1241"/>
      <c r="R165" s="1241"/>
      <c r="S165" s="1241"/>
      <c r="T165" s="1241"/>
      <c r="U165" s="1241"/>
      <c r="V165" s="1241"/>
      <c r="W165" s="1241"/>
      <c r="X165" s="1241"/>
      <c r="Y165" s="1241"/>
      <c r="Z165" s="1241"/>
      <c r="AA165" s="1241"/>
      <c r="AB165" s="1241"/>
      <c r="AC165" s="1241"/>
      <c r="AD165" s="1241"/>
      <c r="AE165" s="187"/>
      <c r="AF165" s="187"/>
    </row>
    <row r="166" spans="1:32" ht="36" x14ac:dyDescent="0.35">
      <c r="A166" s="495" t="s">
        <v>94</v>
      </c>
      <c r="B166" s="192"/>
      <c r="C166" s="192"/>
      <c r="D166" s="192"/>
      <c r="E166" s="192"/>
      <c r="F166" s="497" t="e">
        <f t="shared" si="100"/>
        <v>#DIV/0!</v>
      </c>
      <c r="G166" s="497" t="e">
        <f t="shared" si="101"/>
        <v>#DIV/0!</v>
      </c>
      <c r="H166" s="531"/>
      <c r="I166" s="1241"/>
      <c r="J166" s="1241"/>
      <c r="K166" s="1241"/>
      <c r="L166" s="1241"/>
      <c r="M166" s="1241"/>
      <c r="N166" s="1241"/>
      <c r="O166" s="1241"/>
      <c r="P166" s="1241"/>
      <c r="Q166" s="1241"/>
      <c r="R166" s="1241"/>
      <c r="S166" s="1241"/>
      <c r="T166" s="1241"/>
      <c r="U166" s="1241"/>
      <c r="V166" s="1241"/>
      <c r="W166" s="1241"/>
      <c r="X166" s="1241"/>
      <c r="Y166" s="1241"/>
      <c r="Z166" s="1241"/>
      <c r="AA166" s="1241"/>
      <c r="AB166" s="1241"/>
      <c r="AC166" s="1241"/>
      <c r="AD166" s="1241"/>
      <c r="AE166" s="187"/>
      <c r="AF166" s="187"/>
    </row>
    <row r="167" spans="1:32" ht="18" x14ac:dyDescent="0.35">
      <c r="A167" s="192" t="s">
        <v>30</v>
      </c>
      <c r="B167" s="192"/>
      <c r="C167" s="192"/>
      <c r="D167" s="192"/>
      <c r="E167" s="192"/>
      <c r="F167" s="497" t="e">
        <f t="shared" si="100"/>
        <v>#DIV/0!</v>
      </c>
      <c r="G167" s="497" t="e">
        <f t="shared" si="101"/>
        <v>#DIV/0!</v>
      </c>
      <c r="H167" s="531"/>
      <c r="I167" s="1241"/>
      <c r="J167" s="1241"/>
      <c r="K167" s="1241"/>
      <c r="L167" s="1241"/>
      <c r="M167" s="1241"/>
      <c r="N167" s="1241"/>
      <c r="O167" s="1241"/>
      <c r="P167" s="1241"/>
      <c r="Q167" s="1241"/>
      <c r="R167" s="1241"/>
      <c r="S167" s="1241"/>
      <c r="T167" s="1241"/>
      <c r="U167" s="1241"/>
      <c r="V167" s="1241"/>
      <c r="W167" s="1241"/>
      <c r="X167" s="1241"/>
      <c r="Y167" s="1241"/>
      <c r="Z167" s="1241"/>
      <c r="AA167" s="1241"/>
      <c r="AB167" s="1241"/>
      <c r="AC167" s="1241"/>
      <c r="AD167" s="1241"/>
      <c r="AE167" s="187"/>
      <c r="AF167" s="187"/>
    </row>
    <row r="168" spans="1:32" ht="35.4" x14ac:dyDescent="0.35">
      <c r="A168" s="428" t="s">
        <v>355</v>
      </c>
      <c r="B168" s="192"/>
      <c r="C168" s="192"/>
      <c r="D168" s="192"/>
      <c r="E168" s="192"/>
      <c r="F168" s="497" t="e">
        <f t="shared" si="100"/>
        <v>#DIV/0!</v>
      </c>
      <c r="G168" s="497" t="e">
        <f t="shared" si="101"/>
        <v>#DIV/0!</v>
      </c>
      <c r="H168" s="531"/>
      <c r="I168" s="1241"/>
      <c r="J168" s="1241"/>
      <c r="K168" s="1241"/>
      <c r="L168" s="1241"/>
      <c r="M168" s="1241"/>
      <c r="N168" s="1241"/>
      <c r="O168" s="1241"/>
      <c r="P168" s="1241"/>
      <c r="Q168" s="1241"/>
      <c r="R168" s="1241"/>
      <c r="S168" s="1241"/>
      <c r="T168" s="1241"/>
      <c r="U168" s="1241"/>
      <c r="V168" s="1241"/>
      <c r="W168" s="1241"/>
      <c r="X168" s="1241"/>
      <c r="Y168" s="1241"/>
      <c r="Z168" s="1241"/>
      <c r="AA168" s="1241"/>
      <c r="AB168" s="1241"/>
      <c r="AC168" s="1241"/>
      <c r="AD168" s="1241"/>
      <c r="AE168" s="187"/>
      <c r="AF168" s="187"/>
    </row>
    <row r="169" spans="1:32" ht="18" x14ac:dyDescent="0.35">
      <c r="A169" s="192" t="s">
        <v>29</v>
      </c>
      <c r="B169" s="192"/>
      <c r="C169" s="192"/>
      <c r="D169" s="192"/>
      <c r="E169" s="192"/>
      <c r="F169" s="497" t="e">
        <f t="shared" si="100"/>
        <v>#DIV/0!</v>
      </c>
      <c r="G169" s="497" t="e">
        <f t="shared" si="101"/>
        <v>#DIV/0!</v>
      </c>
      <c r="H169" s="531"/>
      <c r="I169" s="1241"/>
      <c r="J169" s="1241"/>
      <c r="K169" s="1241"/>
      <c r="L169" s="1241"/>
      <c r="M169" s="1241"/>
      <c r="N169" s="1241"/>
      <c r="O169" s="1241"/>
      <c r="P169" s="1241"/>
      <c r="Q169" s="1241"/>
      <c r="R169" s="1241"/>
      <c r="S169" s="1241"/>
      <c r="T169" s="1241"/>
      <c r="U169" s="1241"/>
      <c r="V169" s="1241"/>
      <c r="W169" s="1241"/>
      <c r="X169" s="1241"/>
      <c r="Y169" s="1241"/>
      <c r="Z169" s="1241"/>
      <c r="AA169" s="1241"/>
      <c r="AB169" s="1241"/>
      <c r="AC169" s="1241"/>
      <c r="AD169" s="1241"/>
      <c r="AE169" s="187"/>
      <c r="AF169" s="187"/>
    </row>
    <row r="170" spans="1:32" ht="36" x14ac:dyDescent="0.35">
      <c r="A170" s="190" t="s">
        <v>93</v>
      </c>
      <c r="B170" s="192"/>
      <c r="C170" s="192"/>
      <c r="D170" s="192"/>
      <c r="E170" s="192"/>
      <c r="F170" s="497" t="e">
        <f t="shared" si="100"/>
        <v>#DIV/0!</v>
      </c>
      <c r="G170" s="497" t="e">
        <f t="shared" si="101"/>
        <v>#DIV/0!</v>
      </c>
      <c r="H170" s="531"/>
      <c r="I170" s="1241"/>
      <c r="J170" s="1241"/>
      <c r="K170" s="1241"/>
      <c r="L170" s="1241"/>
      <c r="M170" s="1241"/>
      <c r="N170" s="1241"/>
      <c r="O170" s="1241"/>
      <c r="P170" s="1241"/>
      <c r="Q170" s="1241"/>
      <c r="R170" s="1241"/>
      <c r="S170" s="1241"/>
      <c r="T170" s="1241"/>
      <c r="U170" s="1241"/>
      <c r="V170" s="1241"/>
      <c r="W170" s="1241"/>
      <c r="X170" s="1241"/>
      <c r="Y170" s="1241"/>
      <c r="Z170" s="1241"/>
      <c r="AA170" s="1241"/>
      <c r="AB170" s="1241"/>
      <c r="AC170" s="1241"/>
      <c r="AD170" s="1241"/>
      <c r="AE170" s="187"/>
      <c r="AF170" s="187"/>
    </row>
    <row r="171" spans="1:32" ht="18" x14ac:dyDescent="0.35">
      <c r="A171" s="192" t="s">
        <v>28</v>
      </c>
      <c r="B171" s="192"/>
      <c r="C171" s="192"/>
      <c r="D171" s="192"/>
      <c r="E171" s="192"/>
      <c r="F171" s="497" t="e">
        <f t="shared" si="100"/>
        <v>#DIV/0!</v>
      </c>
      <c r="G171" s="497" t="e">
        <f t="shared" si="101"/>
        <v>#DIV/0!</v>
      </c>
      <c r="H171" s="531"/>
      <c r="I171" s="1241"/>
      <c r="J171" s="1241"/>
      <c r="K171" s="1241"/>
      <c r="L171" s="1241"/>
      <c r="M171" s="1241"/>
      <c r="N171" s="1241"/>
      <c r="O171" s="1241"/>
      <c r="P171" s="1241"/>
      <c r="Q171" s="1241"/>
      <c r="R171" s="1241"/>
      <c r="S171" s="1241"/>
      <c r="T171" s="1241"/>
      <c r="U171" s="1241"/>
      <c r="V171" s="1241"/>
      <c r="W171" s="1241"/>
      <c r="X171" s="1241"/>
      <c r="Y171" s="1241"/>
      <c r="Z171" s="1241"/>
      <c r="AA171" s="1241"/>
      <c r="AB171" s="1241"/>
      <c r="AC171" s="1241"/>
      <c r="AD171" s="1241"/>
      <c r="AE171" s="187"/>
      <c r="AF171" s="187"/>
    </row>
    <row r="172" spans="1:32" ht="36" x14ac:dyDescent="0.35">
      <c r="A172" s="495" t="s">
        <v>94</v>
      </c>
      <c r="B172" s="192"/>
      <c r="C172" s="192"/>
      <c r="D172" s="192"/>
      <c r="E172" s="192"/>
      <c r="F172" s="497" t="e">
        <f t="shared" si="100"/>
        <v>#DIV/0!</v>
      </c>
      <c r="G172" s="497" t="e">
        <f t="shared" si="101"/>
        <v>#DIV/0!</v>
      </c>
      <c r="H172" s="531"/>
      <c r="I172" s="1241"/>
      <c r="J172" s="1241"/>
      <c r="K172" s="1241"/>
      <c r="L172" s="1241"/>
      <c r="M172" s="1241"/>
      <c r="N172" s="1241"/>
      <c r="O172" s="1241"/>
      <c r="P172" s="1241"/>
      <c r="Q172" s="1241"/>
      <c r="R172" s="1241"/>
      <c r="S172" s="1241"/>
      <c r="T172" s="1241"/>
      <c r="U172" s="1241"/>
      <c r="V172" s="1241"/>
      <c r="W172" s="1241"/>
      <c r="X172" s="1241"/>
      <c r="Y172" s="1241"/>
      <c r="Z172" s="1241"/>
      <c r="AA172" s="1241"/>
      <c r="AB172" s="1241"/>
      <c r="AC172" s="1241"/>
      <c r="AD172" s="1241"/>
      <c r="AE172" s="187"/>
      <c r="AF172" s="187"/>
    </row>
    <row r="173" spans="1:32" ht="18" x14ac:dyDescent="0.35">
      <c r="A173" s="192" t="s">
        <v>30</v>
      </c>
      <c r="B173" s="192"/>
      <c r="C173" s="192"/>
      <c r="D173" s="192"/>
      <c r="E173" s="192"/>
      <c r="F173" s="497" t="e">
        <f t="shared" si="100"/>
        <v>#DIV/0!</v>
      </c>
      <c r="G173" s="497" t="e">
        <f t="shared" si="101"/>
        <v>#DIV/0!</v>
      </c>
      <c r="H173" s="531"/>
      <c r="I173" s="1241"/>
      <c r="J173" s="1241"/>
      <c r="K173" s="1241"/>
      <c r="L173" s="1241"/>
      <c r="M173" s="1241"/>
      <c r="N173" s="1241"/>
      <c r="O173" s="1241"/>
      <c r="P173" s="1241"/>
      <c r="Q173" s="1241"/>
      <c r="R173" s="1241"/>
      <c r="S173" s="1241"/>
      <c r="T173" s="1241"/>
      <c r="U173" s="1241"/>
      <c r="V173" s="1241"/>
      <c r="W173" s="1241"/>
      <c r="X173" s="1241"/>
      <c r="Y173" s="1241"/>
      <c r="Z173" s="1241"/>
      <c r="AA173" s="1241"/>
      <c r="AB173" s="1241"/>
      <c r="AC173" s="1241"/>
      <c r="AD173" s="1241"/>
      <c r="AE173" s="187"/>
      <c r="AF173" s="187"/>
    </row>
    <row r="174" spans="1:32" ht="35.4" x14ac:dyDescent="0.35">
      <c r="A174" s="428" t="s">
        <v>356</v>
      </c>
      <c r="B174" s="192"/>
      <c r="C174" s="192"/>
      <c r="D174" s="192"/>
      <c r="E174" s="192"/>
      <c r="F174" s="497" t="e">
        <f t="shared" si="100"/>
        <v>#DIV/0!</v>
      </c>
      <c r="G174" s="497" t="e">
        <f t="shared" si="101"/>
        <v>#DIV/0!</v>
      </c>
      <c r="H174" s="531"/>
      <c r="I174" s="1241"/>
      <c r="J174" s="1241"/>
      <c r="K174" s="1241"/>
      <c r="L174" s="1241"/>
      <c r="M174" s="1241"/>
      <c r="N174" s="1241"/>
      <c r="O174" s="1241"/>
      <c r="P174" s="1241"/>
      <c r="Q174" s="1241"/>
      <c r="R174" s="1241"/>
      <c r="S174" s="1241"/>
      <c r="T174" s="1241"/>
      <c r="U174" s="1241"/>
      <c r="V174" s="1241"/>
      <c r="W174" s="1241"/>
      <c r="X174" s="1241"/>
      <c r="Y174" s="1241"/>
      <c r="Z174" s="1241"/>
      <c r="AA174" s="1241"/>
      <c r="AB174" s="1241"/>
      <c r="AC174" s="1241"/>
      <c r="AD174" s="1241"/>
      <c r="AE174" s="187"/>
      <c r="AF174" s="187"/>
    </row>
    <row r="175" spans="1:32" ht="18" x14ac:dyDescent="0.35">
      <c r="A175" s="192" t="s">
        <v>29</v>
      </c>
      <c r="B175" s="192"/>
      <c r="C175" s="192"/>
      <c r="D175" s="192"/>
      <c r="E175" s="192"/>
      <c r="F175" s="497" t="e">
        <f t="shared" si="100"/>
        <v>#DIV/0!</v>
      </c>
      <c r="G175" s="497" t="e">
        <f t="shared" si="101"/>
        <v>#DIV/0!</v>
      </c>
      <c r="H175" s="531"/>
      <c r="I175" s="1241"/>
      <c r="J175" s="1241"/>
      <c r="K175" s="1241"/>
      <c r="L175" s="1241"/>
      <c r="M175" s="1241"/>
      <c r="N175" s="1241"/>
      <c r="O175" s="1241"/>
      <c r="P175" s="1241"/>
      <c r="Q175" s="1241"/>
      <c r="R175" s="1241"/>
      <c r="S175" s="1241"/>
      <c r="T175" s="1241"/>
      <c r="U175" s="1241"/>
      <c r="V175" s="1241"/>
      <c r="W175" s="1241"/>
      <c r="X175" s="1241"/>
      <c r="Y175" s="1241"/>
      <c r="Z175" s="1241"/>
      <c r="AA175" s="1241"/>
      <c r="AB175" s="1241"/>
      <c r="AC175" s="1241"/>
      <c r="AD175" s="1241"/>
      <c r="AE175" s="187"/>
      <c r="AF175" s="187"/>
    </row>
    <row r="176" spans="1:32" ht="36" x14ac:dyDescent="0.35">
      <c r="A176" s="190" t="s">
        <v>93</v>
      </c>
      <c r="B176" s="192"/>
      <c r="C176" s="192"/>
      <c r="D176" s="192"/>
      <c r="E176" s="192"/>
      <c r="F176" s="497" t="e">
        <f t="shared" si="100"/>
        <v>#DIV/0!</v>
      </c>
      <c r="G176" s="497" t="e">
        <f t="shared" si="101"/>
        <v>#DIV/0!</v>
      </c>
      <c r="H176" s="531"/>
      <c r="I176" s="1241"/>
      <c r="J176" s="1241"/>
      <c r="K176" s="1241"/>
      <c r="L176" s="1241"/>
      <c r="M176" s="1241"/>
      <c r="N176" s="1241"/>
      <c r="O176" s="1241"/>
      <c r="P176" s="1241"/>
      <c r="Q176" s="1241"/>
      <c r="R176" s="1241"/>
      <c r="S176" s="1241"/>
      <c r="T176" s="1241"/>
      <c r="U176" s="1241"/>
      <c r="V176" s="1241"/>
      <c r="W176" s="1241"/>
      <c r="X176" s="1241"/>
      <c r="Y176" s="1241"/>
      <c r="Z176" s="1241"/>
      <c r="AA176" s="1241"/>
      <c r="AB176" s="1241"/>
      <c r="AC176" s="1241"/>
      <c r="AD176" s="1241"/>
      <c r="AE176" s="187"/>
      <c r="AF176" s="187"/>
    </row>
    <row r="177" spans="1:32" ht="18" x14ac:dyDescent="0.35">
      <c r="A177" s="192" t="s">
        <v>28</v>
      </c>
      <c r="B177" s="192"/>
      <c r="C177" s="192"/>
      <c r="D177" s="192"/>
      <c r="E177" s="192"/>
      <c r="F177" s="497" t="e">
        <f t="shared" si="100"/>
        <v>#DIV/0!</v>
      </c>
      <c r="G177" s="497" t="e">
        <f t="shared" si="101"/>
        <v>#DIV/0!</v>
      </c>
      <c r="H177" s="531"/>
      <c r="I177" s="1241"/>
      <c r="J177" s="1241"/>
      <c r="K177" s="1241"/>
      <c r="L177" s="1241"/>
      <c r="M177" s="1241"/>
      <c r="N177" s="1241"/>
      <c r="O177" s="1241"/>
      <c r="P177" s="1241"/>
      <c r="Q177" s="1241"/>
      <c r="R177" s="1241"/>
      <c r="S177" s="1241"/>
      <c r="T177" s="1241"/>
      <c r="U177" s="1241"/>
      <c r="V177" s="1241"/>
      <c r="W177" s="1241"/>
      <c r="X177" s="1241"/>
      <c r="Y177" s="1241"/>
      <c r="Z177" s="1241"/>
      <c r="AA177" s="1241"/>
      <c r="AB177" s="1241"/>
      <c r="AC177" s="1241"/>
      <c r="AD177" s="1241"/>
      <c r="AE177" s="187"/>
      <c r="AF177" s="187"/>
    </row>
    <row r="178" spans="1:32" ht="36" x14ac:dyDescent="0.35">
      <c r="A178" s="495" t="s">
        <v>94</v>
      </c>
      <c r="B178" s="192"/>
      <c r="C178" s="192"/>
      <c r="D178" s="192"/>
      <c r="E178" s="192"/>
      <c r="F178" s="497" t="e">
        <f t="shared" si="100"/>
        <v>#DIV/0!</v>
      </c>
      <c r="G178" s="497" t="e">
        <f t="shared" si="101"/>
        <v>#DIV/0!</v>
      </c>
      <c r="H178" s="531"/>
      <c r="I178" s="1241"/>
      <c r="J178" s="1241"/>
      <c r="K178" s="1241"/>
      <c r="L178" s="1241"/>
      <c r="M178" s="1241"/>
      <c r="N178" s="1241"/>
      <c r="O178" s="1241"/>
      <c r="P178" s="1241"/>
      <c r="Q178" s="1241"/>
      <c r="R178" s="1241"/>
      <c r="S178" s="1241"/>
      <c r="T178" s="1241"/>
      <c r="U178" s="1241"/>
      <c r="V178" s="1241"/>
      <c r="W178" s="1241"/>
      <c r="X178" s="1241"/>
      <c r="Y178" s="1241"/>
      <c r="Z178" s="1241"/>
      <c r="AA178" s="1241"/>
      <c r="AB178" s="1241"/>
      <c r="AC178" s="1241"/>
      <c r="AD178" s="1241"/>
      <c r="AE178" s="187"/>
      <c r="AF178" s="187"/>
    </row>
    <row r="179" spans="1:32" ht="18" x14ac:dyDescent="0.35">
      <c r="A179" s="192" t="s">
        <v>30</v>
      </c>
      <c r="B179" s="192"/>
      <c r="C179" s="192"/>
      <c r="D179" s="192"/>
      <c r="E179" s="192"/>
      <c r="F179" s="497" t="e">
        <f t="shared" si="100"/>
        <v>#DIV/0!</v>
      </c>
      <c r="G179" s="497" t="e">
        <f t="shared" si="101"/>
        <v>#DIV/0!</v>
      </c>
      <c r="H179" s="531"/>
      <c r="I179" s="1241"/>
      <c r="J179" s="1241"/>
      <c r="K179" s="1241"/>
      <c r="L179" s="1241"/>
      <c r="M179" s="1241"/>
      <c r="N179" s="1241"/>
      <c r="O179" s="1241"/>
      <c r="P179" s="1241"/>
      <c r="Q179" s="1241"/>
      <c r="R179" s="1241"/>
      <c r="S179" s="1241"/>
      <c r="T179" s="1241"/>
      <c r="U179" s="1241"/>
      <c r="V179" s="1241"/>
      <c r="W179" s="1241"/>
      <c r="X179" s="1241"/>
      <c r="Y179" s="1241"/>
      <c r="Z179" s="1241"/>
      <c r="AA179" s="1241"/>
      <c r="AB179" s="1241"/>
      <c r="AC179" s="1241"/>
      <c r="AD179" s="1241"/>
      <c r="AE179" s="187"/>
      <c r="AF179" s="187"/>
    </row>
    <row r="180" spans="1:32" ht="87.6" x14ac:dyDescent="0.35">
      <c r="A180" s="428" t="s">
        <v>357</v>
      </c>
      <c r="B180" s="192"/>
      <c r="C180" s="192"/>
      <c r="D180" s="192"/>
      <c r="E180" s="192"/>
      <c r="F180" s="497" t="e">
        <f t="shared" si="100"/>
        <v>#DIV/0!</v>
      </c>
      <c r="G180" s="497" t="e">
        <f t="shared" si="101"/>
        <v>#DIV/0!</v>
      </c>
      <c r="H180" s="531"/>
      <c r="I180" s="1241"/>
      <c r="J180" s="1241"/>
      <c r="K180" s="1241"/>
      <c r="L180" s="1241"/>
      <c r="M180" s="1241"/>
      <c r="N180" s="1241"/>
      <c r="O180" s="1241"/>
      <c r="P180" s="1241"/>
      <c r="Q180" s="1241"/>
      <c r="R180" s="1241"/>
      <c r="S180" s="1241"/>
      <c r="T180" s="1241"/>
      <c r="U180" s="1241"/>
      <c r="V180" s="1241"/>
      <c r="W180" s="1241"/>
      <c r="X180" s="1241"/>
      <c r="Y180" s="1241"/>
      <c r="Z180" s="1241"/>
      <c r="AA180" s="1241"/>
      <c r="AB180" s="1241"/>
      <c r="AC180" s="1241"/>
      <c r="AD180" s="1241"/>
      <c r="AE180" s="187"/>
      <c r="AF180" s="187"/>
    </row>
    <row r="181" spans="1:32" ht="18" x14ac:dyDescent="0.35">
      <c r="A181" s="192" t="s">
        <v>29</v>
      </c>
      <c r="B181" s="192"/>
      <c r="C181" s="192"/>
      <c r="D181" s="192"/>
      <c r="E181" s="192"/>
      <c r="F181" s="497" t="e">
        <f t="shared" si="100"/>
        <v>#DIV/0!</v>
      </c>
      <c r="G181" s="497" t="e">
        <f t="shared" si="101"/>
        <v>#DIV/0!</v>
      </c>
      <c r="H181" s="531"/>
      <c r="I181" s="1241"/>
      <c r="J181" s="1241"/>
      <c r="K181" s="1241"/>
      <c r="L181" s="1241"/>
      <c r="M181" s="1241"/>
      <c r="N181" s="1241"/>
      <c r="O181" s="1241"/>
      <c r="P181" s="1241"/>
      <c r="Q181" s="1241"/>
      <c r="R181" s="1241"/>
      <c r="S181" s="1241"/>
      <c r="T181" s="1241"/>
      <c r="U181" s="1241"/>
      <c r="V181" s="1241"/>
      <c r="W181" s="1241"/>
      <c r="X181" s="1241"/>
      <c r="Y181" s="1241"/>
      <c r="Z181" s="1241"/>
      <c r="AA181" s="1241"/>
      <c r="AB181" s="1241"/>
      <c r="AC181" s="1241"/>
      <c r="AD181" s="1241"/>
      <c r="AE181" s="187"/>
      <c r="AF181" s="187"/>
    </row>
    <row r="182" spans="1:32" ht="36" x14ac:dyDescent="0.35">
      <c r="A182" s="190" t="s">
        <v>93</v>
      </c>
      <c r="B182" s="192"/>
      <c r="C182" s="192"/>
      <c r="D182" s="192"/>
      <c r="E182" s="192"/>
      <c r="F182" s="497" t="e">
        <f t="shared" si="100"/>
        <v>#DIV/0!</v>
      </c>
      <c r="G182" s="497" t="e">
        <f t="shared" si="101"/>
        <v>#DIV/0!</v>
      </c>
      <c r="H182" s="531"/>
      <c r="I182" s="1241"/>
      <c r="J182" s="1241"/>
      <c r="K182" s="1241"/>
      <c r="L182" s="1241"/>
      <c r="M182" s="1241"/>
      <c r="N182" s="1241"/>
      <c r="O182" s="1241"/>
      <c r="P182" s="1241"/>
      <c r="Q182" s="1241"/>
      <c r="R182" s="1241"/>
      <c r="S182" s="1241"/>
      <c r="T182" s="1241"/>
      <c r="U182" s="1241"/>
      <c r="V182" s="1241"/>
      <c r="W182" s="1241"/>
      <c r="X182" s="1241"/>
      <c r="Y182" s="1241"/>
      <c r="Z182" s="1241"/>
      <c r="AA182" s="1241"/>
      <c r="AB182" s="1241"/>
      <c r="AC182" s="1241"/>
      <c r="AD182" s="1241"/>
      <c r="AE182" s="187"/>
      <c r="AF182" s="187"/>
    </row>
    <row r="183" spans="1:32" ht="18" x14ac:dyDescent="0.35">
      <c r="A183" s="192" t="s">
        <v>28</v>
      </c>
      <c r="B183" s="192"/>
      <c r="C183" s="192"/>
      <c r="D183" s="192"/>
      <c r="E183" s="192"/>
      <c r="F183" s="497" t="e">
        <f t="shared" si="100"/>
        <v>#DIV/0!</v>
      </c>
      <c r="G183" s="497" t="e">
        <f t="shared" si="101"/>
        <v>#DIV/0!</v>
      </c>
      <c r="H183" s="531"/>
      <c r="I183" s="1241"/>
      <c r="J183" s="1241"/>
      <c r="K183" s="1241"/>
      <c r="L183" s="1241"/>
      <c r="M183" s="1241"/>
      <c r="N183" s="1241"/>
      <c r="O183" s="1241"/>
      <c r="P183" s="1241"/>
      <c r="Q183" s="1241"/>
      <c r="R183" s="1241"/>
      <c r="S183" s="1241"/>
      <c r="T183" s="1241"/>
      <c r="U183" s="1241"/>
      <c r="V183" s="1241"/>
      <c r="W183" s="1241"/>
      <c r="X183" s="1241"/>
      <c r="Y183" s="1241"/>
      <c r="Z183" s="1241"/>
      <c r="AA183" s="1241"/>
      <c r="AB183" s="1241"/>
      <c r="AC183" s="1241"/>
      <c r="AD183" s="1241"/>
      <c r="AE183" s="187"/>
      <c r="AF183" s="187"/>
    </row>
    <row r="184" spans="1:32" ht="36" x14ac:dyDescent="0.35">
      <c r="A184" s="495" t="s">
        <v>94</v>
      </c>
      <c r="B184" s="192"/>
      <c r="C184" s="192"/>
      <c r="D184" s="192"/>
      <c r="E184" s="192"/>
      <c r="F184" s="497" t="e">
        <f t="shared" si="100"/>
        <v>#DIV/0!</v>
      </c>
      <c r="G184" s="497" t="e">
        <f t="shared" si="101"/>
        <v>#DIV/0!</v>
      </c>
      <c r="H184" s="531"/>
      <c r="I184" s="1241"/>
      <c r="J184" s="1241"/>
      <c r="K184" s="1241"/>
      <c r="L184" s="1241"/>
      <c r="M184" s="1241"/>
      <c r="N184" s="1241"/>
      <c r="O184" s="1241"/>
      <c r="P184" s="1241"/>
      <c r="Q184" s="1241"/>
      <c r="R184" s="1241"/>
      <c r="S184" s="1241"/>
      <c r="T184" s="1241"/>
      <c r="U184" s="1241"/>
      <c r="V184" s="1241"/>
      <c r="W184" s="1241"/>
      <c r="X184" s="1241"/>
      <c r="Y184" s="1241"/>
      <c r="Z184" s="1241"/>
      <c r="AA184" s="1241"/>
      <c r="AB184" s="1241"/>
      <c r="AC184" s="1241"/>
      <c r="AD184" s="1241"/>
      <c r="AE184" s="187"/>
      <c r="AF184" s="187"/>
    </row>
    <row r="185" spans="1:32" ht="18" x14ac:dyDescent="0.35">
      <c r="A185" s="192" t="s">
        <v>30</v>
      </c>
      <c r="B185" s="192"/>
      <c r="C185" s="192"/>
      <c r="D185" s="192"/>
      <c r="E185" s="192"/>
      <c r="F185" s="497" t="e">
        <f t="shared" si="100"/>
        <v>#DIV/0!</v>
      </c>
      <c r="G185" s="497" t="e">
        <f t="shared" si="101"/>
        <v>#DIV/0!</v>
      </c>
      <c r="H185" s="531"/>
      <c r="I185" s="1241"/>
      <c r="J185" s="1241"/>
      <c r="K185" s="1241"/>
      <c r="L185" s="1241"/>
      <c r="M185" s="1241"/>
      <c r="N185" s="1241"/>
      <c r="O185" s="1241"/>
      <c r="P185" s="1241"/>
      <c r="Q185" s="1241"/>
      <c r="R185" s="1241"/>
      <c r="S185" s="1241"/>
      <c r="T185" s="1241"/>
      <c r="U185" s="1241"/>
      <c r="V185" s="1241"/>
      <c r="W185" s="1241"/>
      <c r="X185" s="1241"/>
      <c r="Y185" s="1241"/>
      <c r="Z185" s="1241"/>
      <c r="AA185" s="1241"/>
      <c r="AB185" s="1241"/>
      <c r="AC185" s="1241"/>
      <c r="AD185" s="1241"/>
      <c r="AE185" s="187"/>
      <c r="AF185" s="187"/>
    </row>
    <row r="186" spans="1:32" ht="18" x14ac:dyDescent="0.35">
      <c r="A186" s="1243"/>
      <c r="B186" s="192"/>
      <c r="C186" s="192"/>
      <c r="D186" s="192"/>
      <c r="E186" s="192"/>
      <c r="F186" s="497" t="e">
        <f t="shared" si="100"/>
        <v>#DIV/0!</v>
      </c>
      <c r="G186" s="497" t="e">
        <f t="shared" si="101"/>
        <v>#DIV/0!</v>
      </c>
      <c r="H186" s="531"/>
      <c r="I186" s="1241"/>
      <c r="J186" s="1241"/>
      <c r="K186" s="1241"/>
      <c r="L186" s="1241"/>
      <c r="M186" s="1241"/>
      <c r="N186" s="1241"/>
      <c r="O186" s="1241"/>
      <c r="P186" s="1241"/>
      <c r="Q186" s="1241"/>
      <c r="R186" s="1241"/>
      <c r="S186" s="1241"/>
      <c r="T186" s="1241"/>
      <c r="U186" s="1241"/>
      <c r="V186" s="1241"/>
      <c r="W186" s="1241"/>
      <c r="X186" s="1241"/>
      <c r="Y186" s="1241"/>
      <c r="Z186" s="1241"/>
      <c r="AA186" s="1241"/>
      <c r="AB186" s="1241"/>
      <c r="AC186" s="1241"/>
      <c r="AD186" s="1241"/>
      <c r="AE186" s="187"/>
      <c r="AF186" s="187"/>
    </row>
    <row r="187" spans="1:32" ht="18" x14ac:dyDescent="0.35">
      <c r="A187" s="196"/>
      <c r="B187" s="197"/>
      <c r="C187" s="197"/>
      <c r="D187" s="197"/>
      <c r="E187" s="197"/>
      <c r="F187" s="197"/>
      <c r="G187" s="197"/>
      <c r="H187" s="198"/>
      <c r="I187" s="198"/>
      <c r="J187" s="198"/>
      <c r="K187" s="198"/>
      <c r="L187" s="198"/>
      <c r="M187" s="198"/>
      <c r="N187" s="198"/>
      <c r="O187" s="198"/>
      <c r="P187" s="198"/>
      <c r="Q187" s="198"/>
      <c r="R187" s="198"/>
      <c r="S187" s="198"/>
      <c r="T187" s="1242"/>
      <c r="U187" s="1242"/>
      <c r="V187" s="1242"/>
      <c r="W187" s="1242"/>
      <c r="X187" s="1242"/>
      <c r="Y187" s="1242"/>
      <c r="Z187" s="1242"/>
      <c r="AA187" s="1242"/>
      <c r="AB187" s="1242"/>
      <c r="AC187" s="1242"/>
      <c r="AD187" s="1242"/>
      <c r="AE187" s="175"/>
      <c r="AF187" s="175"/>
    </row>
    <row r="188" spans="1:32" ht="15.6" x14ac:dyDescent="0.3">
      <c r="A188" s="174"/>
      <c r="B188" s="175"/>
      <c r="C188" s="175"/>
      <c r="D188" s="175"/>
      <c r="E188" s="175"/>
      <c r="F188" s="175"/>
      <c r="G188" s="175"/>
      <c r="H188" s="176"/>
      <c r="I188" s="176"/>
      <c r="J188" s="176"/>
      <c r="K188" s="176"/>
      <c r="L188" s="176"/>
      <c r="M188" s="176"/>
      <c r="N188" s="176"/>
      <c r="O188" s="176"/>
      <c r="P188" s="176"/>
      <c r="Q188" s="176"/>
      <c r="R188" s="176"/>
      <c r="S188" s="176"/>
      <c r="T188" s="175"/>
      <c r="U188" s="175"/>
      <c r="V188" s="175"/>
      <c r="W188" s="175"/>
      <c r="X188" s="175"/>
      <c r="Y188" s="175"/>
      <c r="Z188" s="175"/>
      <c r="AA188" s="175"/>
      <c r="AB188" s="175"/>
      <c r="AC188" s="175"/>
      <c r="AD188" s="175"/>
      <c r="AE188" s="176"/>
      <c r="AF188" s="176"/>
    </row>
    <row r="189" spans="1:32" ht="18" x14ac:dyDescent="0.3">
      <c r="A189" s="1614" t="s">
        <v>358</v>
      </c>
      <c r="B189" s="1614"/>
      <c r="C189" s="1614"/>
      <c r="D189" s="1614"/>
      <c r="E189" s="1614"/>
      <c r="F189" s="1614"/>
      <c r="G189" s="1614"/>
      <c r="H189" s="1614"/>
      <c r="I189" s="1614"/>
      <c r="J189" s="1614"/>
      <c r="K189" s="1614"/>
      <c r="L189" s="1614"/>
      <c r="M189" s="1614"/>
      <c r="N189" s="1614"/>
      <c r="O189" s="1125"/>
      <c r="P189" s="176"/>
      <c r="Q189" s="176"/>
      <c r="R189" s="176"/>
      <c r="S189" s="176"/>
      <c r="T189" s="175"/>
      <c r="U189" s="175"/>
      <c r="V189" s="175"/>
      <c r="W189" s="175"/>
      <c r="X189" s="175"/>
      <c r="Y189" s="175"/>
      <c r="Z189" s="175"/>
      <c r="AA189" s="175"/>
      <c r="AB189" s="175"/>
      <c r="AC189" s="175"/>
      <c r="AD189" s="175"/>
      <c r="AE189" s="176"/>
      <c r="AF189" s="176"/>
    </row>
    <row r="190" spans="1:32" ht="18" x14ac:dyDescent="0.3">
      <c r="A190" s="1125" t="s">
        <v>359</v>
      </c>
      <c r="B190" s="1125"/>
      <c r="C190" s="1125"/>
      <c r="D190" s="1125"/>
      <c r="E190" s="1125"/>
      <c r="F190" s="1125"/>
      <c r="G190" s="1125"/>
      <c r="H190" s="1125"/>
      <c r="I190" s="1125"/>
      <c r="J190" s="1125"/>
      <c r="K190" s="1125"/>
      <c r="L190" s="1125"/>
      <c r="M190" s="1125"/>
      <c r="N190" s="1125"/>
      <c r="O190" s="1125"/>
      <c r="P190" s="176"/>
      <c r="Q190" s="176"/>
      <c r="R190" s="176"/>
      <c r="S190" s="176"/>
      <c r="T190" s="175"/>
      <c r="U190" s="175"/>
      <c r="V190" s="175"/>
      <c r="W190" s="175"/>
      <c r="X190" s="175"/>
      <c r="Y190" s="175"/>
      <c r="Z190" s="175"/>
      <c r="AA190" s="175"/>
      <c r="AB190" s="175"/>
      <c r="AC190" s="175"/>
      <c r="AD190" s="175"/>
      <c r="AE190" s="176"/>
      <c r="AF190" s="176"/>
    </row>
    <row r="191" spans="1:32" ht="18" x14ac:dyDescent="0.3">
      <c r="A191" s="1125"/>
      <c r="B191" s="1125"/>
      <c r="C191" s="1125"/>
      <c r="D191" s="1125"/>
      <c r="E191" s="1125"/>
      <c r="F191" s="1125"/>
      <c r="G191" s="1125"/>
      <c r="H191" s="1125"/>
      <c r="I191" s="1125"/>
      <c r="J191" s="1125"/>
      <c r="K191" s="1125"/>
      <c r="L191" s="1125"/>
      <c r="M191" s="1125"/>
      <c r="N191" s="1125"/>
      <c r="O191" s="1125"/>
      <c r="P191" s="176"/>
      <c r="Q191" s="176"/>
      <c r="R191" s="176"/>
      <c r="S191" s="176"/>
      <c r="T191" s="175"/>
      <c r="U191" s="175"/>
      <c r="V191" s="175"/>
      <c r="W191" s="175"/>
      <c r="X191" s="175"/>
      <c r="Y191" s="175"/>
      <c r="Z191" s="175"/>
      <c r="AA191" s="175"/>
      <c r="AB191" s="175"/>
      <c r="AC191" s="175"/>
      <c r="AD191" s="175"/>
      <c r="AE191" s="176"/>
      <c r="AF191" s="176"/>
    </row>
    <row r="192" spans="1:32" ht="17.399999999999999" x14ac:dyDescent="0.3">
      <c r="A192" s="1613" t="s">
        <v>360</v>
      </c>
      <c r="B192" s="1613"/>
      <c r="C192" s="1613"/>
      <c r="D192" s="1613"/>
      <c r="E192" s="1613"/>
      <c r="F192" s="1613"/>
      <c r="G192" s="1613"/>
      <c r="H192" s="1613"/>
      <c r="I192" s="1613"/>
      <c r="J192" s="1613"/>
      <c r="K192" s="1613"/>
      <c r="L192" s="1613"/>
      <c r="M192" s="1613"/>
      <c r="N192" s="1748"/>
      <c r="O192" s="1748"/>
      <c r="P192" s="1748"/>
      <c r="Q192" s="1748"/>
      <c r="R192" s="1748"/>
      <c r="S192" s="1748"/>
      <c r="T192" s="1748"/>
      <c r="U192" s="1748"/>
      <c r="V192" s="1748"/>
      <c r="W192" s="1748"/>
      <c r="X192" s="1748"/>
      <c r="Y192" s="1129"/>
      <c r="Z192" s="175"/>
      <c r="AA192" s="175"/>
      <c r="AB192" s="175"/>
      <c r="AC192" s="175"/>
      <c r="AD192" s="175"/>
      <c r="AE192" s="176"/>
      <c r="AF192" s="176"/>
    </row>
    <row r="193" spans="1:32" ht="18" x14ac:dyDescent="0.3">
      <c r="A193" s="1614"/>
      <c r="B193" s="1614"/>
      <c r="C193" s="1614"/>
      <c r="D193" s="1614"/>
      <c r="E193" s="1614"/>
      <c r="F193" s="1614"/>
      <c r="G193" s="1614"/>
      <c r="H193" s="1614"/>
      <c r="I193" s="1614"/>
      <c r="J193" s="1614"/>
      <c r="K193" s="1614"/>
      <c r="L193" s="1614"/>
      <c r="M193" s="1125"/>
      <c r="N193" s="175"/>
      <c r="O193" s="175"/>
      <c r="P193" s="175"/>
      <c r="Q193" s="175"/>
      <c r="R193" s="175"/>
      <c r="S193" s="175"/>
      <c r="T193" s="176"/>
      <c r="U193" s="176"/>
      <c r="V193" s="176"/>
      <c r="W193" s="176"/>
      <c r="X193" s="176"/>
      <c r="Y193" s="176"/>
      <c r="Z193" s="176"/>
      <c r="AA193" s="176"/>
      <c r="AB193" s="176"/>
      <c r="AC193" s="176"/>
      <c r="AD193" s="176"/>
      <c r="AE193" s="175"/>
      <c r="AF193" s="175"/>
    </row>
  </sheetData>
  <customSheetViews>
    <customSheetView guid="{F10998C4-BD23-4123-9624-1436EC840983}"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
    </customSheetView>
    <customSheetView guid="{388A1E4B-B5AE-4D91-9FF1-5AD49EECDDED}" scale="50" showPageBreaks="1" hiddenRows="1" topLeftCell="H10">
      <selection activeCell="E94" sqref="E94"/>
      <pageMargins left="0.39370078740157483" right="0.39370078740157483" top="0.39370078740157483" bottom="0.39370078740157483" header="0.31496062992125984" footer="0.31496062992125984"/>
      <pageSetup paperSize="9" scale="40" orientation="landscape" r:id="rId2"/>
    </customSheetView>
    <customSheetView guid="{E4404F29-03A4-4E65-B4A8-EB6C15EFBA41}" scale="30" showPageBreaks="1" view="pageBreakPreview" topLeftCell="N112">
      <selection activeCell="AF12" sqref="AF12"/>
      <pageMargins left="0.39370078740157483" right="0.39370078740157483" top="0.39370078740157483" bottom="0.39370078740157483" header="0.31496062992125984" footer="0.31496062992125984"/>
      <pageSetup paperSize="9" scale="40" orientation="landscape" r:id="rId3"/>
    </customSheetView>
    <customSheetView guid="{C7EAD3F1-26A7-4DE4-A1DE-F77FB026865E}" scale="60" showPageBreaks="1" view="pageBreakPreview" topLeftCell="F79">
      <selection activeCell="J100" sqref="J100"/>
      <pageMargins left="0.39370078740157483" right="0.39370078740157483" top="0.39370078740157483" bottom="0.39370078740157483" header="0.31496062992125984" footer="0.31496062992125984"/>
      <pageSetup paperSize="9" scale="40" orientation="landscape" r:id="rId4"/>
    </customSheetView>
    <customSheetView guid="{79971965-4C3E-4F6D-82D4-06E9338FB302}" scale="60" showPageBreaks="1" view="pageBreakPreview" topLeftCell="F79">
      <selection activeCell="J100" sqref="J100"/>
      <pageMargins left="0.39370078740157483" right="0.39370078740157483" top="0.39370078740157483" bottom="0.39370078740157483" header="0.31496062992125984" footer="0.31496062992125984"/>
      <pageSetup paperSize="9" scale="40" orientation="landscape" r:id="rId5"/>
    </customSheetView>
    <customSheetView guid="{67959110-810A-48DC-8557-7A749BB9427E}" scale="60" showPageBreaks="1" view="pageBreakPreview" topLeftCell="F79">
      <selection activeCell="J100" sqref="J100"/>
      <pageMargins left="0.39370078740157483" right="0.39370078740157483" top="0.39370078740157483" bottom="0.39370078740157483" header="0.31496062992125984" footer="0.31496062992125984"/>
      <pageSetup paperSize="9" scale="40" orientation="landscape" r:id="rId6"/>
    </customSheetView>
    <customSheetView guid="{7D83ADC9-554F-49F5-9F3A-8020034AA83A}"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7"/>
    </customSheetView>
    <customSheetView guid="{8991206F-96BC-4E4A-9BEF-FB119480CFE1}" scale="50" showPageBreaks="1" printArea="1" hiddenRows="1" hiddenColumns="1" view="pageBreakPreview">
      <selection activeCell="AF103" sqref="AF103"/>
      <pageMargins left="0.39370078740157483" right="0.39370078740157483" top="0.39370078740157483" bottom="0.39370078740157483" header="0.31496062992125984" footer="0.31496062992125984"/>
      <pageSetup paperSize="9" scale="40" orientation="landscape" r:id="rId8"/>
    </customSheetView>
    <customSheetView guid="{C599058B-0D9F-45BB-A102-E92C28C88691}" scale="60" showPageBreaks="1" view="pageBreakPreview">
      <selection activeCell="A12" sqref="A12"/>
      <pageMargins left="0.39370078740157483" right="0.39370078740157483" top="0.39370078740157483" bottom="0.39370078740157483" header="0.31496062992125984" footer="0.31496062992125984"/>
      <pageSetup paperSize="9" scale="40" orientation="landscape" r:id="rId9"/>
    </customSheetView>
    <customSheetView guid="{FFEDA674-087A-4656-BF09-7E905D9B9A21}"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0"/>
    </customSheetView>
    <customSheetView guid="{CC99A19B-7C06-4842-B555-F1FC30BBAE15}"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1"/>
    </customSheetView>
    <customSheetView guid="{63473B3F-A685-4EE9-A01B-183212BE5C53}" scale="50" showPageBreaks="1" hiddenRows="1" view="pageBreakPreview">
      <selection activeCell="E94" sqref="E94"/>
      <pageMargins left="0.39370078740157483" right="0.39370078740157483" top="0.39370078740157483" bottom="0.39370078740157483" header="0.31496062992125984" footer="0.31496062992125984"/>
      <pageSetup paperSize="9" scale="40" orientation="landscape" r:id="rId12"/>
    </customSheetView>
    <customSheetView guid="{B9F5A68E-7A21-490B-A9C1-858A34AED228}" scale="60" showPageBreaks="1" view="pageBreakPreview" topLeftCell="A160">
      <selection activeCell="G180" sqref="G180"/>
      <pageMargins left="0.39370078740157483" right="0.39370078740157483" top="0.39370078740157483" bottom="0.39370078740157483" header="0.31496062992125984" footer="0.31496062992125984"/>
      <pageSetup paperSize="9" scale="40" orientation="landscape" r:id="rId13"/>
    </customSheetView>
    <customSheetView guid="{2D22DDA1-0B32-4042-8E55-53A9917D8437}"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4"/>
    </customSheetView>
    <customSheetView guid="{B6ED5A6A-E502-40ED-B1F2-2FE231B320B9}"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5"/>
    </customSheetView>
    <customSheetView guid="{9A254B3E-BF29-465E-994B-E56187330748}"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6"/>
    </customSheetView>
    <customSheetView guid="{3680FFF4-6D9F-486C-AA14-8F72F0313081}" scale="30" showPageBreaks="1" view="pageBreakPreview" topLeftCell="A108">
      <selection activeCell="R128" sqref="R128"/>
      <pageMargins left="0.39370078740157483" right="0.39370078740157483" top="0.39370078740157483" bottom="0.39370078740157483" header="0.31496062992125984" footer="0.31496062992125984"/>
      <pageSetup paperSize="9" scale="40" orientation="landscape" r:id="rId17"/>
    </customSheetView>
    <customSheetView guid="{EBBEF937-D19E-44FA-94D9-3672C89A5F21}" scale="40" showPageBreaks="1" hiddenRows="1" view="pageBreakPreview" topLeftCell="A75">
      <selection activeCell="E94" sqref="E94"/>
      <pageMargins left="0.39370078740157483" right="0.39370078740157483" top="0.39370078740157483" bottom="0.39370078740157483" header="0.31496062992125984" footer="0.31496062992125984"/>
      <pageSetup paperSize="9" scale="40" orientation="landscape" r:id="rId18"/>
    </customSheetView>
    <customSheetView guid="{E83B3B5A-C7A8-4F47-A336-85E65C55625C}" scale="60" showPageBreaks="1" view="pageBreakPreview" topLeftCell="F79">
      <selection activeCell="J100" sqref="J100"/>
      <pageMargins left="0.39370078740157483" right="0.39370078740157483" top="0.39370078740157483" bottom="0.39370078740157483" header="0.31496062992125984" footer="0.31496062992125984"/>
      <pageSetup paperSize="9" scale="40" orientation="landscape" r:id="rId19"/>
    </customSheetView>
    <customSheetView guid="{A2E3A7A6-FF28-41C5-9BA8-3899D915CB9D}" scale="50" showPageBreaks="1" hiddenRows="1" view="pageBreakPreview">
      <selection activeCell="E94" sqref="E94"/>
      <pageMargins left="0.39370078740157483" right="0.39370078740157483" top="0.39370078740157483" bottom="0.39370078740157483" header="0.31496062992125984" footer="0.31496062992125984"/>
      <pageSetup paperSize="9" scale="40" orientation="landscape" r:id="rId20"/>
    </customSheetView>
    <customSheetView guid="{C3FD0E28-97E5-445A-A080-491543C717B0}" scale="30" showPageBreaks="1" view="pageBreakPreview">
      <selection activeCell="AF103" sqref="AF103"/>
      <pageMargins left="0.39370078740157483" right="0.39370078740157483" top="0.39370078740157483" bottom="0.39370078740157483" header="0.31496062992125984" footer="0.31496062992125984"/>
      <pageSetup paperSize="9" scale="40" orientation="landscape" r:id="rId21"/>
    </customSheetView>
    <customSheetView guid="{7C652CC3-AEBA-4CE1-8785-60610E85E470}" scale="70" showPageBreaks="1" view="pageBreakPreview" topLeftCell="A13">
      <selection activeCell="C29" sqref="C29"/>
      <pageMargins left="0.39370078740157483" right="0.39370078740157483" top="0.39370078740157483" bottom="0.39370078740157483" header="0.31496062992125984" footer="0.31496062992125984"/>
      <pageSetup paperSize="9" scale="40" orientation="landscape" r:id="rId22"/>
    </customSheetView>
    <customSheetView guid="{3B746F1D-385E-47E1-9DD6-DF5EE791B92F}" scale="50" showPageBreaks="1" hiddenRows="1" view="pageBreakPreview">
      <selection activeCell="E94" sqref="E94"/>
      <pageMargins left="0.39370078740157483" right="0.39370078740157483" top="0.39370078740157483" bottom="0.39370078740157483" header="0.31496062992125984" footer="0.31496062992125984"/>
      <pageSetup paperSize="9" scale="40" orientation="landscape" r:id="rId23"/>
    </customSheetView>
    <customSheetView guid="{F3ED6C4F-162A-421A-B77B-B013DF363C4B}" scale="30" showPageBreaks="1" view="pageBreakPreview" topLeftCell="A108">
      <selection activeCell="R128" sqref="R128"/>
      <pageMargins left="0.39370078740157483" right="0.39370078740157483" top="0.39370078740157483" bottom="0.39370078740157483" header="0.31496062992125984" footer="0.31496062992125984"/>
      <pageSetup paperSize="9" scale="40" orientation="landscape" r:id="rId24"/>
    </customSheetView>
    <customSheetView guid="{F6B45C19-5DEC-4311-9E14-1DFCA0D8A318}"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25"/>
    </customSheetView>
    <customSheetView guid="{60316D21-4A2C-431E-9A80-483B098C48B4}" scale="30" showPageBreaks="1" view="pageBreakPreview" topLeftCell="A108">
      <selection activeCell="R128" sqref="R128"/>
      <pageMargins left="0.39370078740157483" right="0.39370078740157483" top="0.39370078740157483" bottom="0.39370078740157483" header="0.31496062992125984" footer="0.31496062992125984"/>
      <pageSetup paperSize="9" scale="40" orientation="landscape" r:id="rId26"/>
    </customSheetView>
    <customSheetView guid="{B20F874D-7001-429F-971F-C60F72171BB4}" scale="60" showPageBreaks="1" view="pageBreakPreview" topLeftCell="E64">
      <selection activeCell="U1" sqref="U1:W1048576"/>
      <pageMargins left="0.39370078740157483" right="0.39370078740157483" top="0.39370078740157483" bottom="0.39370078740157483" header="0.31496062992125984" footer="0.31496062992125984"/>
      <pageSetup paperSize="9" scale="40" orientation="landscape" r:id="rId27"/>
    </customSheetView>
    <customSheetView guid="{7E4D5209-3514-4B4B-9D2B-9C42A7BE704E}"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28"/>
    </customSheetView>
  </customSheetViews>
  <mergeCells count="27">
    <mergeCell ref="A193:L193"/>
    <mergeCell ref="V8:W8"/>
    <mergeCell ref="X8:Y8"/>
    <mergeCell ref="Z8:AA8"/>
    <mergeCell ref="AB8:AC8"/>
    <mergeCell ref="A8:A9"/>
    <mergeCell ref="B8:B9"/>
    <mergeCell ref="C8:C9"/>
    <mergeCell ref="F8:G8"/>
    <mergeCell ref="H8:I8"/>
    <mergeCell ref="A14:AD14"/>
    <mergeCell ref="A81:AD81"/>
    <mergeCell ref="A110:AD110"/>
    <mergeCell ref="A189:N189"/>
    <mergeCell ref="A192:X192"/>
    <mergeCell ref="AD8:AE8"/>
    <mergeCell ref="AF8:AF9"/>
    <mergeCell ref="J8:K8"/>
    <mergeCell ref="L8:M8"/>
    <mergeCell ref="N8:O8"/>
    <mergeCell ref="R8:S8"/>
    <mergeCell ref="T8:U8"/>
    <mergeCell ref="AB1:AD1"/>
    <mergeCell ref="A4:AD4"/>
    <mergeCell ref="A5:AD5"/>
    <mergeCell ref="A6:AD6"/>
    <mergeCell ref="A7:AD7"/>
  </mergeCells>
  <pageMargins left="0.39370078740157483" right="0.39370078740157483" top="0.39370078740157483" bottom="0.39370078740157483" header="0.31496062992125984" footer="0.31496062992125984"/>
  <pageSetup paperSize="9" scale="40" orientation="landscape"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customSheetViews>
    <customSheetView guid="{F10998C4-BD23-4123-9624-1436EC840983}">
      <pageMargins left="0.7" right="0.7" top="0.75" bottom="0.75" header="0.3" footer="0.3"/>
    </customSheetView>
    <customSheetView guid="{388A1E4B-B5AE-4D91-9FF1-5AD49EECDDED}">
      <pageMargins left="0.7" right="0.7" top="0.75" bottom="0.75" header="0.3" footer="0.3"/>
    </customSheetView>
    <customSheetView guid="{E4404F29-03A4-4E65-B4A8-EB6C15EFBA41}">
      <pageMargins left="0.7" right="0.7" top="0.75" bottom="0.75" header="0.3" footer="0.3"/>
    </customSheetView>
    <customSheetView guid="{C7EAD3F1-26A7-4DE4-A1DE-F77FB026865E}">
      <pageMargins left="0.7" right="0.7" top="0.75" bottom="0.75" header="0.3" footer="0.3"/>
    </customSheetView>
    <customSheetView guid="{79971965-4C3E-4F6D-82D4-06E9338FB302}">
      <pageMargins left="0.7" right="0.7" top="0.75" bottom="0.75" header="0.3" footer="0.3"/>
    </customSheetView>
    <customSheetView guid="{67959110-810A-48DC-8557-7A749BB9427E}">
      <pageMargins left="0.7" right="0.7" top="0.75" bottom="0.75" header="0.3" footer="0.3"/>
    </customSheetView>
    <customSheetView guid="{7D83ADC9-554F-49F5-9F3A-8020034AA83A}">
      <pageMargins left="0.7" right="0.7" top="0.75" bottom="0.75" header="0.3" footer="0.3"/>
    </customSheetView>
    <customSheetView guid="{8991206F-96BC-4E4A-9BEF-FB119480CFE1}">
      <pageMargins left="0.7" right="0.7" top="0.75" bottom="0.75" header="0.3" footer="0.3"/>
    </customSheetView>
    <customSheetView guid="{C599058B-0D9F-45BB-A102-E92C28C88691}">
      <pageMargins left="0.7" right="0.7" top="0.75" bottom="0.75" header="0.3" footer="0.3"/>
    </customSheetView>
    <customSheetView guid="{A2E3A7A6-FF28-41C5-9BA8-3899D915CB9D}">
      <pageMargins left="0.7" right="0.7" top="0.75" bottom="0.75" header="0.3" footer="0.3"/>
    </customSheetView>
    <customSheetView guid="{C3FD0E28-97E5-445A-A080-491543C717B0}">
      <pageMargins left="0.7" right="0.7" top="0.75" bottom="0.75" header="0.3" footer="0.3"/>
    </customSheetView>
    <customSheetView guid="{7C652CC3-AEBA-4CE1-8785-60610E85E470}">
      <pageMargins left="0.7" right="0.7" top="0.75" bottom="0.75" header="0.3" footer="0.3"/>
    </customSheetView>
    <customSheetView guid="{3B746F1D-385E-47E1-9DD6-DF5EE791B92F}">
      <pageMargins left="0.7" right="0.7" top="0.75" bottom="0.75" header="0.3" footer="0.3"/>
    </customSheetView>
    <customSheetView guid="{F3ED6C4F-162A-421A-B77B-B013DF363C4B}">
      <pageMargins left="0.7" right="0.7" top="0.75" bottom="0.75" header="0.3" footer="0.3"/>
    </customSheetView>
    <customSheetView guid="{F6B45C19-5DEC-4311-9E14-1DFCA0D8A318}">
      <pageMargins left="0.7" right="0.7" top="0.75" bottom="0.75" header="0.3" footer="0.3"/>
    </customSheetView>
    <customSheetView guid="{60316D21-4A2C-431E-9A80-483B098C48B4}">
      <pageMargins left="0.7" right="0.7" top="0.75" bottom="0.75" header="0.3" footer="0.3"/>
    </customSheetView>
    <customSheetView guid="{B20F874D-7001-429F-971F-C60F72171BB4}">
      <pageMargins left="0.7" right="0.7" top="0.75" bottom="0.75" header="0.3" footer="0.3"/>
    </customSheetView>
    <customSheetView guid="{7E4D5209-3514-4B4B-9D2B-9C42A7BE704E}">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2"/>
  <sheetViews>
    <sheetView tabSelected="1" topLeftCell="D5" zoomScale="60" zoomScaleNormal="60" workbookViewId="0">
      <selection activeCell="I29" sqref="I29"/>
    </sheetView>
  </sheetViews>
  <sheetFormatPr defaultRowHeight="14.4" x14ac:dyDescent="0.3"/>
  <cols>
    <col min="1" max="1" width="70.6640625" customWidth="1"/>
    <col min="2" max="7" width="19" customWidth="1"/>
    <col min="8" max="9" width="13.6640625" customWidth="1"/>
    <col min="10" max="30" width="16.33203125" customWidth="1"/>
    <col min="31" max="31" width="17.33203125" customWidth="1"/>
    <col min="32" max="32" width="29.6640625" customWidth="1"/>
  </cols>
  <sheetData>
    <row r="1" spans="1:32" ht="18" x14ac:dyDescent="0.35">
      <c r="A1" s="212"/>
      <c r="B1" s="60"/>
      <c r="C1" s="60"/>
      <c r="D1" s="60"/>
      <c r="E1" s="60"/>
      <c r="F1" s="60"/>
      <c r="G1" s="60"/>
      <c r="H1" s="59"/>
      <c r="I1" s="59"/>
      <c r="J1" s="59"/>
      <c r="K1" s="59"/>
      <c r="L1" s="59"/>
      <c r="M1" s="59"/>
      <c r="N1" s="59"/>
      <c r="O1" s="59"/>
      <c r="P1" s="213"/>
      <c r="Q1" s="213"/>
      <c r="R1" s="147"/>
      <c r="S1" s="147"/>
      <c r="T1" s="3"/>
      <c r="U1" s="3"/>
      <c r="V1" s="3"/>
      <c r="W1" s="3"/>
      <c r="X1" s="3"/>
      <c r="Y1" s="3"/>
      <c r="Z1" s="3"/>
      <c r="AA1" s="3"/>
      <c r="AB1" s="3"/>
      <c r="AC1" s="3"/>
      <c r="AD1" s="214"/>
      <c r="AE1" s="59"/>
      <c r="AF1" s="59"/>
    </row>
    <row r="2" spans="1:32" ht="20.399999999999999" x14ac:dyDescent="0.3">
      <c r="A2" s="1630" t="s">
        <v>371</v>
      </c>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59"/>
      <c r="AF2" s="59"/>
    </row>
    <row r="3" spans="1:32" ht="20.399999999999999" x14ac:dyDescent="0.3">
      <c r="A3" s="1751" t="s">
        <v>372</v>
      </c>
      <c r="B3" s="1630"/>
      <c r="C3" s="1630"/>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59"/>
      <c r="AF3" s="59"/>
    </row>
    <row r="4" spans="1:32" ht="18.600000000000001" x14ac:dyDescent="0.3">
      <c r="A4" s="1752"/>
      <c r="B4" s="1753"/>
      <c r="C4" s="1753"/>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59"/>
      <c r="AF4" s="59"/>
    </row>
    <row r="5" spans="1:32" ht="25.2" x14ac:dyDescent="0.35">
      <c r="A5" s="1631"/>
      <c r="B5" s="1631"/>
      <c r="C5" s="1631"/>
      <c r="D5" s="1631"/>
      <c r="E5" s="1631"/>
      <c r="F5" s="1631"/>
      <c r="G5" s="1631"/>
      <c r="H5" s="1631"/>
      <c r="I5" s="1631"/>
      <c r="J5" s="1631"/>
      <c r="K5" s="1631"/>
      <c r="L5" s="1631"/>
      <c r="M5" s="1631"/>
      <c r="N5" s="1631"/>
      <c r="O5" s="1631"/>
      <c r="P5" s="1631"/>
      <c r="Q5" s="1631"/>
      <c r="R5" s="1631"/>
      <c r="S5" s="1631"/>
      <c r="T5" s="1631"/>
      <c r="U5" s="1631"/>
      <c r="V5" s="1631"/>
      <c r="W5" s="1631"/>
      <c r="X5" s="1631"/>
      <c r="Y5" s="1631"/>
      <c r="Z5" s="1631"/>
      <c r="AA5" s="1631"/>
      <c r="AB5" s="1631"/>
      <c r="AC5" s="1631"/>
      <c r="AD5" s="1632"/>
      <c r="AE5" s="215"/>
      <c r="AF5" s="215"/>
    </row>
    <row r="6" spans="1:32" ht="17.399999999999999" x14ac:dyDescent="0.3">
      <c r="A6" s="1599" t="s">
        <v>89</v>
      </c>
      <c r="B6" s="1601" t="s">
        <v>363</v>
      </c>
      <c r="C6" s="1601" t="s">
        <v>768</v>
      </c>
      <c r="D6" s="1601" t="s">
        <v>769</v>
      </c>
      <c r="E6" s="1601" t="s">
        <v>770</v>
      </c>
      <c r="F6" s="1589" t="s">
        <v>5</v>
      </c>
      <c r="G6" s="1589"/>
      <c r="H6" s="1590" t="s">
        <v>6</v>
      </c>
      <c r="I6" s="1591"/>
      <c r="J6" s="1590" t="s">
        <v>7</v>
      </c>
      <c r="K6" s="1591"/>
      <c r="L6" s="1590" t="s">
        <v>8</v>
      </c>
      <c r="M6" s="1591"/>
      <c r="N6" s="1590" t="s">
        <v>9</v>
      </c>
      <c r="O6" s="1591"/>
      <c r="P6" s="1590" t="s">
        <v>10</v>
      </c>
      <c r="Q6" s="1591"/>
      <c r="R6" s="1590" t="s">
        <v>11</v>
      </c>
      <c r="S6" s="1591"/>
      <c r="T6" s="1590" t="s">
        <v>12</v>
      </c>
      <c r="U6" s="1591"/>
      <c r="V6" s="1590" t="s">
        <v>13</v>
      </c>
      <c r="W6" s="1591"/>
      <c r="X6" s="1590" t="s">
        <v>14</v>
      </c>
      <c r="Y6" s="1591"/>
      <c r="Z6" s="1590" t="s">
        <v>15</v>
      </c>
      <c r="AA6" s="1591"/>
      <c r="AB6" s="1590" t="s">
        <v>16</v>
      </c>
      <c r="AC6" s="1591"/>
      <c r="AD6" s="1589" t="s">
        <v>17</v>
      </c>
      <c r="AE6" s="1589"/>
      <c r="AF6" s="1633" t="s">
        <v>18</v>
      </c>
    </row>
    <row r="7" spans="1:32" ht="34.799999999999997" x14ac:dyDescent="0.3">
      <c r="A7" s="1599"/>
      <c r="B7" s="1647"/>
      <c r="C7" s="1647"/>
      <c r="D7" s="1647"/>
      <c r="E7" s="1647"/>
      <c r="F7" s="1130" t="s">
        <v>173</v>
      </c>
      <c r="G7" s="1130" t="s">
        <v>373</v>
      </c>
      <c r="H7" s="95" t="s">
        <v>22</v>
      </c>
      <c r="I7" s="95" t="s">
        <v>113</v>
      </c>
      <c r="J7" s="95" t="s">
        <v>22</v>
      </c>
      <c r="K7" s="95" t="s">
        <v>113</v>
      </c>
      <c r="L7" s="95" t="s">
        <v>22</v>
      </c>
      <c r="M7" s="95" t="s">
        <v>113</v>
      </c>
      <c r="N7" s="95" t="s">
        <v>22</v>
      </c>
      <c r="O7" s="95" t="s">
        <v>113</v>
      </c>
      <c r="P7" s="95" t="s">
        <v>22</v>
      </c>
      <c r="Q7" s="95" t="s">
        <v>113</v>
      </c>
      <c r="R7" s="95" t="s">
        <v>22</v>
      </c>
      <c r="S7" s="95" t="s">
        <v>113</v>
      </c>
      <c r="T7" s="95" t="s">
        <v>22</v>
      </c>
      <c r="U7" s="95" t="s">
        <v>113</v>
      </c>
      <c r="V7" s="95" t="s">
        <v>22</v>
      </c>
      <c r="W7" s="95" t="s">
        <v>113</v>
      </c>
      <c r="X7" s="95" t="s">
        <v>22</v>
      </c>
      <c r="Y7" s="95" t="s">
        <v>113</v>
      </c>
      <c r="Z7" s="95" t="s">
        <v>22</v>
      </c>
      <c r="AA7" s="95" t="s">
        <v>113</v>
      </c>
      <c r="AB7" s="95" t="s">
        <v>22</v>
      </c>
      <c r="AC7" s="95" t="s">
        <v>113</v>
      </c>
      <c r="AD7" s="560" t="s">
        <v>22</v>
      </c>
      <c r="AE7" s="560" t="s">
        <v>217</v>
      </c>
      <c r="AF7" s="1633"/>
    </row>
    <row r="8" spans="1:32" ht="18" x14ac:dyDescent="0.3">
      <c r="A8" s="97">
        <v>1</v>
      </c>
      <c r="B8" s="97">
        <v>2</v>
      </c>
      <c r="C8" s="97">
        <v>3</v>
      </c>
      <c r="D8" s="97">
        <v>4</v>
      </c>
      <c r="E8" s="97">
        <v>5</v>
      </c>
      <c r="F8" s="97">
        <v>6</v>
      </c>
      <c r="G8" s="97">
        <v>7</v>
      </c>
      <c r="H8" s="97">
        <v>8</v>
      </c>
      <c r="I8" s="97">
        <v>9</v>
      </c>
      <c r="J8" s="97">
        <v>10</v>
      </c>
      <c r="K8" s="97">
        <v>11</v>
      </c>
      <c r="L8" s="97">
        <v>12</v>
      </c>
      <c r="M8" s="97">
        <v>13</v>
      </c>
      <c r="N8" s="97">
        <v>14</v>
      </c>
      <c r="O8" s="97">
        <v>15</v>
      </c>
      <c r="P8" s="97">
        <v>16</v>
      </c>
      <c r="Q8" s="97">
        <v>17</v>
      </c>
      <c r="R8" s="97">
        <v>18</v>
      </c>
      <c r="S8" s="97">
        <v>19</v>
      </c>
      <c r="T8" s="97">
        <v>20</v>
      </c>
      <c r="U8" s="97">
        <v>21</v>
      </c>
      <c r="V8" s="97">
        <v>22</v>
      </c>
      <c r="W8" s="97">
        <v>23</v>
      </c>
      <c r="X8" s="97">
        <v>24</v>
      </c>
      <c r="Y8" s="97">
        <v>25</v>
      </c>
      <c r="Z8" s="97">
        <v>26</v>
      </c>
      <c r="AA8" s="97">
        <v>27</v>
      </c>
      <c r="AB8" s="97">
        <v>28</v>
      </c>
      <c r="AC8" s="97">
        <v>29</v>
      </c>
      <c r="AD8" s="97">
        <v>30</v>
      </c>
      <c r="AE8" s="97">
        <v>31</v>
      </c>
      <c r="AF8" s="97">
        <v>32</v>
      </c>
    </row>
    <row r="9" spans="1:32" ht="104.4" x14ac:dyDescent="0.3">
      <c r="A9" s="535" t="s">
        <v>364</v>
      </c>
      <c r="B9" s="536">
        <f>H9+J9+L9+N9+P9+R9+T9+V9+X9+Z9+AB9+AD9</f>
        <v>44038.5</v>
      </c>
      <c r="C9" s="536">
        <f>I9+K9+M9+O9+Q9+S9+U9+W9+Y9+AA9+AC9+AE9</f>
        <v>38601.592999999993</v>
      </c>
      <c r="D9" s="536">
        <f>E9</f>
        <v>34504.100000000006</v>
      </c>
      <c r="E9" s="536">
        <f t="shared" ref="E9" si="0">K9+M9+O9+Q9+S9+U9+W9+Y9+AA9+AC9+AE9+AG9</f>
        <v>34504.100000000006</v>
      </c>
      <c r="F9" s="536">
        <f>E9/B9*100</f>
        <v>78.349852969560743</v>
      </c>
      <c r="G9" s="536">
        <f>E9/C9*100</f>
        <v>89.385171228555279</v>
      </c>
      <c r="H9" s="537">
        <f>H10+H17</f>
        <v>5701.54</v>
      </c>
      <c r="I9" s="537">
        <f t="shared" ref="I9:AE9" si="1">I10+I17</f>
        <v>4097.4930000000004</v>
      </c>
      <c r="J9" s="537">
        <f t="shared" si="1"/>
        <v>2141.8000000000002</v>
      </c>
      <c r="K9" s="537">
        <f t="shared" si="1"/>
        <v>3328.22</v>
      </c>
      <c r="L9" s="537">
        <f t="shared" si="1"/>
        <v>2038.5</v>
      </c>
      <c r="M9" s="537">
        <f t="shared" si="1"/>
        <v>2005.83</v>
      </c>
      <c r="N9" s="537">
        <f t="shared" si="1"/>
        <v>5806.7</v>
      </c>
      <c r="O9" s="537">
        <f t="shared" si="1"/>
        <v>4628.0600000000004</v>
      </c>
      <c r="P9" s="537">
        <f t="shared" si="1"/>
        <v>2976</v>
      </c>
      <c r="Q9" s="537">
        <f t="shared" si="1"/>
        <v>3819.86</v>
      </c>
      <c r="R9" s="537">
        <f t="shared" si="1"/>
        <v>3716.31</v>
      </c>
      <c r="S9" s="537">
        <f t="shared" si="1"/>
        <v>3845.08</v>
      </c>
      <c r="T9" s="537">
        <f t="shared" si="1"/>
        <v>7067.95</v>
      </c>
      <c r="U9" s="537">
        <f t="shared" si="1"/>
        <v>6428.42</v>
      </c>
      <c r="V9" s="537">
        <f t="shared" si="1"/>
        <v>3798.01</v>
      </c>
      <c r="W9" s="537">
        <f t="shared" si="1"/>
        <v>3720.75</v>
      </c>
      <c r="X9" s="537">
        <f t="shared" si="1"/>
        <v>2277.27</v>
      </c>
      <c r="Y9" s="537">
        <f t="shared" si="1"/>
        <v>2243.9699999999998</v>
      </c>
      <c r="Z9" s="537">
        <f t="shared" si="1"/>
        <v>3948</v>
      </c>
      <c r="AA9" s="537">
        <f t="shared" si="1"/>
        <v>2618.31</v>
      </c>
      <c r="AB9" s="537">
        <f t="shared" si="1"/>
        <v>1953</v>
      </c>
      <c r="AC9" s="537">
        <f t="shared" si="1"/>
        <v>1865.6</v>
      </c>
      <c r="AD9" s="537">
        <f t="shared" si="1"/>
        <v>2613.42</v>
      </c>
      <c r="AE9" s="537">
        <f t="shared" si="1"/>
        <v>0</v>
      </c>
      <c r="AF9" s="103"/>
    </row>
    <row r="10" spans="1:32" ht="36" x14ac:dyDescent="0.3">
      <c r="A10" s="538" t="s">
        <v>365</v>
      </c>
      <c r="B10" s="539">
        <f>B11</f>
        <v>43996.5</v>
      </c>
      <c r="C10" s="539">
        <f t="shared" ref="C10:AE10" si="2">C11</f>
        <v>39430.080000000002</v>
      </c>
      <c r="D10" s="539">
        <f t="shared" si="2"/>
        <v>38601.592999999993</v>
      </c>
      <c r="E10" s="539">
        <f>E11</f>
        <v>38601.592999999993</v>
      </c>
      <c r="F10" s="539">
        <f t="shared" si="2"/>
        <v>87.737872330753561</v>
      </c>
      <c r="G10" s="539">
        <f t="shared" si="2"/>
        <v>97.898845247080374</v>
      </c>
      <c r="H10" s="539">
        <f t="shared" si="2"/>
        <v>5701.54</v>
      </c>
      <c r="I10" s="539">
        <f t="shared" si="2"/>
        <v>4097.4930000000004</v>
      </c>
      <c r="J10" s="539">
        <f t="shared" si="2"/>
        <v>2141.8000000000002</v>
      </c>
      <c r="K10" s="539">
        <f t="shared" si="2"/>
        <v>3328.22</v>
      </c>
      <c r="L10" s="539">
        <f t="shared" si="2"/>
        <v>2038.5</v>
      </c>
      <c r="M10" s="539">
        <f t="shared" si="2"/>
        <v>2005.83</v>
      </c>
      <c r="N10" s="539">
        <f t="shared" si="2"/>
        <v>5806.7</v>
      </c>
      <c r="O10" s="539">
        <f t="shared" si="2"/>
        <v>4628.0600000000004</v>
      </c>
      <c r="P10" s="539">
        <f t="shared" si="2"/>
        <v>2976</v>
      </c>
      <c r="Q10" s="539">
        <f t="shared" si="2"/>
        <v>3819.86</v>
      </c>
      <c r="R10" s="539">
        <f t="shared" si="2"/>
        <v>3716.31</v>
      </c>
      <c r="S10" s="539">
        <f t="shared" si="2"/>
        <v>3845.08</v>
      </c>
      <c r="T10" s="539">
        <f t="shared" si="2"/>
        <v>7067.95</v>
      </c>
      <c r="U10" s="539">
        <f t="shared" si="2"/>
        <v>6428.42</v>
      </c>
      <c r="V10" s="539">
        <f t="shared" si="2"/>
        <v>3798.01</v>
      </c>
      <c r="W10" s="539">
        <f t="shared" si="2"/>
        <v>3720.75</v>
      </c>
      <c r="X10" s="539">
        <f t="shared" si="2"/>
        <v>2277.27</v>
      </c>
      <c r="Y10" s="539">
        <f t="shared" si="2"/>
        <v>2243.9699999999998</v>
      </c>
      <c r="Z10" s="539">
        <f t="shared" si="2"/>
        <v>3906</v>
      </c>
      <c r="AA10" s="539">
        <f t="shared" si="2"/>
        <v>2618.31</v>
      </c>
      <c r="AB10" s="539">
        <f t="shared" si="2"/>
        <v>1953</v>
      </c>
      <c r="AC10" s="539">
        <f t="shared" si="2"/>
        <v>1865.6</v>
      </c>
      <c r="AD10" s="539">
        <f t="shared" si="2"/>
        <v>2613.42</v>
      </c>
      <c r="AE10" s="539">
        <f t="shared" si="2"/>
        <v>0</v>
      </c>
      <c r="AF10" s="103"/>
    </row>
    <row r="11" spans="1:32" ht="18" x14ac:dyDescent="0.3">
      <c r="A11" s="541" t="s">
        <v>26</v>
      </c>
      <c r="B11" s="542">
        <f>B12+B13+B14</f>
        <v>43996.5</v>
      </c>
      <c r="C11" s="542">
        <f t="shared" ref="C11:AE11" si="3">C12+C13+C14</f>
        <v>39430.080000000002</v>
      </c>
      <c r="D11" s="542">
        <f t="shared" si="3"/>
        <v>38601.592999999993</v>
      </c>
      <c r="E11" s="542">
        <f>E12+E13+E14</f>
        <v>38601.592999999993</v>
      </c>
      <c r="F11" s="542">
        <f t="shared" si="3"/>
        <v>87.737872330753561</v>
      </c>
      <c r="G11" s="542">
        <f t="shared" si="3"/>
        <v>97.898845247080374</v>
      </c>
      <c r="H11" s="542">
        <f t="shared" si="3"/>
        <v>5701.54</v>
      </c>
      <c r="I11" s="542">
        <f t="shared" si="3"/>
        <v>4097.4930000000004</v>
      </c>
      <c r="J11" s="542">
        <f t="shared" si="3"/>
        <v>2141.8000000000002</v>
      </c>
      <c r="K11" s="542">
        <f t="shared" si="3"/>
        <v>3328.22</v>
      </c>
      <c r="L11" s="542">
        <f t="shared" si="3"/>
        <v>2038.5</v>
      </c>
      <c r="M11" s="542">
        <f t="shared" si="3"/>
        <v>2005.83</v>
      </c>
      <c r="N11" s="542">
        <f t="shared" si="3"/>
        <v>5806.7</v>
      </c>
      <c r="O11" s="542">
        <f t="shared" si="3"/>
        <v>4628.0600000000004</v>
      </c>
      <c r="P11" s="542">
        <f t="shared" si="3"/>
        <v>2976</v>
      </c>
      <c r="Q11" s="542">
        <f t="shared" si="3"/>
        <v>3819.86</v>
      </c>
      <c r="R11" s="542">
        <f t="shared" si="3"/>
        <v>3716.31</v>
      </c>
      <c r="S11" s="542">
        <f t="shared" si="3"/>
        <v>3845.08</v>
      </c>
      <c r="T11" s="542">
        <f t="shared" si="3"/>
        <v>7067.95</v>
      </c>
      <c r="U11" s="542">
        <f t="shared" si="3"/>
        <v>6428.42</v>
      </c>
      <c r="V11" s="542">
        <f t="shared" si="3"/>
        <v>3798.01</v>
      </c>
      <c r="W11" s="542">
        <f>W12+W13+W14</f>
        <v>3720.75</v>
      </c>
      <c r="X11" s="542">
        <f>X12+X13+X14</f>
        <v>2277.27</v>
      </c>
      <c r="Y11" s="542">
        <f t="shared" si="3"/>
        <v>2243.9699999999998</v>
      </c>
      <c r="Z11" s="542">
        <f t="shared" si="3"/>
        <v>3906</v>
      </c>
      <c r="AA11" s="542">
        <f t="shared" si="3"/>
        <v>2618.31</v>
      </c>
      <c r="AB11" s="542">
        <f t="shared" si="3"/>
        <v>1953</v>
      </c>
      <c r="AC11" s="542">
        <f t="shared" si="3"/>
        <v>1865.6</v>
      </c>
      <c r="AD11" s="542">
        <f t="shared" si="3"/>
        <v>2613.42</v>
      </c>
      <c r="AE11" s="542">
        <f t="shared" si="3"/>
        <v>0</v>
      </c>
      <c r="AF11" s="103"/>
    </row>
    <row r="12" spans="1:32" ht="18" x14ac:dyDescent="0.35">
      <c r="A12" s="108" t="s">
        <v>29</v>
      </c>
      <c r="B12" s="544"/>
      <c r="C12" s="544"/>
      <c r="D12" s="544"/>
      <c r="E12" s="544"/>
      <c r="F12" s="544"/>
      <c r="G12" s="544"/>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103"/>
      <c r="AF12" s="103"/>
    </row>
    <row r="13" spans="1:32" ht="18" x14ac:dyDescent="0.35">
      <c r="A13" s="138" t="s">
        <v>93</v>
      </c>
      <c r="B13" s="544"/>
      <c r="C13" s="544"/>
      <c r="D13" s="544"/>
      <c r="E13" s="544"/>
      <c r="F13" s="544"/>
      <c r="G13" s="544"/>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103"/>
      <c r="AF13" s="103"/>
    </row>
    <row r="14" spans="1:32" ht="18" x14ac:dyDescent="0.35">
      <c r="A14" s="970" t="s">
        <v>28</v>
      </c>
      <c r="B14" s="971">
        <f>H14+J14+L14+N14+P14+R14+T14+V14+X14+Z14+AD14+AB14</f>
        <v>43996.5</v>
      </c>
      <c r="C14" s="971">
        <f>H14+J14+L14+N14+P14+R14+T14+V14+X14+Z14</f>
        <v>39430.080000000002</v>
      </c>
      <c r="D14" s="971">
        <f>E14</f>
        <v>38601.592999999993</v>
      </c>
      <c r="E14" s="971">
        <f>I14+K14+M14+O14+Q14+S14+U14+W14+Y14+AA14+AC14+AE14</f>
        <v>38601.592999999993</v>
      </c>
      <c r="F14" s="971">
        <f>E14/B14*100</f>
        <v>87.737872330753561</v>
      </c>
      <c r="G14" s="971">
        <f>E14/C14*100</f>
        <v>97.898845247080374</v>
      </c>
      <c r="H14" s="972">
        <v>5701.54</v>
      </c>
      <c r="I14" s="972">
        <v>4097.4930000000004</v>
      </c>
      <c r="J14" s="972">
        <v>2141.8000000000002</v>
      </c>
      <c r="K14" s="972">
        <v>3328.22</v>
      </c>
      <c r="L14" s="972">
        <v>2038.5</v>
      </c>
      <c r="M14" s="972">
        <v>2005.83</v>
      </c>
      <c r="N14" s="972">
        <v>5806.7</v>
      </c>
      <c r="O14" s="972">
        <v>4628.0600000000004</v>
      </c>
      <c r="P14" s="972">
        <v>2976</v>
      </c>
      <c r="Q14" s="972">
        <v>3819.86</v>
      </c>
      <c r="R14" s="972">
        <v>3716.31</v>
      </c>
      <c r="S14" s="972">
        <v>3845.08</v>
      </c>
      <c r="T14" s="972">
        <v>7067.95</v>
      </c>
      <c r="U14" s="972">
        <v>6428.42</v>
      </c>
      <c r="V14" s="972">
        <v>3798.01</v>
      </c>
      <c r="W14" s="972">
        <v>3720.75</v>
      </c>
      <c r="X14" s="972">
        <v>2277.27</v>
      </c>
      <c r="Y14" s="972">
        <v>2243.9699999999998</v>
      </c>
      <c r="Z14" s="972">
        <f>3948-42</f>
        <v>3906</v>
      </c>
      <c r="AA14" s="972">
        <f>2660.31-42</f>
        <v>2618.31</v>
      </c>
      <c r="AB14" s="972">
        <v>1953</v>
      </c>
      <c r="AC14" s="972">
        <v>1865.6</v>
      </c>
      <c r="AD14" s="972">
        <v>2613.42</v>
      </c>
      <c r="AE14" s="972">
        <v>0</v>
      </c>
      <c r="AF14" s="973"/>
    </row>
    <row r="15" spans="1:32" ht="18" x14ac:dyDescent="0.35">
      <c r="A15" s="138" t="s">
        <v>94</v>
      </c>
      <c r="B15" s="544"/>
      <c r="C15" s="544"/>
      <c r="D15" s="544"/>
      <c r="E15" s="544"/>
      <c r="F15" s="544"/>
      <c r="G15" s="544"/>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103"/>
      <c r="AF15" s="103"/>
    </row>
    <row r="16" spans="1:32" ht="18" x14ac:dyDescent="0.35">
      <c r="A16" s="108" t="s">
        <v>30</v>
      </c>
      <c r="B16" s="544"/>
      <c r="C16" s="544"/>
      <c r="D16" s="544"/>
      <c r="E16" s="544"/>
      <c r="F16" s="544"/>
      <c r="G16" s="544"/>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103"/>
      <c r="AF16" s="103"/>
    </row>
    <row r="17" spans="1:32" ht="90" x14ac:dyDescent="0.3">
      <c r="A17" s="538" t="s">
        <v>366</v>
      </c>
      <c r="B17" s="539">
        <f>H17+J17+L17+N17+P17+R17+T17+V17+X17+Z17+AB17+AD17</f>
        <v>42</v>
      </c>
      <c r="C17" s="539">
        <f>H17</f>
        <v>0</v>
      </c>
      <c r="D17" s="539"/>
      <c r="E17" s="539">
        <f>I17+K17+M17+O17+Q17+S17+U17+W17+Y17+AA17+AC17+AE17</f>
        <v>0</v>
      </c>
      <c r="F17" s="539">
        <f>E17/B17*100</f>
        <v>0</v>
      </c>
      <c r="G17" s="539" t="e">
        <f>E17/C17*100</f>
        <v>#DIV/0!</v>
      </c>
      <c r="H17" s="540">
        <v>0</v>
      </c>
      <c r="I17" s="540"/>
      <c r="J17" s="540">
        <v>0</v>
      </c>
      <c r="K17" s="540"/>
      <c r="L17" s="540">
        <v>0</v>
      </c>
      <c r="M17" s="540"/>
      <c r="N17" s="540">
        <v>0</v>
      </c>
      <c r="O17" s="540"/>
      <c r="P17" s="540">
        <v>0</v>
      </c>
      <c r="Q17" s="540"/>
      <c r="R17" s="540">
        <v>0</v>
      </c>
      <c r="S17" s="540"/>
      <c r="T17" s="540">
        <v>0</v>
      </c>
      <c r="U17" s="540"/>
      <c r="V17" s="540">
        <v>0</v>
      </c>
      <c r="W17" s="540"/>
      <c r="X17" s="540">
        <v>0</v>
      </c>
      <c r="Y17" s="540"/>
      <c r="Z17" s="540">
        <v>42</v>
      </c>
      <c r="AA17" s="540"/>
      <c r="AB17" s="540">
        <v>0</v>
      </c>
      <c r="AC17" s="540"/>
      <c r="AD17" s="540">
        <v>0</v>
      </c>
      <c r="AE17" s="103"/>
      <c r="AF17" s="103"/>
    </row>
    <row r="18" spans="1:32" ht="17.399999999999999" x14ac:dyDescent="0.3">
      <c r="A18" s="541" t="s">
        <v>26</v>
      </c>
      <c r="B18" s="547">
        <f>H18+J18+L18+N18+P18+R18+T18+V18+X18+Z18+AB18+AD18</f>
        <v>42</v>
      </c>
      <c r="C18" s="547">
        <f>H18</f>
        <v>0</v>
      </c>
      <c r="D18" s="547">
        <f>D21</f>
        <v>42</v>
      </c>
      <c r="E18" s="547">
        <f>I18+K18+M18+O18+Q18+S18+U18+W18+Y18+AA18+AC18+AE18</f>
        <v>42</v>
      </c>
      <c r="F18" s="547">
        <f>E18/B18*100</f>
        <v>100</v>
      </c>
      <c r="G18" s="547" t="e">
        <f>E18/C18*100</f>
        <v>#DIV/0!</v>
      </c>
      <c r="H18" s="543">
        <f>H21</f>
        <v>0</v>
      </c>
      <c r="I18" s="543">
        <f t="shared" ref="I18:AE18" si="4">I21</f>
        <v>0</v>
      </c>
      <c r="J18" s="543">
        <f t="shared" si="4"/>
        <v>0</v>
      </c>
      <c r="K18" s="543">
        <f t="shared" si="4"/>
        <v>0</v>
      </c>
      <c r="L18" s="543">
        <f t="shared" si="4"/>
        <v>0</v>
      </c>
      <c r="M18" s="543">
        <f t="shared" si="4"/>
        <v>0</v>
      </c>
      <c r="N18" s="543">
        <f t="shared" si="4"/>
        <v>0</v>
      </c>
      <c r="O18" s="543">
        <f t="shared" si="4"/>
        <v>0</v>
      </c>
      <c r="P18" s="543">
        <f t="shared" si="4"/>
        <v>0</v>
      </c>
      <c r="Q18" s="543">
        <f t="shared" si="4"/>
        <v>0</v>
      </c>
      <c r="R18" s="543">
        <f t="shared" si="4"/>
        <v>0</v>
      </c>
      <c r="S18" s="543">
        <f t="shared" si="4"/>
        <v>0</v>
      </c>
      <c r="T18" s="543">
        <f t="shared" si="4"/>
        <v>0</v>
      </c>
      <c r="U18" s="543">
        <f t="shared" si="4"/>
        <v>0</v>
      </c>
      <c r="V18" s="543">
        <f t="shared" si="4"/>
        <v>0</v>
      </c>
      <c r="W18" s="543">
        <f t="shared" si="4"/>
        <v>0</v>
      </c>
      <c r="X18" s="543">
        <f t="shared" si="4"/>
        <v>0</v>
      </c>
      <c r="Y18" s="543">
        <f t="shared" si="4"/>
        <v>0</v>
      </c>
      <c r="Z18" s="543">
        <f t="shared" si="4"/>
        <v>42</v>
      </c>
      <c r="AA18" s="543">
        <f t="shared" si="4"/>
        <v>42</v>
      </c>
      <c r="AB18" s="543">
        <f t="shared" si="4"/>
        <v>0</v>
      </c>
      <c r="AC18" s="543">
        <f t="shared" si="4"/>
        <v>0</v>
      </c>
      <c r="AD18" s="543">
        <f t="shared" si="4"/>
        <v>0</v>
      </c>
      <c r="AE18" s="543">
        <f t="shared" si="4"/>
        <v>0</v>
      </c>
      <c r="AF18" s="103"/>
    </row>
    <row r="19" spans="1:32" ht="18" x14ac:dyDescent="0.35">
      <c r="A19" s="108" t="s">
        <v>29</v>
      </c>
      <c r="B19" s="544"/>
      <c r="C19" s="544"/>
      <c r="D19" s="544"/>
      <c r="E19" s="544"/>
      <c r="F19" s="544"/>
      <c r="G19" s="544"/>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103"/>
      <c r="AF19" s="103"/>
    </row>
    <row r="20" spans="1:32" ht="18" x14ac:dyDescent="0.35">
      <c r="A20" s="138" t="s">
        <v>93</v>
      </c>
      <c r="B20" s="544"/>
      <c r="C20" s="544"/>
      <c r="D20" s="544"/>
      <c r="E20" s="544"/>
      <c r="F20" s="544"/>
      <c r="G20" s="544"/>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103"/>
      <c r="AF20" s="103"/>
    </row>
    <row r="21" spans="1:32" ht="18" x14ac:dyDescent="0.35">
      <c r="A21" s="545" t="s">
        <v>28</v>
      </c>
      <c r="B21" s="548">
        <f>H21+J21+L21+N21+P21+R21+T21+V21+X21+Z21+AB21+AD21</f>
        <v>42</v>
      </c>
      <c r="C21" s="548">
        <f>H21</f>
        <v>0</v>
      </c>
      <c r="D21" s="548">
        <f>E21</f>
        <v>42</v>
      </c>
      <c r="E21" s="548">
        <f>I21+K21+M21+O21+Q21+S21+U21+W21+Y21+AA21+AC21+AE21</f>
        <v>42</v>
      </c>
      <c r="F21" s="548">
        <f>E21/B21*100</f>
        <v>100</v>
      </c>
      <c r="G21" s="548" t="e">
        <f>E21/C21*100</f>
        <v>#DIV/0!</v>
      </c>
      <c r="H21" s="546">
        <f>H17</f>
        <v>0</v>
      </c>
      <c r="I21" s="546">
        <f t="shared" ref="I21:AE21" si="5">I17</f>
        <v>0</v>
      </c>
      <c r="J21" s="546">
        <f t="shared" si="5"/>
        <v>0</v>
      </c>
      <c r="K21" s="546">
        <f t="shared" si="5"/>
        <v>0</v>
      </c>
      <c r="L21" s="546">
        <f t="shared" si="5"/>
        <v>0</v>
      </c>
      <c r="M21" s="546">
        <f t="shared" si="5"/>
        <v>0</v>
      </c>
      <c r="N21" s="546">
        <f t="shared" si="5"/>
        <v>0</v>
      </c>
      <c r="O21" s="546">
        <f t="shared" si="5"/>
        <v>0</v>
      </c>
      <c r="P21" s="546">
        <f t="shared" si="5"/>
        <v>0</v>
      </c>
      <c r="Q21" s="546">
        <f t="shared" si="5"/>
        <v>0</v>
      </c>
      <c r="R21" s="546">
        <f t="shared" si="5"/>
        <v>0</v>
      </c>
      <c r="S21" s="546">
        <f t="shared" si="5"/>
        <v>0</v>
      </c>
      <c r="T21" s="546">
        <f t="shared" si="5"/>
        <v>0</v>
      </c>
      <c r="U21" s="546">
        <f t="shared" si="5"/>
        <v>0</v>
      </c>
      <c r="V21" s="546">
        <f t="shared" si="5"/>
        <v>0</v>
      </c>
      <c r="W21" s="546">
        <f t="shared" si="5"/>
        <v>0</v>
      </c>
      <c r="X21" s="546">
        <f t="shared" si="5"/>
        <v>0</v>
      </c>
      <c r="Y21" s="546">
        <f t="shared" si="5"/>
        <v>0</v>
      </c>
      <c r="Z21" s="546">
        <f t="shared" si="5"/>
        <v>42</v>
      </c>
      <c r="AA21" s="546">
        <v>42</v>
      </c>
      <c r="AB21" s="546">
        <f t="shared" si="5"/>
        <v>0</v>
      </c>
      <c r="AC21" s="546">
        <f t="shared" si="5"/>
        <v>0</v>
      </c>
      <c r="AD21" s="546">
        <f t="shared" si="5"/>
        <v>0</v>
      </c>
      <c r="AE21" s="546">
        <f t="shared" si="5"/>
        <v>0</v>
      </c>
      <c r="AF21" s="103"/>
    </row>
    <row r="22" spans="1:32" ht="18" x14ac:dyDescent="0.35">
      <c r="A22" s="106" t="s">
        <v>94</v>
      </c>
      <c r="B22" s="544"/>
      <c r="C22" s="544"/>
      <c r="D22" s="544"/>
      <c r="E22" s="544"/>
      <c r="F22" s="544"/>
      <c r="G22" s="544"/>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103"/>
      <c r="AF22" s="103"/>
    </row>
    <row r="23" spans="1:32" ht="18" x14ac:dyDescent="0.35">
      <c r="A23" s="106" t="s">
        <v>30</v>
      </c>
      <c r="B23" s="544"/>
      <c r="C23" s="544"/>
      <c r="D23" s="544"/>
      <c r="E23" s="544"/>
      <c r="F23" s="544"/>
      <c r="G23" s="544"/>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103"/>
      <c r="AF23" s="103"/>
    </row>
    <row r="24" spans="1:32" ht="17.399999999999999" x14ac:dyDescent="0.3">
      <c r="A24" s="549" t="s">
        <v>108</v>
      </c>
      <c r="B24" s="550">
        <f>H24+J24+L24+N24+P24+R24+T24+X24+V24+Z24+AB24+AD24</f>
        <v>44038.5</v>
      </c>
      <c r="C24" s="550">
        <f>C27</f>
        <v>5701.54</v>
      </c>
      <c r="D24" s="550">
        <f t="shared" ref="D24:E24" si="6">D27</f>
        <v>38643.592999999993</v>
      </c>
      <c r="E24" s="550">
        <f t="shared" si="6"/>
        <v>38643.592999999993</v>
      </c>
      <c r="F24" s="550">
        <f>E24/B24*100</f>
        <v>87.749566856273475</v>
      </c>
      <c r="G24" s="550">
        <f>E24/C24*100</f>
        <v>677.77465386544668</v>
      </c>
      <c r="H24" s="551">
        <f>H27</f>
        <v>5701.54</v>
      </c>
      <c r="I24" s="551">
        <f t="shared" ref="I24:AE24" si="7">I27</f>
        <v>4097.4930000000004</v>
      </c>
      <c r="J24" s="551">
        <f t="shared" si="7"/>
        <v>2141.8000000000002</v>
      </c>
      <c r="K24" s="551">
        <f t="shared" si="7"/>
        <v>3328.22</v>
      </c>
      <c r="L24" s="551">
        <f t="shared" si="7"/>
        <v>2038.5</v>
      </c>
      <c r="M24" s="551">
        <f t="shared" si="7"/>
        <v>2005.83</v>
      </c>
      <c r="N24" s="551">
        <f t="shared" si="7"/>
        <v>5806.7</v>
      </c>
      <c r="O24" s="551">
        <f t="shared" si="7"/>
        <v>4628.0600000000004</v>
      </c>
      <c r="P24" s="551">
        <f t="shared" si="7"/>
        <v>2976</v>
      </c>
      <c r="Q24" s="551">
        <f t="shared" si="7"/>
        <v>3819.86</v>
      </c>
      <c r="R24" s="551">
        <f t="shared" si="7"/>
        <v>3716.31</v>
      </c>
      <c r="S24" s="551">
        <f t="shared" si="7"/>
        <v>3845.08</v>
      </c>
      <c r="T24" s="551">
        <f t="shared" si="7"/>
        <v>7067.95</v>
      </c>
      <c r="U24" s="551">
        <f t="shared" si="7"/>
        <v>6428.42</v>
      </c>
      <c r="V24" s="551">
        <f t="shared" si="7"/>
        <v>3798.01</v>
      </c>
      <c r="W24" s="551">
        <f t="shared" si="7"/>
        <v>3720.75</v>
      </c>
      <c r="X24" s="551">
        <f t="shared" si="7"/>
        <v>2277.27</v>
      </c>
      <c r="Y24" s="551">
        <f t="shared" si="7"/>
        <v>2243.9699999999998</v>
      </c>
      <c r="Z24" s="551">
        <f t="shared" si="7"/>
        <v>3948</v>
      </c>
      <c r="AA24" s="551">
        <f t="shared" si="7"/>
        <v>2660.31</v>
      </c>
      <c r="AB24" s="551">
        <f t="shared" si="7"/>
        <v>1953</v>
      </c>
      <c r="AC24" s="551">
        <f t="shared" si="7"/>
        <v>1865.6</v>
      </c>
      <c r="AD24" s="551">
        <f t="shared" si="7"/>
        <v>2613.42</v>
      </c>
      <c r="AE24" s="551">
        <f t="shared" si="7"/>
        <v>0</v>
      </c>
      <c r="AF24" s="103"/>
    </row>
    <row r="25" spans="1:32" ht="18" x14ac:dyDescent="0.35">
      <c r="A25" s="108" t="s">
        <v>29</v>
      </c>
      <c r="B25" s="544"/>
      <c r="C25" s="544"/>
      <c r="D25" s="544"/>
      <c r="E25" s="544"/>
      <c r="F25" s="544"/>
      <c r="G25" s="544"/>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103"/>
      <c r="AF25" s="103"/>
    </row>
    <row r="26" spans="1:32" ht="18" x14ac:dyDescent="0.35">
      <c r="A26" s="138" t="s">
        <v>93</v>
      </c>
      <c r="B26" s="544"/>
      <c r="C26" s="544"/>
      <c r="D26" s="544"/>
      <c r="E26" s="544"/>
      <c r="F26" s="544"/>
      <c r="G26" s="544"/>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103"/>
      <c r="AF26" s="103"/>
    </row>
    <row r="27" spans="1:32" ht="18" x14ac:dyDescent="0.35">
      <c r="A27" s="545" t="s">
        <v>28</v>
      </c>
      <c r="B27" s="552">
        <f>H27+J27+L27+N27+P27+R27+T27+V27+X27+Z27+AB27+AD27</f>
        <v>44038.5</v>
      </c>
      <c r="C27" s="552">
        <f>H27</f>
        <v>5701.54</v>
      </c>
      <c r="D27" s="552">
        <f>E27</f>
        <v>38643.592999999993</v>
      </c>
      <c r="E27" s="552">
        <f>I27+K27+M27+O27+Q27+S27+U27+W27+Y27+AA27+AC27+AE27</f>
        <v>38643.592999999993</v>
      </c>
      <c r="F27" s="552">
        <f>E27/B27*100</f>
        <v>87.749566856273475</v>
      </c>
      <c r="G27" s="552">
        <f>E27/C27*100</f>
        <v>677.77465386544668</v>
      </c>
      <c r="H27" s="546">
        <f>H21+H14</f>
        <v>5701.54</v>
      </c>
      <c r="I27" s="546">
        <f t="shared" ref="I27:AE27" si="8">I21+I14</f>
        <v>4097.4930000000004</v>
      </c>
      <c r="J27" s="546">
        <f t="shared" si="8"/>
        <v>2141.8000000000002</v>
      </c>
      <c r="K27" s="546">
        <f t="shared" si="8"/>
        <v>3328.22</v>
      </c>
      <c r="L27" s="546">
        <f t="shared" si="8"/>
        <v>2038.5</v>
      </c>
      <c r="M27" s="546">
        <f t="shared" si="8"/>
        <v>2005.83</v>
      </c>
      <c r="N27" s="546">
        <f t="shared" si="8"/>
        <v>5806.7</v>
      </c>
      <c r="O27" s="546">
        <f t="shared" si="8"/>
        <v>4628.0600000000004</v>
      </c>
      <c r="P27" s="546">
        <f t="shared" si="8"/>
        <v>2976</v>
      </c>
      <c r="Q27" s="546">
        <f t="shared" si="8"/>
        <v>3819.86</v>
      </c>
      <c r="R27" s="546">
        <f t="shared" si="8"/>
        <v>3716.31</v>
      </c>
      <c r="S27" s="546">
        <f t="shared" si="8"/>
        <v>3845.08</v>
      </c>
      <c r="T27" s="546">
        <f t="shared" si="8"/>
        <v>7067.95</v>
      </c>
      <c r="U27" s="546">
        <f t="shared" si="8"/>
        <v>6428.42</v>
      </c>
      <c r="V27" s="546">
        <f t="shared" si="8"/>
        <v>3798.01</v>
      </c>
      <c r="W27" s="546">
        <f t="shared" si="8"/>
        <v>3720.75</v>
      </c>
      <c r="X27" s="546">
        <f>X21+X14</f>
        <v>2277.27</v>
      </c>
      <c r="Y27" s="546">
        <f t="shared" si="8"/>
        <v>2243.9699999999998</v>
      </c>
      <c r="Z27" s="546">
        <f t="shared" si="8"/>
        <v>3948</v>
      </c>
      <c r="AA27" s="546">
        <f t="shared" si="8"/>
        <v>2660.31</v>
      </c>
      <c r="AB27" s="546">
        <f t="shared" si="8"/>
        <v>1953</v>
      </c>
      <c r="AC27" s="546">
        <f t="shared" si="8"/>
        <v>1865.6</v>
      </c>
      <c r="AD27" s="546">
        <f t="shared" si="8"/>
        <v>2613.42</v>
      </c>
      <c r="AE27" s="546">
        <f t="shared" si="8"/>
        <v>0</v>
      </c>
      <c r="AF27" s="103"/>
    </row>
    <row r="28" spans="1:32" ht="18" x14ac:dyDescent="0.35">
      <c r="A28" s="138" t="s">
        <v>94</v>
      </c>
      <c r="B28" s="544"/>
      <c r="C28" s="544"/>
      <c r="D28" s="544"/>
      <c r="E28" s="544"/>
      <c r="F28" s="544"/>
      <c r="G28" s="544"/>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103"/>
      <c r="AF28" s="103"/>
    </row>
    <row r="29" spans="1:32" ht="18" x14ac:dyDescent="0.35">
      <c r="A29" s="108" t="s">
        <v>30</v>
      </c>
      <c r="B29" s="544"/>
      <c r="C29" s="544"/>
      <c r="D29" s="544"/>
      <c r="E29" s="544"/>
      <c r="F29" s="544"/>
      <c r="G29" s="544"/>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103"/>
      <c r="AF29" s="103"/>
    </row>
    <row r="30" spans="1:32" ht="21" x14ac:dyDescent="0.4">
      <c r="A30" s="553"/>
      <c r="B30" s="554"/>
      <c r="C30" s="554"/>
      <c r="D30" s="554"/>
      <c r="E30" s="554"/>
      <c r="F30" s="554"/>
      <c r="G30" s="554"/>
      <c r="H30" s="555"/>
      <c r="I30" s="555"/>
      <c r="J30" s="556"/>
      <c r="K30" s="556"/>
      <c r="L30" s="556"/>
      <c r="M30" s="556"/>
      <c r="N30" s="59"/>
      <c r="O30" s="59"/>
      <c r="P30" s="59"/>
      <c r="Q30" s="59"/>
      <c r="R30" s="59"/>
      <c r="S30" s="59"/>
      <c r="T30" s="3"/>
      <c r="U30" s="3"/>
      <c r="V30" s="3"/>
      <c r="W30" s="3"/>
      <c r="X30" s="3"/>
      <c r="Y30" s="3"/>
      <c r="Z30" s="3"/>
      <c r="AA30" s="3"/>
      <c r="AB30" s="3"/>
      <c r="AC30" s="3"/>
      <c r="AD30" s="3"/>
      <c r="AE30" s="59"/>
      <c r="AF30" s="59"/>
    </row>
    <row r="31" spans="1:32" ht="21" x14ac:dyDescent="0.3">
      <c r="A31" s="1749" t="s">
        <v>367</v>
      </c>
      <c r="B31" s="1749"/>
      <c r="C31" s="1749"/>
      <c r="D31" s="1749"/>
      <c r="E31" s="1749"/>
      <c r="F31" s="1749"/>
      <c r="G31" s="1749"/>
      <c r="H31" s="1749"/>
      <c r="I31" s="1749"/>
      <c r="J31" s="1749"/>
      <c r="K31" s="1749"/>
      <c r="L31" s="1749"/>
      <c r="M31" s="1131"/>
      <c r="N31" s="115"/>
      <c r="O31" s="115"/>
      <c r="P31" s="3"/>
      <c r="Q31" s="3"/>
      <c r="R31" s="3"/>
      <c r="S31" s="3"/>
      <c r="T31" s="59"/>
      <c r="U31" s="59"/>
      <c r="V31" s="59"/>
      <c r="W31" s="59"/>
      <c r="X31" s="59"/>
      <c r="Y31" s="59"/>
      <c r="Z31" s="59"/>
      <c r="AA31" s="59"/>
      <c r="AB31" s="59"/>
      <c r="AC31" s="59"/>
      <c r="AD31" s="59"/>
      <c r="AE31" s="3"/>
      <c r="AF31" s="3"/>
    </row>
    <row r="32" spans="1:32" ht="21" x14ac:dyDescent="0.4">
      <c r="A32" s="557" t="s">
        <v>368</v>
      </c>
      <c r="B32" s="558" t="s">
        <v>369</v>
      </c>
      <c r="C32" s="558"/>
      <c r="D32" s="558"/>
      <c r="E32" s="558"/>
      <c r="F32" s="558"/>
      <c r="G32" s="558"/>
      <c r="H32" s="1750" t="s">
        <v>370</v>
      </c>
      <c r="I32" s="1750"/>
      <c r="J32" s="1750"/>
      <c r="K32" s="1132"/>
      <c r="L32" s="559"/>
      <c r="M32" s="559"/>
      <c r="N32" s="3"/>
      <c r="O32" s="3"/>
      <c r="P32" s="3"/>
      <c r="Q32" s="3"/>
      <c r="R32" s="3"/>
      <c r="S32" s="3"/>
      <c r="T32" s="59"/>
      <c r="U32" s="59"/>
      <c r="V32" s="59"/>
      <c r="W32" s="59"/>
      <c r="X32" s="59"/>
      <c r="Y32" s="59"/>
      <c r="Z32" s="59"/>
      <c r="AA32" s="59"/>
      <c r="AB32" s="59"/>
      <c r="AC32" s="59"/>
      <c r="AD32" s="59"/>
      <c r="AE32" s="3"/>
      <c r="AF32" s="3"/>
    </row>
  </sheetData>
  <customSheetViews>
    <customSheetView guid="{F10998C4-BD23-4123-9624-1436EC840983}" scale="60" showPageBreaks="1" fitToPage="1" topLeftCell="D5">
      <selection activeCell="I29" sqref="I29"/>
      <pageMargins left="0" right="0" top="0" bottom="0" header="0.31496062992125984" footer="0.31496062992125984"/>
      <pageSetup paperSize="9" scale="23" orientation="landscape" r:id="rId1"/>
    </customSheetView>
    <customSheetView guid="{388A1E4B-B5AE-4D91-9FF1-5AD49EECDDED}" scale="60" showPageBreaks="1" fitToPage="1" view="pageBreakPreview" topLeftCell="B1">
      <selection activeCell="I29" sqref="I29"/>
      <pageMargins left="0" right="0" top="0" bottom="0" header="0.31496062992125984" footer="0.31496062992125984"/>
      <pageSetup paperSize="9" scale="23" orientation="landscape" r:id="rId2"/>
    </customSheetView>
    <customSheetView guid="{E4404F29-03A4-4E65-B4A8-EB6C15EFBA41}" scale="50" showPageBreaks="1" fitToPage="1" view="pageBreakPreview">
      <selection activeCell="A17" sqref="A17"/>
      <pageMargins left="0" right="0" top="0" bottom="0" header="0.31496062992125984" footer="0.31496062992125984"/>
      <pageSetup paperSize="9" scale="24" orientation="landscape" r:id="rId3"/>
    </customSheetView>
    <customSheetView guid="{C7EAD3F1-26A7-4DE4-A1DE-F77FB026865E}" scale="60" showPageBreaks="1" fitToPage="1" view="pageBreakPreview" topLeftCell="B1">
      <selection activeCell="I29" sqref="I29"/>
      <pageMargins left="0" right="0" top="0" bottom="0" header="0.31496062992125984" footer="0.31496062992125984"/>
      <pageSetup paperSize="9" scale="24" orientation="landscape" r:id="rId4"/>
    </customSheetView>
    <customSheetView guid="{79971965-4C3E-4F6D-82D4-06E9338FB302}" scale="50" showPageBreaks="1" fitToPage="1" view="pageBreakPreview">
      <selection activeCell="E8" sqref="E8"/>
      <pageMargins left="0" right="0" top="0" bottom="0" header="0.31496062992125984" footer="0.31496062992125984"/>
      <pageSetup paperSize="9" scale="23" orientation="landscape" r:id="rId5"/>
    </customSheetView>
    <customSheetView guid="{67959110-810A-48DC-8557-7A749BB9427E}" scale="60" showPageBreaks="1" fitToPage="1" view="pageBreakPreview" topLeftCell="B1">
      <selection activeCell="I29" sqref="I29"/>
      <pageMargins left="0" right="0" top="0" bottom="0" header="0.31496062992125984" footer="0.31496062992125984"/>
      <pageSetup paperSize="9" scale="24" orientation="landscape" r:id="rId6"/>
    </customSheetView>
    <customSheetView guid="{7D83ADC9-554F-49F5-9F3A-8020034AA83A}" scale="50" showPageBreaks="1" fitToPage="1" view="pageBreakPreview">
      <selection activeCell="D11" sqref="D11"/>
      <pageMargins left="0" right="0" top="0" bottom="0" header="0.31496062992125984" footer="0.31496062992125984"/>
      <pageSetup paperSize="9" scale="24" orientation="landscape" r:id="rId7"/>
    </customSheetView>
    <customSheetView guid="{8991206F-96BC-4E4A-9BEF-FB119480CFE1}" scale="60" showPageBreaks="1" fitToPage="1" view="pageBreakPreview" topLeftCell="B1">
      <selection activeCell="I29" sqref="I29"/>
      <pageMargins left="0" right="0" top="0" bottom="0" header="0.31496062992125984" footer="0.31496062992125984"/>
      <pageSetup paperSize="9" scale="24" orientation="landscape" r:id="rId8"/>
    </customSheetView>
    <customSheetView guid="{C599058B-0D9F-45BB-A102-E92C28C88691}" scale="60" showPageBreaks="1" fitToPage="1" view="pageBreakPreview" topLeftCell="B1">
      <selection activeCell="I29" sqref="I29"/>
      <pageMargins left="0" right="0" top="0" bottom="0" header="0.31496062992125984" footer="0.31496062992125984"/>
      <pageSetup paperSize="9" scale="24" orientation="landscape" r:id="rId9"/>
    </customSheetView>
    <customSheetView guid="{FFEDA674-087A-4656-BF09-7E905D9B9A21}" scale="60" showPageBreaks="1" fitToPage="1" view="pageBreakPreview" topLeftCell="B1">
      <selection activeCell="I29" sqref="I29"/>
      <pageMargins left="0" right="0" top="0" bottom="0" header="0.31496062992125984" footer="0.31496062992125984"/>
      <pageSetup paperSize="9" scale="24" orientation="landscape" r:id="rId10"/>
    </customSheetView>
    <customSheetView guid="{CC99A19B-7C06-4842-B555-F1FC30BBAE15}" scale="60" showPageBreaks="1" fitToPage="1" view="pageBreakPreview" topLeftCell="B1">
      <selection activeCell="I29" sqref="I29"/>
      <pageMargins left="0" right="0" top="0" bottom="0" header="0.31496062992125984" footer="0.31496062992125984"/>
      <pageSetup paperSize="9" scale="24" orientation="landscape" r:id="rId11"/>
    </customSheetView>
    <customSheetView guid="{63473B3F-A685-4EE9-A01B-183212BE5C53}" scale="60" showPageBreaks="1" fitToPage="1" view="pageBreakPreview" topLeftCell="B1">
      <selection activeCell="I29" sqref="I29"/>
      <pageMargins left="0" right="0" top="0" bottom="0" header="0.31496062992125984" footer="0.31496062992125984"/>
      <pageSetup paperSize="9" scale="24" orientation="landscape" r:id="rId12"/>
    </customSheetView>
    <customSheetView guid="{B9F5A68E-7A21-490B-A9C1-858A34AED228}" scale="60" showPageBreaks="1" fitToPage="1" view="pageBreakPreview" topLeftCell="B1">
      <selection activeCell="I29" sqref="I29"/>
      <pageMargins left="0" right="0" top="0" bottom="0" header="0.31496062992125984" footer="0.31496062992125984"/>
      <pageSetup paperSize="9" scale="24" orientation="landscape" r:id="rId13"/>
    </customSheetView>
    <customSheetView guid="{2D22DDA1-0B32-4042-8E55-53A9917D8437}" scale="60" showPageBreaks="1" fitToPage="1" view="pageBreakPreview" topLeftCell="B1">
      <selection activeCell="I29" sqref="I29"/>
      <pageMargins left="0" right="0" top="0" bottom="0" header="0.31496062992125984" footer="0.31496062992125984"/>
      <pageSetup paperSize="9" scale="24" orientation="landscape" r:id="rId14"/>
    </customSheetView>
    <customSheetView guid="{B6ED5A6A-E502-40ED-B1F2-2FE231B320B9}" scale="60" showPageBreaks="1" fitToPage="1" view="pageBreakPreview" topLeftCell="B1">
      <selection activeCell="I29" sqref="I29"/>
      <pageMargins left="0" right="0" top="0" bottom="0" header="0.31496062992125984" footer="0.31496062992125984"/>
      <pageSetup paperSize="9" scale="24" orientation="landscape" r:id="rId15"/>
    </customSheetView>
    <customSheetView guid="{9A254B3E-BF29-465E-994B-E56187330748}" scale="60" showPageBreaks="1" fitToPage="1" view="pageBreakPreview" topLeftCell="B1">
      <selection activeCell="I29" sqref="I29"/>
      <pageMargins left="0" right="0" top="0" bottom="0" header="0.31496062992125984" footer="0.31496062992125984"/>
      <pageSetup paperSize="9" scale="24" orientation="landscape" r:id="rId16"/>
    </customSheetView>
    <customSheetView guid="{3680FFF4-6D9F-486C-AA14-8F72F0313081}" scale="60" showPageBreaks="1" fitToPage="1" view="pageBreakPreview" topLeftCell="B1">
      <selection activeCell="I29" sqref="I29"/>
      <pageMargins left="0" right="0" top="0" bottom="0" header="0.31496062992125984" footer="0.31496062992125984"/>
      <pageSetup paperSize="9" scale="24" orientation="landscape" r:id="rId17"/>
    </customSheetView>
    <customSheetView guid="{EBBEF937-D19E-44FA-94D9-3672C89A5F21}" scale="60" showPageBreaks="1" fitToPage="1" view="pageBreakPreview" topLeftCell="B1">
      <selection activeCell="I29" sqref="I29"/>
      <pageMargins left="0" right="0" top="0" bottom="0" header="0.31496062992125984" footer="0.31496062992125984"/>
      <pageSetup paperSize="9" scale="24" orientation="landscape" r:id="rId18"/>
    </customSheetView>
    <customSheetView guid="{E83B3B5A-C7A8-4F47-A336-85E65C55625C}" scale="60" showPageBreaks="1" fitToPage="1" view="pageBreakPreview" topLeftCell="B1">
      <selection activeCell="I29" sqref="I29"/>
      <pageMargins left="0" right="0" top="0" bottom="0" header="0.31496062992125984" footer="0.31496062992125984"/>
      <pageSetup paperSize="9" scale="24" orientation="landscape" r:id="rId19"/>
    </customSheetView>
    <customSheetView guid="{A2E3A7A6-FF28-41C5-9BA8-3899D915CB9D}" scale="60" showPageBreaks="1" fitToPage="1" view="pageBreakPreview" topLeftCell="B1">
      <selection activeCell="I29" sqref="I29"/>
      <pageMargins left="0" right="0" top="0" bottom="0" header="0.31496062992125984" footer="0.31496062992125984"/>
      <pageSetup paperSize="9" scale="24" orientation="landscape" r:id="rId20"/>
    </customSheetView>
    <customSheetView guid="{C3FD0E28-97E5-445A-A080-491543C717B0}" scale="50" showPageBreaks="1" fitToPage="1" view="pageBreakPreview">
      <selection activeCell="E8" sqref="E8"/>
      <pageMargins left="0" right="0" top="0" bottom="0" header="0.31496062992125984" footer="0.31496062992125984"/>
      <pageSetup paperSize="9" scale="24" orientation="landscape" r:id="rId21"/>
    </customSheetView>
    <customSheetView guid="{7C652CC3-AEBA-4CE1-8785-60610E85E470}" scale="60" showPageBreaks="1" fitToPage="1" view="pageBreakPreview" topLeftCell="B1">
      <selection activeCell="I29" sqref="I29"/>
      <pageMargins left="0" right="0" top="0" bottom="0" header="0.31496062992125984" footer="0.31496062992125984"/>
      <pageSetup paperSize="9" scale="24" orientation="landscape" r:id="rId22"/>
    </customSheetView>
    <customSheetView guid="{3B746F1D-385E-47E1-9DD6-DF5EE791B92F}" scale="60" showPageBreaks="1" fitToPage="1" view="pageBreakPreview" topLeftCell="B1">
      <selection activeCell="I29" sqref="I29"/>
      <pageMargins left="0" right="0" top="0" bottom="0" header="0.31496062992125984" footer="0.31496062992125984"/>
      <pageSetup paperSize="9" scale="24" orientation="landscape" r:id="rId23"/>
    </customSheetView>
    <customSheetView guid="{F3ED6C4F-162A-421A-B77B-B013DF363C4B}" scale="60" showPageBreaks="1" fitToPage="1" view="pageBreakPreview" topLeftCell="B1">
      <selection activeCell="I29" sqref="I29"/>
      <pageMargins left="0" right="0" top="0" bottom="0" header="0.31496062992125984" footer="0.31496062992125984"/>
      <pageSetup paperSize="9" scale="23" orientation="landscape" r:id="rId24"/>
    </customSheetView>
    <customSheetView guid="{F6B45C19-5DEC-4311-9E14-1DFCA0D8A318}" scale="60" showPageBreaks="1" fitToPage="1" view="pageBreakPreview" topLeftCell="B1">
      <selection activeCell="I29" sqref="I29"/>
      <pageMargins left="0" right="0" top="0" bottom="0" header="0.31496062992125984" footer="0.31496062992125984"/>
      <pageSetup paperSize="9" scale="24" orientation="landscape" r:id="rId25"/>
    </customSheetView>
    <customSheetView guid="{60316D21-4A2C-431E-9A80-483B098C48B4}" scale="60" showPageBreaks="1" fitToPage="1" view="pageBreakPreview" topLeftCell="B1">
      <selection activeCell="I29" sqref="I29"/>
      <pageMargins left="0" right="0" top="0" bottom="0" header="0.31496062992125984" footer="0.31496062992125984"/>
      <pageSetup paperSize="9" scale="24" orientation="landscape" r:id="rId26"/>
    </customSheetView>
    <customSheetView guid="{B20F874D-7001-429F-971F-C60F72171BB4}" scale="60" showPageBreaks="1" fitToPage="1" view="pageBreakPreview" topLeftCell="A4">
      <selection activeCell="L15" sqref="L15"/>
      <pageMargins left="0" right="0" top="0" bottom="0" header="0.31496062992125984" footer="0.31496062992125984"/>
      <pageSetup paperSize="9" scale="24" orientation="landscape" r:id="rId27"/>
    </customSheetView>
    <customSheetView guid="{7E4D5209-3514-4B4B-9D2B-9C42A7BE704E}" scale="60" showPageBreaks="1" fitToPage="1" view="pageBreakPreview" topLeftCell="B1">
      <selection activeCell="I29" sqref="I29"/>
      <pageMargins left="0" right="0" top="0" bottom="0" header="0.31496062992125984" footer="0.31496062992125984"/>
      <pageSetup paperSize="9" scale="24" orientation="landscape" r:id="rId28"/>
    </customSheetView>
  </customSheetViews>
  <mergeCells count="25">
    <mergeCell ref="A2:AD2"/>
    <mergeCell ref="A3:AD3"/>
    <mergeCell ref="A4:AD4"/>
    <mergeCell ref="A5:AD5"/>
    <mergeCell ref="A6:A7"/>
    <mergeCell ref="B6:B7"/>
    <mergeCell ref="C6:C7"/>
    <mergeCell ref="D6:D7"/>
    <mergeCell ref="E6:E7"/>
    <mergeCell ref="F6:G6"/>
    <mergeCell ref="AF6:AF7"/>
    <mergeCell ref="A31:L31"/>
    <mergeCell ref="H32:J32"/>
    <mergeCell ref="T6:U6"/>
    <mergeCell ref="V6:W6"/>
    <mergeCell ref="X6:Y6"/>
    <mergeCell ref="Z6:AA6"/>
    <mergeCell ref="AB6:AC6"/>
    <mergeCell ref="AD6:AE6"/>
    <mergeCell ref="H6:I6"/>
    <mergeCell ref="J6:K6"/>
    <mergeCell ref="L6:M6"/>
    <mergeCell ref="N6:O6"/>
    <mergeCell ref="P6:Q6"/>
    <mergeCell ref="R6:S6"/>
  </mergeCells>
  <pageMargins left="0" right="0" top="0" bottom="0" header="0.31496062992125984" footer="0.31496062992125984"/>
  <pageSetup paperSize="9" scale="23" orientation="landscape"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145"/>
  <sheetViews>
    <sheetView view="pageBreakPreview" zoomScale="75" zoomScaleNormal="75" zoomScaleSheetLayoutView="50" workbookViewId="0">
      <pane ySplit="6" topLeftCell="A82" activePane="bottomLeft" state="frozen"/>
      <selection pane="bottomLeft" activeCell="H110" sqref="H110"/>
    </sheetView>
  </sheetViews>
  <sheetFormatPr defaultColWidth="9.33203125" defaultRowHeight="16.8" x14ac:dyDescent="0.3"/>
  <cols>
    <col min="1" max="1" width="53.6640625" style="562" customWidth="1"/>
    <col min="2" max="2" width="21.33203125" style="562" customWidth="1"/>
    <col min="3" max="3" width="14.5546875" style="562" customWidth="1"/>
    <col min="4" max="5" width="14.33203125" style="562" customWidth="1"/>
    <col min="6" max="6" width="12.6640625" style="562" customWidth="1"/>
    <col min="7" max="7" width="14.6640625" style="562" customWidth="1"/>
    <col min="8" max="8" width="9.6640625" style="561" customWidth="1"/>
    <col min="9" max="9" width="8.33203125" style="561" customWidth="1"/>
    <col min="10" max="10" width="13.44140625" style="561" customWidth="1"/>
    <col min="11" max="11" width="12.6640625" style="561" customWidth="1"/>
    <col min="12" max="12" width="11.33203125" style="561" customWidth="1"/>
    <col min="13" max="13" width="12.33203125" style="561" customWidth="1"/>
    <col min="14" max="14" width="13.6640625" style="561" customWidth="1"/>
    <col min="15" max="15" width="12.33203125" style="561" customWidth="1"/>
    <col min="16" max="16" width="16.5546875" style="561" customWidth="1"/>
    <col min="17" max="17" width="13.44140625" style="561" customWidth="1"/>
    <col min="18" max="18" width="12.6640625" style="561" customWidth="1"/>
    <col min="19" max="19" width="15" style="561" customWidth="1"/>
    <col min="20" max="21" width="12.5546875" style="561" customWidth="1"/>
    <col min="22" max="22" width="13" style="561" customWidth="1"/>
    <col min="23" max="23" width="16" style="561" customWidth="1"/>
    <col min="24" max="24" width="14" style="561" customWidth="1"/>
    <col min="25" max="25" width="16.44140625" style="561" customWidth="1"/>
    <col min="26" max="26" width="12.6640625" style="561" customWidth="1"/>
    <col min="27" max="27" width="13" style="561" customWidth="1"/>
    <col min="28" max="28" width="15.6640625" style="561" customWidth="1"/>
    <col min="29" max="29" width="12.44140625" style="561" customWidth="1"/>
    <col min="30" max="30" width="14.5546875" style="561" customWidth="1"/>
    <col min="31" max="31" width="13.6640625" style="562" customWidth="1"/>
    <col min="32" max="32" width="143.33203125" style="562" customWidth="1"/>
    <col min="33" max="16384" width="9.33203125" style="562"/>
  </cols>
  <sheetData>
    <row r="1" spans="1:32" ht="22.5" customHeight="1" x14ac:dyDescent="0.3">
      <c r="H1" s="563"/>
    </row>
    <row r="2" spans="1:32" ht="41.7" customHeight="1" x14ac:dyDescent="0.4">
      <c r="A2" s="1757" t="s">
        <v>802</v>
      </c>
      <c r="B2" s="1758"/>
      <c r="C2" s="1758"/>
      <c r="D2" s="1758"/>
      <c r="E2" s="1758"/>
      <c r="F2" s="1758"/>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row>
    <row r="3" spans="1:32" ht="22.5" customHeight="1" x14ac:dyDescent="0.3">
      <c r="H3" s="564"/>
    </row>
    <row r="4" spans="1:32" ht="24.75" customHeight="1" x14ac:dyDescent="0.3">
      <c r="A4" s="1759" t="s">
        <v>374</v>
      </c>
      <c r="B4" s="1763" t="s">
        <v>375</v>
      </c>
      <c r="C4" s="1763" t="s">
        <v>768</v>
      </c>
      <c r="D4" s="1763" t="s">
        <v>769</v>
      </c>
      <c r="E4" s="1763" t="s">
        <v>770</v>
      </c>
      <c r="F4" s="1765" t="s">
        <v>216</v>
      </c>
      <c r="G4" s="1766"/>
      <c r="H4" s="1767" t="s">
        <v>6</v>
      </c>
      <c r="I4" s="1768"/>
      <c r="J4" s="1767" t="s">
        <v>7</v>
      </c>
      <c r="K4" s="1771"/>
      <c r="L4" s="1767" t="s">
        <v>8</v>
      </c>
      <c r="M4" s="1771"/>
      <c r="N4" s="1767" t="s">
        <v>9</v>
      </c>
      <c r="O4" s="1771"/>
      <c r="P4" s="1767" t="s">
        <v>10</v>
      </c>
      <c r="Q4" s="1768"/>
      <c r="R4" s="1767" t="s">
        <v>11</v>
      </c>
      <c r="S4" s="1771"/>
      <c r="T4" s="1767" t="s">
        <v>12</v>
      </c>
      <c r="U4" s="1771"/>
      <c r="V4" s="1767" t="s">
        <v>13</v>
      </c>
      <c r="W4" s="1771"/>
      <c r="X4" s="1767" t="s">
        <v>14</v>
      </c>
      <c r="Y4" s="1771"/>
      <c r="Z4" s="1767" t="s">
        <v>15</v>
      </c>
      <c r="AA4" s="1771"/>
      <c r="AB4" s="1767" t="s">
        <v>16</v>
      </c>
      <c r="AC4" s="1771"/>
      <c r="AD4" s="1772" t="s">
        <v>17</v>
      </c>
      <c r="AE4" s="1772"/>
      <c r="AF4" s="1773" t="s">
        <v>18</v>
      </c>
    </row>
    <row r="5" spans="1:32" ht="50.4" x14ac:dyDescent="0.3">
      <c r="A5" s="1759"/>
      <c r="B5" s="1764"/>
      <c r="C5" s="1764"/>
      <c r="D5" s="1764"/>
      <c r="E5" s="1764"/>
      <c r="F5" s="565" t="s">
        <v>173</v>
      </c>
      <c r="G5" s="565" t="s">
        <v>21</v>
      </c>
      <c r="H5" s="566" t="s">
        <v>176</v>
      </c>
      <c r="I5" s="566" t="s">
        <v>598</v>
      </c>
      <c r="J5" s="566" t="s">
        <v>176</v>
      </c>
      <c r="K5" s="566" t="s">
        <v>598</v>
      </c>
      <c r="L5" s="566" t="s">
        <v>176</v>
      </c>
      <c r="M5" s="566" t="s">
        <v>598</v>
      </c>
      <c r="N5" s="566" t="s">
        <v>176</v>
      </c>
      <c r="O5" s="566" t="s">
        <v>598</v>
      </c>
      <c r="P5" s="566" t="s">
        <v>176</v>
      </c>
      <c r="Q5" s="566" t="s">
        <v>598</v>
      </c>
      <c r="R5" s="566" t="s">
        <v>176</v>
      </c>
      <c r="S5" s="566" t="s">
        <v>598</v>
      </c>
      <c r="T5" s="566" t="s">
        <v>176</v>
      </c>
      <c r="U5" s="566" t="s">
        <v>598</v>
      </c>
      <c r="V5" s="566" t="s">
        <v>176</v>
      </c>
      <c r="W5" s="566" t="s">
        <v>598</v>
      </c>
      <c r="X5" s="566" t="s">
        <v>176</v>
      </c>
      <c r="Y5" s="566" t="s">
        <v>598</v>
      </c>
      <c r="Z5" s="566" t="s">
        <v>176</v>
      </c>
      <c r="AA5" s="566" t="s">
        <v>598</v>
      </c>
      <c r="AB5" s="566" t="s">
        <v>176</v>
      </c>
      <c r="AC5" s="566" t="s">
        <v>598</v>
      </c>
      <c r="AD5" s="566" t="s">
        <v>176</v>
      </c>
      <c r="AE5" s="566" t="s">
        <v>598</v>
      </c>
      <c r="AF5" s="1773"/>
    </row>
    <row r="6" spans="1:32" x14ac:dyDescent="0.3">
      <c r="A6" s="624">
        <v>1</v>
      </c>
      <c r="B6" s="624">
        <v>2</v>
      </c>
      <c r="C6" s="624">
        <v>3</v>
      </c>
      <c r="D6" s="624">
        <v>4</v>
      </c>
      <c r="E6" s="624">
        <v>5</v>
      </c>
      <c r="F6" s="624">
        <v>6</v>
      </c>
      <c r="G6" s="624">
        <v>7</v>
      </c>
      <c r="H6" s="566">
        <v>8</v>
      </c>
      <c r="I6" s="566">
        <v>9</v>
      </c>
      <c r="J6" s="566">
        <v>10</v>
      </c>
      <c r="K6" s="566">
        <v>11</v>
      </c>
      <c r="L6" s="566">
        <v>12</v>
      </c>
      <c r="M6" s="566">
        <v>13</v>
      </c>
      <c r="N6" s="566">
        <v>14</v>
      </c>
      <c r="O6" s="566">
        <v>15</v>
      </c>
      <c r="P6" s="566">
        <v>16</v>
      </c>
      <c r="Q6" s="566">
        <v>17</v>
      </c>
      <c r="R6" s="566">
        <v>18</v>
      </c>
      <c r="S6" s="566">
        <v>19</v>
      </c>
      <c r="T6" s="566">
        <v>20</v>
      </c>
      <c r="U6" s="566">
        <v>21</v>
      </c>
      <c r="V6" s="566">
        <v>22</v>
      </c>
      <c r="W6" s="566">
        <v>23</v>
      </c>
      <c r="X6" s="566">
        <v>24</v>
      </c>
      <c r="Y6" s="566">
        <v>25</v>
      </c>
      <c r="Z6" s="566">
        <v>26</v>
      </c>
      <c r="AA6" s="566">
        <v>27</v>
      </c>
      <c r="AB6" s="566">
        <v>28</v>
      </c>
      <c r="AC6" s="566">
        <v>29</v>
      </c>
      <c r="AD6" s="566">
        <v>30</v>
      </c>
      <c r="AE6" s="566">
        <v>31</v>
      </c>
      <c r="AF6" s="566">
        <v>32</v>
      </c>
    </row>
    <row r="7" spans="1:32" s="567" customFormat="1" ht="26.25" customHeight="1" x14ac:dyDescent="0.3">
      <c r="A7" s="1769" t="s">
        <v>376</v>
      </c>
      <c r="B7" s="1769"/>
      <c r="C7" s="1769"/>
      <c r="D7" s="1769"/>
      <c r="E7" s="1769"/>
      <c r="F7" s="1769"/>
      <c r="G7" s="1769"/>
      <c r="H7" s="1769"/>
      <c r="I7" s="1769"/>
      <c r="J7" s="1769"/>
      <c r="K7" s="1769"/>
      <c r="L7" s="1769"/>
      <c r="M7" s="1769"/>
      <c r="N7" s="1769"/>
      <c r="O7" s="1769"/>
      <c r="P7" s="1769"/>
      <c r="Q7" s="1769"/>
      <c r="R7" s="1769"/>
      <c r="S7" s="1769"/>
      <c r="T7" s="1769"/>
      <c r="U7" s="1769"/>
      <c r="V7" s="1769"/>
      <c r="W7" s="1769"/>
      <c r="X7" s="1769"/>
      <c r="Y7" s="1769"/>
      <c r="Z7" s="1769"/>
      <c r="AA7" s="1769"/>
      <c r="AB7" s="1769"/>
      <c r="AC7" s="1769"/>
      <c r="AD7" s="1770"/>
      <c r="AE7" s="618"/>
      <c r="AF7" s="618"/>
    </row>
    <row r="8" spans="1:32" s="569" customFormat="1" ht="57" customHeight="1" x14ac:dyDescent="0.3">
      <c r="A8" s="1041" t="s">
        <v>377</v>
      </c>
      <c r="B8" s="1042">
        <f>B11+B12+B10+B14</f>
        <v>131531.66</v>
      </c>
      <c r="C8" s="1042">
        <f>C11+C12+C10+C14</f>
        <v>131531.66</v>
      </c>
      <c r="D8" s="1042">
        <f>D11+D12+D10+D14</f>
        <v>131531.66</v>
      </c>
      <c r="E8" s="1042">
        <f>E11+E12+E10+E14</f>
        <v>131070.76000000001</v>
      </c>
      <c r="F8" s="1042">
        <f>E8/B8*100</f>
        <v>99.649590068277107</v>
      </c>
      <c r="G8" s="1042">
        <f>E8/C8*100</f>
        <v>99.649590068277107</v>
      </c>
      <c r="H8" s="1042">
        <f>H11+H12+H10+H14</f>
        <v>0</v>
      </c>
      <c r="I8" s="1042">
        <f t="shared" ref="I8:AE8" si="0">I11+I12+I10+I14</f>
        <v>0</v>
      </c>
      <c r="J8" s="1042">
        <f t="shared" si="0"/>
        <v>65535.38</v>
      </c>
      <c r="K8" s="1042">
        <f t="shared" si="0"/>
        <v>65535.38</v>
      </c>
      <c r="L8" s="1042">
        <f t="shared" si="0"/>
        <v>0</v>
      </c>
      <c r="M8" s="1042">
        <f t="shared" si="0"/>
        <v>0</v>
      </c>
      <c r="N8" s="1042">
        <f t="shared" si="0"/>
        <v>0</v>
      </c>
      <c r="O8" s="1042">
        <f t="shared" si="0"/>
        <v>0</v>
      </c>
      <c r="P8" s="1042">
        <f t="shared" si="0"/>
        <v>0</v>
      </c>
      <c r="Q8" s="1042">
        <f t="shared" si="0"/>
        <v>0</v>
      </c>
      <c r="R8" s="1042">
        <f t="shared" si="0"/>
        <v>10218.58</v>
      </c>
      <c r="S8" s="1042">
        <f t="shared" si="0"/>
        <v>10218.58</v>
      </c>
      <c r="T8" s="1042">
        <f t="shared" si="0"/>
        <v>11517.82</v>
      </c>
      <c r="U8" s="1042">
        <f t="shared" si="0"/>
        <v>11517.82</v>
      </c>
      <c r="V8" s="1042">
        <f t="shared" si="0"/>
        <v>14675.57</v>
      </c>
      <c r="W8" s="1042">
        <f t="shared" si="0"/>
        <v>14675.57</v>
      </c>
      <c r="X8" s="1042">
        <f t="shared" si="0"/>
        <v>13919.23</v>
      </c>
      <c r="Y8" s="1042">
        <f t="shared" si="0"/>
        <v>13919.23</v>
      </c>
      <c r="Z8" s="1042">
        <f t="shared" si="0"/>
        <v>15204.18</v>
      </c>
      <c r="AA8" s="1042">
        <f t="shared" si="0"/>
        <v>15204.18</v>
      </c>
      <c r="AB8" s="1042">
        <f t="shared" si="0"/>
        <v>0</v>
      </c>
      <c r="AC8" s="1042">
        <f t="shared" si="0"/>
        <v>0</v>
      </c>
      <c r="AD8" s="1042">
        <f t="shared" si="0"/>
        <v>460.9</v>
      </c>
      <c r="AE8" s="1042">
        <f t="shared" si="0"/>
        <v>0</v>
      </c>
      <c r="AF8" s="619"/>
    </row>
    <row r="9" spans="1:32" ht="19.5" customHeight="1" x14ac:dyDescent="0.3">
      <c r="A9" s="570" t="s">
        <v>378</v>
      </c>
      <c r="B9" s="571"/>
      <c r="C9" s="571"/>
      <c r="D9" s="571"/>
      <c r="E9" s="571"/>
      <c r="F9" s="568"/>
      <c r="G9" s="568"/>
      <c r="H9" s="572"/>
      <c r="I9" s="573"/>
      <c r="J9" s="573"/>
      <c r="K9" s="573"/>
      <c r="L9" s="573"/>
      <c r="M9" s="573"/>
      <c r="N9" s="573"/>
      <c r="O9" s="573"/>
      <c r="P9" s="573"/>
      <c r="Q9" s="573"/>
      <c r="R9" s="573"/>
      <c r="S9" s="573"/>
      <c r="T9" s="573"/>
      <c r="U9" s="573"/>
      <c r="V9" s="573"/>
      <c r="W9" s="573"/>
      <c r="X9" s="573"/>
      <c r="Y9" s="573"/>
      <c r="Z9" s="573"/>
      <c r="AA9" s="573"/>
      <c r="AB9" s="573"/>
      <c r="AC9" s="573"/>
      <c r="AD9" s="573"/>
      <c r="AE9" s="617"/>
      <c r="AF9" s="617"/>
    </row>
    <row r="10" spans="1:32" ht="26.25" customHeight="1" x14ac:dyDescent="0.3">
      <c r="A10" s="570" t="s">
        <v>29</v>
      </c>
      <c r="B10" s="571">
        <f t="shared" ref="B10:B11" si="1">H10+J10+L10+N10+P10+R10+T10+V10+X10+Z10+AB10+AD10</f>
        <v>0</v>
      </c>
      <c r="C10" s="571">
        <f t="shared" ref="C10:E11" si="2">C17+C24</f>
        <v>0</v>
      </c>
      <c r="D10" s="571">
        <f t="shared" si="2"/>
        <v>0</v>
      </c>
      <c r="E10" s="571">
        <f t="shared" si="2"/>
        <v>0</v>
      </c>
      <c r="F10" s="571" t="e">
        <f t="shared" ref="F10:F35" si="3">E10/B10*100</f>
        <v>#DIV/0!</v>
      </c>
      <c r="G10" s="571" t="e">
        <f t="shared" ref="G10:G35" si="4">E10/C10*100</f>
        <v>#DIV/0!</v>
      </c>
      <c r="H10" s="572">
        <f t="shared" ref="H10:W14" si="5">H17+H24</f>
        <v>0</v>
      </c>
      <c r="I10" s="572">
        <f t="shared" si="5"/>
        <v>0</v>
      </c>
      <c r="J10" s="572">
        <f t="shared" si="5"/>
        <v>0</v>
      </c>
      <c r="K10" s="572">
        <f t="shared" si="5"/>
        <v>0</v>
      </c>
      <c r="L10" s="572">
        <f t="shared" si="5"/>
        <v>0</v>
      </c>
      <c r="M10" s="572">
        <f t="shared" si="5"/>
        <v>0</v>
      </c>
      <c r="N10" s="572">
        <f t="shared" si="5"/>
        <v>0</v>
      </c>
      <c r="O10" s="572">
        <f t="shared" si="5"/>
        <v>0</v>
      </c>
      <c r="P10" s="572">
        <f t="shared" si="5"/>
        <v>0</v>
      </c>
      <c r="Q10" s="572">
        <f t="shared" si="5"/>
        <v>0</v>
      </c>
      <c r="R10" s="572">
        <f t="shared" si="5"/>
        <v>0</v>
      </c>
      <c r="S10" s="572">
        <f t="shared" si="5"/>
        <v>0</v>
      </c>
      <c r="T10" s="572">
        <f t="shared" si="5"/>
        <v>0</v>
      </c>
      <c r="U10" s="572">
        <f t="shared" si="5"/>
        <v>0</v>
      </c>
      <c r="V10" s="572">
        <f t="shared" si="5"/>
        <v>0</v>
      </c>
      <c r="W10" s="572">
        <f t="shared" si="5"/>
        <v>0</v>
      </c>
      <c r="X10" s="572">
        <f t="shared" ref="X10:AE10" si="6">X17+X24</f>
        <v>0</v>
      </c>
      <c r="Y10" s="572">
        <f t="shared" si="6"/>
        <v>0</v>
      </c>
      <c r="Z10" s="572">
        <f t="shared" si="6"/>
        <v>0</v>
      </c>
      <c r="AA10" s="572">
        <f t="shared" si="6"/>
        <v>0</v>
      </c>
      <c r="AB10" s="572">
        <f t="shared" si="6"/>
        <v>0</v>
      </c>
      <c r="AC10" s="572">
        <f t="shared" si="6"/>
        <v>0</v>
      </c>
      <c r="AD10" s="572">
        <f t="shared" si="6"/>
        <v>0</v>
      </c>
      <c r="AE10" s="572">
        <f t="shared" si="6"/>
        <v>0</v>
      </c>
      <c r="AF10" s="617"/>
    </row>
    <row r="11" spans="1:32" ht="54.75" customHeight="1" x14ac:dyDescent="0.3">
      <c r="A11" s="574" t="s">
        <v>379</v>
      </c>
      <c r="B11" s="571">
        <f t="shared" si="1"/>
        <v>0</v>
      </c>
      <c r="C11" s="571">
        <f t="shared" si="2"/>
        <v>0</v>
      </c>
      <c r="D11" s="571">
        <f t="shared" si="2"/>
        <v>0</v>
      </c>
      <c r="E11" s="571">
        <f t="shared" si="2"/>
        <v>0</v>
      </c>
      <c r="F11" s="571" t="e">
        <f t="shared" si="3"/>
        <v>#DIV/0!</v>
      </c>
      <c r="G11" s="571" t="e">
        <f t="shared" si="4"/>
        <v>#DIV/0!</v>
      </c>
      <c r="H11" s="572">
        <f t="shared" si="5"/>
        <v>0</v>
      </c>
      <c r="I11" s="572">
        <f t="shared" si="5"/>
        <v>0</v>
      </c>
      <c r="J11" s="572">
        <f t="shared" si="5"/>
        <v>0</v>
      </c>
      <c r="K11" s="572">
        <f t="shared" si="5"/>
        <v>0</v>
      </c>
      <c r="L11" s="572">
        <f t="shared" si="5"/>
        <v>0</v>
      </c>
      <c r="M11" s="572">
        <f t="shared" si="5"/>
        <v>0</v>
      </c>
      <c r="N11" s="572">
        <f t="shared" si="5"/>
        <v>0</v>
      </c>
      <c r="O11" s="572">
        <f t="shared" si="5"/>
        <v>0</v>
      </c>
      <c r="P11" s="572">
        <f t="shared" si="5"/>
        <v>0</v>
      </c>
      <c r="Q11" s="572">
        <f t="shared" si="5"/>
        <v>0</v>
      </c>
      <c r="R11" s="572">
        <f t="shared" si="5"/>
        <v>0</v>
      </c>
      <c r="S11" s="572">
        <f t="shared" si="5"/>
        <v>0</v>
      </c>
      <c r="T11" s="572">
        <f t="shared" si="5"/>
        <v>0</v>
      </c>
      <c r="U11" s="572">
        <f t="shared" si="5"/>
        <v>0</v>
      </c>
      <c r="V11" s="572">
        <f t="shared" si="5"/>
        <v>0</v>
      </c>
      <c r="W11" s="572">
        <f t="shared" si="5"/>
        <v>0</v>
      </c>
      <c r="X11" s="572">
        <f t="shared" ref="X11:AE11" si="7">X18+X25</f>
        <v>0</v>
      </c>
      <c r="Y11" s="572">
        <f t="shared" si="7"/>
        <v>0</v>
      </c>
      <c r="Z11" s="572">
        <f t="shared" si="7"/>
        <v>0</v>
      </c>
      <c r="AA11" s="572">
        <f t="shared" si="7"/>
        <v>0</v>
      </c>
      <c r="AB11" s="572">
        <f t="shared" si="7"/>
        <v>0</v>
      </c>
      <c r="AC11" s="572">
        <f t="shared" si="7"/>
        <v>0</v>
      </c>
      <c r="AD11" s="572">
        <f t="shared" si="7"/>
        <v>0</v>
      </c>
      <c r="AE11" s="572">
        <f t="shared" si="7"/>
        <v>0</v>
      </c>
      <c r="AF11" s="617"/>
    </row>
    <row r="12" spans="1:32" ht="29.25" customHeight="1" x14ac:dyDescent="0.3">
      <c r="A12" s="574" t="s">
        <v>28</v>
      </c>
      <c r="B12" s="571">
        <f>H12+J12+L12+N12+P12+R12+T12+V12+X12+Z12+AB12+AD12</f>
        <v>460.9</v>
      </c>
      <c r="C12" s="571">
        <f t="shared" ref="C12:E14" si="8">C19+C26</f>
        <v>460.9</v>
      </c>
      <c r="D12" s="571">
        <f t="shared" si="8"/>
        <v>460.9</v>
      </c>
      <c r="E12" s="571">
        <f t="shared" si="8"/>
        <v>0</v>
      </c>
      <c r="F12" s="571">
        <f t="shared" si="3"/>
        <v>0</v>
      </c>
      <c r="G12" s="571">
        <f t="shared" si="4"/>
        <v>0</v>
      </c>
      <c r="H12" s="572">
        <f t="shared" si="5"/>
        <v>0</v>
      </c>
      <c r="I12" s="572">
        <f t="shared" si="5"/>
        <v>0</v>
      </c>
      <c r="J12" s="572">
        <f t="shared" si="5"/>
        <v>0</v>
      </c>
      <c r="K12" s="572">
        <f t="shared" si="5"/>
        <v>0</v>
      </c>
      <c r="L12" s="572">
        <f t="shared" si="5"/>
        <v>0</v>
      </c>
      <c r="M12" s="572">
        <f t="shared" si="5"/>
        <v>0</v>
      </c>
      <c r="N12" s="572">
        <f t="shared" si="5"/>
        <v>0</v>
      </c>
      <c r="O12" s="572">
        <f t="shared" si="5"/>
        <v>0</v>
      </c>
      <c r="P12" s="572">
        <f t="shared" si="5"/>
        <v>0</v>
      </c>
      <c r="Q12" s="572">
        <f t="shared" si="5"/>
        <v>0</v>
      </c>
      <c r="R12" s="572">
        <f t="shared" si="5"/>
        <v>0</v>
      </c>
      <c r="S12" s="572">
        <f t="shared" si="5"/>
        <v>0</v>
      </c>
      <c r="T12" s="572">
        <f t="shared" si="5"/>
        <v>0</v>
      </c>
      <c r="U12" s="572">
        <f t="shared" si="5"/>
        <v>0</v>
      </c>
      <c r="V12" s="572">
        <f t="shared" si="5"/>
        <v>0</v>
      </c>
      <c r="W12" s="572">
        <f t="shared" si="5"/>
        <v>0</v>
      </c>
      <c r="X12" s="572">
        <f t="shared" ref="X12:AE12" si="9">X19+X26</f>
        <v>0</v>
      </c>
      <c r="Y12" s="572">
        <f t="shared" si="9"/>
        <v>0</v>
      </c>
      <c r="Z12" s="572">
        <f t="shared" si="9"/>
        <v>0</v>
      </c>
      <c r="AA12" s="572">
        <f t="shared" si="9"/>
        <v>0</v>
      </c>
      <c r="AB12" s="572">
        <f t="shared" si="9"/>
        <v>0</v>
      </c>
      <c r="AC12" s="572">
        <f t="shared" si="9"/>
        <v>0</v>
      </c>
      <c r="AD12" s="572">
        <f t="shared" si="9"/>
        <v>460.9</v>
      </c>
      <c r="AE12" s="572">
        <f t="shared" si="9"/>
        <v>0</v>
      </c>
      <c r="AF12" s="617"/>
    </row>
    <row r="13" spans="1:32" s="578" customFormat="1" ht="18.75" customHeight="1" x14ac:dyDescent="0.25">
      <c r="A13" s="575" t="s">
        <v>380</v>
      </c>
      <c r="B13" s="1444">
        <f>H13+J13+L13+N13+P13+R13+T13+V13+X13+Z13+AB13+AD13</f>
        <v>0</v>
      </c>
      <c r="C13" s="1444">
        <f t="shared" si="8"/>
        <v>0</v>
      </c>
      <c r="D13" s="1444">
        <f t="shared" si="8"/>
        <v>0</v>
      </c>
      <c r="E13" s="1444">
        <f t="shared" si="8"/>
        <v>0</v>
      </c>
      <c r="F13" s="1444" t="e">
        <f t="shared" si="3"/>
        <v>#DIV/0!</v>
      </c>
      <c r="G13" s="1444" t="e">
        <f t="shared" si="4"/>
        <v>#DIV/0!</v>
      </c>
      <c r="H13" s="1445">
        <f t="shared" si="5"/>
        <v>0</v>
      </c>
      <c r="I13" s="1445">
        <f t="shared" si="5"/>
        <v>0</v>
      </c>
      <c r="J13" s="1445">
        <f t="shared" si="5"/>
        <v>0</v>
      </c>
      <c r="K13" s="1445">
        <f t="shared" si="5"/>
        <v>0</v>
      </c>
      <c r="L13" s="1445">
        <f t="shared" si="5"/>
        <v>0</v>
      </c>
      <c r="M13" s="1445">
        <f t="shared" si="5"/>
        <v>0</v>
      </c>
      <c r="N13" s="1445">
        <f t="shared" si="5"/>
        <v>0</v>
      </c>
      <c r="O13" s="1445">
        <f t="shared" si="5"/>
        <v>0</v>
      </c>
      <c r="P13" s="1445">
        <f t="shared" si="5"/>
        <v>0</v>
      </c>
      <c r="Q13" s="1445">
        <f t="shared" si="5"/>
        <v>0</v>
      </c>
      <c r="R13" s="1445">
        <f t="shared" si="5"/>
        <v>0</v>
      </c>
      <c r="S13" s="1445">
        <f t="shared" si="5"/>
        <v>0</v>
      </c>
      <c r="T13" s="1445">
        <f t="shared" si="5"/>
        <v>0</v>
      </c>
      <c r="U13" s="1445">
        <f t="shared" si="5"/>
        <v>0</v>
      </c>
      <c r="V13" s="1445">
        <f t="shared" si="5"/>
        <v>0</v>
      </c>
      <c r="W13" s="1445">
        <f t="shared" si="5"/>
        <v>0</v>
      </c>
      <c r="X13" s="1445">
        <f t="shared" ref="X13:AE13" si="10">X20+X27</f>
        <v>0</v>
      </c>
      <c r="Y13" s="1445">
        <f t="shared" si="10"/>
        <v>0</v>
      </c>
      <c r="Z13" s="1445">
        <f t="shared" si="10"/>
        <v>0</v>
      </c>
      <c r="AA13" s="1445">
        <f t="shared" si="10"/>
        <v>0</v>
      </c>
      <c r="AB13" s="1445">
        <f t="shared" si="10"/>
        <v>0</v>
      </c>
      <c r="AC13" s="1445">
        <f t="shared" si="10"/>
        <v>0</v>
      </c>
      <c r="AD13" s="1445">
        <f t="shared" si="10"/>
        <v>0</v>
      </c>
      <c r="AE13" s="1445">
        <f t="shared" si="10"/>
        <v>0</v>
      </c>
      <c r="AF13" s="620"/>
    </row>
    <row r="14" spans="1:32" ht="26.25" customHeight="1" x14ac:dyDescent="0.3">
      <c r="A14" s="574" t="s">
        <v>95</v>
      </c>
      <c r="B14" s="571">
        <f t="shared" ref="B14" si="11">B21+B28</f>
        <v>131070.76000000001</v>
      </c>
      <c r="C14" s="571">
        <f t="shared" si="8"/>
        <v>131070.76000000001</v>
      </c>
      <c r="D14" s="571">
        <f t="shared" si="8"/>
        <v>131070.76</v>
      </c>
      <c r="E14" s="571">
        <f t="shared" si="8"/>
        <v>131070.76000000001</v>
      </c>
      <c r="F14" s="571">
        <f t="shared" si="3"/>
        <v>100</v>
      </c>
      <c r="G14" s="571">
        <f t="shared" si="4"/>
        <v>100</v>
      </c>
      <c r="H14" s="572">
        <f t="shared" si="5"/>
        <v>0</v>
      </c>
      <c r="I14" s="572">
        <f t="shared" ref="I14" si="12">I21+I28</f>
        <v>0</v>
      </c>
      <c r="J14" s="572">
        <f t="shared" ref="J14" si="13">J21+J28</f>
        <v>65535.38</v>
      </c>
      <c r="K14" s="572">
        <f t="shared" ref="K14:L14" si="14">K21+K28</f>
        <v>65535.38</v>
      </c>
      <c r="L14" s="572">
        <f t="shared" si="14"/>
        <v>0</v>
      </c>
      <c r="M14" s="572">
        <f t="shared" ref="M14:AE14" si="15">M21+M28</f>
        <v>0</v>
      </c>
      <c r="N14" s="572">
        <f t="shared" si="15"/>
        <v>0</v>
      </c>
      <c r="O14" s="572">
        <f t="shared" si="15"/>
        <v>0</v>
      </c>
      <c r="P14" s="572">
        <f t="shared" si="15"/>
        <v>0</v>
      </c>
      <c r="Q14" s="572">
        <f t="shared" si="15"/>
        <v>0</v>
      </c>
      <c r="R14" s="572">
        <f t="shared" si="15"/>
        <v>10218.58</v>
      </c>
      <c r="S14" s="572">
        <f t="shared" si="15"/>
        <v>10218.58</v>
      </c>
      <c r="T14" s="572">
        <f t="shared" si="15"/>
        <v>11517.82</v>
      </c>
      <c r="U14" s="572">
        <f t="shared" si="15"/>
        <v>11517.82</v>
      </c>
      <c r="V14" s="572">
        <f t="shared" si="15"/>
        <v>14675.57</v>
      </c>
      <c r="W14" s="572">
        <f t="shared" si="15"/>
        <v>14675.57</v>
      </c>
      <c r="X14" s="572">
        <f t="shared" si="15"/>
        <v>13919.23</v>
      </c>
      <c r="Y14" s="572">
        <f t="shared" si="15"/>
        <v>13919.23</v>
      </c>
      <c r="Z14" s="572">
        <f t="shared" si="15"/>
        <v>15204.18</v>
      </c>
      <c r="AA14" s="572">
        <f t="shared" si="15"/>
        <v>15204.18</v>
      </c>
      <c r="AB14" s="572">
        <f t="shared" si="15"/>
        <v>0</v>
      </c>
      <c r="AC14" s="572">
        <f t="shared" si="15"/>
        <v>0</v>
      </c>
      <c r="AD14" s="572">
        <f t="shared" si="15"/>
        <v>0</v>
      </c>
      <c r="AE14" s="572">
        <f t="shared" si="15"/>
        <v>0</v>
      </c>
      <c r="AF14" s="617"/>
    </row>
    <row r="15" spans="1:32" ht="87.75" customHeight="1" x14ac:dyDescent="0.3">
      <c r="A15" s="1008" t="s">
        <v>381</v>
      </c>
      <c r="B15" s="1009">
        <f>B17+B18+B19+B21</f>
        <v>460.9</v>
      </c>
      <c r="C15" s="1009">
        <f>C17+C18+C19+C21</f>
        <v>460.9</v>
      </c>
      <c r="D15" s="1009">
        <f>D17+D18+D19+D21</f>
        <v>460.9</v>
      </c>
      <c r="E15" s="1009">
        <f>E17+E18+E19+E21</f>
        <v>0</v>
      </c>
      <c r="F15" s="1009">
        <f t="shared" si="3"/>
        <v>0</v>
      </c>
      <c r="G15" s="1009">
        <f t="shared" si="4"/>
        <v>0</v>
      </c>
      <c r="H15" s="1009">
        <f>H17+H18+H19+H21</f>
        <v>0</v>
      </c>
      <c r="I15" s="1009">
        <f t="shared" ref="I15:AE15" si="16">I17+I18+I19+I21</f>
        <v>0</v>
      </c>
      <c r="J15" s="1009">
        <f t="shared" si="16"/>
        <v>0</v>
      </c>
      <c r="K15" s="1009">
        <f t="shared" si="16"/>
        <v>0</v>
      </c>
      <c r="L15" s="1009">
        <f t="shared" si="16"/>
        <v>0</v>
      </c>
      <c r="M15" s="1009">
        <f t="shared" si="16"/>
        <v>0</v>
      </c>
      <c r="N15" s="1009">
        <f t="shared" si="16"/>
        <v>0</v>
      </c>
      <c r="O15" s="1009">
        <f t="shared" si="16"/>
        <v>0</v>
      </c>
      <c r="P15" s="1009">
        <f t="shared" si="16"/>
        <v>0</v>
      </c>
      <c r="Q15" s="1009">
        <f t="shared" si="16"/>
        <v>0</v>
      </c>
      <c r="R15" s="1009">
        <f t="shared" si="16"/>
        <v>0</v>
      </c>
      <c r="S15" s="1009">
        <f t="shared" si="16"/>
        <v>0</v>
      </c>
      <c r="T15" s="1009">
        <f t="shared" si="16"/>
        <v>0</v>
      </c>
      <c r="U15" s="1009">
        <f t="shared" si="16"/>
        <v>0</v>
      </c>
      <c r="V15" s="1009">
        <f t="shared" si="16"/>
        <v>0</v>
      </c>
      <c r="W15" s="1009">
        <f t="shared" si="16"/>
        <v>0</v>
      </c>
      <c r="X15" s="1009">
        <f t="shared" si="16"/>
        <v>0</v>
      </c>
      <c r="Y15" s="1009">
        <f t="shared" si="16"/>
        <v>0</v>
      </c>
      <c r="Z15" s="1009">
        <f t="shared" si="16"/>
        <v>0</v>
      </c>
      <c r="AA15" s="1009">
        <f t="shared" si="16"/>
        <v>0</v>
      </c>
      <c r="AB15" s="1009">
        <f t="shared" si="16"/>
        <v>0</v>
      </c>
      <c r="AC15" s="1009">
        <f t="shared" si="16"/>
        <v>0</v>
      </c>
      <c r="AD15" s="1009">
        <f t="shared" si="16"/>
        <v>460.9</v>
      </c>
      <c r="AE15" s="1009">
        <f t="shared" si="16"/>
        <v>0</v>
      </c>
      <c r="AF15" s="1391" t="s">
        <v>803</v>
      </c>
    </row>
    <row r="16" spans="1:32" ht="21" customHeight="1" x14ac:dyDescent="0.3">
      <c r="A16" s="570" t="s">
        <v>378</v>
      </c>
      <c r="B16" s="571"/>
      <c r="C16" s="571"/>
      <c r="D16" s="571"/>
      <c r="E16" s="571"/>
      <c r="F16" s="568"/>
      <c r="G16" s="568"/>
      <c r="H16" s="579"/>
      <c r="I16" s="579"/>
      <c r="J16" s="579"/>
      <c r="K16" s="579"/>
      <c r="L16" s="579"/>
      <c r="M16" s="579"/>
      <c r="N16" s="579"/>
      <c r="O16" s="579"/>
      <c r="P16" s="579"/>
      <c r="Q16" s="579"/>
      <c r="R16" s="579"/>
      <c r="S16" s="579"/>
      <c r="T16" s="579"/>
      <c r="U16" s="579"/>
      <c r="V16" s="579"/>
      <c r="W16" s="579"/>
      <c r="X16" s="579"/>
      <c r="Y16" s="579"/>
      <c r="Z16" s="579"/>
      <c r="AA16" s="579"/>
      <c r="AB16" s="579"/>
      <c r="AC16" s="579"/>
      <c r="AD16" s="579"/>
      <c r="AE16" s="617"/>
      <c r="AF16" s="617"/>
    </row>
    <row r="17" spans="1:32" ht="21.75" customHeight="1" x14ac:dyDescent="0.3">
      <c r="A17" s="570" t="s">
        <v>29</v>
      </c>
      <c r="B17" s="571">
        <f t="shared" ref="B17:B18" si="17">H17+J17+L17+N17+P17+R17+T17+V17+X17+Z17+AB17+AD17</f>
        <v>0</v>
      </c>
      <c r="C17" s="571">
        <f t="shared" ref="C17:C20" si="18">H17+J17+L17+N17+P17+R17+T17+V17+X17+Z17+AB17</f>
        <v>0</v>
      </c>
      <c r="D17" s="571">
        <v>0</v>
      </c>
      <c r="E17" s="571">
        <f t="shared" ref="E17:E18" si="19">I17+K17+M17+O17+Q17+S17+U17+W17+Y17+AA17+AC17+AE17</f>
        <v>0</v>
      </c>
      <c r="F17" s="571" t="e">
        <f t="shared" si="3"/>
        <v>#DIV/0!</v>
      </c>
      <c r="G17" s="571" t="e">
        <f t="shared" si="4"/>
        <v>#DIV/0!</v>
      </c>
      <c r="H17" s="579">
        <v>0</v>
      </c>
      <c r="I17" s="579">
        <v>0</v>
      </c>
      <c r="J17" s="579">
        <v>0</v>
      </c>
      <c r="K17" s="579">
        <v>0</v>
      </c>
      <c r="L17" s="579">
        <v>0</v>
      </c>
      <c r="M17" s="579">
        <v>0</v>
      </c>
      <c r="N17" s="579">
        <v>0</v>
      </c>
      <c r="O17" s="579">
        <v>0</v>
      </c>
      <c r="P17" s="579">
        <v>0</v>
      </c>
      <c r="Q17" s="579">
        <v>0</v>
      </c>
      <c r="R17" s="579">
        <v>0</v>
      </c>
      <c r="S17" s="579">
        <v>0</v>
      </c>
      <c r="T17" s="579">
        <v>0</v>
      </c>
      <c r="U17" s="579">
        <v>0</v>
      </c>
      <c r="V17" s="579">
        <v>0</v>
      </c>
      <c r="W17" s="579">
        <v>0</v>
      </c>
      <c r="X17" s="579">
        <v>0</v>
      </c>
      <c r="Y17" s="579">
        <v>0</v>
      </c>
      <c r="Z17" s="579">
        <v>0</v>
      </c>
      <c r="AA17" s="579">
        <v>0</v>
      </c>
      <c r="AB17" s="579">
        <v>0</v>
      </c>
      <c r="AC17" s="579">
        <v>0</v>
      </c>
      <c r="AD17" s="579">
        <v>0</v>
      </c>
      <c r="AE17" s="579">
        <v>0</v>
      </c>
      <c r="AF17" s="617"/>
    </row>
    <row r="18" spans="1:32" ht="21" customHeight="1" x14ac:dyDescent="0.3">
      <c r="A18" s="574" t="s">
        <v>382</v>
      </c>
      <c r="B18" s="571">
        <f t="shared" si="17"/>
        <v>0</v>
      </c>
      <c r="C18" s="571">
        <f t="shared" si="18"/>
        <v>0</v>
      </c>
      <c r="D18" s="571">
        <v>0</v>
      </c>
      <c r="E18" s="571">
        <f t="shared" si="19"/>
        <v>0</v>
      </c>
      <c r="F18" s="571" t="e">
        <f t="shared" si="3"/>
        <v>#DIV/0!</v>
      </c>
      <c r="G18" s="571" t="e">
        <f t="shared" si="4"/>
        <v>#DIV/0!</v>
      </c>
      <c r="H18" s="579">
        <v>0</v>
      </c>
      <c r="I18" s="579">
        <v>0</v>
      </c>
      <c r="J18" s="579">
        <v>0</v>
      </c>
      <c r="K18" s="579">
        <v>0</v>
      </c>
      <c r="L18" s="579">
        <v>0</v>
      </c>
      <c r="M18" s="579">
        <v>0</v>
      </c>
      <c r="N18" s="579">
        <v>0</v>
      </c>
      <c r="O18" s="579">
        <v>0</v>
      </c>
      <c r="P18" s="579">
        <v>0</v>
      </c>
      <c r="Q18" s="579">
        <v>0</v>
      </c>
      <c r="R18" s="579">
        <v>0</v>
      </c>
      <c r="S18" s="579">
        <v>0</v>
      </c>
      <c r="T18" s="579">
        <v>0</v>
      </c>
      <c r="U18" s="579">
        <v>0</v>
      </c>
      <c r="V18" s="579">
        <v>0</v>
      </c>
      <c r="W18" s="579">
        <v>0</v>
      </c>
      <c r="X18" s="579">
        <v>0</v>
      </c>
      <c r="Y18" s="579">
        <v>0</v>
      </c>
      <c r="Z18" s="579">
        <v>0</v>
      </c>
      <c r="AA18" s="579">
        <v>0</v>
      </c>
      <c r="AB18" s="579">
        <v>0</v>
      </c>
      <c r="AC18" s="579">
        <v>0</v>
      </c>
      <c r="AD18" s="579">
        <v>0</v>
      </c>
      <c r="AE18" s="579">
        <v>0</v>
      </c>
      <c r="AF18" s="617"/>
    </row>
    <row r="19" spans="1:32" ht="24" customHeight="1" x14ac:dyDescent="0.3">
      <c r="A19" s="574" t="s">
        <v>28</v>
      </c>
      <c r="B19" s="571">
        <f>H19+J19+L19+N19+P19+R19+T19+V19+X19+Z19+AB19+AD19</f>
        <v>460.9</v>
      </c>
      <c r="C19" s="571">
        <f>H19+J19+L19+N19+P19+R19+T19+V19+X19+Z19+AB19+AD19</f>
        <v>460.9</v>
      </c>
      <c r="D19" s="571">
        <v>460.9</v>
      </c>
      <c r="E19" s="571">
        <f>I19+K19+M19+O19+Q19+S19+U19+W19+Y19+AA19+AC19+AE19</f>
        <v>0</v>
      </c>
      <c r="F19" s="571">
        <f t="shared" si="3"/>
        <v>0</v>
      </c>
      <c r="G19" s="571">
        <f t="shared" si="4"/>
        <v>0</v>
      </c>
      <c r="H19" s="579">
        <v>0</v>
      </c>
      <c r="I19" s="579">
        <v>0</v>
      </c>
      <c r="J19" s="579">
        <v>0</v>
      </c>
      <c r="K19" s="579">
        <v>0</v>
      </c>
      <c r="L19" s="579">
        <v>0</v>
      </c>
      <c r="M19" s="579">
        <v>0</v>
      </c>
      <c r="N19" s="579">
        <v>0</v>
      </c>
      <c r="O19" s="579">
        <v>0</v>
      </c>
      <c r="P19" s="579">
        <v>0</v>
      </c>
      <c r="Q19" s="579">
        <v>0</v>
      </c>
      <c r="R19" s="579">
        <v>0</v>
      </c>
      <c r="S19" s="579">
        <v>0</v>
      </c>
      <c r="T19" s="579">
        <v>0</v>
      </c>
      <c r="U19" s="579">
        <v>0</v>
      </c>
      <c r="V19" s="579">
        <v>0</v>
      </c>
      <c r="W19" s="579">
        <v>0</v>
      </c>
      <c r="X19" s="579">
        <v>0</v>
      </c>
      <c r="Y19" s="579">
        <v>0</v>
      </c>
      <c r="Z19" s="579">
        <v>0</v>
      </c>
      <c r="AA19" s="579">
        <v>0</v>
      </c>
      <c r="AB19" s="579">
        <v>0</v>
      </c>
      <c r="AC19" s="579">
        <v>0</v>
      </c>
      <c r="AD19" s="579">
        <v>460.9</v>
      </c>
      <c r="AE19" s="579">
        <v>0</v>
      </c>
      <c r="AF19" s="617"/>
    </row>
    <row r="20" spans="1:32" s="578" customFormat="1" ht="13.8" x14ac:dyDescent="0.25">
      <c r="A20" s="575" t="s">
        <v>380</v>
      </c>
      <c r="B20" s="1444">
        <f t="shared" ref="B20:B21" si="20">H20+J20+L20+N20+P20+R20+T20+V20+X20+Z20+AB20+AD20</f>
        <v>0</v>
      </c>
      <c r="C20" s="1444">
        <f t="shared" si="18"/>
        <v>0</v>
      </c>
      <c r="D20" s="1444">
        <v>0</v>
      </c>
      <c r="E20" s="1444">
        <f t="shared" ref="E20:E21" si="21">I20+K20+M20+O20+Q20+S20+U20+W20+Y20+AA20+AC20+AE20</f>
        <v>0</v>
      </c>
      <c r="F20" s="1444" t="e">
        <f t="shared" si="3"/>
        <v>#DIV/0!</v>
      </c>
      <c r="G20" s="1444" t="e">
        <f t="shared" si="4"/>
        <v>#DIV/0!</v>
      </c>
      <c r="H20" s="577">
        <v>0</v>
      </c>
      <c r="I20" s="577">
        <v>0</v>
      </c>
      <c r="J20" s="577">
        <v>0</v>
      </c>
      <c r="K20" s="577">
        <v>0</v>
      </c>
      <c r="L20" s="577">
        <v>0</v>
      </c>
      <c r="M20" s="577">
        <v>0</v>
      </c>
      <c r="N20" s="577">
        <v>0</v>
      </c>
      <c r="O20" s="577">
        <v>0</v>
      </c>
      <c r="P20" s="577">
        <v>0</v>
      </c>
      <c r="Q20" s="577">
        <v>0</v>
      </c>
      <c r="R20" s="577">
        <v>0</v>
      </c>
      <c r="S20" s="577">
        <v>0</v>
      </c>
      <c r="T20" s="577">
        <v>0</v>
      </c>
      <c r="U20" s="577">
        <v>0</v>
      </c>
      <c r="V20" s="577">
        <v>0</v>
      </c>
      <c r="W20" s="577">
        <v>0</v>
      </c>
      <c r="X20" s="577">
        <v>0</v>
      </c>
      <c r="Y20" s="577">
        <v>0</v>
      </c>
      <c r="Z20" s="577">
        <v>0</v>
      </c>
      <c r="AA20" s="577">
        <v>0</v>
      </c>
      <c r="AB20" s="577">
        <v>0</v>
      </c>
      <c r="AC20" s="577">
        <v>0</v>
      </c>
      <c r="AD20" s="577">
        <v>0</v>
      </c>
      <c r="AE20" s="577">
        <v>0</v>
      </c>
      <c r="AF20" s="620"/>
    </row>
    <row r="21" spans="1:32" ht="21.75" customHeight="1" x14ac:dyDescent="0.3">
      <c r="A21" s="574" t="s">
        <v>95</v>
      </c>
      <c r="B21" s="571">
        <f t="shared" si="20"/>
        <v>0</v>
      </c>
      <c r="C21" s="571">
        <f>H21+J21+L21+N21+P21+R21+T21+V21+X21+Z21+AB21</f>
        <v>0</v>
      </c>
      <c r="D21" s="571">
        <v>0</v>
      </c>
      <c r="E21" s="571">
        <f t="shared" si="21"/>
        <v>0</v>
      </c>
      <c r="F21" s="571" t="e">
        <f t="shared" si="3"/>
        <v>#DIV/0!</v>
      </c>
      <c r="G21" s="571" t="e">
        <f t="shared" si="4"/>
        <v>#DIV/0!</v>
      </c>
      <c r="H21" s="579">
        <v>0</v>
      </c>
      <c r="I21" s="579">
        <v>0</v>
      </c>
      <c r="J21" s="579">
        <v>0</v>
      </c>
      <c r="K21" s="579">
        <v>0</v>
      </c>
      <c r="L21" s="579">
        <v>0</v>
      </c>
      <c r="M21" s="579">
        <v>0</v>
      </c>
      <c r="N21" s="579">
        <v>0</v>
      </c>
      <c r="O21" s="579">
        <v>0</v>
      </c>
      <c r="P21" s="579">
        <v>0</v>
      </c>
      <c r="Q21" s="579">
        <v>0</v>
      </c>
      <c r="R21" s="579">
        <v>0</v>
      </c>
      <c r="S21" s="579">
        <v>0</v>
      </c>
      <c r="T21" s="579">
        <v>0</v>
      </c>
      <c r="U21" s="579">
        <v>0</v>
      </c>
      <c r="V21" s="579">
        <v>0</v>
      </c>
      <c r="W21" s="579">
        <v>0</v>
      </c>
      <c r="X21" s="579">
        <v>0</v>
      </c>
      <c r="Y21" s="579">
        <v>0</v>
      </c>
      <c r="Z21" s="579">
        <v>0</v>
      </c>
      <c r="AA21" s="579">
        <v>0</v>
      </c>
      <c r="AB21" s="579">
        <v>0</v>
      </c>
      <c r="AC21" s="579">
        <v>0</v>
      </c>
      <c r="AD21" s="579">
        <v>0</v>
      </c>
      <c r="AE21" s="579">
        <v>0</v>
      </c>
      <c r="AF21" s="617"/>
    </row>
    <row r="22" spans="1:32" ht="315.75" customHeight="1" x14ac:dyDescent="0.3">
      <c r="A22" s="1008" t="s">
        <v>599</v>
      </c>
      <c r="B22" s="1009">
        <f>B24+B25+B26+B28</f>
        <v>131070.76000000001</v>
      </c>
      <c r="C22" s="1009">
        <f>C24+C25+C26+C28</f>
        <v>131070.76000000001</v>
      </c>
      <c r="D22" s="1009">
        <f>D24+D25+D26+D28</f>
        <v>131070.76</v>
      </c>
      <c r="E22" s="1009">
        <f>E24+E25+E26+E28</f>
        <v>131070.76000000001</v>
      </c>
      <c r="F22" s="1009">
        <f t="shared" si="3"/>
        <v>100</v>
      </c>
      <c r="G22" s="1009">
        <f t="shared" si="4"/>
        <v>100</v>
      </c>
      <c r="H22" s="1009">
        <f t="shared" ref="H22:AE22" si="22">H24+H25+H26+H28</f>
        <v>0</v>
      </c>
      <c r="I22" s="1009">
        <f t="shared" si="22"/>
        <v>0</v>
      </c>
      <c r="J22" s="1009">
        <f t="shared" si="22"/>
        <v>65535.38</v>
      </c>
      <c r="K22" s="1009">
        <f t="shared" si="22"/>
        <v>65535.38</v>
      </c>
      <c r="L22" s="1009">
        <f t="shared" si="22"/>
        <v>0</v>
      </c>
      <c r="M22" s="1009">
        <f t="shared" si="22"/>
        <v>0</v>
      </c>
      <c r="N22" s="1009">
        <f t="shared" si="22"/>
        <v>0</v>
      </c>
      <c r="O22" s="1009">
        <f t="shared" si="22"/>
        <v>0</v>
      </c>
      <c r="P22" s="1009">
        <f t="shared" si="22"/>
        <v>0</v>
      </c>
      <c r="Q22" s="1009">
        <f t="shared" si="22"/>
        <v>0</v>
      </c>
      <c r="R22" s="1009">
        <f t="shared" si="22"/>
        <v>10218.58</v>
      </c>
      <c r="S22" s="1009">
        <f t="shared" si="22"/>
        <v>10218.58</v>
      </c>
      <c r="T22" s="1009">
        <f t="shared" si="22"/>
        <v>11517.82</v>
      </c>
      <c r="U22" s="1009">
        <f t="shared" si="22"/>
        <v>11517.82</v>
      </c>
      <c r="V22" s="1009">
        <f t="shared" si="22"/>
        <v>14675.57</v>
      </c>
      <c r="W22" s="1009">
        <f t="shared" si="22"/>
        <v>14675.57</v>
      </c>
      <c r="X22" s="1009">
        <f t="shared" si="22"/>
        <v>13919.23</v>
      </c>
      <c r="Y22" s="1009">
        <f t="shared" si="22"/>
        <v>13919.23</v>
      </c>
      <c r="Z22" s="1009">
        <f t="shared" si="22"/>
        <v>15204.18</v>
      </c>
      <c r="AA22" s="1009">
        <f t="shared" si="22"/>
        <v>15204.18</v>
      </c>
      <c r="AB22" s="1009">
        <f t="shared" si="22"/>
        <v>0</v>
      </c>
      <c r="AC22" s="1009">
        <f t="shared" si="22"/>
        <v>0</v>
      </c>
      <c r="AD22" s="1009">
        <f t="shared" si="22"/>
        <v>0</v>
      </c>
      <c r="AE22" s="1009">
        <f t="shared" si="22"/>
        <v>0</v>
      </c>
      <c r="AF22" s="1012" t="s">
        <v>744</v>
      </c>
    </row>
    <row r="23" spans="1:32" x14ac:dyDescent="0.3">
      <c r="A23" s="570" t="s">
        <v>378</v>
      </c>
      <c r="B23" s="571"/>
      <c r="C23" s="571"/>
      <c r="D23" s="571"/>
      <c r="E23" s="571"/>
      <c r="F23" s="568"/>
      <c r="G23" s="56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617"/>
      <c r="AF23" s="617"/>
    </row>
    <row r="24" spans="1:32" x14ac:dyDescent="0.3">
      <c r="A24" s="570" t="s">
        <v>29</v>
      </c>
      <c r="B24" s="571">
        <f t="shared" ref="B24:B27" si="23">H24+J24+L24+N24+P24+R24+T24+V24+X24+Z24+AB24+AD24</f>
        <v>0</v>
      </c>
      <c r="C24" s="571">
        <f t="shared" ref="C24:C27" si="24">H24+J24+L24+N24+P24+R24+T24+V24+X24+Z24+AB24</f>
        <v>0</v>
      </c>
      <c r="D24" s="571">
        <v>0</v>
      </c>
      <c r="E24" s="571">
        <f t="shared" ref="E24:E27" si="25">I24+K24+M24+O24+Q24+S24+U24+W24+Y24+AA24+AC24+AE24</f>
        <v>0</v>
      </c>
      <c r="F24" s="571" t="e">
        <f t="shared" si="3"/>
        <v>#DIV/0!</v>
      </c>
      <c r="G24" s="571" t="e">
        <f t="shared" si="4"/>
        <v>#DIV/0!</v>
      </c>
      <c r="H24" s="579">
        <v>0</v>
      </c>
      <c r="I24" s="579">
        <v>0</v>
      </c>
      <c r="J24" s="579">
        <v>0</v>
      </c>
      <c r="K24" s="579">
        <v>0</v>
      </c>
      <c r="L24" s="579">
        <v>0</v>
      </c>
      <c r="M24" s="579">
        <v>0</v>
      </c>
      <c r="N24" s="579">
        <v>0</v>
      </c>
      <c r="O24" s="579">
        <v>0</v>
      </c>
      <c r="P24" s="579">
        <v>0</v>
      </c>
      <c r="Q24" s="579">
        <v>0</v>
      </c>
      <c r="R24" s="579">
        <v>0</v>
      </c>
      <c r="S24" s="579">
        <v>0</v>
      </c>
      <c r="T24" s="579">
        <v>0</v>
      </c>
      <c r="U24" s="579">
        <v>0</v>
      </c>
      <c r="V24" s="579">
        <v>0</v>
      </c>
      <c r="W24" s="579">
        <v>0</v>
      </c>
      <c r="X24" s="579">
        <v>0</v>
      </c>
      <c r="Y24" s="579">
        <v>0</v>
      </c>
      <c r="Z24" s="579">
        <v>0</v>
      </c>
      <c r="AA24" s="579">
        <v>0</v>
      </c>
      <c r="AB24" s="579">
        <v>0</v>
      </c>
      <c r="AC24" s="579">
        <v>0</v>
      </c>
      <c r="AD24" s="579">
        <v>0</v>
      </c>
      <c r="AE24" s="579">
        <v>0</v>
      </c>
      <c r="AF24" s="617"/>
    </row>
    <row r="25" spans="1:32" x14ac:dyDescent="0.3">
      <c r="A25" s="574" t="s">
        <v>382</v>
      </c>
      <c r="B25" s="571">
        <f t="shared" si="23"/>
        <v>0</v>
      </c>
      <c r="C25" s="571">
        <f t="shared" si="24"/>
        <v>0</v>
      </c>
      <c r="D25" s="571">
        <v>0</v>
      </c>
      <c r="E25" s="571">
        <f t="shared" si="25"/>
        <v>0</v>
      </c>
      <c r="F25" s="571" t="e">
        <f t="shared" si="3"/>
        <v>#DIV/0!</v>
      </c>
      <c r="G25" s="571" t="e">
        <f t="shared" si="4"/>
        <v>#DIV/0!</v>
      </c>
      <c r="H25" s="579">
        <v>0</v>
      </c>
      <c r="I25" s="579">
        <v>0</v>
      </c>
      <c r="J25" s="579">
        <v>0</v>
      </c>
      <c r="K25" s="579">
        <v>0</v>
      </c>
      <c r="L25" s="579">
        <v>0</v>
      </c>
      <c r="M25" s="579">
        <v>0</v>
      </c>
      <c r="N25" s="579">
        <v>0</v>
      </c>
      <c r="O25" s="579">
        <v>0</v>
      </c>
      <c r="P25" s="579">
        <v>0</v>
      </c>
      <c r="Q25" s="579">
        <v>0</v>
      </c>
      <c r="R25" s="579">
        <v>0</v>
      </c>
      <c r="S25" s="579">
        <v>0</v>
      </c>
      <c r="T25" s="579">
        <v>0</v>
      </c>
      <c r="U25" s="579">
        <v>0</v>
      </c>
      <c r="V25" s="579">
        <v>0</v>
      </c>
      <c r="W25" s="579">
        <v>0</v>
      </c>
      <c r="X25" s="579">
        <v>0</v>
      </c>
      <c r="Y25" s="579">
        <v>0</v>
      </c>
      <c r="Z25" s="579">
        <v>0</v>
      </c>
      <c r="AA25" s="579">
        <v>0</v>
      </c>
      <c r="AB25" s="579">
        <v>0</v>
      </c>
      <c r="AC25" s="579">
        <v>0</v>
      </c>
      <c r="AD25" s="579">
        <v>0</v>
      </c>
      <c r="AE25" s="579">
        <v>0</v>
      </c>
      <c r="AF25" s="617"/>
    </row>
    <row r="26" spans="1:32" x14ac:dyDescent="0.3">
      <c r="A26" s="574" t="s">
        <v>28</v>
      </c>
      <c r="B26" s="571">
        <f t="shared" si="23"/>
        <v>0</v>
      </c>
      <c r="C26" s="571">
        <f t="shared" si="24"/>
        <v>0</v>
      </c>
      <c r="D26" s="571">
        <v>0</v>
      </c>
      <c r="E26" s="571">
        <f t="shared" si="25"/>
        <v>0</v>
      </c>
      <c r="F26" s="571" t="e">
        <f t="shared" si="3"/>
        <v>#DIV/0!</v>
      </c>
      <c r="G26" s="571" t="e">
        <f t="shared" si="4"/>
        <v>#DIV/0!</v>
      </c>
      <c r="H26" s="579">
        <v>0</v>
      </c>
      <c r="I26" s="579">
        <v>0</v>
      </c>
      <c r="J26" s="579">
        <v>0</v>
      </c>
      <c r="K26" s="579">
        <v>0</v>
      </c>
      <c r="L26" s="579">
        <v>0</v>
      </c>
      <c r="M26" s="579">
        <v>0</v>
      </c>
      <c r="N26" s="579">
        <v>0</v>
      </c>
      <c r="O26" s="579">
        <v>0</v>
      </c>
      <c r="P26" s="579">
        <v>0</v>
      </c>
      <c r="Q26" s="579">
        <v>0</v>
      </c>
      <c r="R26" s="579">
        <v>0</v>
      </c>
      <c r="S26" s="579">
        <v>0</v>
      </c>
      <c r="T26" s="579">
        <v>0</v>
      </c>
      <c r="U26" s="579">
        <v>0</v>
      </c>
      <c r="V26" s="579">
        <v>0</v>
      </c>
      <c r="W26" s="579">
        <v>0</v>
      </c>
      <c r="X26" s="579">
        <v>0</v>
      </c>
      <c r="Y26" s="579">
        <v>0</v>
      </c>
      <c r="Z26" s="579">
        <v>0</v>
      </c>
      <c r="AA26" s="579">
        <v>0</v>
      </c>
      <c r="AB26" s="579">
        <v>0</v>
      </c>
      <c r="AC26" s="579">
        <v>0</v>
      </c>
      <c r="AD26" s="579">
        <v>0</v>
      </c>
      <c r="AE26" s="579">
        <v>0</v>
      </c>
      <c r="AF26" s="617"/>
    </row>
    <row r="27" spans="1:32" s="578" customFormat="1" ht="13.8" x14ac:dyDescent="0.25">
      <c r="A27" s="575" t="s">
        <v>380</v>
      </c>
      <c r="B27" s="1444">
        <f t="shared" si="23"/>
        <v>0</v>
      </c>
      <c r="C27" s="1444">
        <f t="shared" si="24"/>
        <v>0</v>
      </c>
      <c r="D27" s="1444">
        <v>0</v>
      </c>
      <c r="E27" s="1444">
        <f t="shared" si="25"/>
        <v>0</v>
      </c>
      <c r="F27" s="1444" t="e">
        <f t="shared" si="3"/>
        <v>#DIV/0!</v>
      </c>
      <c r="G27" s="1444" t="e">
        <f t="shared" si="4"/>
        <v>#DIV/0!</v>
      </c>
      <c r="H27" s="1452">
        <v>0</v>
      </c>
      <c r="I27" s="1452">
        <v>0</v>
      </c>
      <c r="J27" s="1452">
        <v>0</v>
      </c>
      <c r="K27" s="1452">
        <v>0</v>
      </c>
      <c r="L27" s="1452">
        <v>0</v>
      </c>
      <c r="M27" s="1452">
        <v>0</v>
      </c>
      <c r="N27" s="1452">
        <v>0</v>
      </c>
      <c r="O27" s="1452">
        <v>0</v>
      </c>
      <c r="P27" s="1452">
        <v>0</v>
      </c>
      <c r="Q27" s="1452">
        <v>0</v>
      </c>
      <c r="R27" s="1452">
        <v>0</v>
      </c>
      <c r="S27" s="1452">
        <v>0</v>
      </c>
      <c r="T27" s="1452">
        <v>0</v>
      </c>
      <c r="U27" s="1452">
        <v>0</v>
      </c>
      <c r="V27" s="1452">
        <v>0</v>
      </c>
      <c r="W27" s="1452">
        <v>0</v>
      </c>
      <c r="X27" s="1452">
        <v>0</v>
      </c>
      <c r="Y27" s="1452">
        <v>0</v>
      </c>
      <c r="Z27" s="1452">
        <v>0</v>
      </c>
      <c r="AA27" s="1452">
        <v>0</v>
      </c>
      <c r="AB27" s="1452">
        <v>0</v>
      </c>
      <c r="AC27" s="1452">
        <v>0</v>
      </c>
      <c r="AD27" s="1452">
        <v>0</v>
      </c>
      <c r="AE27" s="1452">
        <v>0</v>
      </c>
      <c r="AF27" s="620"/>
    </row>
    <row r="28" spans="1:32" x14ac:dyDescent="0.3">
      <c r="A28" s="574" t="s">
        <v>95</v>
      </c>
      <c r="B28" s="571">
        <f>H28+J28+L28+N28+P28+R28+T28+V28+X28+Z28+AB28+AD28</f>
        <v>131070.76000000001</v>
      </c>
      <c r="C28" s="571">
        <f>H28+J28+L28+N28+P28+R28+T28+V28+X28+Z28+AB28+AD28</f>
        <v>131070.76000000001</v>
      </c>
      <c r="D28" s="571">
        <v>131070.76</v>
      </c>
      <c r="E28" s="571">
        <f>I28+K28+M28+O28+Q28+S28+U28+W28+Y28+AA28+AC28+AE28</f>
        <v>131070.76000000001</v>
      </c>
      <c r="F28" s="571">
        <f t="shared" si="3"/>
        <v>100</v>
      </c>
      <c r="G28" s="571">
        <f t="shared" si="4"/>
        <v>100</v>
      </c>
      <c r="H28" s="579">
        <v>0</v>
      </c>
      <c r="I28" s="579">
        <v>0</v>
      </c>
      <c r="J28" s="579">
        <v>65535.38</v>
      </c>
      <c r="K28" s="579">
        <v>65535.38</v>
      </c>
      <c r="L28" s="579">
        <v>0</v>
      </c>
      <c r="M28" s="579">
        <v>0</v>
      </c>
      <c r="N28" s="579">
        <v>0</v>
      </c>
      <c r="O28" s="579">
        <v>0</v>
      </c>
      <c r="P28" s="579">
        <v>0</v>
      </c>
      <c r="Q28" s="579">
        <v>0</v>
      </c>
      <c r="R28" s="579">
        <v>10218.58</v>
      </c>
      <c r="S28" s="579">
        <v>10218.58</v>
      </c>
      <c r="T28" s="579">
        <v>11517.82</v>
      </c>
      <c r="U28" s="579">
        <v>11517.82</v>
      </c>
      <c r="V28" s="579">
        <v>14675.57</v>
      </c>
      <c r="W28" s="579">
        <v>14675.57</v>
      </c>
      <c r="X28" s="579">
        <v>13919.23</v>
      </c>
      <c r="Y28" s="579">
        <v>13919.23</v>
      </c>
      <c r="Z28" s="579">
        <v>15204.18</v>
      </c>
      <c r="AA28" s="579">
        <v>15204.18</v>
      </c>
      <c r="AB28" s="579">
        <v>0</v>
      </c>
      <c r="AC28" s="579">
        <v>0</v>
      </c>
      <c r="AD28" s="579">
        <v>0</v>
      </c>
      <c r="AE28" s="579">
        <v>0</v>
      </c>
      <c r="AF28" s="617"/>
    </row>
    <row r="29" spans="1:32" s="569" customFormat="1" x14ac:dyDescent="0.3">
      <c r="A29" s="581" t="s">
        <v>383</v>
      </c>
      <c r="B29" s="568">
        <f>B32+B33+B35+B31</f>
        <v>131531.66</v>
      </c>
      <c r="C29" s="568">
        <f>C32+C33+C35+C31</f>
        <v>131070.76000000001</v>
      </c>
      <c r="D29" s="568">
        <f>D32+D33+D35+D31</f>
        <v>131531.66</v>
      </c>
      <c r="E29" s="568">
        <f>E32+E33+E35+E31</f>
        <v>131070.76000000001</v>
      </c>
      <c r="F29" s="568">
        <f t="shared" si="3"/>
        <v>99.649590068277107</v>
      </c>
      <c r="G29" s="568">
        <f t="shared" si="4"/>
        <v>100</v>
      </c>
      <c r="H29" s="568">
        <f>H32+H33+H35+H31</f>
        <v>0</v>
      </c>
      <c r="I29" s="568">
        <f t="shared" ref="I29:AE29" si="26">I32+I33+I35+I31</f>
        <v>0</v>
      </c>
      <c r="J29" s="568">
        <f t="shared" si="26"/>
        <v>65535.38</v>
      </c>
      <c r="K29" s="568">
        <f t="shared" si="26"/>
        <v>65535.38</v>
      </c>
      <c r="L29" s="568">
        <f t="shared" si="26"/>
        <v>0</v>
      </c>
      <c r="M29" s="568">
        <f t="shared" si="26"/>
        <v>0</v>
      </c>
      <c r="N29" s="568">
        <f t="shared" si="26"/>
        <v>0</v>
      </c>
      <c r="O29" s="568">
        <f t="shared" si="26"/>
        <v>0</v>
      </c>
      <c r="P29" s="568">
        <f t="shared" si="26"/>
        <v>0</v>
      </c>
      <c r="Q29" s="568">
        <f t="shared" si="26"/>
        <v>0</v>
      </c>
      <c r="R29" s="568">
        <f t="shared" si="26"/>
        <v>10218.58</v>
      </c>
      <c r="S29" s="568">
        <f t="shared" si="26"/>
        <v>10218.58</v>
      </c>
      <c r="T29" s="568">
        <f t="shared" si="26"/>
        <v>11517.82</v>
      </c>
      <c r="U29" s="568">
        <f t="shared" si="26"/>
        <v>11517.82</v>
      </c>
      <c r="V29" s="568">
        <f t="shared" si="26"/>
        <v>14675.57</v>
      </c>
      <c r="W29" s="568">
        <f t="shared" si="26"/>
        <v>14675.57</v>
      </c>
      <c r="X29" s="568">
        <f t="shared" si="26"/>
        <v>13919.23</v>
      </c>
      <c r="Y29" s="568">
        <f t="shared" si="26"/>
        <v>13919.23</v>
      </c>
      <c r="Z29" s="568">
        <f t="shared" si="26"/>
        <v>15204.18</v>
      </c>
      <c r="AA29" s="568">
        <f t="shared" si="26"/>
        <v>15204.18</v>
      </c>
      <c r="AB29" s="568">
        <f t="shared" si="26"/>
        <v>0</v>
      </c>
      <c r="AC29" s="568">
        <f t="shared" si="26"/>
        <v>0</v>
      </c>
      <c r="AD29" s="568">
        <f t="shared" si="26"/>
        <v>460.9</v>
      </c>
      <c r="AE29" s="568">
        <f t="shared" si="26"/>
        <v>0</v>
      </c>
      <c r="AF29" s="619"/>
    </row>
    <row r="30" spans="1:32" x14ac:dyDescent="0.3">
      <c r="A30" s="570" t="s">
        <v>378</v>
      </c>
      <c r="B30" s="571"/>
      <c r="C30" s="571"/>
      <c r="D30" s="571"/>
      <c r="E30" s="571"/>
      <c r="F30" s="568"/>
      <c r="G30" s="568"/>
      <c r="H30" s="579"/>
      <c r="I30" s="579"/>
      <c r="J30" s="579"/>
      <c r="K30" s="579"/>
      <c r="L30" s="579"/>
      <c r="M30" s="579"/>
      <c r="N30" s="579"/>
      <c r="O30" s="579"/>
      <c r="P30" s="579"/>
      <c r="Q30" s="579"/>
      <c r="R30" s="579"/>
      <c r="S30" s="579"/>
      <c r="T30" s="579"/>
      <c r="U30" s="579"/>
      <c r="V30" s="579"/>
      <c r="W30" s="579"/>
      <c r="X30" s="579"/>
      <c r="Y30" s="579"/>
      <c r="Z30" s="579"/>
      <c r="AA30" s="579"/>
      <c r="AB30" s="579"/>
      <c r="AC30" s="579"/>
      <c r="AD30" s="579"/>
      <c r="AE30" s="617"/>
      <c r="AF30" s="617"/>
    </row>
    <row r="31" spans="1:32" x14ac:dyDescent="0.3">
      <c r="A31" s="570" t="s">
        <v>29</v>
      </c>
      <c r="B31" s="571">
        <f t="shared" ref="B31:B32" si="27">H31+J31+L31+N31+P31+R31+T31+V31+X31+Z31+AB31+AD31</f>
        <v>0</v>
      </c>
      <c r="C31" s="571">
        <f t="shared" ref="C31:C34" si="28">H31+J31+L31+N31+P31+R31+T31+V31+X31+Z31+AB31</f>
        <v>0</v>
      </c>
      <c r="D31" s="571">
        <f t="shared" ref="D31:D34" si="29">D10</f>
        <v>0</v>
      </c>
      <c r="E31" s="571">
        <f t="shared" ref="E31:E34" si="30">I31+K31+M31+O31+Q31+S31+U31+W31+Y31+AA31+AC31+AE31</f>
        <v>0</v>
      </c>
      <c r="F31" s="571" t="e">
        <f t="shared" si="3"/>
        <v>#DIV/0!</v>
      </c>
      <c r="G31" s="571" t="e">
        <f t="shared" si="4"/>
        <v>#DIV/0!</v>
      </c>
      <c r="H31" s="579">
        <v>0</v>
      </c>
      <c r="I31" s="579">
        <v>0</v>
      </c>
      <c r="J31" s="579">
        <v>0</v>
      </c>
      <c r="K31" s="579">
        <v>0</v>
      </c>
      <c r="L31" s="579">
        <v>0</v>
      </c>
      <c r="M31" s="579">
        <v>0</v>
      </c>
      <c r="N31" s="579">
        <v>0</v>
      </c>
      <c r="O31" s="579">
        <v>0</v>
      </c>
      <c r="P31" s="579">
        <v>0</v>
      </c>
      <c r="Q31" s="579">
        <v>0</v>
      </c>
      <c r="R31" s="579">
        <v>0</v>
      </c>
      <c r="S31" s="579">
        <v>0</v>
      </c>
      <c r="T31" s="579">
        <v>0</v>
      </c>
      <c r="U31" s="579">
        <v>0</v>
      </c>
      <c r="V31" s="579">
        <v>0</v>
      </c>
      <c r="W31" s="579">
        <v>0</v>
      </c>
      <c r="X31" s="579">
        <v>0</v>
      </c>
      <c r="Y31" s="579">
        <v>0</v>
      </c>
      <c r="Z31" s="579">
        <v>0</v>
      </c>
      <c r="AA31" s="579">
        <v>0</v>
      </c>
      <c r="AB31" s="579">
        <v>0</v>
      </c>
      <c r="AC31" s="579">
        <v>0</v>
      </c>
      <c r="AD31" s="579">
        <v>0</v>
      </c>
      <c r="AE31" s="579">
        <v>0</v>
      </c>
      <c r="AF31" s="617"/>
    </row>
    <row r="32" spans="1:32" x14ac:dyDescent="0.3">
      <c r="A32" s="574" t="s">
        <v>382</v>
      </c>
      <c r="B32" s="571">
        <f t="shared" si="27"/>
        <v>0</v>
      </c>
      <c r="C32" s="571">
        <f t="shared" si="28"/>
        <v>0</v>
      </c>
      <c r="D32" s="571">
        <f t="shared" si="29"/>
        <v>0</v>
      </c>
      <c r="E32" s="571">
        <f t="shared" si="30"/>
        <v>0</v>
      </c>
      <c r="F32" s="571" t="e">
        <f t="shared" si="3"/>
        <v>#DIV/0!</v>
      </c>
      <c r="G32" s="571" t="e">
        <f t="shared" si="4"/>
        <v>#DIV/0!</v>
      </c>
      <c r="H32" s="579">
        <v>0</v>
      </c>
      <c r="I32" s="579">
        <v>0</v>
      </c>
      <c r="J32" s="579">
        <v>0</v>
      </c>
      <c r="K32" s="579">
        <v>0</v>
      </c>
      <c r="L32" s="579">
        <v>0</v>
      </c>
      <c r="M32" s="579">
        <v>0</v>
      </c>
      <c r="N32" s="579">
        <v>0</v>
      </c>
      <c r="O32" s="579">
        <v>0</v>
      </c>
      <c r="P32" s="579">
        <v>0</v>
      </c>
      <c r="Q32" s="579">
        <v>0</v>
      </c>
      <c r="R32" s="579">
        <v>0</v>
      </c>
      <c r="S32" s="579">
        <v>0</v>
      </c>
      <c r="T32" s="579">
        <v>0</v>
      </c>
      <c r="U32" s="579">
        <v>0</v>
      </c>
      <c r="V32" s="579">
        <v>0</v>
      </c>
      <c r="W32" s="579">
        <v>0</v>
      </c>
      <c r="X32" s="579">
        <v>0</v>
      </c>
      <c r="Y32" s="579">
        <v>0</v>
      </c>
      <c r="Z32" s="579">
        <v>0</v>
      </c>
      <c r="AA32" s="579">
        <v>0</v>
      </c>
      <c r="AB32" s="579">
        <v>0</v>
      </c>
      <c r="AC32" s="579">
        <v>0</v>
      </c>
      <c r="AD32" s="579">
        <v>0</v>
      </c>
      <c r="AE32" s="579">
        <v>0</v>
      </c>
      <c r="AF32" s="617"/>
    </row>
    <row r="33" spans="1:32" x14ac:dyDescent="0.3">
      <c r="A33" s="574" t="s">
        <v>28</v>
      </c>
      <c r="B33" s="571">
        <f>H33+J33+L33+N33+P33+R33+T33+V33+X33+Z33+AB33+AD33</f>
        <v>460.9</v>
      </c>
      <c r="C33" s="571">
        <f t="shared" si="28"/>
        <v>0</v>
      </c>
      <c r="D33" s="571">
        <f t="shared" si="29"/>
        <v>460.9</v>
      </c>
      <c r="E33" s="571">
        <f t="shared" si="30"/>
        <v>0</v>
      </c>
      <c r="F33" s="571">
        <f t="shared" si="3"/>
        <v>0</v>
      </c>
      <c r="G33" s="571" t="e">
        <f t="shared" si="4"/>
        <v>#DIV/0!</v>
      </c>
      <c r="H33" s="579">
        <f>H12</f>
        <v>0</v>
      </c>
      <c r="I33" s="579">
        <f t="shared" ref="I33:J33" si="31">I12</f>
        <v>0</v>
      </c>
      <c r="J33" s="579">
        <f t="shared" si="31"/>
        <v>0</v>
      </c>
      <c r="K33" s="579">
        <f t="shared" ref="K33:AE33" si="32">K12</f>
        <v>0</v>
      </c>
      <c r="L33" s="579">
        <f t="shared" si="32"/>
        <v>0</v>
      </c>
      <c r="M33" s="579">
        <f t="shared" si="32"/>
        <v>0</v>
      </c>
      <c r="N33" s="579">
        <f t="shared" si="32"/>
        <v>0</v>
      </c>
      <c r="O33" s="579">
        <f t="shared" si="32"/>
        <v>0</v>
      </c>
      <c r="P33" s="579">
        <f t="shared" si="32"/>
        <v>0</v>
      </c>
      <c r="Q33" s="579">
        <f t="shared" si="32"/>
        <v>0</v>
      </c>
      <c r="R33" s="579">
        <f t="shared" si="32"/>
        <v>0</v>
      </c>
      <c r="S33" s="579">
        <f t="shared" si="32"/>
        <v>0</v>
      </c>
      <c r="T33" s="579">
        <f t="shared" si="32"/>
        <v>0</v>
      </c>
      <c r="U33" s="579">
        <f t="shared" si="32"/>
        <v>0</v>
      </c>
      <c r="V33" s="579">
        <f t="shared" si="32"/>
        <v>0</v>
      </c>
      <c r="W33" s="579">
        <f t="shared" si="32"/>
        <v>0</v>
      </c>
      <c r="X33" s="579">
        <f t="shared" si="32"/>
        <v>0</v>
      </c>
      <c r="Y33" s="579">
        <f t="shared" si="32"/>
        <v>0</v>
      </c>
      <c r="Z33" s="579">
        <f t="shared" si="32"/>
        <v>0</v>
      </c>
      <c r="AA33" s="579">
        <f t="shared" si="32"/>
        <v>0</v>
      </c>
      <c r="AB33" s="579">
        <f t="shared" si="32"/>
        <v>0</v>
      </c>
      <c r="AC33" s="579">
        <f t="shared" si="32"/>
        <v>0</v>
      </c>
      <c r="AD33" s="579">
        <f>AD12</f>
        <v>460.9</v>
      </c>
      <c r="AE33" s="579">
        <f t="shared" si="32"/>
        <v>0</v>
      </c>
      <c r="AF33" s="617"/>
    </row>
    <row r="34" spans="1:32" s="578" customFormat="1" ht="13.8" x14ac:dyDescent="0.25">
      <c r="A34" s="575" t="s">
        <v>380</v>
      </c>
      <c r="B34" s="1444">
        <f>H34+J34+L34+N34+P34+R34+T34+V34+X34+Z34+AB34+AD34</f>
        <v>0</v>
      </c>
      <c r="C34" s="1444">
        <f t="shared" si="28"/>
        <v>0</v>
      </c>
      <c r="D34" s="1444">
        <f t="shared" si="29"/>
        <v>0</v>
      </c>
      <c r="E34" s="1444">
        <f t="shared" si="30"/>
        <v>0</v>
      </c>
      <c r="F34" s="1444" t="e">
        <f t="shared" si="3"/>
        <v>#DIV/0!</v>
      </c>
      <c r="G34" s="1444" t="e">
        <f t="shared" si="4"/>
        <v>#DIV/0!</v>
      </c>
      <c r="H34" s="577">
        <v>0</v>
      </c>
      <c r="I34" s="577">
        <v>0</v>
      </c>
      <c r="J34" s="577">
        <v>0</v>
      </c>
      <c r="K34" s="577">
        <v>0</v>
      </c>
      <c r="L34" s="577">
        <v>0</v>
      </c>
      <c r="M34" s="577">
        <v>0</v>
      </c>
      <c r="N34" s="577">
        <v>0</v>
      </c>
      <c r="O34" s="577">
        <v>0</v>
      </c>
      <c r="P34" s="577">
        <v>0</v>
      </c>
      <c r="Q34" s="577">
        <v>0</v>
      </c>
      <c r="R34" s="577">
        <v>0</v>
      </c>
      <c r="S34" s="577">
        <v>0</v>
      </c>
      <c r="T34" s="577">
        <v>0</v>
      </c>
      <c r="U34" s="577">
        <v>0</v>
      </c>
      <c r="V34" s="577">
        <v>0</v>
      </c>
      <c r="W34" s="577">
        <v>0</v>
      </c>
      <c r="X34" s="577">
        <v>0</v>
      </c>
      <c r="Y34" s="577">
        <v>0</v>
      </c>
      <c r="Z34" s="577">
        <v>0</v>
      </c>
      <c r="AA34" s="577">
        <v>0</v>
      </c>
      <c r="AB34" s="577">
        <v>0</v>
      </c>
      <c r="AC34" s="577">
        <v>0</v>
      </c>
      <c r="AD34" s="577">
        <v>0</v>
      </c>
      <c r="AE34" s="577">
        <v>0</v>
      </c>
      <c r="AF34" s="620"/>
    </row>
    <row r="35" spans="1:32" x14ac:dyDescent="0.3">
      <c r="A35" s="574" t="s">
        <v>95</v>
      </c>
      <c r="B35" s="571">
        <f>H35+J35+L35+N35+P35+R35+T35+V35+X35+Z35+AB35+AD35</f>
        <v>131070.76000000001</v>
      </c>
      <c r="C35" s="571">
        <f>H35+J35+L35+N35+P35+R35+T35+V35+X35+Z35+AB35</f>
        <v>131070.76000000001</v>
      </c>
      <c r="D35" s="571">
        <f>D14</f>
        <v>131070.76</v>
      </c>
      <c r="E35" s="571">
        <f>I35+K35+M35+O35+Q35+S35+U35+W35+Y35+AA35+AC35+AE35</f>
        <v>131070.76000000001</v>
      </c>
      <c r="F35" s="571">
        <f t="shared" si="3"/>
        <v>100</v>
      </c>
      <c r="G35" s="571">
        <f t="shared" si="4"/>
        <v>100</v>
      </c>
      <c r="H35" s="579">
        <f t="shared" ref="H35" si="33">H14</f>
        <v>0</v>
      </c>
      <c r="I35" s="579">
        <f t="shared" ref="I35:J35" si="34">I14</f>
        <v>0</v>
      </c>
      <c r="J35" s="579">
        <f t="shared" si="34"/>
        <v>65535.38</v>
      </c>
      <c r="K35" s="579">
        <f t="shared" ref="K35:AE35" si="35">K14</f>
        <v>65535.38</v>
      </c>
      <c r="L35" s="579">
        <f t="shared" si="35"/>
        <v>0</v>
      </c>
      <c r="M35" s="579">
        <f t="shared" si="35"/>
        <v>0</v>
      </c>
      <c r="N35" s="579">
        <f t="shared" si="35"/>
        <v>0</v>
      </c>
      <c r="O35" s="579">
        <f t="shared" si="35"/>
        <v>0</v>
      </c>
      <c r="P35" s="579">
        <f t="shared" si="35"/>
        <v>0</v>
      </c>
      <c r="Q35" s="579">
        <f t="shared" si="35"/>
        <v>0</v>
      </c>
      <c r="R35" s="579">
        <f t="shared" si="35"/>
        <v>10218.58</v>
      </c>
      <c r="S35" s="579">
        <f t="shared" si="35"/>
        <v>10218.58</v>
      </c>
      <c r="T35" s="579">
        <f t="shared" si="35"/>
        <v>11517.82</v>
      </c>
      <c r="U35" s="579">
        <f t="shared" si="35"/>
        <v>11517.82</v>
      </c>
      <c r="V35" s="579">
        <f t="shared" si="35"/>
        <v>14675.57</v>
      </c>
      <c r="W35" s="579">
        <f t="shared" si="35"/>
        <v>14675.57</v>
      </c>
      <c r="X35" s="579">
        <f t="shared" si="35"/>
        <v>13919.23</v>
      </c>
      <c r="Y35" s="579">
        <f t="shared" si="35"/>
        <v>13919.23</v>
      </c>
      <c r="Z35" s="579">
        <f t="shared" si="35"/>
        <v>15204.18</v>
      </c>
      <c r="AA35" s="579">
        <f t="shared" si="35"/>
        <v>15204.18</v>
      </c>
      <c r="AB35" s="579">
        <f t="shared" si="35"/>
        <v>0</v>
      </c>
      <c r="AC35" s="579">
        <f t="shared" si="35"/>
        <v>0</v>
      </c>
      <c r="AD35" s="579">
        <f t="shared" si="35"/>
        <v>0</v>
      </c>
      <c r="AE35" s="579">
        <f t="shared" si="35"/>
        <v>0</v>
      </c>
      <c r="AF35" s="617"/>
    </row>
    <row r="36" spans="1:32" s="569" customFormat="1" ht="45.6" customHeight="1" x14ac:dyDescent="0.3">
      <c r="A36" s="1760" t="s">
        <v>384</v>
      </c>
      <c r="B36" s="1760"/>
      <c r="C36" s="1760"/>
      <c r="D36" s="1760"/>
      <c r="E36" s="1760"/>
      <c r="F36" s="1760"/>
      <c r="G36" s="1760"/>
      <c r="H36" s="1760"/>
      <c r="I36" s="1760"/>
      <c r="J36" s="1760"/>
      <c r="K36" s="1760"/>
      <c r="L36" s="1760"/>
      <c r="M36" s="1760"/>
      <c r="N36" s="1760"/>
      <c r="O36" s="1760"/>
      <c r="P36" s="1760"/>
      <c r="Q36" s="1760"/>
      <c r="R36" s="1760"/>
      <c r="S36" s="1760"/>
      <c r="T36" s="1760"/>
      <c r="U36" s="1760"/>
      <c r="V36" s="1760"/>
      <c r="W36" s="1760"/>
      <c r="X36" s="1760"/>
      <c r="Y36" s="1760"/>
      <c r="Z36" s="1760"/>
      <c r="AA36" s="1760"/>
      <c r="AB36" s="1760"/>
      <c r="AC36" s="1760"/>
      <c r="AD36" s="1761"/>
      <c r="AE36" s="619"/>
      <c r="AF36" s="619"/>
    </row>
    <row r="37" spans="1:32" s="569" customFormat="1" ht="70.5" customHeight="1" x14ac:dyDescent="0.3">
      <c r="A37" s="1043" t="s">
        <v>385</v>
      </c>
      <c r="B37" s="1044">
        <f>B39+B40+B41+B43</f>
        <v>118971.50000000001</v>
      </c>
      <c r="C37" s="1044">
        <f>C39+C40+C41+C43</f>
        <v>118971.50000000001</v>
      </c>
      <c r="D37" s="1044">
        <f t="shared" ref="D37:E37" si="36">D39+D40+D41+D43</f>
        <v>87035.199999999997</v>
      </c>
      <c r="E37" s="1044">
        <f t="shared" si="36"/>
        <v>76989.58</v>
      </c>
      <c r="F37" s="1044">
        <f t="shared" ref="F37:F41" si="37">E37/B37*100</f>
        <v>64.71262445207465</v>
      </c>
      <c r="G37" s="1044">
        <f t="shared" ref="G37:G41" si="38">E37/C37*100</f>
        <v>64.71262445207465</v>
      </c>
      <c r="H37" s="1044">
        <f>H39+H40+H41+H43</f>
        <v>0</v>
      </c>
      <c r="I37" s="1044">
        <f t="shared" ref="I37:AE37" si="39">I39+I40+I41+I43</f>
        <v>0</v>
      </c>
      <c r="J37" s="1044">
        <f t="shared" si="39"/>
        <v>0</v>
      </c>
      <c r="K37" s="1044">
        <f t="shared" si="39"/>
        <v>0</v>
      </c>
      <c r="L37" s="1044">
        <f t="shared" si="39"/>
        <v>0</v>
      </c>
      <c r="M37" s="1044">
        <f t="shared" si="39"/>
        <v>0</v>
      </c>
      <c r="N37" s="1044">
        <f t="shared" si="39"/>
        <v>50425.54</v>
      </c>
      <c r="O37" s="1044">
        <f>O39+O40+O41+O43</f>
        <v>0</v>
      </c>
      <c r="P37" s="1044">
        <f>P39+P40+P41+P43</f>
        <v>15360.2</v>
      </c>
      <c r="Q37" s="1044">
        <f t="shared" si="39"/>
        <v>65785.7</v>
      </c>
      <c r="R37" s="1044">
        <f t="shared" si="39"/>
        <v>0</v>
      </c>
      <c r="S37" s="1044">
        <f t="shared" si="39"/>
        <v>0</v>
      </c>
      <c r="T37" s="1044">
        <f t="shared" si="39"/>
        <v>0</v>
      </c>
      <c r="U37" s="1044">
        <f t="shared" si="39"/>
        <v>0</v>
      </c>
      <c r="V37" s="1044">
        <f t="shared" si="39"/>
        <v>0</v>
      </c>
      <c r="W37" s="1044">
        <f t="shared" si="39"/>
        <v>0</v>
      </c>
      <c r="X37" s="1044">
        <f t="shared" si="39"/>
        <v>0</v>
      </c>
      <c r="Y37" s="1044">
        <f t="shared" si="39"/>
        <v>0</v>
      </c>
      <c r="Z37" s="1044">
        <f t="shared" si="39"/>
        <v>0</v>
      </c>
      <c r="AA37" s="1044">
        <f t="shared" si="39"/>
        <v>0</v>
      </c>
      <c r="AB37" s="1044">
        <f t="shared" si="39"/>
        <v>0</v>
      </c>
      <c r="AC37" s="1044">
        <f t="shared" si="39"/>
        <v>0</v>
      </c>
      <c r="AD37" s="1044">
        <f t="shared" si="39"/>
        <v>53185.760000000002</v>
      </c>
      <c r="AE37" s="1044">
        <f t="shared" si="39"/>
        <v>11203.880000000001</v>
      </c>
      <c r="AF37" s="619"/>
    </row>
    <row r="38" spans="1:32" x14ac:dyDescent="0.3">
      <c r="A38" s="583" t="s">
        <v>378</v>
      </c>
      <c r="B38" s="584"/>
      <c r="C38" s="584"/>
      <c r="D38" s="584"/>
      <c r="E38" s="584"/>
      <c r="F38" s="584"/>
      <c r="G38" s="584"/>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617"/>
      <c r="AF38" s="617"/>
    </row>
    <row r="39" spans="1:32" x14ac:dyDescent="0.3">
      <c r="A39" s="583" t="s">
        <v>29</v>
      </c>
      <c r="B39" s="586">
        <f>B46+B53</f>
        <v>82361.8</v>
      </c>
      <c r="C39" s="586">
        <f>C46+C53</f>
        <v>82361.8</v>
      </c>
      <c r="D39" s="586">
        <f>D46+D53</f>
        <v>50425.5</v>
      </c>
      <c r="E39" s="586">
        <f>E46+E53</f>
        <v>50425.5</v>
      </c>
      <c r="F39" s="584">
        <f t="shared" si="37"/>
        <v>61.224378291878025</v>
      </c>
      <c r="G39" s="584">
        <f t="shared" si="38"/>
        <v>61.224378291878025</v>
      </c>
      <c r="H39" s="586">
        <f>H46+H53</f>
        <v>0</v>
      </c>
      <c r="I39" s="586">
        <f t="shared" ref="I39:AE39" si="40">I46+I53</f>
        <v>0</v>
      </c>
      <c r="J39" s="586">
        <f t="shared" si="40"/>
        <v>0</v>
      </c>
      <c r="K39" s="586">
        <f t="shared" si="40"/>
        <v>0</v>
      </c>
      <c r="L39" s="586">
        <f t="shared" si="40"/>
        <v>0</v>
      </c>
      <c r="M39" s="586">
        <f t="shared" si="40"/>
        <v>0</v>
      </c>
      <c r="N39" s="586">
        <f t="shared" si="40"/>
        <v>50425.54</v>
      </c>
      <c r="O39" s="586">
        <f t="shared" si="40"/>
        <v>0</v>
      </c>
      <c r="P39" s="586">
        <f t="shared" si="40"/>
        <v>0</v>
      </c>
      <c r="Q39" s="586">
        <f t="shared" si="40"/>
        <v>50425.5</v>
      </c>
      <c r="R39" s="586">
        <f t="shared" si="40"/>
        <v>0</v>
      </c>
      <c r="S39" s="586">
        <f t="shared" si="40"/>
        <v>0</v>
      </c>
      <c r="T39" s="586">
        <f t="shared" si="40"/>
        <v>0</v>
      </c>
      <c r="U39" s="586">
        <f t="shared" si="40"/>
        <v>0</v>
      </c>
      <c r="V39" s="586">
        <f t="shared" si="40"/>
        <v>0</v>
      </c>
      <c r="W39" s="586">
        <f t="shared" si="40"/>
        <v>0</v>
      </c>
      <c r="X39" s="586">
        <f t="shared" si="40"/>
        <v>0</v>
      </c>
      <c r="Y39" s="586">
        <f t="shared" si="40"/>
        <v>0</v>
      </c>
      <c r="Z39" s="586">
        <f t="shared" si="40"/>
        <v>0</v>
      </c>
      <c r="AA39" s="586">
        <f t="shared" si="40"/>
        <v>0</v>
      </c>
      <c r="AB39" s="586">
        <f t="shared" si="40"/>
        <v>0</v>
      </c>
      <c r="AC39" s="586">
        <f t="shared" si="40"/>
        <v>0</v>
      </c>
      <c r="AD39" s="586">
        <f t="shared" si="40"/>
        <v>31936.26</v>
      </c>
      <c r="AE39" s="586">
        <f t="shared" si="40"/>
        <v>0</v>
      </c>
      <c r="AF39" s="617"/>
    </row>
    <row r="40" spans="1:32" x14ac:dyDescent="0.3">
      <c r="A40" s="587" t="s">
        <v>382</v>
      </c>
      <c r="B40" s="584">
        <f>H40+J40+L40+N40+P40+R40+T40+V40+X40+Z40+AB40+AD40</f>
        <v>8963.1</v>
      </c>
      <c r="C40" s="584">
        <f>C47+C54</f>
        <v>8963.1</v>
      </c>
      <c r="D40" s="584">
        <f t="shared" ref="D40:E40" si="41">D47+D54</f>
        <v>8963.1</v>
      </c>
      <c r="E40" s="584">
        <f t="shared" si="41"/>
        <v>8963.1</v>
      </c>
      <c r="F40" s="584">
        <f t="shared" si="37"/>
        <v>100</v>
      </c>
      <c r="G40" s="584">
        <f t="shared" si="38"/>
        <v>100</v>
      </c>
      <c r="H40" s="586">
        <f>H47+H54</f>
        <v>0</v>
      </c>
      <c r="I40" s="586">
        <f t="shared" ref="I40:X41" si="42">I47+I54</f>
        <v>0</v>
      </c>
      <c r="J40" s="586">
        <f t="shared" ref="J40:AD42" si="43">J47+J54</f>
        <v>0</v>
      </c>
      <c r="K40" s="586">
        <f t="shared" ref="K40:AC40" si="44">K47+K54</f>
        <v>0</v>
      </c>
      <c r="L40" s="586">
        <f t="shared" si="44"/>
        <v>0</v>
      </c>
      <c r="M40" s="586">
        <f t="shared" si="44"/>
        <v>0</v>
      </c>
      <c r="N40" s="586">
        <f t="shared" si="44"/>
        <v>0</v>
      </c>
      <c r="O40" s="586">
        <f t="shared" si="44"/>
        <v>0</v>
      </c>
      <c r="P40" s="586">
        <f t="shared" si="44"/>
        <v>0</v>
      </c>
      <c r="Q40" s="586">
        <f t="shared" si="44"/>
        <v>0</v>
      </c>
      <c r="R40" s="586">
        <f t="shared" si="44"/>
        <v>0</v>
      </c>
      <c r="S40" s="586">
        <f t="shared" si="44"/>
        <v>0</v>
      </c>
      <c r="T40" s="586">
        <f t="shared" si="44"/>
        <v>0</v>
      </c>
      <c r="U40" s="586">
        <f t="shared" si="44"/>
        <v>0</v>
      </c>
      <c r="V40" s="586">
        <f t="shared" si="44"/>
        <v>0</v>
      </c>
      <c r="W40" s="586">
        <f t="shared" si="44"/>
        <v>0</v>
      </c>
      <c r="X40" s="586">
        <f t="shared" si="44"/>
        <v>0</v>
      </c>
      <c r="Y40" s="586">
        <f t="shared" si="44"/>
        <v>0</v>
      </c>
      <c r="Z40" s="586">
        <f t="shared" si="44"/>
        <v>0</v>
      </c>
      <c r="AA40" s="586">
        <f t="shared" si="44"/>
        <v>0</v>
      </c>
      <c r="AB40" s="586">
        <f t="shared" si="44"/>
        <v>0</v>
      </c>
      <c r="AC40" s="586">
        <f t="shared" si="44"/>
        <v>0</v>
      </c>
      <c r="AD40" s="586">
        <f t="shared" si="43"/>
        <v>8963.1</v>
      </c>
      <c r="AE40" s="586">
        <f t="shared" ref="AE40:AE41" si="45">AE47+AE54</f>
        <v>8963.1</v>
      </c>
      <c r="AF40" s="617"/>
    </row>
    <row r="41" spans="1:32" x14ac:dyDescent="0.3">
      <c r="A41" s="587" t="s">
        <v>28</v>
      </c>
      <c r="B41" s="586">
        <f t="shared" ref="B41" si="46">B48+B55</f>
        <v>27646.600000000002</v>
      </c>
      <c r="C41" s="586">
        <f>C48+C55</f>
        <v>27646.600000000002</v>
      </c>
      <c r="D41" s="586">
        <f t="shared" ref="D41:E41" si="47">D48+D55</f>
        <v>27646.600000000002</v>
      </c>
      <c r="E41" s="586">
        <f t="shared" si="47"/>
        <v>17600.98</v>
      </c>
      <c r="F41" s="584">
        <f t="shared" si="37"/>
        <v>63.664175703341449</v>
      </c>
      <c r="G41" s="584">
        <f t="shared" si="38"/>
        <v>63.664175703341449</v>
      </c>
      <c r="H41" s="586">
        <f>H48+H55</f>
        <v>0</v>
      </c>
      <c r="I41" s="586">
        <f t="shared" si="42"/>
        <v>0</v>
      </c>
      <c r="J41" s="586">
        <f t="shared" si="42"/>
        <v>0</v>
      </c>
      <c r="K41" s="586">
        <f t="shared" si="42"/>
        <v>0</v>
      </c>
      <c r="L41" s="586">
        <f t="shared" si="42"/>
        <v>0</v>
      </c>
      <c r="M41" s="586">
        <f t="shared" si="42"/>
        <v>0</v>
      </c>
      <c r="N41" s="586">
        <f t="shared" si="42"/>
        <v>0</v>
      </c>
      <c r="O41" s="586">
        <f t="shared" si="42"/>
        <v>0</v>
      </c>
      <c r="P41" s="586">
        <f t="shared" si="42"/>
        <v>15360.2</v>
      </c>
      <c r="Q41" s="586">
        <f t="shared" si="42"/>
        <v>15360.2</v>
      </c>
      <c r="R41" s="586">
        <f t="shared" si="42"/>
        <v>0</v>
      </c>
      <c r="S41" s="586">
        <f t="shared" si="42"/>
        <v>0</v>
      </c>
      <c r="T41" s="586">
        <f t="shared" si="42"/>
        <v>0</v>
      </c>
      <c r="U41" s="586">
        <f t="shared" si="42"/>
        <v>0</v>
      </c>
      <c r="V41" s="586">
        <f t="shared" si="42"/>
        <v>0</v>
      </c>
      <c r="W41" s="586">
        <f t="shared" si="42"/>
        <v>0</v>
      </c>
      <c r="X41" s="586">
        <f t="shared" si="42"/>
        <v>0</v>
      </c>
      <c r="Y41" s="586">
        <f t="shared" ref="Y41:AD41" si="48">Y48+Y55</f>
        <v>0</v>
      </c>
      <c r="Z41" s="586">
        <f t="shared" si="48"/>
        <v>0</v>
      </c>
      <c r="AA41" s="586">
        <f t="shared" si="48"/>
        <v>0</v>
      </c>
      <c r="AB41" s="586">
        <f t="shared" si="48"/>
        <v>0</v>
      </c>
      <c r="AC41" s="586">
        <f t="shared" si="48"/>
        <v>0</v>
      </c>
      <c r="AD41" s="586">
        <f t="shared" si="48"/>
        <v>12286.400000000001</v>
      </c>
      <c r="AE41" s="586">
        <f t="shared" si="45"/>
        <v>2240.7800000000002</v>
      </c>
      <c r="AF41" s="617"/>
    </row>
    <row r="42" spans="1:32" s="578" customFormat="1" ht="13.8" x14ac:dyDescent="0.25">
      <c r="A42" s="588" t="s">
        <v>380</v>
      </c>
      <c r="B42" s="589">
        <f>H42+J42+L42+N42+P42+R42+T42+V42+X42+Z42+AB42+AD42</f>
        <v>27646.600000000002</v>
      </c>
      <c r="C42" s="589">
        <f>C49+C56</f>
        <v>27646.600000000002</v>
      </c>
      <c r="D42" s="589">
        <f t="shared" ref="D42:E42" si="49">D49+D56</f>
        <v>2240.8000000000002</v>
      </c>
      <c r="E42" s="589">
        <f t="shared" si="49"/>
        <v>2240.7800000000002</v>
      </c>
      <c r="F42" s="589">
        <f t="shared" ref="F42:F43" si="50">E42/B42*100</f>
        <v>8.1050834460657004</v>
      </c>
      <c r="G42" s="589">
        <f t="shared" ref="G42:G64" si="51">E42/C42*100</f>
        <v>8.1050834460657004</v>
      </c>
      <c r="H42" s="590">
        <f>H49+H56</f>
        <v>0</v>
      </c>
      <c r="I42" s="590">
        <f t="shared" ref="I42" si="52">I49+I56</f>
        <v>0</v>
      </c>
      <c r="J42" s="590">
        <f t="shared" si="43"/>
        <v>0</v>
      </c>
      <c r="K42" s="590">
        <f t="shared" ref="K42:AC42" si="53">K49+K56</f>
        <v>0</v>
      </c>
      <c r="L42" s="590">
        <f t="shared" si="53"/>
        <v>0</v>
      </c>
      <c r="M42" s="590">
        <f t="shared" si="53"/>
        <v>0</v>
      </c>
      <c r="N42" s="590">
        <f t="shared" si="53"/>
        <v>0</v>
      </c>
      <c r="O42" s="590">
        <f t="shared" si="53"/>
        <v>0</v>
      </c>
      <c r="P42" s="590">
        <f t="shared" si="53"/>
        <v>15360.2</v>
      </c>
      <c r="Q42" s="590">
        <f t="shared" si="53"/>
        <v>0</v>
      </c>
      <c r="R42" s="590">
        <f t="shared" si="53"/>
        <v>0</v>
      </c>
      <c r="S42" s="590">
        <f t="shared" si="53"/>
        <v>0</v>
      </c>
      <c r="T42" s="590">
        <f t="shared" si="53"/>
        <v>0</v>
      </c>
      <c r="U42" s="590">
        <f t="shared" si="53"/>
        <v>0</v>
      </c>
      <c r="V42" s="590">
        <f t="shared" si="53"/>
        <v>0</v>
      </c>
      <c r="W42" s="590">
        <f t="shared" si="53"/>
        <v>0</v>
      </c>
      <c r="X42" s="590">
        <f t="shared" si="53"/>
        <v>0</v>
      </c>
      <c r="Y42" s="590">
        <f t="shared" si="53"/>
        <v>0</v>
      </c>
      <c r="Z42" s="590">
        <f t="shared" si="53"/>
        <v>0</v>
      </c>
      <c r="AA42" s="590">
        <f t="shared" si="53"/>
        <v>0</v>
      </c>
      <c r="AB42" s="590">
        <f t="shared" si="53"/>
        <v>0</v>
      </c>
      <c r="AC42" s="590">
        <f t="shared" si="53"/>
        <v>0</v>
      </c>
      <c r="AD42" s="590">
        <f t="shared" si="43"/>
        <v>12286.400000000001</v>
      </c>
      <c r="AE42" s="590">
        <f t="shared" ref="AE42" si="54">AE49+AE56</f>
        <v>2240.7800000000002</v>
      </c>
      <c r="AF42" s="620"/>
    </row>
    <row r="43" spans="1:32" x14ac:dyDescent="0.3">
      <c r="A43" s="587" t="s">
        <v>95</v>
      </c>
      <c r="B43" s="584">
        <f>H43+J43+L43+N43+P43+R43+T43+V43+X43+Z43+AB43+AD43</f>
        <v>0</v>
      </c>
      <c r="C43" s="584">
        <f>C50+C57</f>
        <v>0</v>
      </c>
      <c r="D43" s="584">
        <f t="shared" ref="D43:AE43" si="55">D50+D57</f>
        <v>0</v>
      </c>
      <c r="E43" s="584">
        <f t="shared" si="55"/>
        <v>0</v>
      </c>
      <c r="F43" s="584" t="e">
        <f t="shared" si="50"/>
        <v>#DIV/0!</v>
      </c>
      <c r="G43" s="584" t="e">
        <f t="shared" si="51"/>
        <v>#DIV/0!</v>
      </c>
      <c r="H43" s="584">
        <f t="shared" si="55"/>
        <v>0</v>
      </c>
      <c r="I43" s="584">
        <f t="shared" si="55"/>
        <v>0</v>
      </c>
      <c r="J43" s="584">
        <f t="shared" si="55"/>
        <v>0</v>
      </c>
      <c r="K43" s="584">
        <f t="shared" si="55"/>
        <v>0</v>
      </c>
      <c r="L43" s="584">
        <f t="shared" si="55"/>
        <v>0</v>
      </c>
      <c r="M43" s="584">
        <f t="shared" si="55"/>
        <v>0</v>
      </c>
      <c r="N43" s="584">
        <f t="shared" si="55"/>
        <v>0</v>
      </c>
      <c r="O43" s="584">
        <f t="shared" si="55"/>
        <v>0</v>
      </c>
      <c r="P43" s="584">
        <f t="shared" si="55"/>
        <v>0</v>
      </c>
      <c r="Q43" s="584">
        <f t="shared" si="55"/>
        <v>0</v>
      </c>
      <c r="R43" s="584">
        <f t="shared" si="55"/>
        <v>0</v>
      </c>
      <c r="S43" s="584">
        <f t="shared" si="55"/>
        <v>0</v>
      </c>
      <c r="T43" s="584">
        <f t="shared" si="55"/>
        <v>0</v>
      </c>
      <c r="U43" s="584">
        <f t="shared" si="55"/>
        <v>0</v>
      </c>
      <c r="V43" s="584">
        <f t="shared" si="55"/>
        <v>0</v>
      </c>
      <c r="W43" s="584">
        <f t="shared" si="55"/>
        <v>0</v>
      </c>
      <c r="X43" s="584">
        <f t="shared" si="55"/>
        <v>0</v>
      </c>
      <c r="Y43" s="584">
        <f t="shared" si="55"/>
        <v>0</v>
      </c>
      <c r="Z43" s="584">
        <f t="shared" si="55"/>
        <v>0</v>
      </c>
      <c r="AA43" s="584">
        <f t="shared" si="55"/>
        <v>0</v>
      </c>
      <c r="AB43" s="584">
        <f t="shared" si="55"/>
        <v>0</v>
      </c>
      <c r="AC43" s="584">
        <f t="shared" si="55"/>
        <v>0</v>
      </c>
      <c r="AD43" s="584">
        <f t="shared" si="55"/>
        <v>0</v>
      </c>
      <c r="AE43" s="584">
        <f t="shared" si="55"/>
        <v>0</v>
      </c>
      <c r="AF43" s="617"/>
    </row>
    <row r="44" spans="1:32" ht="138.75" customHeight="1" x14ac:dyDescent="0.3">
      <c r="A44" s="1297" t="s">
        <v>386</v>
      </c>
      <c r="B44" s="1011">
        <f t="shared" ref="B44:E44" si="56">B47+B48+B46+B50</f>
        <v>11203.900000000001</v>
      </c>
      <c r="C44" s="1011">
        <f t="shared" si="56"/>
        <v>11203.900000000001</v>
      </c>
      <c r="D44" s="1011">
        <f t="shared" si="56"/>
        <v>11203.900000000001</v>
      </c>
      <c r="E44" s="1011">
        <f t="shared" si="56"/>
        <v>11203.880000000001</v>
      </c>
      <c r="F44" s="1011">
        <f>E44/B44*100</f>
        <v>99.999821490730895</v>
      </c>
      <c r="G44" s="1011">
        <f>E44/C44*100</f>
        <v>99.999821490730895</v>
      </c>
      <c r="H44" s="1011">
        <f t="shared" ref="H44:AE44" si="57">H47+H48+H46+H50</f>
        <v>0</v>
      </c>
      <c r="I44" s="1011">
        <f t="shared" si="57"/>
        <v>0</v>
      </c>
      <c r="J44" s="1011">
        <f t="shared" si="57"/>
        <v>0</v>
      </c>
      <c r="K44" s="1011">
        <f t="shared" si="57"/>
        <v>0</v>
      </c>
      <c r="L44" s="1011">
        <f t="shared" si="57"/>
        <v>0</v>
      </c>
      <c r="M44" s="1011">
        <f t="shared" si="57"/>
        <v>0</v>
      </c>
      <c r="N44" s="1011">
        <f t="shared" si="57"/>
        <v>0</v>
      </c>
      <c r="O44" s="1011">
        <f t="shared" si="57"/>
        <v>0</v>
      </c>
      <c r="P44" s="1011">
        <f t="shared" si="57"/>
        <v>0</v>
      </c>
      <c r="Q44" s="1011">
        <f t="shared" si="57"/>
        <v>0</v>
      </c>
      <c r="R44" s="1011">
        <f t="shared" si="57"/>
        <v>0</v>
      </c>
      <c r="S44" s="1011">
        <f t="shared" si="57"/>
        <v>0</v>
      </c>
      <c r="T44" s="1011">
        <f t="shared" si="57"/>
        <v>0</v>
      </c>
      <c r="U44" s="1011">
        <f t="shared" si="57"/>
        <v>0</v>
      </c>
      <c r="V44" s="1011">
        <f t="shared" si="57"/>
        <v>0</v>
      </c>
      <c r="W44" s="1011">
        <f t="shared" si="57"/>
        <v>0</v>
      </c>
      <c r="X44" s="1011">
        <f t="shared" si="57"/>
        <v>0</v>
      </c>
      <c r="Y44" s="1011">
        <f t="shared" si="57"/>
        <v>0</v>
      </c>
      <c r="Z44" s="1011">
        <f t="shared" si="57"/>
        <v>0</v>
      </c>
      <c r="AA44" s="1011">
        <f t="shared" si="57"/>
        <v>0</v>
      </c>
      <c r="AB44" s="1011">
        <f t="shared" si="57"/>
        <v>0</v>
      </c>
      <c r="AC44" s="1011">
        <f t="shared" si="57"/>
        <v>0</v>
      </c>
      <c r="AD44" s="1011">
        <f t="shared" si="57"/>
        <v>11203.900000000001</v>
      </c>
      <c r="AE44" s="1011">
        <f t="shared" si="57"/>
        <v>11203.880000000001</v>
      </c>
      <c r="AF44" s="1013" t="s">
        <v>814</v>
      </c>
    </row>
    <row r="45" spans="1:32" x14ac:dyDescent="0.3">
      <c r="A45" s="583" t="s">
        <v>378</v>
      </c>
      <c r="B45" s="584"/>
      <c r="C45" s="584"/>
      <c r="D45" s="584"/>
      <c r="E45" s="584"/>
      <c r="F45" s="584"/>
      <c r="G45" s="584"/>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617"/>
      <c r="AF45" s="593"/>
    </row>
    <row r="46" spans="1:32" x14ac:dyDescent="0.3">
      <c r="A46" s="583" t="s">
        <v>29</v>
      </c>
      <c r="B46" s="584">
        <f>H46+J46+L46+N46+P46+R46+T46+V46+X46+Z46+AB46+AD46</f>
        <v>0</v>
      </c>
      <c r="C46" s="584">
        <f>H46+J46+L46+N46+P46+R46+T46+V46+X46+Z46+AB46+AD46</f>
        <v>0</v>
      </c>
      <c r="D46" s="1449">
        <f>C46</f>
        <v>0</v>
      </c>
      <c r="E46" s="584">
        <f t="shared" ref="E46:E47" si="58">I46+K46+M46+O46+Q46+S46+U46+W46+Y46+AA46+AC46+AE46</f>
        <v>0</v>
      </c>
      <c r="F46" s="584" t="e">
        <f t="shared" ref="F46" si="59">E46/B46*100</f>
        <v>#DIV/0!</v>
      </c>
      <c r="G46" s="584" t="e">
        <f t="shared" si="51"/>
        <v>#DIV/0!</v>
      </c>
      <c r="H46" s="586">
        <v>0</v>
      </c>
      <c r="I46" s="586">
        <v>0</v>
      </c>
      <c r="J46" s="586">
        <v>0</v>
      </c>
      <c r="K46" s="586">
        <v>0</v>
      </c>
      <c r="L46" s="586">
        <v>0</v>
      </c>
      <c r="M46" s="586">
        <v>0</v>
      </c>
      <c r="N46" s="586">
        <v>0</v>
      </c>
      <c r="O46" s="586">
        <v>0</v>
      </c>
      <c r="P46" s="586">
        <v>0</v>
      </c>
      <c r="Q46" s="586">
        <v>0</v>
      </c>
      <c r="R46" s="586">
        <v>0</v>
      </c>
      <c r="S46" s="586">
        <v>0</v>
      </c>
      <c r="T46" s="586">
        <v>0</v>
      </c>
      <c r="U46" s="586">
        <v>0</v>
      </c>
      <c r="V46" s="586">
        <v>0</v>
      </c>
      <c r="W46" s="586">
        <v>0</v>
      </c>
      <c r="X46" s="586">
        <v>0</v>
      </c>
      <c r="Y46" s="586">
        <v>0</v>
      </c>
      <c r="Z46" s="586">
        <v>0</v>
      </c>
      <c r="AA46" s="586">
        <v>0</v>
      </c>
      <c r="AB46" s="586">
        <v>0</v>
      </c>
      <c r="AC46" s="586">
        <v>0</v>
      </c>
      <c r="AD46" s="586">
        <v>0</v>
      </c>
      <c r="AE46" s="586">
        <v>0</v>
      </c>
      <c r="AF46" s="593"/>
    </row>
    <row r="47" spans="1:32" x14ac:dyDescent="0.3">
      <c r="A47" s="587" t="s">
        <v>382</v>
      </c>
      <c r="B47" s="584">
        <f>H47+J47+L47+N47+P47+R47+T47+V47+X47+Z47+AB47+AD47</f>
        <v>8963.1</v>
      </c>
      <c r="C47" s="584">
        <f>H47+J47+L47+N47+P47+R47+T47+V47+X47+Z47+AB47+AD47</f>
        <v>8963.1</v>
      </c>
      <c r="D47" s="1449">
        <f>C47</f>
        <v>8963.1</v>
      </c>
      <c r="E47" s="584">
        <f t="shared" si="58"/>
        <v>8963.1</v>
      </c>
      <c r="F47" s="584">
        <f>E47/B47*100</f>
        <v>100</v>
      </c>
      <c r="G47" s="584">
        <f t="shared" si="51"/>
        <v>100</v>
      </c>
      <c r="H47" s="586">
        <v>0</v>
      </c>
      <c r="I47" s="586">
        <v>0</v>
      </c>
      <c r="J47" s="586">
        <v>0</v>
      </c>
      <c r="K47" s="586">
        <v>0</v>
      </c>
      <c r="L47" s="586">
        <v>0</v>
      </c>
      <c r="M47" s="586">
        <v>0</v>
      </c>
      <c r="N47" s="586">
        <v>0</v>
      </c>
      <c r="O47" s="586">
        <v>0</v>
      </c>
      <c r="P47" s="586">
        <v>0</v>
      </c>
      <c r="Q47" s="586">
        <v>0</v>
      </c>
      <c r="R47" s="586">
        <v>0</v>
      </c>
      <c r="S47" s="586">
        <v>0</v>
      </c>
      <c r="T47" s="586">
        <v>0</v>
      </c>
      <c r="U47" s="586">
        <v>0</v>
      </c>
      <c r="V47" s="586">
        <v>0</v>
      </c>
      <c r="W47" s="586">
        <v>0</v>
      </c>
      <c r="X47" s="586">
        <v>0</v>
      </c>
      <c r="Y47" s="586">
        <v>0</v>
      </c>
      <c r="Z47" s="586">
        <v>0</v>
      </c>
      <c r="AA47" s="586">
        <v>0</v>
      </c>
      <c r="AB47" s="586">
        <v>0</v>
      </c>
      <c r="AC47" s="586">
        <v>0</v>
      </c>
      <c r="AD47" s="586">
        <v>8963.1</v>
      </c>
      <c r="AE47" s="586">
        <v>8963.1</v>
      </c>
      <c r="AF47" s="593"/>
    </row>
    <row r="48" spans="1:32" x14ac:dyDescent="0.3">
      <c r="A48" s="587" t="s">
        <v>28</v>
      </c>
      <c r="B48" s="584">
        <f>H48+J48+L48+N48+P48+R48+T48+V48+X48+Z48+AB48+AD48</f>
        <v>2240.8000000000002</v>
      </c>
      <c r="C48" s="584">
        <f>H48+J48+L48+N48+P48+R48+T48+V48+X48+Z48+AB48+AD48</f>
        <v>2240.8000000000002</v>
      </c>
      <c r="D48" s="1449">
        <f>C48</f>
        <v>2240.8000000000002</v>
      </c>
      <c r="E48" s="584">
        <f>I48+K48+M48+O48+Q48+S48+U48+W48+Y48+AA48+AC48+AE48</f>
        <v>2240.7800000000002</v>
      </c>
      <c r="F48" s="584">
        <f t="shared" ref="F48:F50" si="60">E48/B48*100</f>
        <v>99.999107461620852</v>
      </c>
      <c r="G48" s="584">
        <f t="shared" si="51"/>
        <v>99.999107461620852</v>
      </c>
      <c r="H48" s="591">
        <v>0</v>
      </c>
      <c r="I48" s="591">
        <v>0</v>
      </c>
      <c r="J48" s="591">
        <v>0</v>
      </c>
      <c r="K48" s="591">
        <v>0</v>
      </c>
      <c r="L48" s="591">
        <v>0</v>
      </c>
      <c r="M48" s="591">
        <v>0</v>
      </c>
      <c r="N48" s="591">
        <v>0</v>
      </c>
      <c r="O48" s="591">
        <v>0</v>
      </c>
      <c r="P48" s="591">
        <v>0</v>
      </c>
      <c r="Q48" s="591">
        <v>0</v>
      </c>
      <c r="R48" s="591">
        <v>0</v>
      </c>
      <c r="S48" s="591">
        <v>0</v>
      </c>
      <c r="T48" s="591">
        <v>0</v>
      </c>
      <c r="U48" s="591">
        <v>0</v>
      </c>
      <c r="V48" s="591">
        <v>0</v>
      </c>
      <c r="W48" s="591">
        <v>0</v>
      </c>
      <c r="X48" s="591">
        <v>0</v>
      </c>
      <c r="Y48" s="591">
        <v>0</v>
      </c>
      <c r="Z48" s="591">
        <v>0</v>
      </c>
      <c r="AA48" s="591">
        <v>0</v>
      </c>
      <c r="AB48" s="591">
        <v>0</v>
      </c>
      <c r="AC48" s="591">
        <v>0</v>
      </c>
      <c r="AD48" s="591">
        <v>2240.8000000000002</v>
      </c>
      <c r="AE48" s="586">
        <v>2240.7800000000002</v>
      </c>
      <c r="AF48" s="593"/>
    </row>
    <row r="49" spans="1:32" s="578" customFormat="1" x14ac:dyDescent="0.25">
      <c r="A49" s="588" t="s">
        <v>380</v>
      </c>
      <c r="B49" s="589">
        <f>H49+J49+L49+N49+P49+R49+T49+V49+X49+Z49+AB49+AD49</f>
        <v>2240.8000000000002</v>
      </c>
      <c r="C49" s="1446">
        <f>H49+J49+L49+N49+P49+R49+T49+V49+X49+Z49+AB49+AD49</f>
        <v>2240.8000000000002</v>
      </c>
      <c r="D49" s="589">
        <f>C49</f>
        <v>2240.8000000000002</v>
      </c>
      <c r="E49" s="589">
        <f t="shared" ref="E49:E50" si="61">I49+K49+M49+O49+Q49+S49+U49+W49+Y49+AA49+AC49+AE49</f>
        <v>2240.7800000000002</v>
      </c>
      <c r="F49" s="589">
        <f t="shared" si="60"/>
        <v>99.999107461620852</v>
      </c>
      <c r="G49" s="589">
        <f t="shared" si="51"/>
        <v>99.999107461620852</v>
      </c>
      <c r="H49" s="590">
        <v>0</v>
      </c>
      <c r="I49" s="590">
        <v>0</v>
      </c>
      <c r="J49" s="590">
        <v>0</v>
      </c>
      <c r="K49" s="590">
        <v>0</v>
      </c>
      <c r="L49" s="590">
        <v>0</v>
      </c>
      <c r="M49" s="590">
        <v>0</v>
      </c>
      <c r="N49" s="590">
        <v>0</v>
      </c>
      <c r="O49" s="590">
        <v>0</v>
      </c>
      <c r="P49" s="590">
        <v>0</v>
      </c>
      <c r="Q49" s="590">
        <v>0</v>
      </c>
      <c r="R49" s="590">
        <v>0</v>
      </c>
      <c r="S49" s="590">
        <v>0</v>
      </c>
      <c r="T49" s="590">
        <v>0</v>
      </c>
      <c r="U49" s="590">
        <v>0</v>
      </c>
      <c r="V49" s="590">
        <v>0</v>
      </c>
      <c r="W49" s="590">
        <v>0</v>
      </c>
      <c r="X49" s="590">
        <v>0</v>
      </c>
      <c r="Y49" s="590">
        <v>0</v>
      </c>
      <c r="Z49" s="590">
        <v>0</v>
      </c>
      <c r="AA49" s="590">
        <v>0</v>
      </c>
      <c r="AB49" s="590">
        <v>0</v>
      </c>
      <c r="AC49" s="590">
        <v>0</v>
      </c>
      <c r="AD49" s="590">
        <v>2240.8000000000002</v>
      </c>
      <c r="AE49" s="586">
        <v>2240.7800000000002</v>
      </c>
      <c r="AF49" s="976"/>
    </row>
    <row r="50" spans="1:32" x14ac:dyDescent="0.3">
      <c r="A50" s="587" t="s">
        <v>95</v>
      </c>
      <c r="B50" s="584">
        <f>H50+J50+L50+N50+P50+R50+T50+V50+X50+Z50+AB50+AD50</f>
        <v>0</v>
      </c>
      <c r="C50" s="584">
        <f>H50+J50+L50+N50+P50+R50+T50+V50+X50+Z50+AB50+AD50</f>
        <v>0</v>
      </c>
      <c r="D50" s="1448">
        <f>C50</f>
        <v>0</v>
      </c>
      <c r="E50" s="584">
        <f t="shared" si="61"/>
        <v>0</v>
      </c>
      <c r="F50" s="584" t="e">
        <f t="shared" si="60"/>
        <v>#DIV/0!</v>
      </c>
      <c r="G50" s="584" t="e">
        <f t="shared" si="51"/>
        <v>#DIV/0!</v>
      </c>
      <c r="H50" s="591">
        <v>0</v>
      </c>
      <c r="I50" s="591">
        <v>0</v>
      </c>
      <c r="J50" s="591">
        <v>0</v>
      </c>
      <c r="K50" s="591">
        <v>0</v>
      </c>
      <c r="L50" s="591">
        <v>0</v>
      </c>
      <c r="M50" s="591">
        <v>0</v>
      </c>
      <c r="N50" s="591">
        <v>0</v>
      </c>
      <c r="O50" s="591">
        <v>0</v>
      </c>
      <c r="P50" s="591">
        <v>0</v>
      </c>
      <c r="Q50" s="591">
        <v>0</v>
      </c>
      <c r="R50" s="591">
        <v>0</v>
      </c>
      <c r="S50" s="591">
        <v>0</v>
      </c>
      <c r="T50" s="591">
        <v>0</v>
      </c>
      <c r="U50" s="591">
        <v>0</v>
      </c>
      <c r="V50" s="591">
        <v>0</v>
      </c>
      <c r="W50" s="591">
        <v>0</v>
      </c>
      <c r="X50" s="591">
        <v>0</v>
      </c>
      <c r="Y50" s="591">
        <v>0</v>
      </c>
      <c r="Z50" s="591">
        <v>0</v>
      </c>
      <c r="AA50" s="591">
        <v>0</v>
      </c>
      <c r="AB50" s="591">
        <v>0</v>
      </c>
      <c r="AC50" s="591">
        <v>0</v>
      </c>
      <c r="AD50" s="591">
        <v>0</v>
      </c>
      <c r="AE50" s="586">
        <v>0</v>
      </c>
      <c r="AF50" s="593"/>
    </row>
    <row r="51" spans="1:32" s="592" customFormat="1" ht="138" customHeight="1" x14ac:dyDescent="0.3">
      <c r="A51" s="1010" t="s">
        <v>387</v>
      </c>
      <c r="B51" s="1011">
        <f>B54+B55+B53+B57</f>
        <v>107767.6</v>
      </c>
      <c r="C51" s="1011">
        <f>C54+C55+C53+C57</f>
        <v>107767.6</v>
      </c>
      <c r="D51" s="1011">
        <f t="shared" ref="D51" si="62">D54+D55+D53+D57</f>
        <v>75831.3</v>
      </c>
      <c r="E51" s="1011">
        <f>E53+E54+E55+E56+E57</f>
        <v>65785.7</v>
      </c>
      <c r="F51" s="1011">
        <f>E51/B51*100</f>
        <v>61.044042921991391</v>
      </c>
      <c r="G51" s="1011">
        <f t="shared" si="51"/>
        <v>61.044042921991391</v>
      </c>
      <c r="H51" s="1011">
        <f>H54+H55+H53+H57</f>
        <v>0</v>
      </c>
      <c r="I51" s="1011">
        <f t="shared" ref="I51:AE51" si="63">I54+I55+I53+I57</f>
        <v>0</v>
      </c>
      <c r="J51" s="1011">
        <f t="shared" si="63"/>
        <v>0</v>
      </c>
      <c r="K51" s="1011">
        <f t="shared" si="63"/>
        <v>0</v>
      </c>
      <c r="L51" s="1011">
        <f t="shared" si="63"/>
        <v>0</v>
      </c>
      <c r="M51" s="1011">
        <f t="shared" si="63"/>
        <v>0</v>
      </c>
      <c r="N51" s="1011">
        <f>N54+N55+N53+N57</f>
        <v>50425.54</v>
      </c>
      <c r="O51" s="1011">
        <f t="shared" si="63"/>
        <v>0</v>
      </c>
      <c r="P51" s="1011">
        <f>P54+P55+P53+P57</f>
        <v>15360.2</v>
      </c>
      <c r="Q51" s="1011">
        <f t="shared" si="63"/>
        <v>65785.7</v>
      </c>
      <c r="R51" s="1011">
        <f t="shared" si="63"/>
        <v>0</v>
      </c>
      <c r="S51" s="1011">
        <f t="shared" si="63"/>
        <v>0</v>
      </c>
      <c r="T51" s="1011">
        <f t="shared" si="63"/>
        <v>0</v>
      </c>
      <c r="U51" s="1011">
        <f t="shared" si="63"/>
        <v>0</v>
      </c>
      <c r="V51" s="1011">
        <f t="shared" si="63"/>
        <v>0</v>
      </c>
      <c r="W51" s="1011">
        <f t="shared" si="63"/>
        <v>0</v>
      </c>
      <c r="X51" s="1011">
        <f t="shared" si="63"/>
        <v>0</v>
      </c>
      <c r="Y51" s="1011">
        <f t="shared" si="63"/>
        <v>0</v>
      </c>
      <c r="Z51" s="1011">
        <f t="shared" si="63"/>
        <v>0</v>
      </c>
      <c r="AA51" s="1011">
        <f t="shared" si="63"/>
        <v>0</v>
      </c>
      <c r="AB51" s="1011">
        <f>AB54+AB55+AB53+AB57</f>
        <v>0</v>
      </c>
      <c r="AC51" s="1011">
        <f>AC54+AC55+AC53+AC57</f>
        <v>0</v>
      </c>
      <c r="AD51" s="1011">
        <f>AD54+AD55+AD53+AD57</f>
        <v>41981.86</v>
      </c>
      <c r="AE51" s="1011">
        <f t="shared" si="63"/>
        <v>0</v>
      </c>
      <c r="AF51" s="1013" t="s">
        <v>815</v>
      </c>
    </row>
    <row r="52" spans="1:32" s="592" customFormat="1" x14ac:dyDescent="0.3">
      <c r="A52" s="583" t="s">
        <v>378</v>
      </c>
      <c r="B52" s="584"/>
      <c r="C52" s="584"/>
      <c r="D52" s="584"/>
      <c r="E52" s="584"/>
      <c r="F52" s="584"/>
      <c r="G52" s="584"/>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621"/>
      <c r="AF52" s="621"/>
    </row>
    <row r="53" spans="1:32" s="592" customFormat="1" x14ac:dyDescent="0.3">
      <c r="A53" s="583" t="s">
        <v>29</v>
      </c>
      <c r="B53" s="1014">
        <f t="shared" ref="B53:B55" si="64">H53+J53+L53+N53+P53+R53+T53+V53+X53+Z53+AB53+AD53</f>
        <v>82361.8</v>
      </c>
      <c r="C53" s="1014">
        <f>H53+J53+L53+N53+P53+R53+T53+V53+X53+Z53+AB53+AD53</f>
        <v>82361.8</v>
      </c>
      <c r="D53" s="1014">
        <f t="shared" ref="D53:D54" si="65">E53</f>
        <v>50425.5</v>
      </c>
      <c r="E53" s="1014">
        <f t="shared" ref="E53:E54" si="66">I53+K53+M53+O53+Q53+S53+U53+W53+Y53+AA53+AC53+AE53</f>
        <v>50425.5</v>
      </c>
      <c r="F53" s="632">
        <f t="shared" ref="F53:F55" si="67">E53/B53*100</f>
        <v>61.224378291878025</v>
      </c>
      <c r="G53" s="1014">
        <f t="shared" si="51"/>
        <v>61.224378291878025</v>
      </c>
      <c r="H53" s="586">
        <v>0</v>
      </c>
      <c r="I53" s="586">
        <v>0</v>
      </c>
      <c r="J53" s="586">
        <v>0</v>
      </c>
      <c r="K53" s="586">
        <v>0</v>
      </c>
      <c r="L53" s="586">
        <v>0</v>
      </c>
      <c r="M53" s="586">
        <v>0</v>
      </c>
      <c r="N53" s="586">
        <v>50425.54</v>
      </c>
      <c r="O53" s="586">
        <v>0</v>
      </c>
      <c r="P53" s="586">
        <v>0</v>
      </c>
      <c r="Q53" s="586">
        <v>50425.5</v>
      </c>
      <c r="R53" s="586">
        <v>0</v>
      </c>
      <c r="S53" s="586">
        <v>0</v>
      </c>
      <c r="T53" s="586">
        <v>0</v>
      </c>
      <c r="U53" s="586">
        <v>0</v>
      </c>
      <c r="V53" s="586">
        <v>0</v>
      </c>
      <c r="W53" s="586">
        <v>0</v>
      </c>
      <c r="X53" s="586">
        <v>0</v>
      </c>
      <c r="Y53" s="586">
        <v>0</v>
      </c>
      <c r="Z53" s="586">
        <v>0</v>
      </c>
      <c r="AA53" s="586">
        <v>0</v>
      </c>
      <c r="AB53" s="586">
        <v>0</v>
      </c>
      <c r="AC53" s="586">
        <v>0</v>
      </c>
      <c r="AD53" s="586">
        <v>31936.26</v>
      </c>
      <c r="AE53" s="586">
        <v>0</v>
      </c>
      <c r="AF53" s="621"/>
    </row>
    <row r="54" spans="1:32" s="592" customFormat="1" x14ac:dyDescent="0.3">
      <c r="A54" s="587" t="s">
        <v>382</v>
      </c>
      <c r="B54" s="1014">
        <f t="shared" si="64"/>
        <v>0</v>
      </c>
      <c r="C54" s="1014">
        <f>H54+J54+L54+N54+P54+R54+T54+V54+X54+Z54+AB54+AD54</f>
        <v>0</v>
      </c>
      <c r="D54" s="1014">
        <f t="shared" si="65"/>
        <v>0</v>
      </c>
      <c r="E54" s="1014">
        <f t="shared" si="66"/>
        <v>0</v>
      </c>
      <c r="F54" s="632" t="e">
        <f t="shared" si="67"/>
        <v>#DIV/0!</v>
      </c>
      <c r="G54" s="1014" t="e">
        <f t="shared" si="51"/>
        <v>#DIV/0!</v>
      </c>
      <c r="H54" s="586">
        <v>0</v>
      </c>
      <c r="I54" s="586">
        <v>0</v>
      </c>
      <c r="J54" s="586">
        <v>0</v>
      </c>
      <c r="K54" s="586">
        <v>0</v>
      </c>
      <c r="L54" s="586">
        <v>0</v>
      </c>
      <c r="M54" s="586">
        <v>0</v>
      </c>
      <c r="N54" s="586">
        <v>0</v>
      </c>
      <c r="O54" s="586">
        <v>0</v>
      </c>
      <c r="P54" s="586">
        <v>0</v>
      </c>
      <c r="Q54" s="586">
        <v>0</v>
      </c>
      <c r="R54" s="586">
        <v>0</v>
      </c>
      <c r="S54" s="586">
        <v>0</v>
      </c>
      <c r="T54" s="586">
        <v>0</v>
      </c>
      <c r="U54" s="586">
        <v>0</v>
      </c>
      <c r="V54" s="586">
        <v>0</v>
      </c>
      <c r="W54" s="586">
        <v>0</v>
      </c>
      <c r="X54" s="586">
        <v>0</v>
      </c>
      <c r="Y54" s="586">
        <v>0</v>
      </c>
      <c r="Z54" s="586">
        <v>0</v>
      </c>
      <c r="AA54" s="586">
        <v>0</v>
      </c>
      <c r="AB54" s="586">
        <v>0</v>
      </c>
      <c r="AC54" s="586">
        <v>0</v>
      </c>
      <c r="AD54" s="586">
        <v>0</v>
      </c>
      <c r="AE54" s="586">
        <v>0</v>
      </c>
      <c r="AF54" s="621"/>
    </row>
    <row r="55" spans="1:32" s="592" customFormat="1" x14ac:dyDescent="0.3">
      <c r="A55" s="587" t="s">
        <v>28</v>
      </c>
      <c r="B55" s="1014">
        <f t="shared" si="64"/>
        <v>25405.800000000003</v>
      </c>
      <c r="C55" s="1014">
        <f>H55+J55+L55+N55+P55+R55+T55+V55+X55+Z55+AB55+AD55</f>
        <v>25405.800000000003</v>
      </c>
      <c r="D55" s="1014">
        <f>C55</f>
        <v>25405.800000000003</v>
      </c>
      <c r="E55" s="1014">
        <f>I55+K55+M55+O55+Q55+S55+U55+W55+Y55+AA55+AC55+AE55</f>
        <v>15360.2</v>
      </c>
      <c r="F55" s="632">
        <f t="shared" si="67"/>
        <v>60.459422651520512</v>
      </c>
      <c r="G55" s="1014">
        <f t="shared" si="51"/>
        <v>60.459422651520512</v>
      </c>
      <c r="H55" s="591">
        <v>0</v>
      </c>
      <c r="I55" s="591">
        <v>0</v>
      </c>
      <c r="J55" s="591">
        <v>0</v>
      </c>
      <c r="K55" s="591">
        <v>0</v>
      </c>
      <c r="L55" s="591">
        <v>0</v>
      </c>
      <c r="M55" s="591">
        <v>0</v>
      </c>
      <c r="N55" s="586">
        <v>0</v>
      </c>
      <c r="O55" s="586">
        <v>0</v>
      </c>
      <c r="P55" s="591">
        <v>15360.2</v>
      </c>
      <c r="Q55" s="591">
        <v>15360.2</v>
      </c>
      <c r="R55" s="591">
        <v>0</v>
      </c>
      <c r="S55" s="591">
        <v>0</v>
      </c>
      <c r="T55" s="591">
        <v>0</v>
      </c>
      <c r="U55" s="591">
        <v>0</v>
      </c>
      <c r="V55" s="591">
        <v>0</v>
      </c>
      <c r="W55" s="591">
        <v>0</v>
      </c>
      <c r="X55" s="591">
        <v>0</v>
      </c>
      <c r="Y55" s="591">
        <v>0</v>
      </c>
      <c r="Z55" s="591">
        <v>0</v>
      </c>
      <c r="AA55" s="591">
        <v>0</v>
      </c>
      <c r="AB55" s="591">
        <v>0</v>
      </c>
      <c r="AC55" s="591">
        <v>0</v>
      </c>
      <c r="AD55" s="591">
        <v>10045.6</v>
      </c>
      <c r="AE55" s="586">
        <v>0</v>
      </c>
      <c r="AF55" s="621"/>
    </row>
    <row r="56" spans="1:32" s="592" customFormat="1" x14ac:dyDescent="0.3">
      <c r="A56" s="588" t="s">
        <v>380</v>
      </c>
      <c r="B56" s="1446">
        <f>H56+J56+L56+N56+P56+R56+T56+V56+X56+Z56+AB56+AD56</f>
        <v>25405.800000000003</v>
      </c>
      <c r="C56" s="1446">
        <f>H56+J56+L56+N56+P56+R56+T56+V56+X56+Z56+AB56+AD56</f>
        <v>25405.800000000003</v>
      </c>
      <c r="D56" s="1446">
        <f>E56</f>
        <v>0</v>
      </c>
      <c r="E56" s="1446">
        <f>I56+K56+M56+O56+Q56+S56+U56+W56+Y56+AA56+AC56+AE56</f>
        <v>0</v>
      </c>
      <c r="F56" s="1444">
        <f t="shared" ref="F56:F64" si="68">E56/B56*100</f>
        <v>0</v>
      </c>
      <c r="G56" s="1446">
        <f t="shared" si="51"/>
        <v>0</v>
      </c>
      <c r="H56" s="1447">
        <v>0</v>
      </c>
      <c r="I56" s="1447">
        <v>0</v>
      </c>
      <c r="J56" s="1447">
        <v>0</v>
      </c>
      <c r="K56" s="1447">
        <v>0</v>
      </c>
      <c r="L56" s="1447">
        <v>0</v>
      </c>
      <c r="M56" s="1447">
        <v>0</v>
      </c>
      <c r="N56" s="1453">
        <v>0</v>
      </c>
      <c r="O56" s="1453">
        <v>0</v>
      </c>
      <c r="P56" s="1447">
        <v>15360.2</v>
      </c>
      <c r="Q56" s="1447">
        <v>0</v>
      </c>
      <c r="R56" s="1453">
        <v>0</v>
      </c>
      <c r="S56" s="1453">
        <v>0</v>
      </c>
      <c r="T56" s="1453">
        <v>0</v>
      </c>
      <c r="U56" s="1453">
        <v>0</v>
      </c>
      <c r="V56" s="1453">
        <v>0</v>
      </c>
      <c r="W56" s="1453">
        <v>0</v>
      </c>
      <c r="X56" s="1453">
        <v>0</v>
      </c>
      <c r="Y56" s="1453">
        <v>0</v>
      </c>
      <c r="Z56" s="1453">
        <v>0</v>
      </c>
      <c r="AA56" s="1453">
        <v>0</v>
      </c>
      <c r="AB56" s="1453">
        <v>0</v>
      </c>
      <c r="AC56" s="1453">
        <v>0</v>
      </c>
      <c r="AD56" s="1447">
        <v>10045.6</v>
      </c>
      <c r="AE56" s="1453">
        <v>0</v>
      </c>
      <c r="AF56" s="621"/>
    </row>
    <row r="57" spans="1:32" s="592" customFormat="1" x14ac:dyDescent="0.3">
      <c r="A57" s="587" t="s">
        <v>95</v>
      </c>
      <c r="B57" s="1014">
        <f>H57+J57+L57+N57+P57+R57+T57+V57+X57+Z57+AB57+AD57</f>
        <v>0</v>
      </c>
      <c r="C57" s="1014">
        <f>H57+J57+L57+N57+P57+R57+T57+V57+X57+Z57+AB57+AD57</f>
        <v>0</v>
      </c>
      <c r="D57" s="1014">
        <f>E57</f>
        <v>0</v>
      </c>
      <c r="E57" s="1014">
        <f>I57+K57+M57+O57+Q57+S57+U57+W57+Y57+AA57+AC57+AE57</f>
        <v>0</v>
      </c>
      <c r="F57" s="632" t="e">
        <f t="shared" si="68"/>
        <v>#DIV/0!</v>
      </c>
      <c r="G57" s="1014" t="e">
        <f t="shared" si="51"/>
        <v>#DIV/0!</v>
      </c>
      <c r="H57" s="591">
        <v>0</v>
      </c>
      <c r="I57" s="591">
        <v>0</v>
      </c>
      <c r="J57" s="591">
        <v>0</v>
      </c>
      <c r="K57" s="591">
        <v>0</v>
      </c>
      <c r="L57" s="591">
        <v>0</v>
      </c>
      <c r="M57" s="591">
        <v>0</v>
      </c>
      <c r="N57" s="586">
        <v>0</v>
      </c>
      <c r="O57" s="586">
        <v>0</v>
      </c>
      <c r="P57" s="591">
        <v>0</v>
      </c>
      <c r="Q57" s="591">
        <v>0</v>
      </c>
      <c r="R57" s="586">
        <v>0</v>
      </c>
      <c r="S57" s="586">
        <v>0</v>
      </c>
      <c r="T57" s="586">
        <v>0</v>
      </c>
      <c r="U57" s="586">
        <v>0</v>
      </c>
      <c r="V57" s="586">
        <v>0</v>
      </c>
      <c r="W57" s="586">
        <v>0</v>
      </c>
      <c r="X57" s="586">
        <v>0</v>
      </c>
      <c r="Y57" s="586">
        <v>0</v>
      </c>
      <c r="Z57" s="586">
        <v>0</v>
      </c>
      <c r="AA57" s="586">
        <v>0</v>
      </c>
      <c r="AB57" s="586">
        <v>0</v>
      </c>
      <c r="AC57" s="586">
        <v>0</v>
      </c>
      <c r="AD57" s="591">
        <v>0</v>
      </c>
      <c r="AE57" s="586">
        <v>0</v>
      </c>
      <c r="AF57" s="621"/>
    </row>
    <row r="58" spans="1:32" s="569" customFormat="1" x14ac:dyDescent="0.3">
      <c r="A58" s="581" t="s">
        <v>388</v>
      </c>
      <c r="B58" s="568">
        <f>B60+B61+B62+B64</f>
        <v>118971.50000000001</v>
      </c>
      <c r="C58" s="568">
        <f>C60+C61+C62+C64</f>
        <v>118971.50000000001</v>
      </c>
      <c r="D58" s="568">
        <f>E58</f>
        <v>79230.36</v>
      </c>
      <c r="E58" s="568">
        <f>E60+E61+E62+E63+E64</f>
        <v>79230.36</v>
      </c>
      <c r="F58" s="1101">
        <f t="shared" si="68"/>
        <v>66.596083936068723</v>
      </c>
      <c r="G58" s="1102">
        <f t="shared" si="51"/>
        <v>66.596083936068723</v>
      </c>
      <c r="H58" s="568">
        <f>H60+H61+H62+H64</f>
        <v>0</v>
      </c>
      <c r="I58" s="568">
        <f t="shared" ref="I58:AE58" si="69">I60+I61+I62+I64</f>
        <v>0</v>
      </c>
      <c r="J58" s="568">
        <f t="shared" si="69"/>
        <v>0</v>
      </c>
      <c r="K58" s="568">
        <f t="shared" si="69"/>
        <v>0</v>
      </c>
      <c r="L58" s="568">
        <f t="shared" si="69"/>
        <v>0</v>
      </c>
      <c r="M58" s="568">
        <f t="shared" si="69"/>
        <v>0</v>
      </c>
      <c r="N58" s="568">
        <f t="shared" si="69"/>
        <v>50425.54</v>
      </c>
      <c r="O58" s="568">
        <f t="shared" si="69"/>
        <v>0</v>
      </c>
      <c r="P58" s="568">
        <f t="shared" si="69"/>
        <v>15360.2</v>
      </c>
      <c r="Q58" s="568">
        <f t="shared" si="69"/>
        <v>65785.7</v>
      </c>
      <c r="R58" s="568">
        <f t="shared" si="69"/>
        <v>0</v>
      </c>
      <c r="S58" s="568">
        <f t="shared" si="69"/>
        <v>0</v>
      </c>
      <c r="T58" s="568">
        <f t="shared" si="69"/>
        <v>0</v>
      </c>
      <c r="U58" s="568">
        <f t="shared" si="69"/>
        <v>0</v>
      </c>
      <c r="V58" s="568">
        <f t="shared" si="69"/>
        <v>0</v>
      </c>
      <c r="W58" s="568">
        <f t="shared" si="69"/>
        <v>0</v>
      </c>
      <c r="X58" s="568">
        <f t="shared" si="69"/>
        <v>0</v>
      </c>
      <c r="Y58" s="568">
        <f t="shared" si="69"/>
        <v>0</v>
      </c>
      <c r="Z58" s="568">
        <f t="shared" si="69"/>
        <v>0</v>
      </c>
      <c r="AA58" s="568">
        <f t="shared" si="69"/>
        <v>0</v>
      </c>
      <c r="AB58" s="568">
        <f t="shared" si="69"/>
        <v>0</v>
      </c>
      <c r="AC58" s="568">
        <f t="shared" si="69"/>
        <v>0</v>
      </c>
      <c r="AD58" s="568">
        <f>AD60+AD61+AD62+AD64</f>
        <v>53185.760000000002</v>
      </c>
      <c r="AE58" s="568">
        <f t="shared" si="69"/>
        <v>11203.880000000001</v>
      </c>
      <c r="AF58" s="619"/>
    </row>
    <row r="59" spans="1:32" x14ac:dyDescent="0.3">
      <c r="A59" s="570" t="s">
        <v>378</v>
      </c>
      <c r="B59" s="571"/>
      <c r="C59" s="571"/>
      <c r="D59" s="571"/>
      <c r="E59" s="584"/>
      <c r="F59" s="632"/>
      <c r="G59" s="1014"/>
      <c r="H59" s="579"/>
      <c r="I59" s="579"/>
      <c r="J59" s="579"/>
      <c r="K59" s="579"/>
      <c r="L59" s="579"/>
      <c r="M59" s="579"/>
      <c r="N59" s="579"/>
      <c r="O59" s="579"/>
      <c r="P59" s="579"/>
      <c r="Q59" s="579"/>
      <c r="R59" s="579"/>
      <c r="S59" s="579"/>
      <c r="T59" s="579"/>
      <c r="U59" s="579"/>
      <c r="V59" s="579"/>
      <c r="W59" s="579"/>
      <c r="X59" s="579"/>
      <c r="Y59" s="579"/>
      <c r="Z59" s="579"/>
      <c r="AA59" s="579"/>
      <c r="AB59" s="579"/>
      <c r="AC59" s="579"/>
      <c r="AD59" s="579"/>
      <c r="AE59" s="617"/>
      <c r="AF59" s="617"/>
    </row>
    <row r="60" spans="1:32" x14ac:dyDescent="0.3">
      <c r="A60" s="570" t="s">
        <v>29</v>
      </c>
      <c r="B60" s="571">
        <f>H60+J60+L60+N60+P60+R60+T60+V60+X60+Z60+AB60+AD60</f>
        <v>82361.8</v>
      </c>
      <c r="C60" s="571">
        <f>C39</f>
        <v>82361.8</v>
      </c>
      <c r="D60" s="571">
        <f t="shared" ref="D60" si="70">D39</f>
        <v>50425.5</v>
      </c>
      <c r="E60" s="571">
        <f>E39</f>
        <v>50425.5</v>
      </c>
      <c r="F60" s="632">
        <f t="shared" si="68"/>
        <v>61.224378291878025</v>
      </c>
      <c r="G60" s="1014">
        <f t="shared" si="51"/>
        <v>61.224378291878025</v>
      </c>
      <c r="H60" s="571">
        <f>H39</f>
        <v>0</v>
      </c>
      <c r="I60" s="571">
        <f t="shared" ref="I60:AE60" si="71">I39</f>
        <v>0</v>
      </c>
      <c r="J60" s="571">
        <f t="shared" si="71"/>
        <v>0</v>
      </c>
      <c r="K60" s="571">
        <f t="shared" si="71"/>
        <v>0</v>
      </c>
      <c r="L60" s="571">
        <f t="shared" si="71"/>
        <v>0</v>
      </c>
      <c r="M60" s="571">
        <f t="shared" si="71"/>
        <v>0</v>
      </c>
      <c r="N60" s="571">
        <f t="shared" si="71"/>
        <v>50425.54</v>
      </c>
      <c r="O60" s="571">
        <f t="shared" si="71"/>
        <v>0</v>
      </c>
      <c r="P60" s="571">
        <f t="shared" si="71"/>
        <v>0</v>
      </c>
      <c r="Q60" s="571">
        <f t="shared" si="71"/>
        <v>50425.5</v>
      </c>
      <c r="R60" s="571">
        <f t="shared" si="71"/>
        <v>0</v>
      </c>
      <c r="S60" s="571">
        <f t="shared" si="71"/>
        <v>0</v>
      </c>
      <c r="T60" s="571">
        <f t="shared" si="71"/>
        <v>0</v>
      </c>
      <c r="U60" s="571">
        <f t="shared" si="71"/>
        <v>0</v>
      </c>
      <c r="V60" s="571">
        <f t="shared" si="71"/>
        <v>0</v>
      </c>
      <c r="W60" s="571">
        <f t="shared" si="71"/>
        <v>0</v>
      </c>
      <c r="X60" s="571">
        <f t="shared" si="71"/>
        <v>0</v>
      </c>
      <c r="Y60" s="571">
        <f t="shared" si="71"/>
        <v>0</v>
      </c>
      <c r="Z60" s="571">
        <f t="shared" si="71"/>
        <v>0</v>
      </c>
      <c r="AA60" s="571">
        <f t="shared" si="71"/>
        <v>0</v>
      </c>
      <c r="AB60" s="571">
        <f t="shared" si="71"/>
        <v>0</v>
      </c>
      <c r="AC60" s="571">
        <f t="shared" si="71"/>
        <v>0</v>
      </c>
      <c r="AD60" s="571">
        <f t="shared" si="71"/>
        <v>31936.26</v>
      </c>
      <c r="AE60" s="571">
        <f t="shared" si="71"/>
        <v>0</v>
      </c>
      <c r="AF60" s="617"/>
    </row>
    <row r="61" spans="1:32" x14ac:dyDescent="0.3">
      <c r="A61" s="574" t="s">
        <v>382</v>
      </c>
      <c r="B61" s="571">
        <f t="shared" ref="B61:B64" si="72">H61+J61+L61+N61+P61+R61+T61+V61+X61+Z61+AB61+AD61</f>
        <v>8963.1</v>
      </c>
      <c r="C61" s="571">
        <f>C40</f>
        <v>8963.1</v>
      </c>
      <c r="D61" s="571">
        <f t="shared" ref="D61:E61" si="73">D40</f>
        <v>8963.1</v>
      </c>
      <c r="E61" s="571">
        <f t="shared" si="73"/>
        <v>8963.1</v>
      </c>
      <c r="F61" s="632">
        <f t="shared" si="68"/>
        <v>100</v>
      </c>
      <c r="G61" s="1014">
        <f t="shared" si="51"/>
        <v>100</v>
      </c>
      <c r="H61" s="571">
        <f>H40</f>
        <v>0</v>
      </c>
      <c r="I61" s="571">
        <f t="shared" ref="I61:AE61" si="74">I40</f>
        <v>0</v>
      </c>
      <c r="J61" s="571">
        <f t="shared" si="74"/>
        <v>0</v>
      </c>
      <c r="K61" s="571">
        <f t="shared" si="74"/>
        <v>0</v>
      </c>
      <c r="L61" s="571">
        <f t="shared" si="74"/>
        <v>0</v>
      </c>
      <c r="M61" s="571">
        <f t="shared" si="74"/>
        <v>0</v>
      </c>
      <c r="N61" s="571">
        <f t="shared" si="74"/>
        <v>0</v>
      </c>
      <c r="O61" s="571">
        <f t="shared" si="74"/>
        <v>0</v>
      </c>
      <c r="P61" s="571">
        <f t="shared" si="74"/>
        <v>0</v>
      </c>
      <c r="Q61" s="571">
        <f t="shared" si="74"/>
        <v>0</v>
      </c>
      <c r="R61" s="571">
        <f t="shared" si="74"/>
        <v>0</v>
      </c>
      <c r="S61" s="571">
        <f t="shared" si="74"/>
        <v>0</v>
      </c>
      <c r="T61" s="571">
        <f t="shared" si="74"/>
        <v>0</v>
      </c>
      <c r="U61" s="571">
        <f t="shared" si="74"/>
        <v>0</v>
      </c>
      <c r="V61" s="571">
        <f t="shared" si="74"/>
        <v>0</v>
      </c>
      <c r="W61" s="571">
        <f t="shared" si="74"/>
        <v>0</v>
      </c>
      <c r="X61" s="571">
        <f t="shared" si="74"/>
        <v>0</v>
      </c>
      <c r="Y61" s="571">
        <f t="shared" si="74"/>
        <v>0</v>
      </c>
      <c r="Z61" s="571">
        <f t="shared" si="74"/>
        <v>0</v>
      </c>
      <c r="AA61" s="571">
        <f t="shared" si="74"/>
        <v>0</v>
      </c>
      <c r="AB61" s="571">
        <f t="shared" si="74"/>
        <v>0</v>
      </c>
      <c r="AC61" s="571">
        <f t="shared" si="74"/>
        <v>0</v>
      </c>
      <c r="AD61" s="571">
        <f t="shared" si="74"/>
        <v>8963.1</v>
      </c>
      <c r="AE61" s="571">
        <f t="shared" si="74"/>
        <v>8963.1</v>
      </c>
      <c r="AF61" s="617"/>
    </row>
    <row r="62" spans="1:32" x14ac:dyDescent="0.3">
      <c r="A62" s="574" t="s">
        <v>28</v>
      </c>
      <c r="B62" s="571">
        <f t="shared" si="72"/>
        <v>27646.600000000002</v>
      </c>
      <c r="C62" s="571">
        <f>C41</f>
        <v>27646.600000000002</v>
      </c>
      <c r="D62" s="571">
        <f t="shared" ref="D62" si="75">D41</f>
        <v>27646.600000000002</v>
      </c>
      <c r="E62" s="571">
        <f>E41</f>
        <v>17600.98</v>
      </c>
      <c r="F62" s="632">
        <f t="shared" si="68"/>
        <v>63.664175703341449</v>
      </c>
      <c r="G62" s="1014">
        <f t="shared" si="51"/>
        <v>63.664175703341449</v>
      </c>
      <c r="H62" s="571">
        <f>H41</f>
        <v>0</v>
      </c>
      <c r="I62" s="571">
        <f t="shared" ref="I62:AE62" si="76">I41</f>
        <v>0</v>
      </c>
      <c r="J62" s="571">
        <f t="shared" si="76"/>
        <v>0</v>
      </c>
      <c r="K62" s="571">
        <f t="shared" si="76"/>
        <v>0</v>
      </c>
      <c r="L62" s="571">
        <f t="shared" si="76"/>
        <v>0</v>
      </c>
      <c r="M62" s="571">
        <f t="shared" si="76"/>
        <v>0</v>
      </c>
      <c r="N62" s="571">
        <f t="shared" si="76"/>
        <v>0</v>
      </c>
      <c r="O62" s="571">
        <f t="shared" si="76"/>
        <v>0</v>
      </c>
      <c r="P62" s="571">
        <f t="shared" si="76"/>
        <v>15360.2</v>
      </c>
      <c r="Q62" s="571">
        <f t="shared" si="76"/>
        <v>15360.2</v>
      </c>
      <c r="R62" s="571">
        <f t="shared" si="76"/>
        <v>0</v>
      </c>
      <c r="S62" s="571">
        <f t="shared" si="76"/>
        <v>0</v>
      </c>
      <c r="T62" s="571">
        <f t="shared" si="76"/>
        <v>0</v>
      </c>
      <c r="U62" s="571">
        <f t="shared" si="76"/>
        <v>0</v>
      </c>
      <c r="V62" s="571">
        <f t="shared" si="76"/>
        <v>0</v>
      </c>
      <c r="W62" s="571">
        <f t="shared" si="76"/>
        <v>0</v>
      </c>
      <c r="X62" s="571">
        <f t="shared" si="76"/>
        <v>0</v>
      </c>
      <c r="Y62" s="571">
        <f t="shared" si="76"/>
        <v>0</v>
      </c>
      <c r="Z62" s="571">
        <f t="shared" si="76"/>
        <v>0</v>
      </c>
      <c r="AA62" s="571">
        <f t="shared" si="76"/>
        <v>0</v>
      </c>
      <c r="AB62" s="571">
        <f t="shared" si="76"/>
        <v>0</v>
      </c>
      <c r="AC62" s="571">
        <f t="shared" si="76"/>
        <v>0</v>
      </c>
      <c r="AD62" s="571">
        <f t="shared" si="76"/>
        <v>12286.400000000001</v>
      </c>
      <c r="AE62" s="571">
        <f t="shared" si="76"/>
        <v>2240.7800000000002</v>
      </c>
      <c r="AF62" s="617"/>
    </row>
    <row r="63" spans="1:32" s="578" customFormat="1" ht="13.8" x14ac:dyDescent="0.25">
      <c r="A63" s="575" t="s">
        <v>380</v>
      </c>
      <c r="B63" s="1444">
        <f t="shared" si="72"/>
        <v>27646.600000000002</v>
      </c>
      <c r="C63" s="1445">
        <f t="shared" ref="C63:E63" si="77">C42</f>
        <v>27646.600000000002</v>
      </c>
      <c r="D63" s="1445">
        <f t="shared" si="77"/>
        <v>2240.8000000000002</v>
      </c>
      <c r="E63" s="1445">
        <f t="shared" si="77"/>
        <v>2240.7800000000002</v>
      </c>
      <c r="F63" s="1444">
        <f t="shared" si="68"/>
        <v>8.1050834460657004</v>
      </c>
      <c r="G63" s="1446">
        <f t="shared" si="51"/>
        <v>8.1050834460657004</v>
      </c>
      <c r="H63" s="577">
        <f>H42</f>
        <v>0</v>
      </c>
      <c r="I63" s="577">
        <f t="shared" ref="I63:AE63" si="78">I42</f>
        <v>0</v>
      </c>
      <c r="J63" s="577">
        <f t="shared" si="78"/>
        <v>0</v>
      </c>
      <c r="K63" s="577">
        <f t="shared" si="78"/>
        <v>0</v>
      </c>
      <c r="L63" s="577">
        <f t="shared" si="78"/>
        <v>0</v>
      </c>
      <c r="M63" s="577">
        <f t="shared" si="78"/>
        <v>0</v>
      </c>
      <c r="N63" s="577">
        <f t="shared" si="78"/>
        <v>0</v>
      </c>
      <c r="O63" s="577">
        <f t="shared" si="78"/>
        <v>0</v>
      </c>
      <c r="P63" s="577">
        <f t="shared" si="78"/>
        <v>15360.2</v>
      </c>
      <c r="Q63" s="577">
        <f t="shared" si="78"/>
        <v>0</v>
      </c>
      <c r="R63" s="577">
        <f t="shared" si="78"/>
        <v>0</v>
      </c>
      <c r="S63" s="577">
        <f t="shared" si="78"/>
        <v>0</v>
      </c>
      <c r="T63" s="577">
        <f t="shared" si="78"/>
        <v>0</v>
      </c>
      <c r="U63" s="577">
        <f t="shared" si="78"/>
        <v>0</v>
      </c>
      <c r="V63" s="577">
        <f t="shared" si="78"/>
        <v>0</v>
      </c>
      <c r="W63" s="577">
        <f t="shared" si="78"/>
        <v>0</v>
      </c>
      <c r="X63" s="577">
        <f t="shared" si="78"/>
        <v>0</v>
      </c>
      <c r="Y63" s="577">
        <f t="shared" si="78"/>
        <v>0</v>
      </c>
      <c r="Z63" s="577">
        <f t="shared" si="78"/>
        <v>0</v>
      </c>
      <c r="AA63" s="577">
        <f t="shared" si="78"/>
        <v>0</v>
      </c>
      <c r="AB63" s="577">
        <f t="shared" si="78"/>
        <v>0</v>
      </c>
      <c r="AC63" s="577">
        <f t="shared" si="78"/>
        <v>0</v>
      </c>
      <c r="AD63" s="577">
        <f t="shared" si="78"/>
        <v>12286.400000000001</v>
      </c>
      <c r="AE63" s="577">
        <f t="shared" si="78"/>
        <v>2240.7800000000002</v>
      </c>
      <c r="AF63" s="620"/>
    </row>
    <row r="64" spans="1:32" x14ac:dyDescent="0.3">
      <c r="A64" s="587" t="s">
        <v>95</v>
      </c>
      <c r="B64" s="571">
        <f t="shared" si="72"/>
        <v>0</v>
      </c>
      <c r="C64" s="571">
        <f t="shared" ref="C64:E64" si="79">C43</f>
        <v>0</v>
      </c>
      <c r="D64" s="571">
        <f t="shared" si="79"/>
        <v>0</v>
      </c>
      <c r="E64" s="571">
        <f t="shared" si="79"/>
        <v>0</v>
      </c>
      <c r="F64" s="632" t="e">
        <f t="shared" si="68"/>
        <v>#DIV/0!</v>
      </c>
      <c r="G64" s="1014" t="e">
        <f t="shared" si="51"/>
        <v>#DIV/0!</v>
      </c>
      <c r="H64" s="571">
        <f>H43</f>
        <v>0</v>
      </c>
      <c r="I64" s="571">
        <f t="shared" ref="I64:AE64" si="80">I43</f>
        <v>0</v>
      </c>
      <c r="J64" s="571">
        <f t="shared" si="80"/>
        <v>0</v>
      </c>
      <c r="K64" s="571">
        <f t="shared" si="80"/>
        <v>0</v>
      </c>
      <c r="L64" s="571">
        <f t="shared" si="80"/>
        <v>0</v>
      </c>
      <c r="M64" s="571">
        <f t="shared" si="80"/>
        <v>0</v>
      </c>
      <c r="N64" s="571">
        <f t="shared" si="80"/>
        <v>0</v>
      </c>
      <c r="O64" s="571">
        <f t="shared" si="80"/>
        <v>0</v>
      </c>
      <c r="P64" s="571">
        <f t="shared" si="80"/>
        <v>0</v>
      </c>
      <c r="Q64" s="571">
        <f t="shared" si="80"/>
        <v>0</v>
      </c>
      <c r="R64" s="571">
        <f t="shared" si="80"/>
        <v>0</v>
      </c>
      <c r="S64" s="571">
        <f t="shared" si="80"/>
        <v>0</v>
      </c>
      <c r="T64" s="571">
        <f t="shared" si="80"/>
        <v>0</v>
      </c>
      <c r="U64" s="571">
        <f t="shared" si="80"/>
        <v>0</v>
      </c>
      <c r="V64" s="571">
        <f t="shared" si="80"/>
        <v>0</v>
      </c>
      <c r="W64" s="571">
        <f t="shared" si="80"/>
        <v>0</v>
      </c>
      <c r="X64" s="571">
        <f t="shared" si="80"/>
        <v>0</v>
      </c>
      <c r="Y64" s="571">
        <f t="shared" si="80"/>
        <v>0</v>
      </c>
      <c r="Z64" s="571">
        <f t="shared" si="80"/>
        <v>0</v>
      </c>
      <c r="AA64" s="571">
        <f t="shared" si="80"/>
        <v>0</v>
      </c>
      <c r="AB64" s="571">
        <f t="shared" si="80"/>
        <v>0</v>
      </c>
      <c r="AC64" s="571">
        <f t="shared" si="80"/>
        <v>0</v>
      </c>
      <c r="AD64" s="571">
        <f t="shared" si="80"/>
        <v>0</v>
      </c>
      <c r="AE64" s="571">
        <f t="shared" si="80"/>
        <v>0</v>
      </c>
      <c r="AF64" s="617"/>
    </row>
    <row r="65" spans="1:32" s="569" customFormat="1" ht="28.5" customHeight="1" x14ac:dyDescent="0.3">
      <c r="A65" s="1760" t="s">
        <v>389</v>
      </c>
      <c r="B65" s="1760"/>
      <c r="C65" s="1760"/>
      <c r="D65" s="1760"/>
      <c r="E65" s="1760"/>
      <c r="F65" s="1760"/>
      <c r="G65" s="1760"/>
      <c r="H65" s="1760"/>
      <c r="I65" s="1760"/>
      <c r="J65" s="1760"/>
      <c r="K65" s="1760"/>
      <c r="L65" s="1760"/>
      <c r="M65" s="1760"/>
      <c r="N65" s="1760"/>
      <c r="O65" s="1760"/>
      <c r="P65" s="1760"/>
      <c r="Q65" s="1760"/>
      <c r="R65" s="1760"/>
      <c r="S65" s="1760"/>
      <c r="T65" s="1760"/>
      <c r="U65" s="1760"/>
      <c r="V65" s="1760"/>
      <c r="W65" s="1760"/>
      <c r="X65" s="1760"/>
      <c r="Y65" s="1760"/>
      <c r="Z65" s="1760"/>
      <c r="AA65" s="1760"/>
      <c r="AB65" s="1760"/>
      <c r="AC65" s="1760"/>
      <c r="AD65" s="1761"/>
      <c r="AE65" s="619"/>
      <c r="AF65" s="619"/>
    </row>
    <row r="66" spans="1:32" s="595" customFormat="1" ht="50.4" x14ac:dyDescent="0.3">
      <c r="A66" s="1041" t="s">
        <v>390</v>
      </c>
      <c r="B66" s="1042">
        <f>B68+B69+B70+B72</f>
        <v>325152.03000000003</v>
      </c>
      <c r="C66" s="1042">
        <f>C68+C69+C70+C72</f>
        <v>325152.03000000003</v>
      </c>
      <c r="D66" s="1042">
        <f>D68+D69+D70+D72</f>
        <v>325151.20999999996</v>
      </c>
      <c r="E66" s="1042">
        <f>E68+E69+E70+E72</f>
        <v>136613.20000000001</v>
      </c>
      <c r="F66" s="1042">
        <f>E66/B66*100</f>
        <v>42.015176715950382</v>
      </c>
      <c r="G66" s="1042">
        <f>E66/C66*100</f>
        <v>42.015176715950382</v>
      </c>
      <c r="H66" s="1042">
        <f>H68+H69+H70+H72</f>
        <v>0</v>
      </c>
      <c r="I66" s="1042">
        <f t="shared" ref="I66:AE66" si="81">I68+I69+I70+I72</f>
        <v>0</v>
      </c>
      <c r="J66" s="1042">
        <f>J68+J69+J70+J72</f>
        <v>26522.52</v>
      </c>
      <c r="K66" s="1042">
        <f t="shared" si="81"/>
        <v>304.61</v>
      </c>
      <c r="L66" s="1042">
        <f t="shared" si="81"/>
        <v>3990.15</v>
      </c>
      <c r="M66" s="1042">
        <f t="shared" si="81"/>
        <v>26743.149999999998</v>
      </c>
      <c r="N66" s="1042">
        <f t="shared" si="81"/>
        <v>2981.66</v>
      </c>
      <c r="O66" s="1042">
        <f t="shared" si="81"/>
        <v>2981.66</v>
      </c>
      <c r="P66" s="1042">
        <f t="shared" si="81"/>
        <v>13272.7</v>
      </c>
      <c r="Q66" s="1042">
        <f t="shared" si="81"/>
        <v>12113.57</v>
      </c>
      <c r="R66" s="1042">
        <f t="shared" si="81"/>
        <v>0</v>
      </c>
      <c r="S66" s="1042">
        <f t="shared" si="81"/>
        <v>0</v>
      </c>
      <c r="T66" s="1042">
        <f t="shared" si="81"/>
        <v>1958</v>
      </c>
      <c r="U66" s="1042">
        <f t="shared" si="81"/>
        <v>2336.1799999999998</v>
      </c>
      <c r="V66" s="1042">
        <f t="shared" si="81"/>
        <v>0</v>
      </c>
      <c r="W66" s="1042">
        <f t="shared" si="81"/>
        <v>0</v>
      </c>
      <c r="X66" s="1042">
        <f t="shared" si="81"/>
        <v>19167.490000000002</v>
      </c>
      <c r="Y66" s="1042">
        <f t="shared" si="81"/>
        <v>20476.21</v>
      </c>
      <c r="Z66" s="1042">
        <f t="shared" si="81"/>
        <v>26263.86</v>
      </c>
      <c r="AA66" s="1042">
        <f t="shared" si="81"/>
        <v>27281.08</v>
      </c>
      <c r="AB66" s="1042">
        <f t="shared" si="81"/>
        <v>10374.9</v>
      </c>
      <c r="AC66" s="1042">
        <f t="shared" si="81"/>
        <v>10374.9</v>
      </c>
      <c r="AD66" s="1042">
        <f t="shared" si="81"/>
        <v>220620.75</v>
      </c>
      <c r="AE66" s="1042">
        <f t="shared" si="81"/>
        <v>34001.839999999997</v>
      </c>
      <c r="AF66" s="622"/>
    </row>
    <row r="67" spans="1:32" s="597" customFormat="1" x14ac:dyDescent="0.3">
      <c r="A67" s="570" t="s">
        <v>378</v>
      </c>
      <c r="B67" s="596"/>
      <c r="C67" s="596"/>
      <c r="D67" s="596"/>
      <c r="E67" s="596"/>
      <c r="F67" s="571"/>
      <c r="G67" s="571"/>
      <c r="H67" s="572"/>
      <c r="I67" s="573"/>
      <c r="J67" s="573"/>
      <c r="K67" s="573"/>
      <c r="L67" s="573"/>
      <c r="M67" s="573"/>
      <c r="N67" s="573"/>
      <c r="O67" s="573"/>
      <c r="P67" s="573"/>
      <c r="Q67" s="573"/>
      <c r="R67" s="573"/>
      <c r="S67" s="573"/>
      <c r="T67" s="573"/>
      <c r="U67" s="573"/>
      <c r="V67" s="573"/>
      <c r="W67" s="573"/>
      <c r="X67" s="573"/>
      <c r="Y67" s="573"/>
      <c r="Z67" s="573"/>
      <c r="AA67" s="573"/>
      <c r="AB67" s="573"/>
      <c r="AC67" s="573"/>
      <c r="AD67" s="573"/>
      <c r="AE67" s="623"/>
      <c r="AF67" s="623"/>
    </row>
    <row r="68" spans="1:32" s="597" customFormat="1" x14ac:dyDescent="0.3">
      <c r="A68" s="598" t="s">
        <v>29</v>
      </c>
      <c r="B68" s="596">
        <f t="shared" ref="B68:B71" si="82">H68+J68+L68+N68+P68+R68+T68+V68+X68+Z68+AB68+AD68</f>
        <v>0</v>
      </c>
      <c r="C68" s="596">
        <f t="shared" ref="C68:C71" si="83">H68+J68+L68+N68+P68+R68+T68+V68+X68+Z68+AB68+AD68</f>
        <v>0</v>
      </c>
      <c r="D68" s="596">
        <f t="shared" ref="D68:E71" si="84">D75+D82+D89+D96</f>
        <v>0</v>
      </c>
      <c r="E68" s="596">
        <f t="shared" si="84"/>
        <v>0</v>
      </c>
      <c r="F68" s="571" t="e">
        <f t="shared" ref="F68:F107" si="85">E68/B68*100</f>
        <v>#DIV/0!</v>
      </c>
      <c r="G68" s="571" t="e">
        <f t="shared" ref="G68:G71" si="86">E68/C68*100</f>
        <v>#DIV/0!</v>
      </c>
      <c r="H68" s="1440">
        <f t="shared" ref="H68:W70" si="87">H75+H82+H89+H96</f>
        <v>0</v>
      </c>
      <c r="I68" s="1440">
        <f t="shared" si="87"/>
        <v>0</v>
      </c>
      <c r="J68" s="1440">
        <f t="shared" si="87"/>
        <v>0</v>
      </c>
      <c r="K68" s="1440">
        <f t="shared" si="87"/>
        <v>0</v>
      </c>
      <c r="L68" s="1440">
        <f t="shared" si="87"/>
        <v>0</v>
      </c>
      <c r="M68" s="1440">
        <f t="shared" si="87"/>
        <v>0</v>
      </c>
      <c r="N68" s="1440">
        <f t="shared" si="87"/>
        <v>0</v>
      </c>
      <c r="O68" s="1440">
        <f t="shared" si="87"/>
        <v>0</v>
      </c>
      <c r="P68" s="1440">
        <f t="shared" si="87"/>
        <v>0</v>
      </c>
      <c r="Q68" s="1440">
        <f t="shared" si="87"/>
        <v>0</v>
      </c>
      <c r="R68" s="1440">
        <f t="shared" si="87"/>
        <v>0</v>
      </c>
      <c r="S68" s="1440">
        <f t="shared" si="87"/>
        <v>0</v>
      </c>
      <c r="T68" s="1440">
        <f t="shared" si="87"/>
        <v>0</v>
      </c>
      <c r="U68" s="1440">
        <f t="shared" si="87"/>
        <v>0</v>
      </c>
      <c r="V68" s="1440">
        <f t="shared" si="87"/>
        <v>0</v>
      </c>
      <c r="W68" s="1440">
        <f t="shared" si="87"/>
        <v>0</v>
      </c>
      <c r="X68" s="1440">
        <f t="shared" ref="I68:AE70" si="88">X75+X82+X89+X96</f>
        <v>0</v>
      </c>
      <c r="Y68" s="1440">
        <f t="shared" si="88"/>
        <v>0</v>
      </c>
      <c r="Z68" s="1440">
        <f t="shared" si="88"/>
        <v>0</v>
      </c>
      <c r="AA68" s="1440">
        <f t="shared" si="88"/>
        <v>0</v>
      </c>
      <c r="AB68" s="1440">
        <f t="shared" si="88"/>
        <v>0</v>
      </c>
      <c r="AC68" s="1440">
        <f t="shared" si="88"/>
        <v>0</v>
      </c>
      <c r="AD68" s="1440">
        <f t="shared" si="88"/>
        <v>0</v>
      </c>
      <c r="AE68" s="1440">
        <f t="shared" si="88"/>
        <v>0</v>
      </c>
      <c r="AF68" s="623"/>
    </row>
    <row r="69" spans="1:32" s="597" customFormat="1" x14ac:dyDescent="0.3">
      <c r="A69" s="599" t="s">
        <v>382</v>
      </c>
      <c r="B69" s="596">
        <f t="shared" si="82"/>
        <v>0</v>
      </c>
      <c r="C69" s="596">
        <f t="shared" si="83"/>
        <v>0</v>
      </c>
      <c r="D69" s="596">
        <f t="shared" si="84"/>
        <v>0</v>
      </c>
      <c r="E69" s="596">
        <f t="shared" si="84"/>
        <v>0</v>
      </c>
      <c r="F69" s="571" t="e">
        <f t="shared" si="85"/>
        <v>#DIV/0!</v>
      </c>
      <c r="G69" s="571" t="e">
        <f t="shared" si="86"/>
        <v>#DIV/0!</v>
      </c>
      <c r="H69" s="1440">
        <f t="shared" si="87"/>
        <v>0</v>
      </c>
      <c r="I69" s="1440">
        <f t="shared" si="88"/>
        <v>0</v>
      </c>
      <c r="J69" s="1440">
        <f t="shared" si="88"/>
        <v>0</v>
      </c>
      <c r="K69" s="1440">
        <f t="shared" si="88"/>
        <v>0</v>
      </c>
      <c r="L69" s="1440">
        <f t="shared" si="88"/>
        <v>0</v>
      </c>
      <c r="M69" s="1440">
        <f t="shared" si="88"/>
        <v>0</v>
      </c>
      <c r="N69" s="1440">
        <f t="shared" si="88"/>
        <v>0</v>
      </c>
      <c r="O69" s="1440">
        <f t="shared" si="88"/>
        <v>0</v>
      </c>
      <c r="P69" s="1440">
        <f t="shared" si="88"/>
        <v>0</v>
      </c>
      <c r="Q69" s="1440">
        <f t="shared" si="88"/>
        <v>0</v>
      </c>
      <c r="R69" s="1440">
        <f t="shared" si="88"/>
        <v>0</v>
      </c>
      <c r="S69" s="1440">
        <f t="shared" si="88"/>
        <v>0</v>
      </c>
      <c r="T69" s="1440">
        <f t="shared" si="88"/>
        <v>0</v>
      </c>
      <c r="U69" s="1440">
        <f t="shared" si="88"/>
        <v>0</v>
      </c>
      <c r="V69" s="1440">
        <f t="shared" si="88"/>
        <v>0</v>
      </c>
      <c r="W69" s="1440">
        <f t="shared" si="88"/>
        <v>0</v>
      </c>
      <c r="X69" s="1440">
        <f t="shared" si="88"/>
        <v>0</v>
      </c>
      <c r="Y69" s="1440">
        <f t="shared" si="88"/>
        <v>0</v>
      </c>
      <c r="Z69" s="1440">
        <f t="shared" si="88"/>
        <v>0</v>
      </c>
      <c r="AA69" s="1440">
        <f t="shared" si="88"/>
        <v>0</v>
      </c>
      <c r="AB69" s="1440">
        <f t="shared" si="88"/>
        <v>0</v>
      </c>
      <c r="AC69" s="1440">
        <f t="shared" si="88"/>
        <v>0</v>
      </c>
      <c r="AD69" s="1440">
        <f t="shared" si="88"/>
        <v>0</v>
      </c>
      <c r="AE69" s="1440">
        <f t="shared" si="88"/>
        <v>0</v>
      </c>
      <c r="AF69" s="623"/>
    </row>
    <row r="70" spans="1:32" s="597" customFormat="1" x14ac:dyDescent="0.3">
      <c r="A70" s="599" t="s">
        <v>28</v>
      </c>
      <c r="B70" s="596">
        <f t="shared" si="82"/>
        <v>38.9</v>
      </c>
      <c r="C70" s="596">
        <f t="shared" si="83"/>
        <v>38.9</v>
      </c>
      <c r="D70" s="596">
        <f t="shared" si="84"/>
        <v>38.89</v>
      </c>
      <c r="E70" s="596">
        <f t="shared" si="84"/>
        <v>38.89</v>
      </c>
      <c r="F70" s="571">
        <f t="shared" si="85"/>
        <v>99.974293059125969</v>
      </c>
      <c r="G70" s="571">
        <f t="shared" si="86"/>
        <v>99.974293059125969</v>
      </c>
      <c r="H70" s="1440">
        <f t="shared" si="87"/>
        <v>0</v>
      </c>
      <c r="I70" s="1440">
        <f t="shared" si="88"/>
        <v>0</v>
      </c>
      <c r="J70" s="1440">
        <f t="shared" si="88"/>
        <v>0</v>
      </c>
      <c r="K70" s="1440">
        <f t="shared" si="88"/>
        <v>0</v>
      </c>
      <c r="L70" s="1440">
        <f t="shared" si="88"/>
        <v>0</v>
      </c>
      <c r="M70" s="1440">
        <f t="shared" si="88"/>
        <v>0</v>
      </c>
      <c r="N70" s="1440">
        <f t="shared" si="88"/>
        <v>0</v>
      </c>
      <c r="O70" s="1440">
        <f t="shared" si="88"/>
        <v>0</v>
      </c>
      <c r="P70" s="1440">
        <f t="shared" si="88"/>
        <v>0</v>
      </c>
      <c r="Q70" s="1440">
        <f t="shared" si="88"/>
        <v>0</v>
      </c>
      <c r="R70" s="1440">
        <f t="shared" si="88"/>
        <v>0</v>
      </c>
      <c r="S70" s="1440">
        <f t="shared" si="88"/>
        <v>0</v>
      </c>
      <c r="T70" s="1440">
        <f t="shared" si="88"/>
        <v>0</v>
      </c>
      <c r="U70" s="1440">
        <f t="shared" si="88"/>
        <v>0</v>
      </c>
      <c r="V70" s="1440">
        <f t="shared" si="88"/>
        <v>0</v>
      </c>
      <c r="W70" s="1440">
        <f t="shared" si="88"/>
        <v>0</v>
      </c>
      <c r="X70" s="1440">
        <f t="shared" si="88"/>
        <v>0</v>
      </c>
      <c r="Y70" s="1440">
        <f t="shared" si="88"/>
        <v>0</v>
      </c>
      <c r="Z70" s="1440">
        <f t="shared" si="88"/>
        <v>0</v>
      </c>
      <c r="AA70" s="1440">
        <f t="shared" si="88"/>
        <v>0</v>
      </c>
      <c r="AB70" s="1440">
        <f t="shared" si="88"/>
        <v>0</v>
      </c>
      <c r="AC70" s="1440">
        <f t="shared" si="88"/>
        <v>0</v>
      </c>
      <c r="AD70" s="1440">
        <f t="shared" si="88"/>
        <v>38.9</v>
      </c>
      <c r="AE70" s="1440">
        <f t="shared" si="88"/>
        <v>38.89</v>
      </c>
      <c r="AF70" s="623"/>
    </row>
    <row r="71" spans="1:32" s="578" customFormat="1" ht="13.8" x14ac:dyDescent="0.25">
      <c r="A71" s="575" t="s">
        <v>380</v>
      </c>
      <c r="B71" s="1443">
        <f t="shared" si="82"/>
        <v>0</v>
      </c>
      <c r="C71" s="1443">
        <f t="shared" si="83"/>
        <v>0</v>
      </c>
      <c r="D71" s="1443">
        <f t="shared" si="84"/>
        <v>0</v>
      </c>
      <c r="E71" s="1443">
        <f t="shared" si="84"/>
        <v>0</v>
      </c>
      <c r="F71" s="1444" t="e">
        <f t="shared" si="85"/>
        <v>#DIV/0!</v>
      </c>
      <c r="G71" s="1444" t="e">
        <f t="shared" si="86"/>
        <v>#DIV/0!</v>
      </c>
      <c r="H71" s="577">
        <f>H78+H85+H92+H99</f>
        <v>0</v>
      </c>
      <c r="I71" s="577">
        <f t="shared" ref="I71:AE71" si="89">I78+I85+I92+I99</f>
        <v>0</v>
      </c>
      <c r="J71" s="577">
        <f t="shared" si="89"/>
        <v>0</v>
      </c>
      <c r="K71" s="577">
        <f t="shared" si="89"/>
        <v>0</v>
      </c>
      <c r="L71" s="577">
        <f t="shared" si="89"/>
        <v>0</v>
      </c>
      <c r="M71" s="577">
        <f t="shared" si="89"/>
        <v>0</v>
      </c>
      <c r="N71" s="577">
        <f t="shared" si="89"/>
        <v>0</v>
      </c>
      <c r="O71" s="577">
        <f t="shared" si="89"/>
        <v>0</v>
      </c>
      <c r="P71" s="577">
        <f t="shared" si="89"/>
        <v>0</v>
      </c>
      <c r="Q71" s="577">
        <f t="shared" si="89"/>
        <v>0</v>
      </c>
      <c r="R71" s="577">
        <f t="shared" si="89"/>
        <v>0</v>
      </c>
      <c r="S71" s="577">
        <f t="shared" si="89"/>
        <v>0</v>
      </c>
      <c r="T71" s="577">
        <f t="shared" si="89"/>
        <v>0</v>
      </c>
      <c r="U71" s="577">
        <f t="shared" si="89"/>
        <v>0</v>
      </c>
      <c r="V71" s="577">
        <f t="shared" si="89"/>
        <v>0</v>
      </c>
      <c r="W71" s="577">
        <f t="shared" si="89"/>
        <v>0</v>
      </c>
      <c r="X71" s="577">
        <f t="shared" si="89"/>
        <v>0</v>
      </c>
      <c r="Y71" s="577">
        <f t="shared" si="89"/>
        <v>0</v>
      </c>
      <c r="Z71" s="577">
        <f t="shared" si="89"/>
        <v>0</v>
      </c>
      <c r="AA71" s="577">
        <f t="shared" si="89"/>
        <v>0</v>
      </c>
      <c r="AB71" s="577">
        <f t="shared" si="89"/>
        <v>0</v>
      </c>
      <c r="AC71" s="577">
        <f t="shared" si="89"/>
        <v>0</v>
      </c>
      <c r="AD71" s="577">
        <f t="shared" si="89"/>
        <v>0</v>
      </c>
      <c r="AE71" s="577">
        <f t="shared" si="89"/>
        <v>0</v>
      </c>
      <c r="AF71" s="620"/>
    </row>
    <row r="72" spans="1:32" s="597" customFormat="1" x14ac:dyDescent="0.3">
      <c r="A72" s="587" t="s">
        <v>95</v>
      </c>
      <c r="B72" s="596">
        <f>H72+J72+L72+N72+P72+R72+T72+V72+X72+Z72+AB72+AD72</f>
        <v>325113.13</v>
      </c>
      <c r="C72" s="596">
        <f>H72+J72+L72+N72+P72+R72+T72+V72+X72+Z72+AB72+AD72</f>
        <v>325113.13</v>
      </c>
      <c r="D72" s="596">
        <f>D79+D86+D93+D100</f>
        <v>325112.31999999995</v>
      </c>
      <c r="E72" s="596">
        <f>E79+E86+E93+E100</f>
        <v>136574.31</v>
      </c>
      <c r="F72" s="571">
        <f>E72/B72*100</f>
        <v>42.008241869530153</v>
      </c>
      <c r="G72" s="571">
        <f>E72/C72*100</f>
        <v>42.008241869530153</v>
      </c>
      <c r="H72" s="572">
        <f>H79+H86+H93+H100</f>
        <v>0</v>
      </c>
      <c r="I72" s="572">
        <f>I79+I86+I93+I100</f>
        <v>0</v>
      </c>
      <c r="J72" s="572">
        <f>J79+J86+J93+J100</f>
        <v>26522.52</v>
      </c>
      <c r="K72" s="572">
        <f t="shared" ref="K72:AC72" si="90">K79+K86+K93+K100</f>
        <v>304.61</v>
      </c>
      <c r="L72" s="572">
        <f t="shared" si="90"/>
        <v>3990.15</v>
      </c>
      <c r="M72" s="572">
        <f t="shared" si="90"/>
        <v>26743.149999999998</v>
      </c>
      <c r="N72" s="572">
        <f t="shared" si="90"/>
        <v>2981.66</v>
      </c>
      <c r="O72" s="572">
        <f t="shared" si="90"/>
        <v>2981.66</v>
      </c>
      <c r="P72" s="572">
        <f t="shared" si="90"/>
        <v>13272.7</v>
      </c>
      <c r="Q72" s="572">
        <f t="shared" si="90"/>
        <v>12113.57</v>
      </c>
      <c r="R72" s="572">
        <f t="shared" si="90"/>
        <v>0</v>
      </c>
      <c r="S72" s="572">
        <f t="shared" si="90"/>
        <v>0</v>
      </c>
      <c r="T72" s="572">
        <f t="shared" si="90"/>
        <v>1958</v>
      </c>
      <c r="U72" s="572">
        <f>U79+U86+U93+U100</f>
        <v>2336.1799999999998</v>
      </c>
      <c r="V72" s="572">
        <f>V79+V86+V93+V100</f>
        <v>0</v>
      </c>
      <c r="W72" s="572">
        <f t="shared" si="90"/>
        <v>0</v>
      </c>
      <c r="X72" s="572">
        <f t="shared" si="90"/>
        <v>19167.490000000002</v>
      </c>
      <c r="Y72" s="572">
        <f t="shared" si="90"/>
        <v>20476.21</v>
      </c>
      <c r="Z72" s="572">
        <f t="shared" si="90"/>
        <v>26263.86</v>
      </c>
      <c r="AA72" s="572">
        <f t="shared" si="90"/>
        <v>27281.08</v>
      </c>
      <c r="AB72" s="572">
        <f t="shared" si="90"/>
        <v>10374.9</v>
      </c>
      <c r="AC72" s="572">
        <f t="shared" si="90"/>
        <v>10374.9</v>
      </c>
      <c r="AD72" s="572">
        <f>AD79+AD86+AD93+AD100</f>
        <v>220581.85</v>
      </c>
      <c r="AE72" s="572">
        <f>AE79+AE86+AE93+AE100</f>
        <v>33962.949999999997</v>
      </c>
      <c r="AF72" s="623"/>
    </row>
    <row r="73" spans="1:32" s="597" customFormat="1" ht="77.25" customHeight="1" x14ac:dyDescent="0.3">
      <c r="A73" s="1008" t="s">
        <v>391</v>
      </c>
      <c r="B73" s="1009">
        <f>B75+B76+B77+B79</f>
        <v>0</v>
      </c>
      <c r="C73" s="1009">
        <f>C75+C76+C77+C79</f>
        <v>0</v>
      </c>
      <c r="D73" s="1009">
        <f t="shared" ref="D73:AE73" si="91">D75+D76+D77+D79</f>
        <v>0</v>
      </c>
      <c r="E73" s="1009">
        <f t="shared" si="91"/>
        <v>0</v>
      </c>
      <c r="F73" s="1009" t="e">
        <f t="shared" si="85"/>
        <v>#DIV/0!</v>
      </c>
      <c r="G73" s="1009" t="e">
        <f t="shared" ref="G73:G107" si="92">E73/C73*100</f>
        <v>#DIV/0!</v>
      </c>
      <c r="H73" s="1009">
        <f t="shared" si="91"/>
        <v>0</v>
      </c>
      <c r="I73" s="1009">
        <f t="shared" si="91"/>
        <v>0</v>
      </c>
      <c r="J73" s="1009">
        <f t="shared" si="91"/>
        <v>0</v>
      </c>
      <c r="K73" s="1009">
        <f t="shared" si="91"/>
        <v>0</v>
      </c>
      <c r="L73" s="1009">
        <f t="shared" si="91"/>
        <v>0</v>
      </c>
      <c r="M73" s="1009">
        <f t="shared" si="91"/>
        <v>0</v>
      </c>
      <c r="N73" s="1009">
        <f t="shared" si="91"/>
        <v>0</v>
      </c>
      <c r="O73" s="1009">
        <f t="shared" si="91"/>
        <v>0</v>
      </c>
      <c r="P73" s="1009">
        <f t="shared" si="91"/>
        <v>0</v>
      </c>
      <c r="Q73" s="1009">
        <f t="shared" si="91"/>
        <v>0</v>
      </c>
      <c r="R73" s="1009">
        <f t="shared" si="91"/>
        <v>0</v>
      </c>
      <c r="S73" s="1009">
        <f t="shared" si="91"/>
        <v>0</v>
      </c>
      <c r="T73" s="1009">
        <f t="shared" si="91"/>
        <v>0</v>
      </c>
      <c r="U73" s="1009">
        <f t="shared" si="91"/>
        <v>0</v>
      </c>
      <c r="V73" s="1009">
        <f t="shared" si="91"/>
        <v>0</v>
      </c>
      <c r="W73" s="1009">
        <f t="shared" si="91"/>
        <v>0</v>
      </c>
      <c r="X73" s="1009">
        <f t="shared" si="91"/>
        <v>0</v>
      </c>
      <c r="Y73" s="1009">
        <f t="shared" si="91"/>
        <v>0</v>
      </c>
      <c r="Z73" s="1009">
        <f t="shared" si="91"/>
        <v>0</v>
      </c>
      <c r="AA73" s="1009">
        <f t="shared" si="91"/>
        <v>0</v>
      </c>
      <c r="AB73" s="1009">
        <f t="shared" si="91"/>
        <v>0</v>
      </c>
      <c r="AC73" s="1009">
        <f t="shared" si="91"/>
        <v>0</v>
      </c>
      <c r="AD73" s="1009">
        <f t="shared" si="91"/>
        <v>0</v>
      </c>
      <c r="AE73" s="1009">
        <f t="shared" si="91"/>
        <v>0</v>
      </c>
      <c r="AF73" s="623"/>
    </row>
    <row r="74" spans="1:32" s="597" customFormat="1" x14ac:dyDescent="0.3">
      <c r="A74" s="570" t="s">
        <v>378</v>
      </c>
      <c r="B74" s="596"/>
      <c r="C74" s="596"/>
      <c r="D74" s="596"/>
      <c r="E74" s="596"/>
      <c r="F74" s="571"/>
      <c r="G74" s="571"/>
      <c r="H74" s="572"/>
      <c r="I74" s="572"/>
      <c r="J74" s="572"/>
      <c r="K74" s="572"/>
      <c r="L74" s="572"/>
      <c r="M74" s="572"/>
      <c r="N74" s="572"/>
      <c r="O74" s="572"/>
      <c r="P74" s="572"/>
      <c r="Q74" s="572"/>
      <c r="R74" s="572"/>
      <c r="S74" s="572"/>
      <c r="T74" s="572"/>
      <c r="U74" s="572"/>
      <c r="V74" s="572"/>
      <c r="W74" s="572"/>
      <c r="X74" s="572"/>
      <c r="Y74" s="572"/>
      <c r="Z74" s="572"/>
      <c r="AA74" s="572"/>
      <c r="AB74" s="572"/>
      <c r="AC74" s="572"/>
      <c r="AD74" s="572"/>
      <c r="AE74" s="623"/>
      <c r="AF74" s="623"/>
    </row>
    <row r="75" spans="1:32" s="597" customFormat="1" x14ac:dyDescent="0.3">
      <c r="A75" s="598" t="s">
        <v>29</v>
      </c>
      <c r="B75" s="596">
        <v>0</v>
      </c>
      <c r="C75" s="596">
        <v>0</v>
      </c>
      <c r="D75" s="596">
        <v>0</v>
      </c>
      <c r="E75" s="596">
        <v>0</v>
      </c>
      <c r="F75" s="596">
        <v>0</v>
      </c>
      <c r="G75" s="596">
        <v>0</v>
      </c>
      <c r="H75" s="596">
        <v>0</v>
      </c>
      <c r="I75" s="596">
        <v>0</v>
      </c>
      <c r="J75" s="596">
        <v>0</v>
      </c>
      <c r="K75" s="596">
        <v>0</v>
      </c>
      <c r="L75" s="596">
        <v>0</v>
      </c>
      <c r="M75" s="596">
        <v>0</v>
      </c>
      <c r="N75" s="596">
        <v>0</v>
      </c>
      <c r="O75" s="596">
        <v>0</v>
      </c>
      <c r="P75" s="596">
        <v>0</v>
      </c>
      <c r="Q75" s="596">
        <v>0</v>
      </c>
      <c r="R75" s="596">
        <v>0</v>
      </c>
      <c r="S75" s="596">
        <v>0</v>
      </c>
      <c r="T75" s="596">
        <v>0</v>
      </c>
      <c r="U75" s="596">
        <v>0</v>
      </c>
      <c r="V75" s="596">
        <v>0</v>
      </c>
      <c r="W75" s="596">
        <v>0</v>
      </c>
      <c r="X75" s="596">
        <v>0</v>
      </c>
      <c r="Y75" s="596">
        <v>0</v>
      </c>
      <c r="Z75" s="596">
        <v>0</v>
      </c>
      <c r="AA75" s="596">
        <v>0</v>
      </c>
      <c r="AB75" s="596">
        <v>0</v>
      </c>
      <c r="AC75" s="596">
        <v>0</v>
      </c>
      <c r="AD75" s="596">
        <v>0</v>
      </c>
      <c r="AE75" s="596">
        <v>0</v>
      </c>
      <c r="AF75" s="623"/>
    </row>
    <row r="76" spans="1:32" s="597" customFormat="1" x14ac:dyDescent="0.3">
      <c r="A76" s="599" t="s">
        <v>382</v>
      </c>
      <c r="B76" s="596">
        <v>0</v>
      </c>
      <c r="C76" s="596">
        <v>0</v>
      </c>
      <c r="D76" s="596">
        <v>0</v>
      </c>
      <c r="E76" s="596">
        <v>0</v>
      </c>
      <c r="F76" s="596">
        <v>0</v>
      </c>
      <c r="G76" s="596">
        <v>0</v>
      </c>
      <c r="H76" s="596">
        <v>0</v>
      </c>
      <c r="I76" s="596">
        <v>0</v>
      </c>
      <c r="J76" s="596">
        <v>0</v>
      </c>
      <c r="K76" s="596">
        <v>0</v>
      </c>
      <c r="L76" s="596">
        <v>0</v>
      </c>
      <c r="M76" s="596">
        <v>0</v>
      </c>
      <c r="N76" s="596">
        <v>0</v>
      </c>
      <c r="O76" s="596">
        <v>0</v>
      </c>
      <c r="P76" s="596">
        <v>0</v>
      </c>
      <c r="Q76" s="596">
        <v>0</v>
      </c>
      <c r="R76" s="596">
        <v>0</v>
      </c>
      <c r="S76" s="596">
        <v>0</v>
      </c>
      <c r="T76" s="596">
        <v>0</v>
      </c>
      <c r="U76" s="596">
        <v>0</v>
      </c>
      <c r="V76" s="596">
        <v>0</v>
      </c>
      <c r="W76" s="596">
        <v>0</v>
      </c>
      <c r="X76" s="596">
        <v>0</v>
      </c>
      <c r="Y76" s="596">
        <v>0</v>
      </c>
      <c r="Z76" s="596">
        <v>0</v>
      </c>
      <c r="AA76" s="596">
        <v>0</v>
      </c>
      <c r="AB76" s="596">
        <v>0</v>
      </c>
      <c r="AC76" s="596">
        <v>0</v>
      </c>
      <c r="AD76" s="596">
        <v>0</v>
      </c>
      <c r="AE76" s="596">
        <v>0</v>
      </c>
      <c r="AF76" s="623"/>
    </row>
    <row r="77" spans="1:32" s="597" customFormat="1" x14ac:dyDescent="0.3">
      <c r="A77" s="599" t="s">
        <v>28</v>
      </c>
      <c r="B77" s="596">
        <v>0</v>
      </c>
      <c r="C77" s="596">
        <v>0</v>
      </c>
      <c r="D77" s="596">
        <v>0</v>
      </c>
      <c r="E77" s="596">
        <v>0</v>
      </c>
      <c r="F77" s="596">
        <v>0</v>
      </c>
      <c r="G77" s="596">
        <v>0</v>
      </c>
      <c r="H77" s="596">
        <v>0</v>
      </c>
      <c r="I77" s="596">
        <v>0</v>
      </c>
      <c r="J77" s="596">
        <v>0</v>
      </c>
      <c r="K77" s="596">
        <v>0</v>
      </c>
      <c r="L77" s="596">
        <v>0</v>
      </c>
      <c r="M77" s="596">
        <v>0</v>
      </c>
      <c r="N77" s="596">
        <v>0</v>
      </c>
      <c r="O77" s="596">
        <v>0</v>
      </c>
      <c r="P77" s="596">
        <v>0</v>
      </c>
      <c r="Q77" s="596">
        <v>0</v>
      </c>
      <c r="R77" s="596">
        <v>0</v>
      </c>
      <c r="S77" s="596">
        <v>0</v>
      </c>
      <c r="T77" s="596">
        <v>0</v>
      </c>
      <c r="U77" s="596">
        <v>0</v>
      </c>
      <c r="V77" s="596">
        <v>0</v>
      </c>
      <c r="W77" s="596">
        <v>0</v>
      </c>
      <c r="X77" s="596">
        <v>0</v>
      </c>
      <c r="Y77" s="596">
        <v>0</v>
      </c>
      <c r="Z77" s="596">
        <v>0</v>
      </c>
      <c r="AA77" s="596">
        <v>0</v>
      </c>
      <c r="AB77" s="596">
        <v>0</v>
      </c>
      <c r="AC77" s="596">
        <v>0</v>
      </c>
      <c r="AD77" s="596">
        <v>0</v>
      </c>
      <c r="AE77" s="596">
        <v>0</v>
      </c>
      <c r="AF77" s="623"/>
    </row>
    <row r="78" spans="1:32" s="578" customFormat="1" ht="13.8" x14ac:dyDescent="0.25">
      <c r="A78" s="575" t="s">
        <v>380</v>
      </c>
      <c r="B78" s="576">
        <v>0</v>
      </c>
      <c r="C78" s="576">
        <v>0</v>
      </c>
      <c r="D78" s="576">
        <v>0</v>
      </c>
      <c r="E78" s="576">
        <v>0</v>
      </c>
      <c r="F78" s="576">
        <v>0</v>
      </c>
      <c r="G78" s="576">
        <v>0</v>
      </c>
      <c r="H78" s="576">
        <v>0</v>
      </c>
      <c r="I78" s="576">
        <v>0</v>
      </c>
      <c r="J78" s="576">
        <v>0</v>
      </c>
      <c r="K78" s="576">
        <v>0</v>
      </c>
      <c r="L78" s="576">
        <v>0</v>
      </c>
      <c r="M78" s="576">
        <v>0</v>
      </c>
      <c r="N78" s="576">
        <v>0</v>
      </c>
      <c r="O78" s="576">
        <v>0</v>
      </c>
      <c r="P78" s="576">
        <v>0</v>
      </c>
      <c r="Q78" s="576">
        <v>0</v>
      </c>
      <c r="R78" s="576">
        <v>0</v>
      </c>
      <c r="S78" s="576">
        <v>0</v>
      </c>
      <c r="T78" s="576">
        <v>0</v>
      </c>
      <c r="U78" s="576">
        <v>0</v>
      </c>
      <c r="V78" s="576">
        <v>0</v>
      </c>
      <c r="W78" s="576">
        <v>0</v>
      </c>
      <c r="X78" s="576">
        <v>0</v>
      </c>
      <c r="Y78" s="576">
        <v>0</v>
      </c>
      <c r="Z78" s="576">
        <v>0</v>
      </c>
      <c r="AA78" s="576">
        <v>0</v>
      </c>
      <c r="AB78" s="576">
        <v>0</v>
      </c>
      <c r="AC78" s="576">
        <v>0</v>
      </c>
      <c r="AD78" s="576">
        <v>0</v>
      </c>
      <c r="AE78" s="576">
        <v>0</v>
      </c>
      <c r="AF78" s="620"/>
    </row>
    <row r="79" spans="1:32" s="597" customFormat="1" x14ac:dyDescent="0.3">
      <c r="A79" s="587" t="s">
        <v>95</v>
      </c>
      <c r="B79" s="596">
        <v>0</v>
      </c>
      <c r="C79" s="596">
        <v>0</v>
      </c>
      <c r="D79" s="596">
        <v>0</v>
      </c>
      <c r="E79" s="596">
        <v>0</v>
      </c>
      <c r="F79" s="596">
        <v>0</v>
      </c>
      <c r="G79" s="596">
        <v>0</v>
      </c>
      <c r="H79" s="596">
        <v>0</v>
      </c>
      <c r="I79" s="596">
        <v>0</v>
      </c>
      <c r="J79" s="596">
        <v>0</v>
      </c>
      <c r="K79" s="596">
        <v>0</v>
      </c>
      <c r="L79" s="596">
        <v>0</v>
      </c>
      <c r="M79" s="596">
        <v>0</v>
      </c>
      <c r="N79" s="596">
        <v>0</v>
      </c>
      <c r="O79" s="596">
        <v>0</v>
      </c>
      <c r="P79" s="596">
        <v>0</v>
      </c>
      <c r="Q79" s="596">
        <v>0</v>
      </c>
      <c r="R79" s="596">
        <v>0</v>
      </c>
      <c r="S79" s="596">
        <v>0</v>
      </c>
      <c r="T79" s="596">
        <v>0</v>
      </c>
      <c r="U79" s="596">
        <v>0</v>
      </c>
      <c r="V79" s="596">
        <v>0</v>
      </c>
      <c r="W79" s="596">
        <v>0</v>
      </c>
      <c r="X79" s="596">
        <v>0</v>
      </c>
      <c r="Y79" s="596">
        <v>0</v>
      </c>
      <c r="Z79" s="596">
        <v>0</v>
      </c>
      <c r="AA79" s="596">
        <v>0</v>
      </c>
      <c r="AB79" s="596">
        <v>0</v>
      </c>
      <c r="AC79" s="596">
        <v>0</v>
      </c>
      <c r="AD79" s="596">
        <v>0</v>
      </c>
      <c r="AE79" s="596">
        <v>0</v>
      </c>
      <c r="AF79" s="623"/>
    </row>
    <row r="80" spans="1:32" s="597" customFormat="1" ht="60.75" customHeight="1" x14ac:dyDescent="0.3">
      <c r="A80" s="1008" t="s">
        <v>392</v>
      </c>
      <c r="B80" s="1009">
        <f>B83+B84+B82+B86</f>
        <v>0</v>
      </c>
      <c r="C80" s="1009">
        <f>C83+C84+C82+C86</f>
        <v>0</v>
      </c>
      <c r="D80" s="1009">
        <f t="shared" ref="D80:AE80" si="93">D83+D84+D82+D86</f>
        <v>0</v>
      </c>
      <c r="E80" s="1009">
        <f>E83+E84+E82+E86</f>
        <v>0</v>
      </c>
      <c r="F80" s="1009" t="e">
        <f t="shared" si="85"/>
        <v>#DIV/0!</v>
      </c>
      <c r="G80" s="1009" t="e">
        <f t="shared" si="92"/>
        <v>#DIV/0!</v>
      </c>
      <c r="H80" s="1009">
        <f t="shared" si="93"/>
        <v>0</v>
      </c>
      <c r="I80" s="1009">
        <f t="shared" si="93"/>
        <v>0</v>
      </c>
      <c r="J80" s="1009">
        <f t="shared" si="93"/>
        <v>0</v>
      </c>
      <c r="K80" s="1009">
        <f t="shared" si="93"/>
        <v>0</v>
      </c>
      <c r="L80" s="1009">
        <f t="shared" si="93"/>
        <v>0</v>
      </c>
      <c r="M80" s="1009">
        <f t="shared" si="93"/>
        <v>0</v>
      </c>
      <c r="N80" s="1009">
        <f t="shared" si="93"/>
        <v>0</v>
      </c>
      <c r="O80" s="1009">
        <f t="shared" si="93"/>
        <v>0</v>
      </c>
      <c r="P80" s="1009">
        <f t="shared" si="93"/>
        <v>0</v>
      </c>
      <c r="Q80" s="1009">
        <f t="shared" si="93"/>
        <v>0</v>
      </c>
      <c r="R80" s="1009">
        <f t="shared" si="93"/>
        <v>0</v>
      </c>
      <c r="S80" s="1009">
        <f t="shared" si="93"/>
        <v>0</v>
      </c>
      <c r="T80" s="1009">
        <f t="shared" si="93"/>
        <v>0</v>
      </c>
      <c r="U80" s="1009">
        <f t="shared" si="93"/>
        <v>0</v>
      </c>
      <c r="V80" s="1009">
        <f t="shared" si="93"/>
        <v>0</v>
      </c>
      <c r="W80" s="1009">
        <f t="shared" si="93"/>
        <v>0</v>
      </c>
      <c r="X80" s="1009">
        <f t="shared" si="93"/>
        <v>0</v>
      </c>
      <c r="Y80" s="1009">
        <f t="shared" si="93"/>
        <v>0</v>
      </c>
      <c r="Z80" s="1009">
        <f t="shared" si="93"/>
        <v>0</v>
      </c>
      <c r="AA80" s="1009">
        <f t="shared" si="93"/>
        <v>0</v>
      </c>
      <c r="AB80" s="1009">
        <f t="shared" si="93"/>
        <v>0</v>
      </c>
      <c r="AC80" s="1009">
        <f t="shared" si="93"/>
        <v>0</v>
      </c>
      <c r="AD80" s="1009">
        <f t="shared" si="93"/>
        <v>0</v>
      </c>
      <c r="AE80" s="1009">
        <f t="shared" si="93"/>
        <v>0</v>
      </c>
      <c r="AF80" s="623"/>
    </row>
    <row r="81" spans="1:32" s="597" customFormat="1" x14ac:dyDescent="0.3">
      <c r="A81" s="570" t="s">
        <v>378</v>
      </c>
      <c r="B81" s="571"/>
      <c r="C81" s="596"/>
      <c r="D81" s="571"/>
      <c r="E81" s="596"/>
      <c r="F81" s="571"/>
      <c r="G81" s="571"/>
      <c r="H81" s="572"/>
      <c r="I81" s="600"/>
      <c r="J81" s="573"/>
      <c r="K81" s="573"/>
      <c r="L81" s="573"/>
      <c r="M81" s="573"/>
      <c r="N81" s="573"/>
      <c r="O81" s="573"/>
      <c r="P81" s="573"/>
      <c r="Q81" s="573"/>
      <c r="R81" s="573"/>
      <c r="S81" s="573"/>
      <c r="T81" s="573"/>
      <c r="U81" s="573"/>
      <c r="V81" s="573"/>
      <c r="W81" s="573"/>
      <c r="X81" s="573"/>
      <c r="Y81" s="573"/>
      <c r="Z81" s="573"/>
      <c r="AA81" s="573"/>
      <c r="AB81" s="573"/>
      <c r="AC81" s="573"/>
      <c r="AD81" s="573"/>
      <c r="AE81" s="623"/>
      <c r="AF81" s="623"/>
    </row>
    <row r="82" spans="1:32" s="597" customFormat="1" x14ac:dyDescent="0.3">
      <c r="A82" s="570" t="s">
        <v>29</v>
      </c>
      <c r="B82" s="571">
        <v>0</v>
      </c>
      <c r="C82" s="571">
        <v>0</v>
      </c>
      <c r="D82" s="571">
        <v>0</v>
      </c>
      <c r="E82" s="571">
        <v>0</v>
      </c>
      <c r="F82" s="571">
        <v>0</v>
      </c>
      <c r="G82" s="571">
        <v>0</v>
      </c>
      <c r="H82" s="571">
        <v>0</v>
      </c>
      <c r="I82" s="571">
        <v>0</v>
      </c>
      <c r="J82" s="571">
        <v>0</v>
      </c>
      <c r="K82" s="571">
        <v>0</v>
      </c>
      <c r="L82" s="571">
        <v>0</v>
      </c>
      <c r="M82" s="571">
        <v>0</v>
      </c>
      <c r="N82" s="571">
        <v>0</v>
      </c>
      <c r="O82" s="571">
        <v>0</v>
      </c>
      <c r="P82" s="571">
        <v>0</v>
      </c>
      <c r="Q82" s="571">
        <v>0</v>
      </c>
      <c r="R82" s="571">
        <v>0</v>
      </c>
      <c r="S82" s="571">
        <v>0</v>
      </c>
      <c r="T82" s="571">
        <v>0</v>
      </c>
      <c r="U82" s="571">
        <v>0</v>
      </c>
      <c r="V82" s="571">
        <v>0</v>
      </c>
      <c r="W82" s="571">
        <v>0</v>
      </c>
      <c r="X82" s="571">
        <v>0</v>
      </c>
      <c r="Y82" s="571">
        <v>0</v>
      </c>
      <c r="Z82" s="571">
        <v>0</v>
      </c>
      <c r="AA82" s="571">
        <v>0</v>
      </c>
      <c r="AB82" s="571">
        <v>0</v>
      </c>
      <c r="AC82" s="571">
        <v>0</v>
      </c>
      <c r="AD82" s="571">
        <v>0</v>
      </c>
      <c r="AE82" s="571">
        <v>0</v>
      </c>
      <c r="AF82" s="623"/>
    </row>
    <row r="83" spans="1:32" s="597" customFormat="1" x14ac:dyDescent="0.3">
      <c r="A83" s="574" t="s">
        <v>382</v>
      </c>
      <c r="B83" s="571">
        <v>0</v>
      </c>
      <c r="C83" s="571">
        <v>0</v>
      </c>
      <c r="D83" s="571">
        <v>0</v>
      </c>
      <c r="E83" s="571">
        <v>0</v>
      </c>
      <c r="F83" s="571">
        <v>0</v>
      </c>
      <c r="G83" s="571">
        <v>0</v>
      </c>
      <c r="H83" s="571">
        <v>0</v>
      </c>
      <c r="I83" s="571">
        <v>0</v>
      </c>
      <c r="J83" s="571">
        <v>0</v>
      </c>
      <c r="K83" s="571">
        <v>0</v>
      </c>
      <c r="L83" s="571">
        <v>0</v>
      </c>
      <c r="M83" s="571">
        <v>0</v>
      </c>
      <c r="N83" s="571">
        <v>0</v>
      </c>
      <c r="O83" s="571">
        <v>0</v>
      </c>
      <c r="P83" s="571">
        <v>0</v>
      </c>
      <c r="Q83" s="571">
        <v>0</v>
      </c>
      <c r="R83" s="571">
        <v>0</v>
      </c>
      <c r="S83" s="571">
        <v>0</v>
      </c>
      <c r="T83" s="571">
        <v>0</v>
      </c>
      <c r="U83" s="571">
        <v>0</v>
      </c>
      <c r="V83" s="571">
        <v>0</v>
      </c>
      <c r="W83" s="571">
        <v>0</v>
      </c>
      <c r="X83" s="571">
        <v>0</v>
      </c>
      <c r="Y83" s="571">
        <v>0</v>
      </c>
      <c r="Z83" s="571">
        <v>0</v>
      </c>
      <c r="AA83" s="571">
        <v>0</v>
      </c>
      <c r="AB83" s="571">
        <v>0</v>
      </c>
      <c r="AC83" s="571">
        <v>0</v>
      </c>
      <c r="AD83" s="571">
        <v>0</v>
      </c>
      <c r="AE83" s="571">
        <v>0</v>
      </c>
      <c r="AF83" s="623"/>
    </row>
    <row r="84" spans="1:32" s="597" customFormat="1" x14ac:dyDescent="0.3">
      <c r="A84" s="574" t="s">
        <v>28</v>
      </c>
      <c r="B84" s="580">
        <v>0</v>
      </c>
      <c r="C84" s="580">
        <v>0</v>
      </c>
      <c r="D84" s="580">
        <v>0</v>
      </c>
      <c r="E84" s="580">
        <v>0</v>
      </c>
      <c r="F84" s="580">
        <v>0</v>
      </c>
      <c r="G84" s="580">
        <v>0</v>
      </c>
      <c r="H84" s="580">
        <v>0</v>
      </c>
      <c r="I84" s="580">
        <v>0</v>
      </c>
      <c r="J84" s="580">
        <v>0</v>
      </c>
      <c r="K84" s="580">
        <v>0</v>
      </c>
      <c r="L84" s="580">
        <v>0</v>
      </c>
      <c r="M84" s="580">
        <v>0</v>
      </c>
      <c r="N84" s="580">
        <v>0</v>
      </c>
      <c r="O84" s="580">
        <v>0</v>
      </c>
      <c r="P84" s="580">
        <v>0</v>
      </c>
      <c r="Q84" s="580">
        <v>0</v>
      </c>
      <c r="R84" s="580">
        <v>0</v>
      </c>
      <c r="S84" s="580">
        <v>0</v>
      </c>
      <c r="T84" s="580">
        <v>0</v>
      </c>
      <c r="U84" s="580">
        <v>0</v>
      </c>
      <c r="V84" s="580">
        <v>0</v>
      </c>
      <c r="W84" s="580">
        <v>0</v>
      </c>
      <c r="X84" s="580">
        <v>0</v>
      </c>
      <c r="Y84" s="580">
        <v>0</v>
      </c>
      <c r="Z84" s="580">
        <v>0</v>
      </c>
      <c r="AA84" s="580">
        <v>0</v>
      </c>
      <c r="AB84" s="580">
        <v>0</v>
      </c>
      <c r="AC84" s="580">
        <v>0</v>
      </c>
      <c r="AD84" s="580">
        <v>0</v>
      </c>
      <c r="AE84" s="580">
        <v>0</v>
      </c>
      <c r="AF84" s="623"/>
    </row>
    <row r="85" spans="1:32" s="578" customFormat="1" ht="13.8" x14ac:dyDescent="0.25">
      <c r="A85" s="575" t="s">
        <v>380</v>
      </c>
      <c r="B85" s="576">
        <v>0</v>
      </c>
      <c r="C85" s="576">
        <v>0</v>
      </c>
      <c r="D85" s="576">
        <v>0</v>
      </c>
      <c r="E85" s="576">
        <v>0</v>
      </c>
      <c r="F85" s="576">
        <v>0</v>
      </c>
      <c r="G85" s="576">
        <v>0</v>
      </c>
      <c r="H85" s="576">
        <v>0</v>
      </c>
      <c r="I85" s="576">
        <v>0</v>
      </c>
      <c r="J85" s="576">
        <v>0</v>
      </c>
      <c r="K85" s="576">
        <v>0</v>
      </c>
      <c r="L85" s="576">
        <v>0</v>
      </c>
      <c r="M85" s="576">
        <v>0</v>
      </c>
      <c r="N85" s="576">
        <v>0</v>
      </c>
      <c r="O85" s="576">
        <v>0</v>
      </c>
      <c r="P85" s="576">
        <v>0</v>
      </c>
      <c r="Q85" s="576">
        <v>0</v>
      </c>
      <c r="R85" s="576">
        <v>0</v>
      </c>
      <c r="S85" s="576">
        <v>0</v>
      </c>
      <c r="T85" s="576">
        <v>0</v>
      </c>
      <c r="U85" s="576">
        <v>0</v>
      </c>
      <c r="V85" s="576">
        <v>0</v>
      </c>
      <c r="W85" s="576">
        <v>0</v>
      </c>
      <c r="X85" s="576">
        <v>0</v>
      </c>
      <c r="Y85" s="576">
        <v>0</v>
      </c>
      <c r="Z85" s="576">
        <v>0</v>
      </c>
      <c r="AA85" s="576">
        <v>0</v>
      </c>
      <c r="AB85" s="576">
        <v>0</v>
      </c>
      <c r="AC85" s="576">
        <v>0</v>
      </c>
      <c r="AD85" s="576">
        <v>0</v>
      </c>
      <c r="AE85" s="576">
        <v>0</v>
      </c>
      <c r="AF85" s="620"/>
    </row>
    <row r="86" spans="1:32" s="597" customFormat="1" x14ac:dyDescent="0.3">
      <c r="A86" s="587" t="s">
        <v>95</v>
      </c>
      <c r="B86" s="571">
        <v>0</v>
      </c>
      <c r="C86" s="571">
        <v>0</v>
      </c>
      <c r="D86" s="571">
        <v>0</v>
      </c>
      <c r="E86" s="571">
        <v>0</v>
      </c>
      <c r="F86" s="571">
        <v>0</v>
      </c>
      <c r="G86" s="571">
        <v>0</v>
      </c>
      <c r="H86" s="571">
        <v>0</v>
      </c>
      <c r="I86" s="571">
        <v>0</v>
      </c>
      <c r="J86" s="571">
        <v>0</v>
      </c>
      <c r="K86" s="571">
        <v>0</v>
      </c>
      <c r="L86" s="571">
        <v>0</v>
      </c>
      <c r="M86" s="571">
        <v>0</v>
      </c>
      <c r="N86" s="571">
        <v>0</v>
      </c>
      <c r="O86" s="571">
        <v>0</v>
      </c>
      <c r="P86" s="571">
        <v>0</v>
      </c>
      <c r="Q86" s="571">
        <v>0</v>
      </c>
      <c r="R86" s="571">
        <v>0</v>
      </c>
      <c r="S86" s="571">
        <v>0</v>
      </c>
      <c r="T86" s="571">
        <v>0</v>
      </c>
      <c r="U86" s="571">
        <v>0</v>
      </c>
      <c r="V86" s="571">
        <v>0</v>
      </c>
      <c r="W86" s="571">
        <v>0</v>
      </c>
      <c r="X86" s="571">
        <v>0</v>
      </c>
      <c r="Y86" s="571">
        <v>0</v>
      </c>
      <c r="Z86" s="571">
        <v>0</v>
      </c>
      <c r="AA86" s="571">
        <v>0</v>
      </c>
      <c r="AB86" s="571">
        <v>0</v>
      </c>
      <c r="AC86" s="571">
        <v>0</v>
      </c>
      <c r="AD86" s="571">
        <v>0</v>
      </c>
      <c r="AE86" s="571">
        <v>0</v>
      </c>
      <c r="AF86" s="623"/>
    </row>
    <row r="87" spans="1:32" s="597" customFormat="1" ht="409.6" customHeight="1" x14ac:dyDescent="0.3">
      <c r="A87" s="1010" t="s">
        <v>393</v>
      </c>
      <c r="B87" s="1011">
        <f>B90+B91+B89+B93</f>
        <v>298934.12</v>
      </c>
      <c r="C87" s="1011">
        <f>C90+C91+C89+C93</f>
        <v>298934.12</v>
      </c>
      <c r="D87" s="1011">
        <f>D90+D91+D89+D93</f>
        <v>298934.11</v>
      </c>
      <c r="E87" s="1011">
        <f>E90+E91+E89+E93</f>
        <v>110396.09999999999</v>
      </c>
      <c r="F87" s="1009">
        <f t="shared" si="85"/>
        <v>36.929909506482559</v>
      </c>
      <c r="G87" s="1009">
        <f t="shared" si="92"/>
        <v>36.929909506482559</v>
      </c>
      <c r="H87" s="1011">
        <f t="shared" ref="H87:AE87" si="94">H90+H91+H89+H93</f>
        <v>0</v>
      </c>
      <c r="I87" s="1011">
        <f t="shared" si="94"/>
        <v>0</v>
      </c>
      <c r="J87" s="1011">
        <f t="shared" si="94"/>
        <v>304.61</v>
      </c>
      <c r="K87" s="1011">
        <f t="shared" si="94"/>
        <v>304.61</v>
      </c>
      <c r="L87" s="1011">
        <f t="shared" si="94"/>
        <v>3990.15</v>
      </c>
      <c r="M87" s="1011">
        <f t="shared" si="94"/>
        <v>526.04999999999995</v>
      </c>
      <c r="N87" s="1011">
        <f t="shared" si="94"/>
        <v>2981.66</v>
      </c>
      <c r="O87" s="1011">
        <f t="shared" si="94"/>
        <v>2981.66</v>
      </c>
      <c r="P87" s="1011">
        <f t="shared" si="94"/>
        <v>13272.7</v>
      </c>
      <c r="Q87" s="1011">
        <f t="shared" si="94"/>
        <v>12113.57</v>
      </c>
      <c r="R87" s="1011">
        <f t="shared" si="94"/>
        <v>0</v>
      </c>
      <c r="S87" s="1011">
        <f t="shared" si="94"/>
        <v>0</v>
      </c>
      <c r="T87" s="1011">
        <f t="shared" si="94"/>
        <v>1958</v>
      </c>
      <c r="U87" s="1011">
        <f t="shared" si="94"/>
        <v>2336.1799999999998</v>
      </c>
      <c r="V87" s="1011">
        <f t="shared" si="94"/>
        <v>0</v>
      </c>
      <c r="W87" s="1011">
        <f t="shared" si="94"/>
        <v>0</v>
      </c>
      <c r="X87" s="1011">
        <f t="shared" si="94"/>
        <v>19167.490000000002</v>
      </c>
      <c r="Y87" s="1011">
        <f t="shared" si="94"/>
        <v>20476.21</v>
      </c>
      <c r="Z87" s="1011">
        <f t="shared" si="94"/>
        <v>26263.86</v>
      </c>
      <c r="AA87" s="1011">
        <f t="shared" si="94"/>
        <v>27281.08</v>
      </c>
      <c r="AB87" s="1011">
        <f t="shared" si="94"/>
        <v>10374.9</v>
      </c>
      <c r="AC87" s="1011">
        <f t="shared" si="94"/>
        <v>10374.9</v>
      </c>
      <c r="AD87" s="1011">
        <f t="shared" si="94"/>
        <v>220620.75</v>
      </c>
      <c r="AE87" s="1011">
        <f t="shared" si="94"/>
        <v>34001.839999999997</v>
      </c>
      <c r="AF87" s="1754" t="s">
        <v>813</v>
      </c>
    </row>
    <row r="88" spans="1:32" s="597" customFormat="1" ht="29.25" customHeight="1" x14ac:dyDescent="0.3">
      <c r="A88" s="583" t="s">
        <v>378</v>
      </c>
      <c r="B88" s="584"/>
      <c r="C88" s="596"/>
      <c r="D88" s="584"/>
      <c r="E88" s="596"/>
      <c r="F88" s="568"/>
      <c r="G88" s="568"/>
      <c r="H88" s="591"/>
      <c r="I88" s="601"/>
      <c r="J88" s="593"/>
      <c r="K88" s="593"/>
      <c r="L88" s="593"/>
      <c r="M88" s="593"/>
      <c r="N88" s="593"/>
      <c r="O88" s="593"/>
      <c r="P88" s="593"/>
      <c r="Q88" s="593"/>
      <c r="R88" s="593"/>
      <c r="S88" s="593"/>
      <c r="T88" s="593"/>
      <c r="U88" s="593"/>
      <c r="V88" s="593"/>
      <c r="W88" s="593"/>
      <c r="X88" s="593"/>
      <c r="Y88" s="593"/>
      <c r="Z88" s="593"/>
      <c r="AA88" s="593"/>
      <c r="AB88" s="593"/>
      <c r="AC88" s="593"/>
      <c r="AD88" s="593"/>
      <c r="AE88" s="623"/>
      <c r="AF88" s="1755"/>
    </row>
    <row r="89" spans="1:32" s="597" customFormat="1" ht="29.25" customHeight="1" x14ac:dyDescent="0.3">
      <c r="A89" s="583" t="s">
        <v>29</v>
      </c>
      <c r="B89" s="584">
        <f t="shared" ref="B89:B92" si="95">H89+J89+L89+N89+P89+R89+T89+V89+X89+Z89+AB89+AD89</f>
        <v>0</v>
      </c>
      <c r="C89" s="596">
        <f t="shared" ref="C89:C92" si="96">H89+J89+L89+N89+P89+R89+T89+V89+X89+Z89</f>
        <v>0</v>
      </c>
      <c r="D89" s="584">
        <v>0</v>
      </c>
      <c r="E89" s="596">
        <f t="shared" ref="E89:E92" si="97">I89+K89+M89+O89+Q89+S89+U89+W89+Y89+AA89+AC89+AE89</f>
        <v>0</v>
      </c>
      <c r="F89" s="571" t="e">
        <f t="shared" si="85"/>
        <v>#DIV/0!</v>
      </c>
      <c r="G89" s="571" t="e">
        <f t="shared" si="92"/>
        <v>#DIV/0!</v>
      </c>
      <c r="H89" s="591">
        <v>0</v>
      </c>
      <c r="I89" s="591">
        <v>0</v>
      </c>
      <c r="J89" s="591">
        <v>0</v>
      </c>
      <c r="K89" s="591">
        <v>0</v>
      </c>
      <c r="L89" s="591">
        <v>0</v>
      </c>
      <c r="M89" s="591">
        <v>0</v>
      </c>
      <c r="N89" s="591">
        <v>0</v>
      </c>
      <c r="O89" s="591">
        <v>0</v>
      </c>
      <c r="P89" s="591">
        <v>0</v>
      </c>
      <c r="Q89" s="591">
        <v>0</v>
      </c>
      <c r="R89" s="591">
        <v>0</v>
      </c>
      <c r="S89" s="591">
        <v>0</v>
      </c>
      <c r="T89" s="591">
        <v>0</v>
      </c>
      <c r="U89" s="591">
        <v>0</v>
      </c>
      <c r="V89" s="591">
        <v>0</v>
      </c>
      <c r="W89" s="591">
        <v>0</v>
      </c>
      <c r="X89" s="591">
        <v>0</v>
      </c>
      <c r="Y89" s="591">
        <v>0</v>
      </c>
      <c r="Z89" s="591">
        <v>0</v>
      </c>
      <c r="AA89" s="591">
        <v>0</v>
      </c>
      <c r="AB89" s="591">
        <v>0</v>
      </c>
      <c r="AC89" s="591">
        <v>0</v>
      </c>
      <c r="AD89" s="591">
        <v>0</v>
      </c>
      <c r="AE89" s="591">
        <v>0</v>
      </c>
      <c r="AF89" s="1755"/>
    </row>
    <row r="90" spans="1:32" s="597" customFormat="1" ht="29.25" customHeight="1" x14ac:dyDescent="0.3">
      <c r="A90" s="587" t="s">
        <v>382</v>
      </c>
      <c r="B90" s="584">
        <f t="shared" si="95"/>
        <v>0</v>
      </c>
      <c r="C90" s="596">
        <f t="shared" si="96"/>
        <v>0</v>
      </c>
      <c r="D90" s="584">
        <v>0</v>
      </c>
      <c r="E90" s="596">
        <f t="shared" si="97"/>
        <v>0</v>
      </c>
      <c r="F90" s="571" t="e">
        <f t="shared" si="85"/>
        <v>#DIV/0!</v>
      </c>
      <c r="G90" s="571" t="e">
        <f t="shared" si="92"/>
        <v>#DIV/0!</v>
      </c>
      <c r="H90" s="591">
        <v>0</v>
      </c>
      <c r="I90" s="591">
        <v>0</v>
      </c>
      <c r="J90" s="591">
        <v>0</v>
      </c>
      <c r="K90" s="591">
        <v>0</v>
      </c>
      <c r="L90" s="591">
        <v>0</v>
      </c>
      <c r="M90" s="591">
        <v>0</v>
      </c>
      <c r="N90" s="591">
        <v>0</v>
      </c>
      <c r="O90" s="591">
        <v>0</v>
      </c>
      <c r="P90" s="591">
        <v>0</v>
      </c>
      <c r="Q90" s="591">
        <v>0</v>
      </c>
      <c r="R90" s="591">
        <v>0</v>
      </c>
      <c r="S90" s="591">
        <v>0</v>
      </c>
      <c r="T90" s="591">
        <v>0</v>
      </c>
      <c r="U90" s="591">
        <v>0</v>
      </c>
      <c r="V90" s="591">
        <v>0</v>
      </c>
      <c r="W90" s="591">
        <v>0</v>
      </c>
      <c r="X90" s="591">
        <v>0</v>
      </c>
      <c r="Y90" s="591">
        <v>0</v>
      </c>
      <c r="Z90" s="591">
        <v>0</v>
      </c>
      <c r="AA90" s="591">
        <v>0</v>
      </c>
      <c r="AB90" s="591">
        <v>0</v>
      </c>
      <c r="AC90" s="591">
        <v>0</v>
      </c>
      <c r="AD90" s="591">
        <v>0</v>
      </c>
      <c r="AE90" s="591">
        <v>0</v>
      </c>
      <c r="AF90" s="1755"/>
    </row>
    <row r="91" spans="1:32" s="597" customFormat="1" ht="29.25" customHeight="1" x14ac:dyDescent="0.3">
      <c r="A91" s="587" t="s">
        <v>28</v>
      </c>
      <c r="B91" s="584">
        <f t="shared" si="95"/>
        <v>38.9</v>
      </c>
      <c r="C91" s="596">
        <f>H91+J91+L91+N91+P91+R91+T91+V91+X91+Z91+AB91+AD91</f>
        <v>38.9</v>
      </c>
      <c r="D91" s="584">
        <v>38.89</v>
      </c>
      <c r="E91" s="596">
        <f t="shared" si="97"/>
        <v>38.89</v>
      </c>
      <c r="F91" s="571">
        <f t="shared" si="85"/>
        <v>99.974293059125969</v>
      </c>
      <c r="G91" s="571">
        <f t="shared" si="92"/>
        <v>99.974293059125969</v>
      </c>
      <c r="H91" s="591">
        <v>0</v>
      </c>
      <c r="I91" s="591">
        <v>0</v>
      </c>
      <c r="J91" s="591">
        <v>0</v>
      </c>
      <c r="K91" s="591">
        <v>0</v>
      </c>
      <c r="L91" s="591">
        <v>0</v>
      </c>
      <c r="M91" s="591">
        <v>0</v>
      </c>
      <c r="N91" s="591">
        <v>0</v>
      </c>
      <c r="O91" s="591">
        <v>0</v>
      </c>
      <c r="P91" s="591">
        <v>0</v>
      </c>
      <c r="Q91" s="591">
        <v>0</v>
      </c>
      <c r="R91" s="591">
        <v>0</v>
      </c>
      <c r="S91" s="591">
        <v>0</v>
      </c>
      <c r="T91" s="591">
        <v>0</v>
      </c>
      <c r="U91" s="591">
        <v>0</v>
      </c>
      <c r="V91" s="591">
        <v>0</v>
      </c>
      <c r="W91" s="591">
        <v>0</v>
      </c>
      <c r="X91" s="591">
        <v>0</v>
      </c>
      <c r="Y91" s="591">
        <v>0</v>
      </c>
      <c r="Z91" s="591">
        <v>0</v>
      </c>
      <c r="AA91" s="591">
        <v>0</v>
      </c>
      <c r="AB91" s="591">
        <v>0</v>
      </c>
      <c r="AC91" s="591">
        <v>0</v>
      </c>
      <c r="AD91" s="591">
        <v>38.9</v>
      </c>
      <c r="AE91" s="591">
        <v>38.89</v>
      </c>
      <c r="AF91" s="1755"/>
    </row>
    <row r="92" spans="1:32" s="597" customFormat="1" ht="29.25" customHeight="1" x14ac:dyDescent="0.3">
      <c r="A92" s="588" t="s">
        <v>380</v>
      </c>
      <c r="B92" s="1446">
        <f t="shared" si="95"/>
        <v>0</v>
      </c>
      <c r="C92" s="1443">
        <f t="shared" si="96"/>
        <v>0</v>
      </c>
      <c r="D92" s="1446">
        <v>0</v>
      </c>
      <c r="E92" s="1443">
        <f t="shared" si="97"/>
        <v>0</v>
      </c>
      <c r="F92" s="1444" t="e">
        <f t="shared" si="85"/>
        <v>#DIV/0!</v>
      </c>
      <c r="G92" s="1444" t="e">
        <f t="shared" si="92"/>
        <v>#DIV/0!</v>
      </c>
      <c r="H92" s="590">
        <v>0</v>
      </c>
      <c r="I92" s="590">
        <v>0</v>
      </c>
      <c r="J92" s="590">
        <v>0</v>
      </c>
      <c r="K92" s="590">
        <v>0</v>
      </c>
      <c r="L92" s="590">
        <v>0</v>
      </c>
      <c r="M92" s="590">
        <v>0</v>
      </c>
      <c r="N92" s="590">
        <v>0</v>
      </c>
      <c r="O92" s="590">
        <v>0</v>
      </c>
      <c r="P92" s="590">
        <v>0</v>
      </c>
      <c r="Q92" s="590">
        <v>0</v>
      </c>
      <c r="R92" s="590">
        <v>0</v>
      </c>
      <c r="S92" s="590">
        <v>0</v>
      </c>
      <c r="T92" s="590">
        <v>0</v>
      </c>
      <c r="U92" s="590">
        <v>0</v>
      </c>
      <c r="V92" s="590">
        <v>0</v>
      </c>
      <c r="W92" s="590">
        <v>0</v>
      </c>
      <c r="X92" s="590">
        <v>0</v>
      </c>
      <c r="Y92" s="590">
        <v>0</v>
      </c>
      <c r="Z92" s="590">
        <v>0</v>
      </c>
      <c r="AA92" s="590">
        <v>0</v>
      </c>
      <c r="AB92" s="590">
        <v>0</v>
      </c>
      <c r="AC92" s="590">
        <v>0</v>
      </c>
      <c r="AD92" s="590">
        <v>0</v>
      </c>
      <c r="AE92" s="590">
        <v>0</v>
      </c>
      <c r="AF92" s="1755"/>
    </row>
    <row r="93" spans="1:32" s="597" customFormat="1" ht="409.6" customHeight="1" x14ac:dyDescent="0.3">
      <c r="A93" s="587" t="s">
        <v>95</v>
      </c>
      <c r="B93" s="584">
        <f>H93+J93+L93+N93+P93+R93+T93+V93+X93+Z93+AB93+AD93</f>
        <v>298895.21999999997</v>
      </c>
      <c r="C93" s="596">
        <f>H93+J93+L93+N93+P93+R93+T93+V93+X93+Z93+AB93+AD93</f>
        <v>298895.21999999997</v>
      </c>
      <c r="D93" s="584">
        <v>298895.21999999997</v>
      </c>
      <c r="E93" s="596">
        <f>I93+K93+M93+O93+Q93+S93+U93+W93+Y93+AA93+AC93+AE93</f>
        <v>110357.20999999999</v>
      </c>
      <c r="F93" s="571">
        <f t="shared" si="85"/>
        <v>36.92170453579017</v>
      </c>
      <c r="G93" s="571">
        <f t="shared" si="92"/>
        <v>36.92170453579017</v>
      </c>
      <c r="H93" s="591">
        <v>0</v>
      </c>
      <c r="I93" s="591">
        <v>0</v>
      </c>
      <c r="J93" s="591">
        <v>304.61</v>
      </c>
      <c r="K93" s="591">
        <v>304.61</v>
      </c>
      <c r="L93" s="591">
        <v>3990.15</v>
      </c>
      <c r="M93" s="591">
        <v>526.04999999999995</v>
      </c>
      <c r="N93" s="591">
        <v>2981.66</v>
      </c>
      <c r="O93" s="591">
        <v>2981.66</v>
      </c>
      <c r="P93" s="591">
        <v>13272.7</v>
      </c>
      <c r="Q93" s="591">
        <v>12113.57</v>
      </c>
      <c r="R93" s="591">
        <v>0</v>
      </c>
      <c r="S93" s="591">
        <v>0</v>
      </c>
      <c r="T93" s="591">
        <v>1958</v>
      </c>
      <c r="U93" s="591">
        <v>2336.1799999999998</v>
      </c>
      <c r="V93" s="591">
        <v>0</v>
      </c>
      <c r="W93" s="591">
        <v>0</v>
      </c>
      <c r="X93" s="591">
        <v>19167.490000000002</v>
      </c>
      <c r="Y93" s="591">
        <v>20476.21</v>
      </c>
      <c r="Z93" s="591">
        <v>26263.86</v>
      </c>
      <c r="AA93" s="591">
        <v>27281.08</v>
      </c>
      <c r="AB93" s="591">
        <v>10374.9</v>
      </c>
      <c r="AC93" s="591">
        <v>10374.9</v>
      </c>
      <c r="AD93" s="591">
        <v>220581.85</v>
      </c>
      <c r="AE93" s="591">
        <v>33962.949999999997</v>
      </c>
      <c r="AF93" s="1756"/>
    </row>
    <row r="94" spans="1:32" s="597" customFormat="1" ht="113.25" customHeight="1" x14ac:dyDescent="0.3">
      <c r="A94" s="1010" t="s">
        <v>589</v>
      </c>
      <c r="B94" s="1011">
        <f>B97+B98+B96+B100</f>
        <v>26217.91</v>
      </c>
      <c r="C94" s="1011">
        <f t="shared" ref="C94:E94" si="98">C97+C98+C96+C100</f>
        <v>26217.91</v>
      </c>
      <c r="D94" s="1011">
        <f>D97+D98+D96+D100</f>
        <v>26217.1</v>
      </c>
      <c r="E94" s="1011">
        <f t="shared" si="98"/>
        <v>26217.1</v>
      </c>
      <c r="F94" s="1009">
        <f t="shared" ref="F94" si="99">E94/B94*100</f>
        <v>99.996910508884952</v>
      </c>
      <c r="G94" s="1009">
        <f t="shared" ref="G94" si="100">E94/C94*100</f>
        <v>99.996910508884952</v>
      </c>
      <c r="H94" s="1011">
        <f t="shared" ref="H94:AE94" si="101">H97+H98+H96+H100</f>
        <v>0</v>
      </c>
      <c r="I94" s="1011">
        <f t="shared" si="101"/>
        <v>0</v>
      </c>
      <c r="J94" s="1011">
        <f t="shared" si="101"/>
        <v>26217.91</v>
      </c>
      <c r="K94" s="1011">
        <f t="shared" si="101"/>
        <v>0</v>
      </c>
      <c r="L94" s="1011">
        <f t="shared" si="101"/>
        <v>0</v>
      </c>
      <c r="M94" s="1011">
        <f t="shared" si="101"/>
        <v>26217.1</v>
      </c>
      <c r="N94" s="1011">
        <f t="shared" si="101"/>
        <v>0</v>
      </c>
      <c r="O94" s="1011">
        <f t="shared" si="101"/>
        <v>0</v>
      </c>
      <c r="P94" s="1011">
        <f t="shared" si="101"/>
        <v>0</v>
      </c>
      <c r="Q94" s="1011">
        <f t="shared" si="101"/>
        <v>0</v>
      </c>
      <c r="R94" s="1011">
        <f t="shared" si="101"/>
        <v>0</v>
      </c>
      <c r="S94" s="1011">
        <f t="shared" si="101"/>
        <v>0</v>
      </c>
      <c r="T94" s="1011">
        <f t="shared" si="101"/>
        <v>0</v>
      </c>
      <c r="U94" s="1011">
        <f t="shared" si="101"/>
        <v>0</v>
      </c>
      <c r="V94" s="1011">
        <f t="shared" si="101"/>
        <v>0</v>
      </c>
      <c r="W94" s="1011">
        <f t="shared" si="101"/>
        <v>0</v>
      </c>
      <c r="X94" s="1011">
        <f t="shared" si="101"/>
        <v>0</v>
      </c>
      <c r="Y94" s="1011">
        <f t="shared" si="101"/>
        <v>0</v>
      </c>
      <c r="Z94" s="1011">
        <f t="shared" si="101"/>
        <v>0</v>
      </c>
      <c r="AA94" s="1011">
        <f t="shared" si="101"/>
        <v>0</v>
      </c>
      <c r="AB94" s="1011">
        <f>AB97+AB98+AB96+AB100</f>
        <v>0</v>
      </c>
      <c r="AC94" s="1011">
        <f t="shared" si="101"/>
        <v>0</v>
      </c>
      <c r="AD94" s="1011">
        <f t="shared" si="101"/>
        <v>0</v>
      </c>
      <c r="AE94" s="1011">
        <f t="shared" si="101"/>
        <v>0</v>
      </c>
      <c r="AF94" s="1298" t="s">
        <v>816</v>
      </c>
    </row>
    <row r="95" spans="1:32" s="597" customFormat="1" x14ac:dyDescent="0.3">
      <c r="A95" s="583" t="s">
        <v>378</v>
      </c>
      <c r="B95" s="584"/>
      <c r="C95" s="596"/>
      <c r="D95" s="584"/>
      <c r="E95" s="596"/>
      <c r="F95" s="568"/>
      <c r="G95" s="568"/>
      <c r="H95" s="591"/>
      <c r="I95" s="601"/>
      <c r="J95" s="593"/>
      <c r="K95" s="593"/>
      <c r="L95" s="593"/>
      <c r="M95" s="593"/>
      <c r="N95" s="593"/>
      <c r="O95" s="593"/>
      <c r="P95" s="593"/>
      <c r="Q95" s="593"/>
      <c r="R95" s="593"/>
      <c r="S95" s="593"/>
      <c r="T95" s="593"/>
      <c r="U95" s="593"/>
      <c r="V95" s="593"/>
      <c r="W95" s="593"/>
      <c r="X95" s="593"/>
      <c r="Y95" s="593"/>
      <c r="Z95" s="593"/>
      <c r="AA95" s="593"/>
      <c r="AB95" s="593"/>
      <c r="AC95" s="593"/>
      <c r="AD95" s="593"/>
      <c r="AE95" s="623"/>
      <c r="AF95" s="623"/>
    </row>
    <row r="96" spans="1:32" s="597" customFormat="1" x14ac:dyDescent="0.3">
      <c r="A96" s="583" t="s">
        <v>29</v>
      </c>
      <c r="B96" s="584">
        <f t="shared" ref="B96:B99" si="102">H96+J96+L96+N96+P96+R96+T96+V96+X96+Z96+AB96+AD96</f>
        <v>0</v>
      </c>
      <c r="C96" s="596">
        <f t="shared" ref="C96:C99" si="103">H96+J96+L96+N96+P96+R96+T96+V96+X96+Z96+AB96</f>
        <v>0</v>
      </c>
      <c r="D96" s="584">
        <f t="shared" ref="D96:D99" si="104">E96</f>
        <v>0</v>
      </c>
      <c r="E96" s="596">
        <f t="shared" ref="E96:E99" si="105">I96+K96+M96+O96+Q96+S96+U96+W96+Y96+AA96+AC96+AE96</f>
        <v>0</v>
      </c>
      <c r="F96" s="571" t="e">
        <f t="shared" ref="F96:F99" si="106">E96/B96*100</f>
        <v>#DIV/0!</v>
      </c>
      <c r="G96" s="571" t="e">
        <f t="shared" ref="G96:G99" si="107">E96/C96*100</f>
        <v>#DIV/0!</v>
      </c>
      <c r="H96" s="591">
        <v>0</v>
      </c>
      <c r="I96" s="591">
        <v>0</v>
      </c>
      <c r="J96" s="591">
        <v>0</v>
      </c>
      <c r="K96" s="591">
        <v>0</v>
      </c>
      <c r="L96" s="591">
        <v>0</v>
      </c>
      <c r="M96" s="591">
        <v>0</v>
      </c>
      <c r="N96" s="591">
        <v>0</v>
      </c>
      <c r="O96" s="591">
        <v>0</v>
      </c>
      <c r="P96" s="591">
        <v>0</v>
      </c>
      <c r="Q96" s="591">
        <v>0</v>
      </c>
      <c r="R96" s="591">
        <v>0</v>
      </c>
      <c r="S96" s="591">
        <v>0</v>
      </c>
      <c r="T96" s="591">
        <v>0</v>
      </c>
      <c r="U96" s="591">
        <v>0</v>
      </c>
      <c r="V96" s="591">
        <v>0</v>
      </c>
      <c r="W96" s="591">
        <v>0</v>
      </c>
      <c r="X96" s="591">
        <v>0</v>
      </c>
      <c r="Y96" s="591">
        <v>0</v>
      </c>
      <c r="Z96" s="591">
        <v>0</v>
      </c>
      <c r="AA96" s="591">
        <v>0</v>
      </c>
      <c r="AB96" s="591">
        <v>0</v>
      </c>
      <c r="AC96" s="591">
        <v>0</v>
      </c>
      <c r="AD96" s="591">
        <v>0</v>
      </c>
      <c r="AE96" s="591">
        <v>0</v>
      </c>
      <c r="AF96" s="623"/>
    </row>
    <row r="97" spans="1:32" s="597" customFormat="1" x14ac:dyDescent="0.3">
      <c r="A97" s="587" t="s">
        <v>382</v>
      </c>
      <c r="B97" s="584">
        <f t="shared" si="102"/>
        <v>0</v>
      </c>
      <c r="C97" s="596">
        <f t="shared" si="103"/>
        <v>0</v>
      </c>
      <c r="D97" s="584">
        <f t="shared" si="104"/>
        <v>0</v>
      </c>
      <c r="E97" s="596">
        <f t="shared" si="105"/>
        <v>0</v>
      </c>
      <c r="F97" s="571" t="e">
        <f t="shared" si="106"/>
        <v>#DIV/0!</v>
      </c>
      <c r="G97" s="571" t="e">
        <f t="shared" si="107"/>
        <v>#DIV/0!</v>
      </c>
      <c r="H97" s="591">
        <v>0</v>
      </c>
      <c r="I97" s="591">
        <v>0</v>
      </c>
      <c r="J97" s="591">
        <v>0</v>
      </c>
      <c r="K97" s="591">
        <v>0</v>
      </c>
      <c r="L97" s="591">
        <v>0</v>
      </c>
      <c r="M97" s="591">
        <v>0</v>
      </c>
      <c r="N97" s="591">
        <v>0</v>
      </c>
      <c r="O97" s="591">
        <v>0</v>
      </c>
      <c r="P97" s="591">
        <v>0</v>
      </c>
      <c r="Q97" s="591">
        <v>0</v>
      </c>
      <c r="R97" s="591">
        <v>0</v>
      </c>
      <c r="S97" s="591">
        <v>0</v>
      </c>
      <c r="T97" s="591">
        <v>0</v>
      </c>
      <c r="U97" s="591">
        <v>0</v>
      </c>
      <c r="V97" s="591">
        <v>0</v>
      </c>
      <c r="W97" s="591">
        <v>0</v>
      </c>
      <c r="X97" s="591">
        <v>0</v>
      </c>
      <c r="Y97" s="591">
        <v>0</v>
      </c>
      <c r="Z97" s="591">
        <v>0</v>
      </c>
      <c r="AA97" s="591">
        <v>0</v>
      </c>
      <c r="AB97" s="591">
        <v>0</v>
      </c>
      <c r="AC97" s="591">
        <v>0</v>
      </c>
      <c r="AD97" s="591">
        <v>0</v>
      </c>
      <c r="AE97" s="591">
        <v>0</v>
      </c>
      <c r="AF97" s="623"/>
    </row>
    <row r="98" spans="1:32" s="597" customFormat="1" x14ac:dyDescent="0.3">
      <c r="A98" s="587" t="s">
        <v>28</v>
      </c>
      <c r="B98" s="584">
        <f t="shared" si="102"/>
        <v>0</v>
      </c>
      <c r="C98" s="596">
        <f t="shared" si="103"/>
        <v>0</v>
      </c>
      <c r="D98" s="584">
        <f t="shared" si="104"/>
        <v>0</v>
      </c>
      <c r="E98" s="596">
        <f t="shared" si="105"/>
        <v>0</v>
      </c>
      <c r="F98" s="571" t="e">
        <f t="shared" si="106"/>
        <v>#DIV/0!</v>
      </c>
      <c r="G98" s="571" t="e">
        <f t="shared" si="107"/>
        <v>#DIV/0!</v>
      </c>
      <c r="H98" s="591">
        <v>0</v>
      </c>
      <c r="I98" s="591">
        <v>0</v>
      </c>
      <c r="J98" s="591">
        <v>0</v>
      </c>
      <c r="K98" s="591">
        <v>0</v>
      </c>
      <c r="L98" s="591">
        <v>0</v>
      </c>
      <c r="M98" s="591">
        <v>0</v>
      </c>
      <c r="N98" s="591">
        <v>0</v>
      </c>
      <c r="O98" s="591">
        <v>0</v>
      </c>
      <c r="P98" s="591">
        <v>0</v>
      </c>
      <c r="Q98" s="591">
        <v>0</v>
      </c>
      <c r="R98" s="591">
        <v>0</v>
      </c>
      <c r="S98" s="591">
        <v>0</v>
      </c>
      <c r="T98" s="591">
        <v>0</v>
      </c>
      <c r="U98" s="591">
        <v>0</v>
      </c>
      <c r="V98" s="591">
        <v>0</v>
      </c>
      <c r="W98" s="591">
        <v>0</v>
      </c>
      <c r="X98" s="591">
        <v>0</v>
      </c>
      <c r="Y98" s="591">
        <v>0</v>
      </c>
      <c r="Z98" s="591">
        <v>0</v>
      </c>
      <c r="AA98" s="591">
        <v>0</v>
      </c>
      <c r="AB98" s="591">
        <v>0</v>
      </c>
      <c r="AC98" s="591">
        <v>0</v>
      </c>
      <c r="AD98" s="591">
        <v>0</v>
      </c>
      <c r="AE98" s="591">
        <v>0</v>
      </c>
      <c r="AF98" s="623"/>
    </row>
    <row r="99" spans="1:32" s="597" customFormat="1" x14ac:dyDescent="0.3">
      <c r="A99" s="588" t="s">
        <v>380</v>
      </c>
      <c r="B99" s="1446">
        <f t="shared" si="102"/>
        <v>0</v>
      </c>
      <c r="C99" s="1443">
        <f t="shared" si="103"/>
        <v>0</v>
      </c>
      <c r="D99" s="1446">
        <f t="shared" si="104"/>
        <v>0</v>
      </c>
      <c r="E99" s="1443">
        <f t="shared" si="105"/>
        <v>0</v>
      </c>
      <c r="F99" s="1444" t="e">
        <f t="shared" si="106"/>
        <v>#DIV/0!</v>
      </c>
      <c r="G99" s="1444" t="e">
        <f t="shared" si="107"/>
        <v>#DIV/0!</v>
      </c>
      <c r="H99" s="1447">
        <v>0</v>
      </c>
      <c r="I99" s="1447">
        <v>0</v>
      </c>
      <c r="J99" s="1447">
        <v>0</v>
      </c>
      <c r="K99" s="1447">
        <v>0</v>
      </c>
      <c r="L99" s="1447">
        <v>0</v>
      </c>
      <c r="M99" s="1447">
        <v>0</v>
      </c>
      <c r="N99" s="1447">
        <v>0</v>
      </c>
      <c r="O99" s="1447">
        <v>0</v>
      </c>
      <c r="P99" s="1447">
        <v>0</v>
      </c>
      <c r="Q99" s="1447">
        <v>0</v>
      </c>
      <c r="R99" s="1447">
        <v>0</v>
      </c>
      <c r="S99" s="1447">
        <v>0</v>
      </c>
      <c r="T99" s="1447">
        <v>0</v>
      </c>
      <c r="U99" s="1447">
        <v>0</v>
      </c>
      <c r="V99" s="1447">
        <v>0</v>
      </c>
      <c r="W99" s="1447">
        <v>0</v>
      </c>
      <c r="X99" s="1447">
        <v>0</v>
      </c>
      <c r="Y99" s="1447">
        <v>0</v>
      </c>
      <c r="Z99" s="1447">
        <v>0</v>
      </c>
      <c r="AA99" s="1447">
        <v>0</v>
      </c>
      <c r="AB99" s="1447">
        <v>0</v>
      </c>
      <c r="AC99" s="1447">
        <v>0</v>
      </c>
      <c r="AD99" s="1447">
        <v>0</v>
      </c>
      <c r="AE99" s="1447">
        <v>0</v>
      </c>
      <c r="AF99" s="623"/>
    </row>
    <row r="100" spans="1:32" s="597" customFormat="1" x14ac:dyDescent="0.3">
      <c r="A100" s="587" t="s">
        <v>95</v>
      </c>
      <c r="B100" s="584">
        <f>H100+J100+L100+N100+P100+R100+T100+V100+X100+Z100+AB100+AD100</f>
        <v>26217.91</v>
      </c>
      <c r="C100" s="596">
        <f>H100+J100+L100+N100+P100+R100+T100+V100+X100+Z100+AB100</f>
        <v>26217.91</v>
      </c>
      <c r="D100" s="584">
        <f>E100</f>
        <v>26217.1</v>
      </c>
      <c r="E100" s="596">
        <f>I100+K100+M100+O100+Q100+S100+U100+W100+Y100+AA100+AC100+AE100</f>
        <v>26217.1</v>
      </c>
      <c r="F100" s="571">
        <f t="shared" ref="F100" si="108">E100/B100*100</f>
        <v>99.996910508884952</v>
      </c>
      <c r="G100" s="571">
        <f t="shared" ref="G100" si="109">E100/C100*100</f>
        <v>99.996910508884952</v>
      </c>
      <c r="H100" s="591">
        <v>0</v>
      </c>
      <c r="I100" s="591">
        <v>0</v>
      </c>
      <c r="J100" s="591">
        <v>26217.91</v>
      </c>
      <c r="K100" s="591">
        <v>0</v>
      </c>
      <c r="L100" s="591">
        <v>0</v>
      </c>
      <c r="M100" s="591">
        <v>26217.1</v>
      </c>
      <c r="N100" s="591">
        <v>0</v>
      </c>
      <c r="O100" s="591">
        <v>0</v>
      </c>
      <c r="P100" s="591">
        <v>0</v>
      </c>
      <c r="Q100" s="591">
        <v>0</v>
      </c>
      <c r="R100" s="591">
        <v>0</v>
      </c>
      <c r="S100" s="591">
        <v>0</v>
      </c>
      <c r="T100" s="591">
        <v>0</v>
      </c>
      <c r="U100" s="591">
        <v>0</v>
      </c>
      <c r="V100" s="591">
        <v>0</v>
      </c>
      <c r="W100" s="591">
        <v>0</v>
      </c>
      <c r="X100" s="591">
        <v>0</v>
      </c>
      <c r="Y100" s="591">
        <v>0</v>
      </c>
      <c r="Z100" s="591">
        <v>0</v>
      </c>
      <c r="AA100" s="591">
        <v>0</v>
      </c>
      <c r="AB100" s="591">
        <v>0</v>
      </c>
      <c r="AC100" s="591">
        <v>0</v>
      </c>
      <c r="AD100" s="591">
        <v>0</v>
      </c>
      <c r="AE100" s="591">
        <v>0</v>
      </c>
      <c r="AF100" s="623"/>
    </row>
    <row r="101" spans="1:32" s="595" customFormat="1" ht="21.75" customHeight="1" x14ac:dyDescent="0.3">
      <c r="A101" s="602" t="s">
        <v>394</v>
      </c>
      <c r="B101" s="594">
        <f>B103+B104+B105+B107</f>
        <v>325152.03000000003</v>
      </c>
      <c r="C101" s="594">
        <f>C103+C104+C105+C107</f>
        <v>325152.03000000003</v>
      </c>
      <c r="D101" s="594">
        <f>D103+D104+D105+D107</f>
        <v>325151.20999999996</v>
      </c>
      <c r="E101" s="594">
        <f>E103+E104+E105+E106+E107</f>
        <v>136613.20000000001</v>
      </c>
      <c r="F101" s="568">
        <f t="shared" si="85"/>
        <v>42.015176715950382</v>
      </c>
      <c r="G101" s="568">
        <f>E101/C101*100</f>
        <v>42.015176715950382</v>
      </c>
      <c r="H101" s="594">
        <f t="shared" ref="H101:AE101" si="110">H103+H104+H105+H107</f>
        <v>0</v>
      </c>
      <c r="I101" s="594">
        <f t="shared" si="110"/>
        <v>0</v>
      </c>
      <c r="J101" s="594">
        <f>J103+J104+J105+J107</f>
        <v>26522.52</v>
      </c>
      <c r="K101" s="594">
        <f t="shared" si="110"/>
        <v>304.61</v>
      </c>
      <c r="L101" s="594">
        <f t="shared" si="110"/>
        <v>3990.15</v>
      </c>
      <c r="M101" s="594">
        <f t="shared" si="110"/>
        <v>26743.149999999998</v>
      </c>
      <c r="N101" s="594">
        <f t="shared" si="110"/>
        <v>2981.66</v>
      </c>
      <c r="O101" s="594">
        <f t="shared" si="110"/>
        <v>2981.66</v>
      </c>
      <c r="P101" s="594">
        <f t="shared" si="110"/>
        <v>13272.7</v>
      </c>
      <c r="Q101" s="594">
        <f t="shared" si="110"/>
        <v>12113.57</v>
      </c>
      <c r="R101" s="594">
        <f t="shared" si="110"/>
        <v>0</v>
      </c>
      <c r="S101" s="594">
        <f t="shared" si="110"/>
        <v>0</v>
      </c>
      <c r="T101" s="594">
        <f t="shared" si="110"/>
        <v>1958</v>
      </c>
      <c r="U101" s="594">
        <f t="shared" si="110"/>
        <v>2336.1799999999998</v>
      </c>
      <c r="V101" s="594">
        <f t="shared" si="110"/>
        <v>0</v>
      </c>
      <c r="W101" s="594">
        <f t="shared" si="110"/>
        <v>0</v>
      </c>
      <c r="X101" s="594">
        <f t="shared" si="110"/>
        <v>19167.490000000002</v>
      </c>
      <c r="Y101" s="594">
        <f t="shared" si="110"/>
        <v>20476.21</v>
      </c>
      <c r="Z101" s="594">
        <f t="shared" si="110"/>
        <v>26263.86</v>
      </c>
      <c r="AA101" s="594">
        <f t="shared" si="110"/>
        <v>27281.08</v>
      </c>
      <c r="AB101" s="594">
        <f t="shared" si="110"/>
        <v>10374.9</v>
      </c>
      <c r="AC101" s="594">
        <f t="shared" si="110"/>
        <v>10374.9</v>
      </c>
      <c r="AD101" s="594">
        <f t="shared" si="110"/>
        <v>220620.75</v>
      </c>
      <c r="AE101" s="594">
        <f t="shared" si="110"/>
        <v>34001.839999999997</v>
      </c>
      <c r="AF101" s="622"/>
    </row>
    <row r="102" spans="1:32" s="597" customFormat="1" x14ac:dyDescent="0.3">
      <c r="A102" s="570" t="s">
        <v>378</v>
      </c>
      <c r="B102" s="596"/>
      <c r="C102" s="596"/>
      <c r="D102" s="596"/>
      <c r="E102" s="596"/>
      <c r="F102" s="568"/>
      <c r="G102" s="568"/>
      <c r="H102" s="596"/>
      <c r="I102" s="596"/>
      <c r="J102" s="596"/>
      <c r="K102" s="596"/>
      <c r="L102" s="596"/>
      <c r="M102" s="596"/>
      <c r="N102" s="596"/>
      <c r="O102" s="596"/>
      <c r="P102" s="596"/>
      <c r="Q102" s="596"/>
      <c r="R102" s="596"/>
      <c r="S102" s="596"/>
      <c r="T102" s="596"/>
      <c r="U102" s="596"/>
      <c r="V102" s="596"/>
      <c r="W102" s="596"/>
      <c r="X102" s="596"/>
      <c r="Y102" s="596"/>
      <c r="Z102" s="596"/>
      <c r="AA102" s="596"/>
      <c r="AB102" s="596"/>
      <c r="AC102" s="596"/>
      <c r="AD102" s="596"/>
      <c r="AE102" s="623"/>
      <c r="AF102" s="623"/>
    </row>
    <row r="103" spans="1:32" s="597" customFormat="1" x14ac:dyDescent="0.3">
      <c r="A103" s="598" t="s">
        <v>29</v>
      </c>
      <c r="B103" s="596">
        <f t="shared" ref="B103:E106" si="111">B68</f>
        <v>0</v>
      </c>
      <c r="C103" s="596">
        <f t="shared" si="111"/>
        <v>0</v>
      </c>
      <c r="D103" s="596">
        <f t="shared" si="111"/>
        <v>0</v>
      </c>
      <c r="E103" s="596">
        <f t="shared" si="111"/>
        <v>0</v>
      </c>
      <c r="F103" s="571" t="e">
        <f t="shared" si="85"/>
        <v>#DIV/0!</v>
      </c>
      <c r="G103" s="571" t="e">
        <f t="shared" si="92"/>
        <v>#DIV/0!</v>
      </c>
      <c r="H103" s="596">
        <f t="shared" ref="H103:AE103" si="112">H68</f>
        <v>0</v>
      </c>
      <c r="I103" s="596">
        <f t="shared" si="112"/>
        <v>0</v>
      </c>
      <c r="J103" s="596">
        <f t="shared" si="112"/>
        <v>0</v>
      </c>
      <c r="K103" s="596">
        <f t="shared" si="112"/>
        <v>0</v>
      </c>
      <c r="L103" s="596">
        <f t="shared" si="112"/>
        <v>0</v>
      </c>
      <c r="M103" s="596">
        <f t="shared" si="112"/>
        <v>0</v>
      </c>
      <c r="N103" s="596">
        <f t="shared" si="112"/>
        <v>0</v>
      </c>
      <c r="O103" s="596">
        <f t="shared" si="112"/>
        <v>0</v>
      </c>
      <c r="P103" s="596">
        <f t="shared" si="112"/>
        <v>0</v>
      </c>
      <c r="Q103" s="596">
        <f t="shared" si="112"/>
        <v>0</v>
      </c>
      <c r="R103" s="596">
        <f t="shared" si="112"/>
        <v>0</v>
      </c>
      <c r="S103" s="596">
        <f t="shared" si="112"/>
        <v>0</v>
      </c>
      <c r="T103" s="596">
        <f t="shared" si="112"/>
        <v>0</v>
      </c>
      <c r="U103" s="596">
        <f t="shared" si="112"/>
        <v>0</v>
      </c>
      <c r="V103" s="596">
        <f t="shared" si="112"/>
        <v>0</v>
      </c>
      <c r="W103" s="596">
        <f t="shared" si="112"/>
        <v>0</v>
      </c>
      <c r="X103" s="596">
        <f t="shared" si="112"/>
        <v>0</v>
      </c>
      <c r="Y103" s="596">
        <f t="shared" si="112"/>
        <v>0</v>
      </c>
      <c r="Z103" s="596">
        <f t="shared" si="112"/>
        <v>0</v>
      </c>
      <c r="AA103" s="596">
        <f t="shared" si="112"/>
        <v>0</v>
      </c>
      <c r="AB103" s="596">
        <f t="shared" si="112"/>
        <v>0</v>
      </c>
      <c r="AC103" s="596">
        <f t="shared" si="112"/>
        <v>0</v>
      </c>
      <c r="AD103" s="596">
        <f t="shared" si="112"/>
        <v>0</v>
      </c>
      <c r="AE103" s="596">
        <f t="shared" si="112"/>
        <v>0</v>
      </c>
      <c r="AF103" s="623"/>
    </row>
    <row r="104" spans="1:32" s="597" customFormat="1" x14ac:dyDescent="0.3">
      <c r="A104" s="599" t="s">
        <v>382</v>
      </c>
      <c r="B104" s="596">
        <f t="shared" si="111"/>
        <v>0</v>
      </c>
      <c r="C104" s="596">
        <f t="shared" si="111"/>
        <v>0</v>
      </c>
      <c r="D104" s="596">
        <f t="shared" si="111"/>
        <v>0</v>
      </c>
      <c r="E104" s="596">
        <f t="shared" si="111"/>
        <v>0</v>
      </c>
      <c r="F104" s="571" t="e">
        <f t="shared" si="85"/>
        <v>#DIV/0!</v>
      </c>
      <c r="G104" s="571" t="e">
        <f t="shared" si="92"/>
        <v>#DIV/0!</v>
      </c>
      <c r="H104" s="596">
        <f t="shared" ref="H104:AE104" si="113">H69</f>
        <v>0</v>
      </c>
      <c r="I104" s="596">
        <f t="shared" si="113"/>
        <v>0</v>
      </c>
      <c r="J104" s="596">
        <f t="shared" si="113"/>
        <v>0</v>
      </c>
      <c r="K104" s="596">
        <f t="shared" si="113"/>
        <v>0</v>
      </c>
      <c r="L104" s="596">
        <f t="shared" si="113"/>
        <v>0</v>
      </c>
      <c r="M104" s="596">
        <f t="shared" si="113"/>
        <v>0</v>
      </c>
      <c r="N104" s="596">
        <f t="shared" si="113"/>
        <v>0</v>
      </c>
      <c r="O104" s="596">
        <f t="shared" si="113"/>
        <v>0</v>
      </c>
      <c r="P104" s="596">
        <f t="shared" si="113"/>
        <v>0</v>
      </c>
      <c r="Q104" s="596">
        <f t="shared" si="113"/>
        <v>0</v>
      </c>
      <c r="R104" s="596">
        <f t="shared" si="113"/>
        <v>0</v>
      </c>
      <c r="S104" s="596">
        <f t="shared" si="113"/>
        <v>0</v>
      </c>
      <c r="T104" s="596">
        <f t="shared" si="113"/>
        <v>0</v>
      </c>
      <c r="U104" s="596">
        <f t="shared" si="113"/>
        <v>0</v>
      </c>
      <c r="V104" s="596">
        <f t="shared" si="113"/>
        <v>0</v>
      </c>
      <c r="W104" s="596">
        <f t="shared" si="113"/>
        <v>0</v>
      </c>
      <c r="X104" s="596">
        <f t="shared" si="113"/>
        <v>0</v>
      </c>
      <c r="Y104" s="596">
        <f t="shared" si="113"/>
        <v>0</v>
      </c>
      <c r="Z104" s="596">
        <f t="shared" si="113"/>
        <v>0</v>
      </c>
      <c r="AA104" s="596">
        <f t="shared" si="113"/>
        <v>0</v>
      </c>
      <c r="AB104" s="596">
        <f t="shared" si="113"/>
        <v>0</v>
      </c>
      <c r="AC104" s="596">
        <f t="shared" si="113"/>
        <v>0</v>
      </c>
      <c r="AD104" s="596">
        <f t="shared" si="113"/>
        <v>0</v>
      </c>
      <c r="AE104" s="596">
        <f t="shared" si="113"/>
        <v>0</v>
      </c>
      <c r="AF104" s="623"/>
    </row>
    <row r="105" spans="1:32" s="597" customFormat="1" x14ac:dyDescent="0.3">
      <c r="A105" s="599" t="s">
        <v>28</v>
      </c>
      <c r="B105" s="596">
        <f t="shared" si="111"/>
        <v>38.9</v>
      </c>
      <c r="C105" s="596">
        <f t="shared" si="111"/>
        <v>38.9</v>
      </c>
      <c r="D105" s="596">
        <f t="shared" si="111"/>
        <v>38.89</v>
      </c>
      <c r="E105" s="596">
        <f t="shared" si="111"/>
        <v>38.89</v>
      </c>
      <c r="F105" s="571">
        <f t="shared" si="85"/>
        <v>99.974293059125969</v>
      </c>
      <c r="G105" s="571">
        <f t="shared" si="92"/>
        <v>99.974293059125969</v>
      </c>
      <c r="H105" s="596">
        <f t="shared" ref="H105:AE105" si="114">H70</f>
        <v>0</v>
      </c>
      <c r="I105" s="596">
        <f t="shared" si="114"/>
        <v>0</v>
      </c>
      <c r="J105" s="596">
        <f t="shared" si="114"/>
        <v>0</v>
      </c>
      <c r="K105" s="596">
        <f t="shared" si="114"/>
        <v>0</v>
      </c>
      <c r="L105" s="596">
        <f t="shared" si="114"/>
        <v>0</v>
      </c>
      <c r="M105" s="596">
        <f t="shared" si="114"/>
        <v>0</v>
      </c>
      <c r="N105" s="596">
        <f t="shared" si="114"/>
        <v>0</v>
      </c>
      <c r="O105" s="596">
        <f t="shared" si="114"/>
        <v>0</v>
      </c>
      <c r="P105" s="596">
        <f t="shared" si="114"/>
        <v>0</v>
      </c>
      <c r="Q105" s="596">
        <f t="shared" si="114"/>
        <v>0</v>
      </c>
      <c r="R105" s="596">
        <f t="shared" si="114"/>
        <v>0</v>
      </c>
      <c r="S105" s="596">
        <f t="shared" si="114"/>
        <v>0</v>
      </c>
      <c r="T105" s="596">
        <f t="shared" si="114"/>
        <v>0</v>
      </c>
      <c r="U105" s="596">
        <f t="shared" si="114"/>
        <v>0</v>
      </c>
      <c r="V105" s="596">
        <f t="shared" si="114"/>
        <v>0</v>
      </c>
      <c r="W105" s="596">
        <f t="shared" si="114"/>
        <v>0</v>
      </c>
      <c r="X105" s="596">
        <f t="shared" si="114"/>
        <v>0</v>
      </c>
      <c r="Y105" s="596">
        <f t="shared" si="114"/>
        <v>0</v>
      </c>
      <c r="Z105" s="596">
        <f t="shared" si="114"/>
        <v>0</v>
      </c>
      <c r="AA105" s="596">
        <f t="shared" si="114"/>
        <v>0</v>
      </c>
      <c r="AB105" s="596">
        <f t="shared" si="114"/>
        <v>0</v>
      </c>
      <c r="AC105" s="596">
        <f t="shared" si="114"/>
        <v>0</v>
      </c>
      <c r="AD105" s="596">
        <f t="shared" si="114"/>
        <v>38.9</v>
      </c>
      <c r="AE105" s="596">
        <f t="shared" si="114"/>
        <v>38.89</v>
      </c>
      <c r="AF105" s="623"/>
    </row>
    <row r="106" spans="1:32" s="578" customFormat="1" ht="13.8" x14ac:dyDescent="0.25">
      <c r="A106" s="575" t="s">
        <v>380</v>
      </c>
      <c r="B106" s="1443">
        <f t="shared" si="111"/>
        <v>0</v>
      </c>
      <c r="C106" s="1443">
        <f t="shared" si="111"/>
        <v>0</v>
      </c>
      <c r="D106" s="1443">
        <f t="shared" si="111"/>
        <v>0</v>
      </c>
      <c r="E106" s="1443">
        <f t="shared" si="111"/>
        <v>0</v>
      </c>
      <c r="F106" s="1444" t="e">
        <f t="shared" si="85"/>
        <v>#DIV/0!</v>
      </c>
      <c r="G106" s="1444" t="e">
        <f t="shared" si="92"/>
        <v>#DIV/0!</v>
      </c>
      <c r="H106" s="1443">
        <f t="shared" ref="H106:AE106" si="115">H71</f>
        <v>0</v>
      </c>
      <c r="I106" s="1443">
        <f t="shared" si="115"/>
        <v>0</v>
      </c>
      <c r="J106" s="1443">
        <f t="shared" si="115"/>
        <v>0</v>
      </c>
      <c r="K106" s="1443">
        <f t="shared" si="115"/>
        <v>0</v>
      </c>
      <c r="L106" s="1443">
        <f t="shared" si="115"/>
        <v>0</v>
      </c>
      <c r="M106" s="1443">
        <f t="shared" si="115"/>
        <v>0</v>
      </c>
      <c r="N106" s="1443">
        <f t="shared" si="115"/>
        <v>0</v>
      </c>
      <c r="O106" s="1443">
        <f t="shared" si="115"/>
        <v>0</v>
      </c>
      <c r="P106" s="1443">
        <f t="shared" si="115"/>
        <v>0</v>
      </c>
      <c r="Q106" s="1443">
        <f t="shared" si="115"/>
        <v>0</v>
      </c>
      <c r="R106" s="1443">
        <f t="shared" si="115"/>
        <v>0</v>
      </c>
      <c r="S106" s="1443">
        <f t="shared" si="115"/>
        <v>0</v>
      </c>
      <c r="T106" s="1443">
        <f t="shared" si="115"/>
        <v>0</v>
      </c>
      <c r="U106" s="1443">
        <f t="shared" si="115"/>
        <v>0</v>
      </c>
      <c r="V106" s="1443">
        <f t="shared" si="115"/>
        <v>0</v>
      </c>
      <c r="W106" s="1443">
        <f t="shared" si="115"/>
        <v>0</v>
      </c>
      <c r="X106" s="1443">
        <f t="shared" si="115"/>
        <v>0</v>
      </c>
      <c r="Y106" s="1443">
        <f t="shared" si="115"/>
        <v>0</v>
      </c>
      <c r="Z106" s="1443">
        <f t="shared" si="115"/>
        <v>0</v>
      </c>
      <c r="AA106" s="1443">
        <f t="shared" si="115"/>
        <v>0</v>
      </c>
      <c r="AB106" s="1443">
        <f t="shared" si="115"/>
        <v>0</v>
      </c>
      <c r="AC106" s="1443">
        <f t="shared" si="115"/>
        <v>0</v>
      </c>
      <c r="AD106" s="1443">
        <f t="shared" si="115"/>
        <v>0</v>
      </c>
      <c r="AE106" s="1443">
        <f t="shared" si="115"/>
        <v>0</v>
      </c>
      <c r="AF106" s="620"/>
    </row>
    <row r="107" spans="1:32" s="597" customFormat="1" x14ac:dyDescent="0.3">
      <c r="A107" s="599" t="s">
        <v>275</v>
      </c>
      <c r="B107" s="596">
        <f>B72</f>
        <v>325113.13</v>
      </c>
      <c r="C107" s="596">
        <f>C72</f>
        <v>325113.13</v>
      </c>
      <c r="D107" s="596">
        <f>D72</f>
        <v>325112.31999999995</v>
      </c>
      <c r="E107" s="596">
        <f>E72</f>
        <v>136574.31</v>
      </c>
      <c r="F107" s="571">
        <f t="shared" si="85"/>
        <v>42.008241869530153</v>
      </c>
      <c r="G107" s="571">
        <f t="shared" si="92"/>
        <v>42.008241869530153</v>
      </c>
      <c r="H107" s="596">
        <f t="shared" ref="H107:AB107" si="116">H72</f>
        <v>0</v>
      </c>
      <c r="I107" s="596">
        <f t="shared" si="116"/>
        <v>0</v>
      </c>
      <c r="J107" s="596">
        <f t="shared" si="116"/>
        <v>26522.52</v>
      </c>
      <c r="K107" s="596">
        <f t="shared" si="116"/>
        <v>304.61</v>
      </c>
      <c r="L107" s="596">
        <f t="shared" si="116"/>
        <v>3990.15</v>
      </c>
      <c r="M107" s="596">
        <f t="shared" si="116"/>
        <v>26743.149999999998</v>
      </c>
      <c r="N107" s="596">
        <f t="shared" si="116"/>
        <v>2981.66</v>
      </c>
      <c r="O107" s="596">
        <f t="shared" si="116"/>
        <v>2981.66</v>
      </c>
      <c r="P107" s="596">
        <f t="shared" si="116"/>
        <v>13272.7</v>
      </c>
      <c r="Q107" s="596">
        <f t="shared" si="116"/>
        <v>12113.57</v>
      </c>
      <c r="R107" s="596">
        <f t="shared" si="116"/>
        <v>0</v>
      </c>
      <c r="S107" s="596">
        <f t="shared" si="116"/>
        <v>0</v>
      </c>
      <c r="T107" s="596">
        <f t="shared" si="116"/>
        <v>1958</v>
      </c>
      <c r="U107" s="596">
        <f t="shared" si="116"/>
        <v>2336.1799999999998</v>
      </c>
      <c r="V107" s="596">
        <f t="shared" si="116"/>
        <v>0</v>
      </c>
      <c r="W107" s="596">
        <f t="shared" si="116"/>
        <v>0</v>
      </c>
      <c r="X107" s="596">
        <f t="shared" si="116"/>
        <v>19167.490000000002</v>
      </c>
      <c r="Y107" s="596">
        <f t="shared" si="116"/>
        <v>20476.21</v>
      </c>
      <c r="Z107" s="596">
        <f t="shared" si="116"/>
        <v>26263.86</v>
      </c>
      <c r="AA107" s="596">
        <f t="shared" si="116"/>
        <v>27281.08</v>
      </c>
      <c r="AB107" s="596">
        <f t="shared" si="116"/>
        <v>10374.9</v>
      </c>
      <c r="AC107" s="596">
        <f>AC72</f>
        <v>10374.9</v>
      </c>
      <c r="AD107" s="596">
        <f>AD72</f>
        <v>220581.85</v>
      </c>
      <c r="AE107" s="596">
        <f>AE72</f>
        <v>33962.949999999997</v>
      </c>
      <c r="AF107" s="623"/>
    </row>
    <row r="108" spans="1:32" s="569" customFormat="1" ht="29.25" customHeight="1" x14ac:dyDescent="0.3">
      <c r="A108" s="1045" t="s">
        <v>108</v>
      </c>
      <c r="B108" s="1042">
        <f>B110+B111+B109+B113</f>
        <v>575655.19000000006</v>
      </c>
      <c r="C108" s="1042">
        <f>C110+C111+C109+C113</f>
        <v>575194.29</v>
      </c>
      <c r="D108" s="1042">
        <f>D110+D111+D109+D113</f>
        <v>543718.06999999995</v>
      </c>
      <c r="E108" s="1042">
        <f>E110+E111+E109+E113</f>
        <v>344673.54000000004</v>
      </c>
      <c r="F108" s="1042">
        <f>E108/B108*100</f>
        <v>59.874999129253048</v>
      </c>
      <c r="G108" s="1042">
        <f>E108/C108*100</f>
        <v>59.922976634555958</v>
      </c>
      <c r="H108" s="1042">
        <f>H110+H111+H109+H113</f>
        <v>0</v>
      </c>
      <c r="I108" s="1042">
        <f t="shared" ref="I108:AE108" si="117">I110+I111+I109+I113</f>
        <v>0</v>
      </c>
      <c r="J108" s="1042">
        <f t="shared" si="117"/>
        <v>92057.9</v>
      </c>
      <c r="K108" s="1042">
        <f t="shared" si="117"/>
        <v>65839.989999999991</v>
      </c>
      <c r="L108" s="1042">
        <f t="shared" si="117"/>
        <v>3990.15</v>
      </c>
      <c r="M108" s="1042">
        <f t="shared" si="117"/>
        <v>26743.149999999998</v>
      </c>
      <c r="N108" s="1042">
        <f t="shared" si="117"/>
        <v>53407.199999999997</v>
      </c>
      <c r="O108" s="1042">
        <f t="shared" si="117"/>
        <v>2981.66</v>
      </c>
      <c r="P108" s="1042">
        <f t="shared" si="117"/>
        <v>28632.9</v>
      </c>
      <c r="Q108" s="1042">
        <f t="shared" si="117"/>
        <v>77899.26999999999</v>
      </c>
      <c r="R108" s="1042">
        <f t="shared" si="117"/>
        <v>10218.58</v>
      </c>
      <c r="S108" s="1042">
        <f t="shared" si="117"/>
        <v>10218.58</v>
      </c>
      <c r="T108" s="1042">
        <f t="shared" si="117"/>
        <v>13475.82</v>
      </c>
      <c r="U108" s="1042">
        <f t="shared" si="117"/>
        <v>13854</v>
      </c>
      <c r="V108" s="1042">
        <f t="shared" si="117"/>
        <v>14675.57</v>
      </c>
      <c r="W108" s="1042">
        <f t="shared" si="117"/>
        <v>14675.57</v>
      </c>
      <c r="X108" s="1042">
        <f t="shared" si="117"/>
        <v>33086.720000000001</v>
      </c>
      <c r="Y108" s="1042">
        <f t="shared" si="117"/>
        <v>34395.440000000002</v>
      </c>
      <c r="Z108" s="1042">
        <f t="shared" si="117"/>
        <v>41468.04</v>
      </c>
      <c r="AA108" s="1042">
        <f t="shared" si="117"/>
        <v>42485.26</v>
      </c>
      <c r="AB108" s="1042">
        <f t="shared" si="117"/>
        <v>10374.9</v>
      </c>
      <c r="AC108" s="1042">
        <f t="shared" si="117"/>
        <v>10374.9</v>
      </c>
      <c r="AD108" s="1042">
        <f t="shared" si="117"/>
        <v>274267.41000000003</v>
      </c>
      <c r="AE108" s="1042">
        <f t="shared" si="117"/>
        <v>45205.72</v>
      </c>
      <c r="AF108" s="619"/>
    </row>
    <row r="109" spans="1:32" s="569" customFormat="1" ht="21.75" customHeight="1" x14ac:dyDescent="0.3">
      <c r="A109" s="581" t="s">
        <v>29</v>
      </c>
      <c r="B109" s="568">
        <f>B103+B60+B31</f>
        <v>82361.8</v>
      </c>
      <c r="C109" s="568">
        <f>C103+C60+C31</f>
        <v>82361.8</v>
      </c>
      <c r="D109" s="568">
        <f>D103+D60+D31</f>
        <v>50425.5</v>
      </c>
      <c r="E109" s="568">
        <f>E103+E60+E31</f>
        <v>50425.5</v>
      </c>
      <c r="F109" s="568">
        <f>E109/B109*100</f>
        <v>61.224378291878025</v>
      </c>
      <c r="G109" s="568">
        <f>E109/C109*100</f>
        <v>61.224378291878025</v>
      </c>
      <c r="H109" s="568">
        <f>H103+H60+H31</f>
        <v>0</v>
      </c>
      <c r="I109" s="568">
        <f t="shared" ref="I109:AE110" si="118">I103+I60+I31</f>
        <v>0</v>
      </c>
      <c r="J109" s="568">
        <f t="shared" si="118"/>
        <v>0</v>
      </c>
      <c r="K109" s="568">
        <f t="shared" si="118"/>
        <v>0</v>
      </c>
      <c r="L109" s="568">
        <f t="shared" si="118"/>
        <v>0</v>
      </c>
      <c r="M109" s="568">
        <f t="shared" si="118"/>
        <v>0</v>
      </c>
      <c r="N109" s="568">
        <f t="shared" si="118"/>
        <v>50425.54</v>
      </c>
      <c r="O109" s="568">
        <f t="shared" si="118"/>
        <v>0</v>
      </c>
      <c r="P109" s="568">
        <f t="shared" si="118"/>
        <v>0</v>
      </c>
      <c r="Q109" s="568">
        <f t="shared" si="118"/>
        <v>50425.5</v>
      </c>
      <c r="R109" s="568">
        <f t="shared" si="118"/>
        <v>0</v>
      </c>
      <c r="S109" s="568">
        <f t="shared" si="118"/>
        <v>0</v>
      </c>
      <c r="T109" s="568">
        <f t="shared" si="118"/>
        <v>0</v>
      </c>
      <c r="U109" s="568">
        <f t="shared" si="118"/>
        <v>0</v>
      </c>
      <c r="V109" s="568">
        <f t="shared" si="118"/>
        <v>0</v>
      </c>
      <c r="W109" s="568">
        <f t="shared" si="118"/>
        <v>0</v>
      </c>
      <c r="X109" s="568">
        <f t="shared" si="118"/>
        <v>0</v>
      </c>
      <c r="Y109" s="568">
        <f t="shared" si="118"/>
        <v>0</v>
      </c>
      <c r="Z109" s="568">
        <f t="shared" si="118"/>
        <v>0</v>
      </c>
      <c r="AA109" s="568">
        <f t="shared" si="118"/>
        <v>0</v>
      </c>
      <c r="AB109" s="568">
        <f t="shared" si="118"/>
        <v>0</v>
      </c>
      <c r="AC109" s="568">
        <f t="shared" si="118"/>
        <v>0</v>
      </c>
      <c r="AD109" s="568">
        <f t="shared" si="118"/>
        <v>31936.26</v>
      </c>
      <c r="AE109" s="568">
        <f t="shared" si="118"/>
        <v>0</v>
      </c>
      <c r="AF109" s="619"/>
    </row>
    <row r="110" spans="1:32" s="569" customFormat="1" ht="19.5" customHeight="1" x14ac:dyDescent="0.3">
      <c r="A110" s="603" t="s">
        <v>382</v>
      </c>
      <c r="B110" s="568">
        <f>B104+B61+B32</f>
        <v>8963.1</v>
      </c>
      <c r="C110" s="568">
        <f>C104+C61+C32</f>
        <v>8963.1</v>
      </c>
      <c r="D110" s="568">
        <f>D104+D61+D32</f>
        <v>8963.1</v>
      </c>
      <c r="E110" s="568">
        <f t="shared" ref="E110" si="119">E104+E61+E32</f>
        <v>8963.1</v>
      </c>
      <c r="F110" s="568">
        <f>E110/B110*100</f>
        <v>100</v>
      </c>
      <c r="G110" s="568">
        <f>E110/C110*100</f>
        <v>100</v>
      </c>
      <c r="H110" s="568">
        <f>H104+H61+H32</f>
        <v>0</v>
      </c>
      <c r="I110" s="568">
        <f t="shared" si="118"/>
        <v>0</v>
      </c>
      <c r="J110" s="568">
        <f t="shared" si="118"/>
        <v>0</v>
      </c>
      <c r="K110" s="568">
        <f t="shared" si="118"/>
        <v>0</v>
      </c>
      <c r="L110" s="568">
        <f t="shared" si="118"/>
        <v>0</v>
      </c>
      <c r="M110" s="568">
        <f t="shared" si="118"/>
        <v>0</v>
      </c>
      <c r="N110" s="568">
        <f t="shared" si="118"/>
        <v>0</v>
      </c>
      <c r="O110" s="568">
        <f t="shared" si="118"/>
        <v>0</v>
      </c>
      <c r="P110" s="568">
        <f t="shared" si="118"/>
        <v>0</v>
      </c>
      <c r="Q110" s="568">
        <f t="shared" si="118"/>
        <v>0</v>
      </c>
      <c r="R110" s="568">
        <f t="shared" si="118"/>
        <v>0</v>
      </c>
      <c r="S110" s="568">
        <f t="shared" si="118"/>
        <v>0</v>
      </c>
      <c r="T110" s="568">
        <f t="shared" si="118"/>
        <v>0</v>
      </c>
      <c r="U110" s="568">
        <f t="shared" si="118"/>
        <v>0</v>
      </c>
      <c r="V110" s="568">
        <f t="shared" si="118"/>
        <v>0</v>
      </c>
      <c r="W110" s="568">
        <f t="shared" si="118"/>
        <v>0</v>
      </c>
      <c r="X110" s="568">
        <f t="shared" si="118"/>
        <v>0</v>
      </c>
      <c r="Y110" s="568">
        <f t="shared" si="118"/>
        <v>0</v>
      </c>
      <c r="Z110" s="568">
        <f t="shared" si="118"/>
        <v>0</v>
      </c>
      <c r="AA110" s="568">
        <f t="shared" si="118"/>
        <v>0</v>
      </c>
      <c r="AB110" s="568">
        <f t="shared" si="118"/>
        <v>0</v>
      </c>
      <c r="AC110" s="568">
        <f t="shared" si="118"/>
        <v>0</v>
      </c>
      <c r="AD110" s="568">
        <f t="shared" si="118"/>
        <v>8963.1</v>
      </c>
      <c r="AE110" s="568">
        <f t="shared" si="118"/>
        <v>8963.1</v>
      </c>
      <c r="AF110" s="619"/>
    </row>
    <row r="111" spans="1:32" s="569" customFormat="1" ht="19.5" customHeight="1" x14ac:dyDescent="0.3">
      <c r="A111" s="603" t="s">
        <v>28</v>
      </c>
      <c r="B111" s="568">
        <f t="shared" ref="B111:B113" si="120">B105+B62+B33</f>
        <v>28146.400000000005</v>
      </c>
      <c r="C111" s="568">
        <f>C105+C62+C33</f>
        <v>27685.500000000004</v>
      </c>
      <c r="D111" s="568">
        <f t="shared" ref="D111:E111" si="121">D105+D62+D33</f>
        <v>28146.390000000003</v>
      </c>
      <c r="E111" s="568">
        <f t="shared" si="121"/>
        <v>17639.87</v>
      </c>
      <c r="F111" s="568">
        <f t="shared" ref="F111:F112" si="122">E111/B111*100</f>
        <v>62.67185146235397</v>
      </c>
      <c r="G111" s="568">
        <f t="shared" ref="G111:G112" si="123">E111/C111*100</f>
        <v>63.715193874049582</v>
      </c>
      <c r="H111" s="568">
        <f t="shared" ref="H111:AD111" si="124">H105+H62+H33</f>
        <v>0</v>
      </c>
      <c r="I111" s="568">
        <f t="shared" si="124"/>
        <v>0</v>
      </c>
      <c r="J111" s="568">
        <f t="shared" si="124"/>
        <v>0</v>
      </c>
      <c r="K111" s="568">
        <f t="shared" si="124"/>
        <v>0</v>
      </c>
      <c r="L111" s="568">
        <f t="shared" si="124"/>
        <v>0</v>
      </c>
      <c r="M111" s="568">
        <f t="shared" si="124"/>
        <v>0</v>
      </c>
      <c r="N111" s="568">
        <f t="shared" si="124"/>
        <v>0</v>
      </c>
      <c r="O111" s="568">
        <f t="shared" si="124"/>
        <v>0</v>
      </c>
      <c r="P111" s="568">
        <f t="shared" si="124"/>
        <v>15360.2</v>
      </c>
      <c r="Q111" s="568">
        <f t="shared" si="124"/>
        <v>15360.2</v>
      </c>
      <c r="R111" s="568">
        <f t="shared" si="124"/>
        <v>0</v>
      </c>
      <c r="S111" s="568">
        <f t="shared" si="124"/>
        <v>0</v>
      </c>
      <c r="T111" s="568">
        <f t="shared" si="124"/>
        <v>0</v>
      </c>
      <c r="U111" s="568">
        <f t="shared" si="124"/>
        <v>0</v>
      </c>
      <c r="V111" s="568">
        <f t="shared" si="124"/>
        <v>0</v>
      </c>
      <c r="W111" s="568">
        <f t="shared" si="124"/>
        <v>0</v>
      </c>
      <c r="X111" s="568">
        <f t="shared" si="124"/>
        <v>0</v>
      </c>
      <c r="Y111" s="568">
        <f t="shared" si="124"/>
        <v>0</v>
      </c>
      <c r="Z111" s="568">
        <f t="shared" si="124"/>
        <v>0</v>
      </c>
      <c r="AA111" s="568">
        <f t="shared" si="124"/>
        <v>0</v>
      </c>
      <c r="AB111" s="568">
        <f t="shared" si="124"/>
        <v>0</v>
      </c>
      <c r="AC111" s="568">
        <f t="shared" si="124"/>
        <v>0</v>
      </c>
      <c r="AD111" s="568">
        <f t="shared" si="124"/>
        <v>12786.2</v>
      </c>
      <c r="AE111" s="568">
        <f>AE105+AE62+AE33</f>
        <v>2279.67</v>
      </c>
      <c r="AF111" s="619"/>
    </row>
    <row r="112" spans="1:32" s="578" customFormat="1" ht="20.25" customHeight="1" x14ac:dyDescent="0.25">
      <c r="A112" s="980" t="s">
        <v>380</v>
      </c>
      <c r="B112" s="981">
        <f t="shared" si="120"/>
        <v>27646.600000000002</v>
      </c>
      <c r="C112" s="981">
        <f>C106+C63+C34</f>
        <v>27646.600000000002</v>
      </c>
      <c r="D112" s="981">
        <f t="shared" ref="D112" si="125">D106+D63+D34</f>
        <v>2240.8000000000002</v>
      </c>
      <c r="E112" s="981">
        <f>E106+E63+E34</f>
        <v>2240.7800000000002</v>
      </c>
      <c r="F112" s="981">
        <f t="shared" si="122"/>
        <v>8.1050834460657004</v>
      </c>
      <c r="G112" s="981">
        <f t="shared" si="123"/>
        <v>8.1050834460657004</v>
      </c>
      <c r="H112" s="982">
        <f t="shared" ref="H112:AE112" si="126">H106+H63+H34</f>
        <v>0</v>
      </c>
      <c r="I112" s="982">
        <f t="shared" si="126"/>
        <v>0</v>
      </c>
      <c r="J112" s="982">
        <f t="shared" si="126"/>
        <v>0</v>
      </c>
      <c r="K112" s="982">
        <f t="shared" si="126"/>
        <v>0</v>
      </c>
      <c r="L112" s="982">
        <f t="shared" si="126"/>
        <v>0</v>
      </c>
      <c r="M112" s="982">
        <f t="shared" si="126"/>
        <v>0</v>
      </c>
      <c r="N112" s="982">
        <f t="shared" si="126"/>
        <v>0</v>
      </c>
      <c r="O112" s="982">
        <f t="shared" si="126"/>
        <v>0</v>
      </c>
      <c r="P112" s="982">
        <f t="shared" si="126"/>
        <v>15360.2</v>
      </c>
      <c r="Q112" s="982">
        <f t="shared" si="126"/>
        <v>0</v>
      </c>
      <c r="R112" s="982">
        <f t="shared" si="126"/>
        <v>0</v>
      </c>
      <c r="S112" s="982">
        <f t="shared" si="126"/>
        <v>0</v>
      </c>
      <c r="T112" s="982">
        <f t="shared" si="126"/>
        <v>0</v>
      </c>
      <c r="U112" s="982">
        <f t="shared" si="126"/>
        <v>0</v>
      </c>
      <c r="V112" s="982">
        <f t="shared" si="126"/>
        <v>0</v>
      </c>
      <c r="W112" s="982">
        <f t="shared" si="126"/>
        <v>0</v>
      </c>
      <c r="X112" s="982">
        <f t="shared" si="126"/>
        <v>0</v>
      </c>
      <c r="Y112" s="982">
        <f t="shared" si="126"/>
        <v>0</v>
      </c>
      <c r="Z112" s="982">
        <f t="shared" si="126"/>
        <v>0</v>
      </c>
      <c r="AA112" s="982">
        <f t="shared" si="126"/>
        <v>0</v>
      </c>
      <c r="AB112" s="982">
        <f t="shared" si="126"/>
        <v>0</v>
      </c>
      <c r="AC112" s="982">
        <f t="shared" si="126"/>
        <v>0</v>
      </c>
      <c r="AD112" s="982">
        <f t="shared" si="126"/>
        <v>12286.400000000001</v>
      </c>
      <c r="AE112" s="982">
        <f t="shared" si="126"/>
        <v>2240.7800000000002</v>
      </c>
      <c r="AF112" s="620"/>
    </row>
    <row r="113" spans="1:155" s="569" customFormat="1" ht="25.5" customHeight="1" x14ac:dyDescent="0.3">
      <c r="A113" s="582" t="s">
        <v>95</v>
      </c>
      <c r="B113" s="568">
        <f t="shared" si="120"/>
        <v>456183.89</v>
      </c>
      <c r="C113" s="568">
        <f>C107+C64+C35</f>
        <v>456183.89</v>
      </c>
      <c r="D113" s="568">
        <f>D107+D64+D35</f>
        <v>456183.07999999996</v>
      </c>
      <c r="E113" s="568">
        <f>E107+E64+E35</f>
        <v>267645.07</v>
      </c>
      <c r="F113" s="1015">
        <f>E113/B113*100</f>
        <v>58.670434416261386</v>
      </c>
      <c r="G113" s="1015">
        <f>E113/C113*100</f>
        <v>58.670434416261386</v>
      </c>
      <c r="H113" s="568">
        <f t="shared" ref="H113:AE113" si="127">H107+H64+H35</f>
        <v>0</v>
      </c>
      <c r="I113" s="568">
        <f t="shared" si="127"/>
        <v>0</v>
      </c>
      <c r="J113" s="568">
        <f>J107+J64+J35</f>
        <v>92057.9</v>
      </c>
      <c r="K113" s="568">
        <f t="shared" si="127"/>
        <v>65839.989999999991</v>
      </c>
      <c r="L113" s="568">
        <f t="shared" si="127"/>
        <v>3990.15</v>
      </c>
      <c r="M113" s="568">
        <f t="shared" si="127"/>
        <v>26743.149999999998</v>
      </c>
      <c r="N113" s="568">
        <f t="shared" si="127"/>
        <v>2981.66</v>
      </c>
      <c r="O113" s="568">
        <f t="shared" si="127"/>
        <v>2981.66</v>
      </c>
      <c r="P113" s="568">
        <f t="shared" si="127"/>
        <v>13272.7</v>
      </c>
      <c r="Q113" s="568">
        <f t="shared" si="127"/>
        <v>12113.57</v>
      </c>
      <c r="R113" s="568">
        <f t="shared" si="127"/>
        <v>10218.58</v>
      </c>
      <c r="S113" s="568">
        <f t="shared" si="127"/>
        <v>10218.58</v>
      </c>
      <c r="T113" s="568">
        <f t="shared" si="127"/>
        <v>13475.82</v>
      </c>
      <c r="U113" s="568">
        <f t="shared" si="127"/>
        <v>13854</v>
      </c>
      <c r="V113" s="568">
        <f t="shared" si="127"/>
        <v>14675.57</v>
      </c>
      <c r="W113" s="568">
        <f t="shared" si="127"/>
        <v>14675.57</v>
      </c>
      <c r="X113" s="568">
        <f t="shared" si="127"/>
        <v>33086.720000000001</v>
      </c>
      <c r="Y113" s="568">
        <f t="shared" si="127"/>
        <v>34395.440000000002</v>
      </c>
      <c r="Z113" s="568">
        <f t="shared" si="127"/>
        <v>41468.04</v>
      </c>
      <c r="AA113" s="568">
        <f t="shared" si="127"/>
        <v>42485.26</v>
      </c>
      <c r="AB113" s="568">
        <f t="shared" si="127"/>
        <v>10374.9</v>
      </c>
      <c r="AC113" s="568">
        <f t="shared" si="127"/>
        <v>10374.9</v>
      </c>
      <c r="AD113" s="568">
        <f t="shared" si="127"/>
        <v>220581.85</v>
      </c>
      <c r="AE113" s="568">
        <f t="shared" si="127"/>
        <v>33962.949999999997</v>
      </c>
      <c r="AF113" s="619"/>
    </row>
    <row r="114" spans="1:155" s="569" customFormat="1" x14ac:dyDescent="0.3">
      <c r="A114" s="977"/>
      <c r="B114" s="978"/>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9"/>
    </row>
    <row r="115" spans="1:155" s="609" customFormat="1" ht="27.75" customHeight="1" x14ac:dyDescent="0.3">
      <c r="A115" s="606"/>
      <c r="B115" s="610"/>
      <c r="C115" s="610"/>
      <c r="D115" s="610"/>
      <c r="E115" s="610"/>
      <c r="F115" s="610"/>
      <c r="G115" s="610"/>
      <c r="H115" s="612"/>
      <c r="I115" s="612"/>
      <c r="J115" s="612"/>
      <c r="K115" s="612"/>
      <c r="L115" s="612"/>
      <c r="M115" s="612"/>
      <c r="N115" s="612"/>
      <c r="O115" s="612"/>
      <c r="P115" s="612"/>
      <c r="Q115" s="612"/>
      <c r="R115" s="612"/>
      <c r="S115" s="612"/>
      <c r="T115" s="612"/>
      <c r="U115" s="612"/>
      <c r="V115" s="612"/>
      <c r="W115" s="612"/>
      <c r="X115" s="612"/>
      <c r="Y115" s="612"/>
      <c r="Z115" s="612"/>
      <c r="AA115" s="612"/>
      <c r="AB115" s="612"/>
      <c r="AC115" s="612"/>
      <c r="AD115" s="612"/>
      <c r="AE115" s="608"/>
      <c r="AF115" s="608"/>
      <c r="AG115" s="608"/>
      <c r="AH115" s="608"/>
      <c r="AI115" s="608"/>
      <c r="AJ115" s="608"/>
      <c r="AK115" s="608"/>
      <c r="AL115" s="608"/>
      <c r="AM115" s="608"/>
      <c r="AN115" s="608"/>
      <c r="AO115" s="608"/>
      <c r="AP115" s="608"/>
      <c r="AQ115" s="608"/>
      <c r="AR115" s="608"/>
      <c r="AS115" s="608"/>
      <c r="AT115" s="608"/>
      <c r="AU115" s="608"/>
      <c r="AV115" s="608"/>
      <c r="AW115" s="608"/>
      <c r="AX115" s="608"/>
      <c r="AY115" s="608"/>
      <c r="AZ115" s="608"/>
      <c r="BA115" s="608"/>
      <c r="BB115" s="608"/>
      <c r="BC115" s="608"/>
      <c r="BD115" s="608"/>
      <c r="BE115" s="608"/>
      <c r="BF115" s="608"/>
      <c r="BG115" s="608"/>
      <c r="BH115" s="608"/>
      <c r="BI115" s="608"/>
      <c r="BJ115" s="608"/>
      <c r="BK115" s="608"/>
      <c r="BL115" s="608"/>
      <c r="BM115" s="608"/>
      <c r="BN115" s="608"/>
      <c r="BO115" s="608"/>
      <c r="BP115" s="608"/>
      <c r="BQ115" s="608"/>
      <c r="BR115" s="608"/>
      <c r="BS115" s="608"/>
      <c r="BT115" s="608"/>
      <c r="BU115" s="608"/>
      <c r="BV115" s="608"/>
      <c r="BW115" s="608"/>
      <c r="BX115" s="608"/>
      <c r="BY115" s="608"/>
      <c r="BZ115" s="608"/>
      <c r="CA115" s="608"/>
      <c r="CB115" s="608"/>
      <c r="CC115" s="608"/>
      <c r="CD115" s="608"/>
      <c r="CE115" s="608"/>
      <c r="CF115" s="608"/>
      <c r="CG115" s="608"/>
      <c r="CH115" s="608"/>
      <c r="CI115" s="608"/>
      <c r="CJ115" s="608"/>
      <c r="CK115" s="608"/>
      <c r="CL115" s="608"/>
      <c r="CM115" s="608"/>
      <c r="CN115" s="608"/>
      <c r="CO115" s="608"/>
      <c r="CP115" s="608"/>
      <c r="CQ115" s="608"/>
      <c r="CR115" s="608"/>
      <c r="CS115" s="608"/>
      <c r="CT115" s="608"/>
      <c r="CU115" s="608"/>
      <c r="CV115" s="608"/>
      <c r="CW115" s="608"/>
      <c r="CX115" s="608"/>
      <c r="CY115" s="608"/>
      <c r="CZ115" s="608"/>
      <c r="DA115" s="608"/>
      <c r="DB115" s="608"/>
      <c r="DC115" s="608"/>
      <c r="DD115" s="608"/>
      <c r="DE115" s="608"/>
      <c r="DF115" s="608"/>
      <c r="DG115" s="608"/>
      <c r="DH115" s="608"/>
      <c r="DI115" s="608"/>
      <c r="DJ115" s="608"/>
      <c r="DK115" s="608"/>
      <c r="DL115" s="608"/>
      <c r="DM115" s="608"/>
      <c r="DN115" s="608"/>
      <c r="DO115" s="608"/>
      <c r="DP115" s="608"/>
      <c r="DQ115" s="608"/>
      <c r="DR115" s="608"/>
      <c r="DS115" s="608"/>
      <c r="DT115" s="608"/>
      <c r="DU115" s="608"/>
      <c r="DV115" s="608"/>
      <c r="DW115" s="608"/>
      <c r="DX115" s="608"/>
      <c r="DY115" s="608"/>
      <c r="DZ115" s="608"/>
      <c r="EA115" s="608"/>
      <c r="EB115" s="608"/>
      <c r="EC115" s="608"/>
      <c r="ED115" s="608"/>
      <c r="EE115" s="608"/>
      <c r="EF115" s="608"/>
      <c r="EG115" s="608"/>
      <c r="EH115" s="608"/>
      <c r="EI115" s="608"/>
      <c r="EJ115" s="608"/>
      <c r="EK115" s="608"/>
      <c r="EL115" s="608"/>
      <c r="EM115" s="608"/>
      <c r="EN115" s="608"/>
      <c r="EO115" s="608"/>
      <c r="EP115" s="608"/>
      <c r="EQ115" s="608"/>
      <c r="ER115" s="608"/>
      <c r="ES115" s="608"/>
      <c r="ET115" s="608"/>
      <c r="EU115" s="608"/>
      <c r="EV115" s="608"/>
      <c r="EW115" s="608"/>
      <c r="EX115" s="608"/>
      <c r="EY115" s="608"/>
    </row>
    <row r="116" spans="1:155" s="609" customFormat="1" ht="50.25" customHeight="1" x14ac:dyDescent="0.35">
      <c r="A116" s="1183" t="s">
        <v>676</v>
      </c>
      <c r="B116" s="1046"/>
      <c r="C116" s="1046"/>
      <c r="D116" s="1046"/>
      <c r="E116" s="1047"/>
      <c r="F116" s="1178" t="s">
        <v>317</v>
      </c>
      <c r="G116" s="1048"/>
      <c r="H116" s="1048"/>
      <c r="I116" s="1049"/>
      <c r="J116" s="1050"/>
      <c r="K116" s="561"/>
      <c r="L116" s="561"/>
      <c r="M116" s="561"/>
      <c r="N116" s="561"/>
      <c r="O116" s="561"/>
      <c r="P116" s="561"/>
      <c r="Q116" s="561"/>
      <c r="R116" s="561"/>
      <c r="S116" s="561"/>
      <c r="T116" s="561"/>
      <c r="U116" s="561"/>
      <c r="V116" s="561"/>
      <c r="W116" s="561"/>
      <c r="X116" s="561"/>
      <c r="Y116" s="561"/>
      <c r="Z116" s="561"/>
      <c r="AA116" s="561"/>
      <c r="AB116" s="561"/>
      <c r="AC116" s="561"/>
      <c r="AD116" s="561"/>
      <c r="AE116" s="608"/>
      <c r="AF116" s="608"/>
      <c r="AG116" s="608"/>
      <c r="AH116" s="608"/>
      <c r="AI116" s="608"/>
      <c r="AJ116" s="608"/>
      <c r="AK116" s="608"/>
      <c r="AL116" s="608"/>
      <c r="AM116" s="608"/>
      <c r="AN116" s="608"/>
      <c r="AO116" s="608"/>
      <c r="AP116" s="608"/>
      <c r="AQ116" s="608"/>
      <c r="AR116" s="608"/>
      <c r="AS116" s="608"/>
      <c r="AT116" s="608"/>
      <c r="AU116" s="608"/>
      <c r="AV116" s="608"/>
      <c r="AW116" s="608"/>
      <c r="AX116" s="608"/>
      <c r="AY116" s="608"/>
      <c r="AZ116" s="608"/>
      <c r="BA116" s="608"/>
      <c r="BB116" s="608"/>
      <c r="BC116" s="608"/>
      <c r="BD116" s="608"/>
      <c r="BE116" s="608"/>
      <c r="BF116" s="608"/>
      <c r="BG116" s="608"/>
      <c r="BH116" s="608"/>
      <c r="BI116" s="608"/>
      <c r="BJ116" s="608"/>
      <c r="BK116" s="608"/>
      <c r="BL116" s="608"/>
      <c r="BM116" s="608"/>
      <c r="BN116" s="608"/>
      <c r="BO116" s="608"/>
      <c r="BP116" s="608"/>
      <c r="BQ116" s="608"/>
      <c r="BR116" s="608"/>
      <c r="BS116" s="608"/>
      <c r="BT116" s="608"/>
      <c r="BU116" s="608"/>
      <c r="BV116" s="608"/>
      <c r="BW116" s="608"/>
      <c r="BX116" s="608"/>
      <c r="BY116" s="608"/>
      <c r="BZ116" s="608"/>
      <c r="CA116" s="608"/>
      <c r="CB116" s="608"/>
      <c r="CC116" s="608"/>
      <c r="CD116" s="608"/>
      <c r="CE116" s="608"/>
      <c r="CF116" s="608"/>
      <c r="CG116" s="608"/>
      <c r="CH116" s="608"/>
      <c r="CI116" s="608"/>
      <c r="CJ116" s="608"/>
      <c r="CK116" s="608"/>
      <c r="CL116" s="608"/>
      <c r="CM116" s="608"/>
      <c r="CN116" s="608"/>
      <c r="CO116" s="608"/>
      <c r="CP116" s="608"/>
      <c r="CQ116" s="608"/>
      <c r="CR116" s="608"/>
      <c r="CS116" s="608"/>
      <c r="CT116" s="608"/>
      <c r="CU116" s="608"/>
      <c r="CV116" s="608"/>
      <c r="CW116" s="608"/>
      <c r="CX116" s="608"/>
      <c r="CY116" s="608"/>
      <c r="CZ116" s="608"/>
      <c r="DA116" s="608"/>
      <c r="DB116" s="608"/>
      <c r="DC116" s="608"/>
      <c r="DD116" s="608"/>
      <c r="DE116" s="608"/>
      <c r="DF116" s="608"/>
      <c r="DG116" s="608"/>
      <c r="DH116" s="608"/>
      <c r="DI116" s="608"/>
      <c r="DJ116" s="608"/>
      <c r="DK116" s="608"/>
      <c r="DL116" s="608"/>
      <c r="DM116" s="608"/>
      <c r="DN116" s="608"/>
      <c r="DO116" s="608"/>
      <c r="DP116" s="608"/>
      <c r="DQ116" s="608"/>
      <c r="DR116" s="608"/>
      <c r="DS116" s="608"/>
      <c r="DT116" s="608"/>
      <c r="DU116" s="608"/>
      <c r="DV116" s="608"/>
      <c r="DW116" s="608"/>
      <c r="DX116" s="608"/>
      <c r="DY116" s="608"/>
      <c r="DZ116" s="608"/>
      <c r="EA116" s="608"/>
      <c r="EB116" s="608"/>
      <c r="EC116" s="608"/>
      <c r="ED116" s="608"/>
      <c r="EE116" s="608"/>
      <c r="EF116" s="608"/>
      <c r="EG116" s="608"/>
      <c r="EH116" s="608"/>
      <c r="EI116" s="608"/>
      <c r="EJ116" s="608"/>
      <c r="EK116" s="608"/>
      <c r="EL116" s="608"/>
      <c r="EM116" s="608"/>
      <c r="EN116" s="608"/>
      <c r="EO116" s="608"/>
      <c r="EP116" s="608"/>
      <c r="EQ116" s="608"/>
      <c r="ER116" s="608"/>
      <c r="ES116" s="608"/>
      <c r="ET116" s="608"/>
      <c r="EU116" s="608"/>
      <c r="EV116" s="608"/>
      <c r="EW116" s="608"/>
      <c r="EX116" s="608"/>
      <c r="EY116" s="608"/>
    </row>
    <row r="117" spans="1:155" s="609" customFormat="1" ht="22.5" customHeight="1" x14ac:dyDescent="0.35">
      <c r="A117" s="1051"/>
      <c r="B117" s="1052" t="s">
        <v>677</v>
      </c>
      <c r="C117" s="1046"/>
      <c r="D117" s="1046"/>
      <c r="E117" s="1052"/>
      <c r="F117" s="1053"/>
      <c r="G117" s="1053"/>
      <c r="H117" s="1048" t="s">
        <v>678</v>
      </c>
      <c r="I117" s="1054"/>
      <c r="J117" s="1050"/>
      <c r="K117" s="561"/>
      <c r="L117" s="561"/>
      <c r="M117" s="561"/>
      <c r="N117" s="561"/>
      <c r="O117" s="561"/>
      <c r="P117" s="561"/>
      <c r="Q117" s="561"/>
      <c r="R117" s="561"/>
      <c r="S117" s="561"/>
      <c r="T117" s="561"/>
      <c r="U117" s="561"/>
      <c r="V117" s="561"/>
      <c r="W117" s="561"/>
      <c r="X117" s="561"/>
      <c r="Y117" s="561"/>
      <c r="Z117" s="561"/>
      <c r="AA117" s="561"/>
      <c r="AB117" s="561"/>
      <c r="AC117" s="561"/>
      <c r="AD117" s="561"/>
      <c r="AE117" s="608"/>
      <c r="AF117" s="608"/>
      <c r="AG117" s="608"/>
      <c r="AH117" s="608"/>
      <c r="AI117" s="608"/>
      <c r="AJ117" s="608"/>
      <c r="AK117" s="608"/>
      <c r="AL117" s="608"/>
      <c r="AM117" s="608"/>
      <c r="AN117" s="608"/>
      <c r="AO117" s="608"/>
      <c r="AP117" s="608"/>
      <c r="AQ117" s="608"/>
      <c r="AR117" s="608"/>
      <c r="AS117" s="608"/>
      <c r="AT117" s="608"/>
      <c r="AU117" s="608"/>
      <c r="AV117" s="608"/>
      <c r="AW117" s="608"/>
      <c r="AX117" s="608"/>
      <c r="AY117" s="608"/>
      <c r="AZ117" s="608"/>
      <c r="BA117" s="608"/>
      <c r="BB117" s="608"/>
      <c r="BC117" s="608"/>
      <c r="BD117" s="608"/>
      <c r="BE117" s="608"/>
      <c r="BF117" s="608"/>
      <c r="BG117" s="608"/>
      <c r="BH117" s="608"/>
      <c r="BI117" s="608"/>
      <c r="BJ117" s="608"/>
      <c r="BK117" s="608"/>
      <c r="BL117" s="608"/>
      <c r="BM117" s="608"/>
      <c r="BN117" s="608"/>
      <c r="BO117" s="608"/>
      <c r="BP117" s="608"/>
      <c r="BQ117" s="608"/>
      <c r="BR117" s="608"/>
      <c r="BS117" s="608"/>
      <c r="BT117" s="608"/>
      <c r="BU117" s="608"/>
      <c r="BV117" s="608"/>
      <c r="BW117" s="608"/>
      <c r="BX117" s="608"/>
      <c r="BY117" s="608"/>
      <c r="BZ117" s="608"/>
      <c r="CA117" s="608"/>
      <c r="CB117" s="608"/>
      <c r="CC117" s="608"/>
      <c r="CD117" s="608"/>
      <c r="CE117" s="608"/>
      <c r="CF117" s="608"/>
      <c r="CG117" s="608"/>
      <c r="CH117" s="608"/>
      <c r="CI117" s="608"/>
      <c r="CJ117" s="608"/>
      <c r="CK117" s="608"/>
      <c r="CL117" s="608"/>
      <c r="CM117" s="608"/>
      <c r="CN117" s="608"/>
      <c r="CO117" s="608"/>
      <c r="CP117" s="608"/>
      <c r="CQ117" s="608"/>
      <c r="CR117" s="608"/>
      <c r="CS117" s="608"/>
      <c r="CT117" s="608"/>
      <c r="CU117" s="608"/>
      <c r="CV117" s="608"/>
      <c r="CW117" s="608"/>
      <c r="CX117" s="608"/>
      <c r="CY117" s="608"/>
      <c r="CZ117" s="608"/>
      <c r="DA117" s="608"/>
      <c r="DB117" s="608"/>
      <c r="DC117" s="608"/>
      <c r="DD117" s="608"/>
      <c r="DE117" s="608"/>
      <c r="DF117" s="608"/>
      <c r="DG117" s="608"/>
      <c r="DH117" s="608"/>
      <c r="DI117" s="608"/>
      <c r="DJ117" s="608"/>
      <c r="DK117" s="608"/>
      <c r="DL117" s="608"/>
      <c r="DM117" s="608"/>
      <c r="DN117" s="608"/>
      <c r="DO117" s="608"/>
      <c r="DP117" s="608"/>
      <c r="DQ117" s="608"/>
      <c r="DR117" s="608"/>
      <c r="DS117" s="608"/>
      <c r="DT117" s="608"/>
      <c r="DU117" s="608"/>
      <c r="DV117" s="608"/>
      <c r="DW117" s="608"/>
      <c r="DX117" s="608"/>
      <c r="DY117" s="608"/>
      <c r="DZ117" s="608"/>
      <c r="EA117" s="608"/>
      <c r="EB117" s="608"/>
      <c r="EC117" s="608"/>
      <c r="ED117" s="608"/>
      <c r="EE117" s="608"/>
      <c r="EF117" s="608"/>
      <c r="EG117" s="608"/>
      <c r="EH117" s="608"/>
      <c r="EI117" s="608"/>
      <c r="EJ117" s="608"/>
      <c r="EK117" s="608"/>
      <c r="EL117" s="608"/>
      <c r="EM117" s="608"/>
      <c r="EN117" s="608"/>
      <c r="EO117" s="608"/>
      <c r="EP117" s="608"/>
      <c r="EQ117" s="608"/>
      <c r="ER117" s="608"/>
      <c r="ES117" s="608"/>
      <c r="ET117" s="608"/>
      <c r="EU117" s="608"/>
      <c r="EV117" s="608"/>
      <c r="EW117" s="608"/>
      <c r="EX117" s="608"/>
      <c r="EY117" s="608"/>
    </row>
    <row r="118" spans="1:155" s="609" customFormat="1" ht="21.75" customHeight="1" x14ac:dyDescent="0.35">
      <c r="A118" s="1055" t="s">
        <v>316</v>
      </c>
      <c r="B118" s="1056"/>
      <c r="C118" s="1056"/>
      <c r="D118" s="1056"/>
      <c r="E118" s="1056"/>
      <c r="F118" s="1411" t="s">
        <v>316</v>
      </c>
      <c r="G118" s="1057"/>
      <c r="H118" s="1056"/>
      <c r="I118" s="1056"/>
      <c r="J118" s="1050"/>
      <c r="K118" s="561"/>
      <c r="L118" s="561"/>
      <c r="M118" s="561"/>
      <c r="N118" s="561"/>
      <c r="O118" s="561"/>
      <c r="P118" s="561"/>
      <c r="Q118" s="561"/>
      <c r="R118" s="561"/>
      <c r="S118" s="561"/>
      <c r="T118" s="561"/>
      <c r="U118" s="561"/>
      <c r="V118" s="561"/>
      <c r="W118" s="561"/>
      <c r="X118" s="561"/>
      <c r="Y118" s="561"/>
      <c r="Z118" s="561"/>
      <c r="AA118" s="561"/>
      <c r="AB118" s="561"/>
      <c r="AC118" s="561"/>
      <c r="AD118" s="561"/>
      <c r="AE118" s="608"/>
      <c r="AF118" s="608"/>
      <c r="AG118" s="608"/>
      <c r="AH118" s="608"/>
      <c r="AI118" s="608"/>
      <c r="AJ118" s="608"/>
      <c r="AK118" s="608"/>
      <c r="AL118" s="608"/>
      <c r="AM118" s="608"/>
      <c r="AN118" s="608"/>
      <c r="AO118" s="608"/>
      <c r="AP118" s="608"/>
      <c r="AQ118" s="608"/>
      <c r="AR118" s="608"/>
      <c r="AS118" s="608"/>
      <c r="AT118" s="608"/>
      <c r="AU118" s="608"/>
      <c r="AV118" s="608"/>
      <c r="AW118" s="608"/>
      <c r="AX118" s="608"/>
      <c r="AY118" s="608"/>
      <c r="AZ118" s="608"/>
      <c r="BA118" s="608"/>
      <c r="BB118" s="608"/>
      <c r="BC118" s="608"/>
      <c r="BD118" s="608"/>
      <c r="BE118" s="608"/>
      <c r="BF118" s="608"/>
      <c r="BG118" s="608"/>
      <c r="BH118" s="608"/>
      <c r="BI118" s="608"/>
      <c r="BJ118" s="608"/>
      <c r="BK118" s="608"/>
      <c r="BL118" s="608"/>
      <c r="BM118" s="608"/>
      <c r="BN118" s="608"/>
      <c r="BO118" s="608"/>
      <c r="BP118" s="608"/>
      <c r="BQ118" s="608"/>
      <c r="BR118" s="608"/>
      <c r="BS118" s="608"/>
      <c r="BT118" s="608"/>
      <c r="BU118" s="608"/>
      <c r="BV118" s="608"/>
      <c r="BW118" s="608"/>
      <c r="BX118" s="608"/>
      <c r="BY118" s="608"/>
      <c r="BZ118" s="608"/>
      <c r="CA118" s="608"/>
      <c r="CB118" s="608"/>
      <c r="CC118" s="608"/>
      <c r="CD118" s="608"/>
      <c r="CE118" s="608"/>
      <c r="CF118" s="608"/>
      <c r="CG118" s="608"/>
      <c r="CH118" s="608"/>
      <c r="CI118" s="608"/>
      <c r="CJ118" s="608"/>
      <c r="CK118" s="608"/>
      <c r="CL118" s="608"/>
      <c r="CM118" s="608"/>
      <c r="CN118" s="608"/>
      <c r="CO118" s="608"/>
      <c r="CP118" s="608"/>
      <c r="CQ118" s="608"/>
      <c r="CR118" s="608"/>
      <c r="CS118" s="608"/>
      <c r="CT118" s="608"/>
      <c r="CU118" s="608"/>
      <c r="CV118" s="608"/>
      <c r="CW118" s="608"/>
      <c r="CX118" s="608"/>
      <c r="CY118" s="608"/>
      <c r="CZ118" s="608"/>
      <c r="DA118" s="608"/>
      <c r="DB118" s="608"/>
      <c r="DC118" s="608"/>
      <c r="DD118" s="608"/>
      <c r="DE118" s="608"/>
      <c r="DF118" s="608"/>
      <c r="DG118" s="608"/>
      <c r="DH118" s="608"/>
      <c r="DI118" s="608"/>
      <c r="DJ118" s="608"/>
      <c r="DK118" s="608"/>
      <c r="DL118" s="608"/>
      <c r="DM118" s="608"/>
      <c r="DN118" s="608"/>
      <c r="DO118" s="608"/>
      <c r="DP118" s="608"/>
      <c r="DQ118" s="608"/>
      <c r="DR118" s="608"/>
      <c r="DS118" s="608"/>
      <c r="DT118" s="608"/>
      <c r="DU118" s="608"/>
      <c r="DV118" s="608"/>
      <c r="DW118" s="608"/>
      <c r="DX118" s="608"/>
      <c r="DY118" s="608"/>
      <c r="DZ118" s="608"/>
      <c r="EA118" s="608"/>
      <c r="EB118" s="608"/>
      <c r="EC118" s="608"/>
      <c r="ED118" s="608"/>
      <c r="EE118" s="608"/>
      <c r="EF118" s="608"/>
      <c r="EG118" s="608"/>
      <c r="EH118" s="608"/>
      <c r="EI118" s="608"/>
      <c r="EJ118" s="608"/>
      <c r="EK118" s="608"/>
      <c r="EL118" s="608"/>
      <c r="EM118" s="608"/>
      <c r="EN118" s="608"/>
      <c r="EO118" s="608"/>
      <c r="EP118" s="608"/>
      <c r="EQ118" s="608"/>
      <c r="ER118" s="608"/>
      <c r="ES118" s="608"/>
      <c r="ET118" s="608"/>
      <c r="EU118" s="608"/>
      <c r="EV118" s="608"/>
      <c r="EW118" s="608"/>
      <c r="EX118" s="608"/>
      <c r="EY118" s="608"/>
    </row>
    <row r="119" spans="1:155" s="609" customFormat="1" ht="25.2" customHeight="1" x14ac:dyDescent="0.3">
      <c r="A119" s="606"/>
      <c r="B119" s="610"/>
      <c r="C119" s="610"/>
      <c r="D119" s="610"/>
      <c r="E119" s="610"/>
      <c r="F119" s="610"/>
      <c r="G119" s="610"/>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608"/>
      <c r="AF119" s="608"/>
      <c r="AG119" s="608"/>
      <c r="AH119" s="608"/>
      <c r="AI119" s="608"/>
      <c r="AJ119" s="608"/>
      <c r="AK119" s="608"/>
      <c r="AL119" s="608"/>
      <c r="AM119" s="608"/>
      <c r="AN119" s="608"/>
      <c r="AO119" s="608"/>
      <c r="AP119" s="608"/>
      <c r="AQ119" s="608"/>
      <c r="AR119" s="608"/>
      <c r="AS119" s="608"/>
      <c r="AT119" s="608"/>
      <c r="AU119" s="608"/>
      <c r="AV119" s="608"/>
      <c r="AW119" s="608"/>
      <c r="AX119" s="608"/>
      <c r="AY119" s="608"/>
      <c r="AZ119" s="608"/>
      <c r="BA119" s="608"/>
      <c r="BB119" s="608"/>
      <c r="BC119" s="608"/>
      <c r="BD119" s="608"/>
      <c r="BE119" s="608"/>
      <c r="BF119" s="608"/>
      <c r="BG119" s="608"/>
      <c r="BH119" s="608"/>
      <c r="BI119" s="608"/>
      <c r="BJ119" s="608"/>
      <c r="BK119" s="608"/>
      <c r="BL119" s="608"/>
      <c r="BM119" s="608"/>
      <c r="BN119" s="608"/>
      <c r="BO119" s="608"/>
      <c r="BP119" s="608"/>
      <c r="BQ119" s="608"/>
      <c r="BR119" s="608"/>
      <c r="BS119" s="608"/>
      <c r="BT119" s="608"/>
      <c r="BU119" s="608"/>
      <c r="BV119" s="608"/>
      <c r="BW119" s="608"/>
      <c r="BX119" s="608"/>
      <c r="BY119" s="608"/>
      <c r="BZ119" s="608"/>
      <c r="CA119" s="608"/>
      <c r="CB119" s="608"/>
      <c r="CC119" s="608"/>
      <c r="CD119" s="608"/>
      <c r="CE119" s="608"/>
      <c r="CF119" s="608"/>
      <c r="CG119" s="608"/>
      <c r="CH119" s="608"/>
      <c r="CI119" s="608"/>
      <c r="CJ119" s="608"/>
      <c r="CK119" s="608"/>
      <c r="CL119" s="608"/>
      <c r="CM119" s="608"/>
      <c r="CN119" s="608"/>
      <c r="CO119" s="608"/>
      <c r="CP119" s="608"/>
      <c r="CQ119" s="608"/>
      <c r="CR119" s="608"/>
      <c r="CS119" s="608"/>
      <c r="CT119" s="608"/>
      <c r="CU119" s="608"/>
      <c r="CV119" s="608"/>
      <c r="CW119" s="608"/>
      <c r="CX119" s="608"/>
      <c r="CY119" s="608"/>
      <c r="CZ119" s="608"/>
      <c r="DA119" s="608"/>
      <c r="DB119" s="608"/>
      <c r="DC119" s="608"/>
      <c r="DD119" s="608"/>
      <c r="DE119" s="608"/>
      <c r="DF119" s="608"/>
      <c r="DG119" s="608"/>
      <c r="DH119" s="608"/>
      <c r="DI119" s="608"/>
      <c r="DJ119" s="608"/>
      <c r="DK119" s="608"/>
      <c r="DL119" s="608"/>
      <c r="DM119" s="608"/>
      <c r="DN119" s="608"/>
      <c r="DO119" s="608"/>
      <c r="DP119" s="608"/>
      <c r="DQ119" s="608"/>
      <c r="DR119" s="608"/>
      <c r="DS119" s="608"/>
      <c r="DT119" s="608"/>
      <c r="DU119" s="608"/>
      <c r="DV119" s="608"/>
      <c r="DW119" s="608"/>
      <c r="DX119" s="608"/>
      <c r="DY119" s="608"/>
      <c r="DZ119" s="608"/>
      <c r="EA119" s="608"/>
      <c r="EB119" s="608"/>
      <c r="EC119" s="608"/>
      <c r="ED119" s="608"/>
      <c r="EE119" s="608"/>
      <c r="EF119" s="608"/>
      <c r="EG119" s="608"/>
      <c r="EH119" s="608"/>
      <c r="EI119" s="608"/>
      <c r="EJ119" s="608"/>
      <c r="EK119" s="608"/>
      <c r="EL119" s="608"/>
      <c r="EM119" s="608"/>
      <c r="EN119" s="608"/>
      <c r="EO119" s="608"/>
      <c r="EP119" s="608"/>
      <c r="EQ119" s="608"/>
      <c r="ER119" s="608"/>
      <c r="ES119" s="608"/>
      <c r="ET119" s="608"/>
      <c r="EU119" s="608"/>
      <c r="EV119" s="608"/>
      <c r="EW119" s="608"/>
      <c r="EX119" s="608"/>
      <c r="EY119" s="608"/>
    </row>
    <row r="120" spans="1:155" s="609" customFormat="1" ht="25.2" customHeight="1" x14ac:dyDescent="0.3">
      <c r="A120" s="606"/>
      <c r="B120" s="610"/>
      <c r="C120" s="610"/>
      <c r="D120" s="610"/>
      <c r="E120" s="610"/>
      <c r="F120" s="610"/>
      <c r="G120" s="610"/>
      <c r="H120" s="561"/>
      <c r="I120" s="561"/>
      <c r="J120" s="561"/>
      <c r="K120" s="561"/>
      <c r="L120" s="561"/>
      <c r="M120" s="561"/>
      <c r="N120" s="561"/>
      <c r="O120" s="561"/>
      <c r="P120" s="561"/>
      <c r="Q120" s="561"/>
      <c r="R120" s="561"/>
      <c r="S120" s="561"/>
      <c r="T120" s="561"/>
      <c r="U120" s="561"/>
      <c r="V120" s="561"/>
      <c r="W120" s="561"/>
      <c r="X120" s="561"/>
      <c r="Y120" s="561"/>
      <c r="Z120" s="561"/>
      <c r="AA120" s="561"/>
      <c r="AB120" s="561"/>
      <c r="AC120" s="561"/>
      <c r="AD120" s="561"/>
      <c r="AE120" s="608"/>
      <c r="AF120" s="608"/>
      <c r="AG120" s="608"/>
      <c r="AH120" s="608"/>
      <c r="AI120" s="608"/>
      <c r="AJ120" s="608"/>
      <c r="AK120" s="608"/>
      <c r="AL120" s="608"/>
      <c r="AM120" s="608"/>
      <c r="AN120" s="608"/>
      <c r="AO120" s="608"/>
      <c r="AP120" s="608"/>
      <c r="AQ120" s="608"/>
      <c r="AR120" s="608"/>
      <c r="AS120" s="608"/>
      <c r="AT120" s="608"/>
      <c r="AU120" s="608"/>
      <c r="AV120" s="608"/>
      <c r="AW120" s="608"/>
      <c r="AX120" s="608"/>
      <c r="AY120" s="608"/>
      <c r="AZ120" s="608"/>
      <c r="BA120" s="608"/>
      <c r="BB120" s="608"/>
      <c r="BC120" s="608"/>
      <c r="BD120" s="608"/>
      <c r="BE120" s="608"/>
      <c r="BF120" s="608"/>
      <c r="BG120" s="608"/>
      <c r="BH120" s="608"/>
      <c r="BI120" s="608"/>
      <c r="BJ120" s="608"/>
      <c r="BK120" s="608"/>
      <c r="BL120" s="608"/>
      <c r="BM120" s="608"/>
      <c r="BN120" s="608"/>
      <c r="BO120" s="608"/>
      <c r="BP120" s="608"/>
      <c r="BQ120" s="608"/>
      <c r="BR120" s="608"/>
      <c r="BS120" s="608"/>
      <c r="BT120" s="608"/>
      <c r="BU120" s="608"/>
      <c r="BV120" s="608"/>
      <c r="BW120" s="608"/>
      <c r="BX120" s="608"/>
      <c r="BY120" s="608"/>
      <c r="BZ120" s="608"/>
      <c r="CA120" s="608"/>
      <c r="CB120" s="608"/>
      <c r="CC120" s="608"/>
      <c r="CD120" s="608"/>
      <c r="CE120" s="608"/>
      <c r="CF120" s="608"/>
      <c r="CG120" s="608"/>
      <c r="CH120" s="608"/>
      <c r="CI120" s="608"/>
      <c r="CJ120" s="608"/>
      <c r="CK120" s="608"/>
      <c r="CL120" s="608"/>
      <c r="CM120" s="608"/>
      <c r="CN120" s="608"/>
      <c r="CO120" s="608"/>
      <c r="CP120" s="608"/>
      <c r="CQ120" s="608"/>
      <c r="CR120" s="608"/>
      <c r="CS120" s="608"/>
      <c r="CT120" s="608"/>
      <c r="CU120" s="608"/>
      <c r="CV120" s="608"/>
      <c r="CW120" s="608"/>
      <c r="CX120" s="608"/>
      <c r="CY120" s="608"/>
      <c r="CZ120" s="608"/>
      <c r="DA120" s="608"/>
      <c r="DB120" s="608"/>
      <c r="DC120" s="608"/>
      <c r="DD120" s="608"/>
      <c r="DE120" s="608"/>
      <c r="DF120" s="608"/>
      <c r="DG120" s="608"/>
      <c r="DH120" s="608"/>
      <c r="DI120" s="608"/>
      <c r="DJ120" s="608"/>
      <c r="DK120" s="608"/>
      <c r="DL120" s="608"/>
      <c r="DM120" s="608"/>
      <c r="DN120" s="608"/>
      <c r="DO120" s="608"/>
      <c r="DP120" s="608"/>
      <c r="DQ120" s="608"/>
      <c r="DR120" s="608"/>
      <c r="DS120" s="608"/>
      <c r="DT120" s="608"/>
      <c r="DU120" s="608"/>
      <c r="DV120" s="608"/>
      <c r="DW120" s="608"/>
      <c r="DX120" s="608"/>
      <c r="DY120" s="608"/>
      <c r="DZ120" s="608"/>
      <c r="EA120" s="608"/>
      <c r="EB120" s="608"/>
      <c r="EC120" s="608"/>
      <c r="ED120" s="608"/>
      <c r="EE120" s="608"/>
      <c r="EF120" s="608"/>
      <c r="EG120" s="608"/>
      <c r="EH120" s="608"/>
      <c r="EI120" s="608"/>
      <c r="EJ120" s="608"/>
      <c r="EK120" s="608"/>
      <c r="EL120" s="608"/>
      <c r="EM120" s="608"/>
      <c r="EN120" s="608"/>
      <c r="EO120" s="608"/>
      <c r="EP120" s="608"/>
      <c r="EQ120" s="608"/>
      <c r="ER120" s="608"/>
      <c r="ES120" s="608"/>
      <c r="ET120" s="608"/>
      <c r="EU120" s="608"/>
      <c r="EV120" s="608"/>
      <c r="EW120" s="608"/>
      <c r="EX120" s="608"/>
      <c r="EY120" s="608"/>
    </row>
    <row r="121" spans="1:155" s="609" customFormat="1" ht="24" customHeight="1" x14ac:dyDescent="0.3">
      <c r="A121" s="613"/>
      <c r="B121" s="610"/>
      <c r="C121" s="610"/>
      <c r="D121" s="610"/>
      <c r="E121" s="610"/>
      <c r="F121" s="610"/>
      <c r="G121" s="610"/>
      <c r="H121" s="561"/>
      <c r="I121" s="561"/>
      <c r="J121" s="561"/>
      <c r="K121" s="561"/>
      <c r="L121" s="561"/>
      <c r="M121" s="561"/>
      <c r="N121" s="561"/>
      <c r="O121" s="561"/>
      <c r="P121" s="561"/>
      <c r="Q121" s="561"/>
      <c r="R121" s="561"/>
      <c r="S121" s="561"/>
      <c r="T121" s="561"/>
      <c r="U121" s="561"/>
      <c r="V121" s="561"/>
      <c r="W121" s="561"/>
      <c r="X121" s="561"/>
      <c r="Y121" s="561"/>
      <c r="Z121" s="561"/>
      <c r="AA121" s="561"/>
      <c r="AB121" s="561"/>
      <c r="AC121" s="561"/>
      <c r="AD121" s="561"/>
      <c r="AE121" s="608"/>
      <c r="AF121" s="608"/>
      <c r="AG121" s="608"/>
      <c r="AH121" s="608"/>
      <c r="AI121" s="608"/>
      <c r="AJ121" s="608"/>
      <c r="AK121" s="608"/>
      <c r="AL121" s="608"/>
      <c r="AM121" s="608"/>
      <c r="AN121" s="608"/>
      <c r="AO121" s="608"/>
      <c r="AP121" s="608"/>
      <c r="AQ121" s="608"/>
      <c r="AR121" s="608"/>
      <c r="AS121" s="608"/>
      <c r="AT121" s="608"/>
      <c r="AU121" s="608"/>
      <c r="AV121" s="608"/>
      <c r="AW121" s="608"/>
      <c r="AX121" s="608"/>
      <c r="AY121" s="608"/>
      <c r="AZ121" s="608"/>
      <c r="BA121" s="608"/>
      <c r="BB121" s="608"/>
      <c r="BC121" s="608"/>
      <c r="BD121" s="608"/>
      <c r="BE121" s="608"/>
      <c r="BF121" s="608"/>
      <c r="BG121" s="608"/>
      <c r="BH121" s="608"/>
      <c r="BI121" s="608"/>
      <c r="BJ121" s="608"/>
      <c r="BK121" s="608"/>
      <c r="BL121" s="608"/>
      <c r="BM121" s="608"/>
      <c r="BN121" s="608"/>
      <c r="BO121" s="608"/>
      <c r="BP121" s="608"/>
      <c r="BQ121" s="608"/>
      <c r="BR121" s="608"/>
      <c r="BS121" s="608"/>
      <c r="BT121" s="608"/>
      <c r="BU121" s="608"/>
      <c r="BV121" s="608"/>
      <c r="BW121" s="608"/>
      <c r="BX121" s="608"/>
      <c r="BY121" s="608"/>
      <c r="BZ121" s="608"/>
      <c r="CA121" s="608"/>
      <c r="CB121" s="608"/>
      <c r="CC121" s="608"/>
      <c r="CD121" s="608"/>
      <c r="CE121" s="608"/>
      <c r="CF121" s="608"/>
      <c r="CG121" s="608"/>
      <c r="CH121" s="608"/>
      <c r="CI121" s="608"/>
      <c r="CJ121" s="608"/>
      <c r="CK121" s="608"/>
      <c r="CL121" s="608"/>
      <c r="CM121" s="608"/>
      <c r="CN121" s="608"/>
      <c r="CO121" s="608"/>
      <c r="CP121" s="608"/>
      <c r="CQ121" s="608"/>
      <c r="CR121" s="608"/>
      <c r="CS121" s="608"/>
      <c r="CT121" s="608"/>
      <c r="CU121" s="608"/>
      <c r="CV121" s="608"/>
      <c r="CW121" s="608"/>
      <c r="CX121" s="608"/>
      <c r="CY121" s="608"/>
      <c r="CZ121" s="608"/>
      <c r="DA121" s="608"/>
      <c r="DB121" s="608"/>
      <c r="DC121" s="608"/>
      <c r="DD121" s="608"/>
      <c r="DE121" s="608"/>
      <c r="DF121" s="608"/>
      <c r="DG121" s="608"/>
      <c r="DH121" s="608"/>
      <c r="DI121" s="608"/>
      <c r="DJ121" s="608"/>
      <c r="DK121" s="608"/>
      <c r="DL121" s="608"/>
      <c r="DM121" s="608"/>
      <c r="DN121" s="608"/>
      <c r="DO121" s="608"/>
      <c r="DP121" s="608"/>
      <c r="DQ121" s="608"/>
      <c r="DR121" s="608"/>
      <c r="DS121" s="608"/>
      <c r="DT121" s="608"/>
      <c r="DU121" s="608"/>
      <c r="DV121" s="608"/>
      <c r="DW121" s="608"/>
      <c r="DX121" s="608"/>
      <c r="DY121" s="608"/>
      <c r="DZ121" s="608"/>
      <c r="EA121" s="608"/>
      <c r="EB121" s="608"/>
      <c r="EC121" s="608"/>
      <c r="ED121" s="608"/>
      <c r="EE121" s="608"/>
      <c r="EF121" s="608"/>
      <c r="EG121" s="608"/>
      <c r="EH121" s="608"/>
      <c r="EI121" s="608"/>
      <c r="EJ121" s="608"/>
      <c r="EK121" s="608"/>
      <c r="EL121" s="608"/>
      <c r="EM121" s="608"/>
      <c r="EN121" s="608"/>
      <c r="EO121" s="608"/>
      <c r="EP121" s="608"/>
      <c r="EQ121" s="608"/>
      <c r="ER121" s="608"/>
      <c r="ES121" s="608"/>
      <c r="ET121" s="608"/>
      <c r="EU121" s="608"/>
      <c r="EV121" s="608"/>
      <c r="EW121" s="608"/>
      <c r="EX121" s="608"/>
      <c r="EY121" s="608"/>
    </row>
    <row r="122" spans="1:155" s="609" customFormat="1" x14ac:dyDescent="0.3">
      <c r="A122" s="613"/>
      <c r="B122" s="610"/>
      <c r="C122" s="610"/>
      <c r="D122" s="610"/>
      <c r="E122" s="610"/>
      <c r="F122" s="610"/>
      <c r="G122" s="610"/>
      <c r="H122" s="561"/>
      <c r="I122" s="561"/>
      <c r="J122" s="561"/>
      <c r="K122" s="561"/>
      <c r="L122" s="561"/>
      <c r="M122" s="561"/>
      <c r="N122" s="561"/>
      <c r="O122" s="561"/>
      <c r="P122" s="561"/>
      <c r="Q122" s="561"/>
      <c r="R122" s="561"/>
      <c r="S122" s="561"/>
      <c r="T122" s="561"/>
      <c r="U122" s="561"/>
      <c r="V122" s="561"/>
      <c r="W122" s="561"/>
      <c r="X122" s="561"/>
      <c r="Y122" s="561"/>
      <c r="Z122" s="561"/>
      <c r="AA122" s="561"/>
      <c r="AB122" s="561"/>
      <c r="AC122" s="561"/>
      <c r="AD122" s="561"/>
      <c r="AE122" s="608"/>
      <c r="AF122" s="608"/>
      <c r="AG122" s="608"/>
      <c r="AH122" s="608"/>
      <c r="AI122" s="608"/>
      <c r="AJ122" s="608"/>
      <c r="AK122" s="608"/>
      <c r="AL122" s="608"/>
      <c r="AM122" s="608"/>
      <c r="AN122" s="608"/>
      <c r="AO122" s="608"/>
      <c r="AP122" s="608"/>
      <c r="AQ122" s="608"/>
      <c r="AR122" s="608"/>
      <c r="AS122" s="608"/>
      <c r="AT122" s="608"/>
      <c r="AU122" s="608"/>
      <c r="AV122" s="608"/>
      <c r="AW122" s="608"/>
      <c r="AX122" s="608"/>
      <c r="AY122" s="608"/>
      <c r="AZ122" s="608"/>
      <c r="BA122" s="608"/>
      <c r="BB122" s="608"/>
      <c r="BC122" s="608"/>
      <c r="BD122" s="608"/>
      <c r="BE122" s="608"/>
      <c r="BF122" s="608"/>
      <c r="BG122" s="608"/>
      <c r="BH122" s="608"/>
      <c r="BI122" s="608"/>
      <c r="BJ122" s="608"/>
      <c r="BK122" s="608"/>
      <c r="BL122" s="608"/>
      <c r="BM122" s="608"/>
      <c r="BN122" s="608"/>
      <c r="BO122" s="608"/>
      <c r="BP122" s="608"/>
      <c r="BQ122" s="608"/>
      <c r="BR122" s="608"/>
      <c r="BS122" s="608"/>
      <c r="BT122" s="608"/>
      <c r="BU122" s="608"/>
      <c r="BV122" s="608"/>
      <c r="BW122" s="608"/>
      <c r="BX122" s="608"/>
      <c r="BY122" s="608"/>
      <c r="BZ122" s="608"/>
      <c r="CA122" s="608"/>
      <c r="CB122" s="608"/>
      <c r="CC122" s="608"/>
      <c r="CD122" s="608"/>
      <c r="CE122" s="608"/>
      <c r="CF122" s="608"/>
      <c r="CG122" s="608"/>
      <c r="CH122" s="608"/>
      <c r="CI122" s="608"/>
      <c r="CJ122" s="608"/>
      <c r="CK122" s="608"/>
      <c r="CL122" s="608"/>
      <c r="CM122" s="608"/>
      <c r="CN122" s="608"/>
      <c r="CO122" s="608"/>
      <c r="CP122" s="608"/>
      <c r="CQ122" s="608"/>
      <c r="CR122" s="608"/>
      <c r="CS122" s="608"/>
      <c r="CT122" s="608"/>
      <c r="CU122" s="608"/>
      <c r="CV122" s="608"/>
      <c r="CW122" s="608"/>
      <c r="CX122" s="608"/>
      <c r="CY122" s="608"/>
      <c r="CZ122" s="608"/>
      <c r="DA122" s="608"/>
      <c r="DB122" s="608"/>
      <c r="DC122" s="608"/>
      <c r="DD122" s="608"/>
      <c r="DE122" s="608"/>
      <c r="DF122" s="608"/>
      <c r="DG122" s="608"/>
      <c r="DH122" s="608"/>
      <c r="DI122" s="608"/>
      <c r="DJ122" s="608"/>
      <c r="DK122" s="608"/>
      <c r="DL122" s="608"/>
      <c r="DM122" s="608"/>
      <c r="DN122" s="608"/>
      <c r="DO122" s="608"/>
      <c r="DP122" s="608"/>
      <c r="DQ122" s="608"/>
      <c r="DR122" s="608"/>
      <c r="DS122" s="608"/>
      <c r="DT122" s="608"/>
      <c r="DU122" s="608"/>
      <c r="DV122" s="608"/>
      <c r="DW122" s="608"/>
      <c r="DX122" s="608"/>
      <c r="DY122" s="608"/>
      <c r="DZ122" s="608"/>
      <c r="EA122" s="608"/>
      <c r="EB122" s="608"/>
      <c r="EC122" s="608"/>
      <c r="ED122" s="608"/>
      <c r="EE122" s="608"/>
      <c r="EF122" s="608"/>
      <c r="EG122" s="608"/>
      <c r="EH122" s="608"/>
      <c r="EI122" s="608"/>
      <c r="EJ122" s="608"/>
      <c r="EK122" s="608"/>
      <c r="EL122" s="608"/>
      <c r="EM122" s="608"/>
      <c r="EN122" s="608"/>
      <c r="EO122" s="608"/>
      <c r="EP122" s="608"/>
      <c r="EQ122" s="608"/>
      <c r="ER122" s="608"/>
      <c r="ES122" s="608"/>
      <c r="ET122" s="608"/>
      <c r="EU122" s="608"/>
      <c r="EV122" s="608"/>
      <c r="EW122" s="608"/>
      <c r="EX122" s="608"/>
      <c r="EY122" s="608"/>
    </row>
    <row r="123" spans="1:155" s="609" customFormat="1" ht="36" customHeight="1" x14ac:dyDescent="0.3">
      <c r="A123" s="614"/>
      <c r="B123" s="610"/>
      <c r="C123" s="610"/>
      <c r="D123" s="610"/>
      <c r="E123" s="610"/>
      <c r="F123" s="610"/>
      <c r="G123" s="610"/>
      <c r="H123" s="608"/>
      <c r="I123" s="608"/>
      <c r="J123" s="608"/>
      <c r="K123" s="608"/>
      <c r="L123" s="608"/>
      <c r="M123" s="561"/>
      <c r="N123" s="561"/>
      <c r="O123" s="561"/>
      <c r="P123" s="561"/>
      <c r="Q123" s="561"/>
      <c r="R123" s="1762"/>
      <c r="S123" s="1762"/>
      <c r="T123" s="1762"/>
      <c r="U123" s="1762"/>
      <c r="V123" s="1762"/>
      <c r="W123" s="1762"/>
      <c r="X123" s="1762"/>
      <c r="Y123" s="1762"/>
      <c r="Z123" s="1762"/>
      <c r="AA123" s="561"/>
      <c r="AB123" s="561"/>
      <c r="AC123" s="561"/>
      <c r="AD123" s="561"/>
      <c r="AE123" s="608"/>
      <c r="AF123" s="608"/>
      <c r="AG123" s="608"/>
      <c r="AH123" s="608"/>
      <c r="AI123" s="608"/>
      <c r="AJ123" s="608"/>
      <c r="AK123" s="608"/>
      <c r="AL123" s="608"/>
      <c r="AM123" s="608"/>
      <c r="AN123" s="608"/>
      <c r="AO123" s="608"/>
      <c r="AP123" s="608"/>
      <c r="AQ123" s="608"/>
      <c r="AR123" s="608"/>
      <c r="AS123" s="608"/>
      <c r="AT123" s="608"/>
      <c r="AU123" s="608"/>
      <c r="AV123" s="608"/>
      <c r="AW123" s="608"/>
      <c r="AX123" s="608"/>
      <c r="AY123" s="608"/>
      <c r="AZ123" s="608"/>
      <c r="BA123" s="608"/>
      <c r="BB123" s="608"/>
      <c r="BC123" s="608"/>
      <c r="BD123" s="608"/>
      <c r="BE123" s="608"/>
      <c r="BF123" s="608"/>
      <c r="BG123" s="608"/>
      <c r="BH123" s="608"/>
      <c r="BI123" s="608"/>
      <c r="BJ123" s="608"/>
      <c r="BK123" s="608"/>
      <c r="BL123" s="608"/>
      <c r="BM123" s="608"/>
      <c r="BN123" s="608"/>
      <c r="BO123" s="608"/>
      <c r="BP123" s="608"/>
      <c r="BQ123" s="608"/>
      <c r="BR123" s="608"/>
      <c r="BS123" s="608"/>
      <c r="BT123" s="608"/>
      <c r="BU123" s="608"/>
      <c r="BV123" s="608"/>
      <c r="BW123" s="608"/>
      <c r="BX123" s="608"/>
      <c r="BY123" s="608"/>
      <c r="BZ123" s="608"/>
      <c r="CA123" s="608"/>
      <c r="CB123" s="608"/>
      <c r="CC123" s="608"/>
      <c r="CD123" s="608"/>
      <c r="CE123" s="608"/>
      <c r="CF123" s="608"/>
      <c r="CG123" s="608"/>
      <c r="CH123" s="608"/>
      <c r="CI123" s="608"/>
      <c r="CJ123" s="608"/>
      <c r="CK123" s="608"/>
      <c r="CL123" s="608"/>
      <c r="CM123" s="608"/>
      <c r="CN123" s="608"/>
      <c r="CO123" s="608"/>
      <c r="CP123" s="608"/>
      <c r="CQ123" s="608"/>
      <c r="CR123" s="608"/>
      <c r="CS123" s="608"/>
      <c r="CT123" s="608"/>
      <c r="CU123" s="608"/>
      <c r="CV123" s="608"/>
      <c r="CW123" s="608"/>
      <c r="CX123" s="608"/>
      <c r="CY123" s="608"/>
      <c r="CZ123" s="608"/>
      <c r="DA123" s="608"/>
      <c r="DB123" s="608"/>
      <c r="DC123" s="608"/>
      <c r="DD123" s="608"/>
      <c r="DE123" s="608"/>
      <c r="DF123" s="608"/>
      <c r="DG123" s="608"/>
      <c r="DH123" s="608"/>
      <c r="DI123" s="608"/>
      <c r="DJ123" s="608"/>
      <c r="DK123" s="608"/>
      <c r="DL123" s="608"/>
      <c r="DM123" s="608"/>
      <c r="DN123" s="608"/>
      <c r="DO123" s="608"/>
      <c r="DP123" s="608"/>
      <c r="DQ123" s="608"/>
      <c r="DR123" s="608"/>
      <c r="DS123" s="608"/>
      <c r="DT123" s="608"/>
      <c r="DU123" s="608"/>
      <c r="DV123" s="608"/>
      <c r="DW123" s="608"/>
      <c r="DX123" s="608"/>
      <c r="DY123" s="608"/>
      <c r="DZ123" s="608"/>
      <c r="EA123" s="608"/>
      <c r="EB123" s="608"/>
      <c r="EC123" s="608"/>
      <c r="ED123" s="608"/>
      <c r="EE123" s="608"/>
      <c r="EF123" s="608"/>
      <c r="EG123" s="608"/>
      <c r="EH123" s="608"/>
      <c r="EI123" s="608"/>
      <c r="EJ123" s="608"/>
      <c r="EK123" s="608"/>
      <c r="EL123" s="608"/>
      <c r="EM123" s="608"/>
      <c r="EN123" s="608"/>
      <c r="EO123" s="608"/>
      <c r="EP123" s="608"/>
      <c r="EQ123" s="608"/>
      <c r="ER123" s="608"/>
      <c r="ES123" s="608"/>
      <c r="ET123" s="608"/>
      <c r="EU123" s="608"/>
      <c r="EV123" s="608"/>
      <c r="EW123" s="608"/>
      <c r="EX123" s="608"/>
      <c r="EY123" s="608"/>
    </row>
    <row r="124" spans="1:155" x14ac:dyDescent="0.3">
      <c r="A124" s="615"/>
      <c r="B124" s="610"/>
      <c r="C124" s="610"/>
      <c r="D124" s="610"/>
      <c r="E124" s="610"/>
      <c r="F124" s="610"/>
      <c r="G124" s="610"/>
      <c r="AE124" s="608"/>
      <c r="AF124" s="608"/>
      <c r="AG124" s="608"/>
      <c r="AH124" s="608"/>
      <c r="AI124" s="608"/>
      <c r="AJ124" s="608"/>
      <c r="AK124" s="608"/>
      <c r="AL124" s="608"/>
      <c r="AM124" s="608"/>
      <c r="AN124" s="608"/>
      <c r="AO124" s="608"/>
      <c r="AP124" s="608"/>
      <c r="AQ124" s="608"/>
      <c r="AR124" s="608"/>
      <c r="AS124" s="608"/>
      <c r="AT124" s="608"/>
      <c r="AU124" s="608"/>
      <c r="AV124" s="608"/>
      <c r="AW124" s="608"/>
      <c r="AX124" s="608"/>
      <c r="AY124" s="608"/>
      <c r="AZ124" s="608"/>
      <c r="BA124" s="608"/>
      <c r="BB124" s="608"/>
      <c r="BC124" s="608"/>
      <c r="BD124" s="608"/>
      <c r="BE124" s="608"/>
      <c r="BF124" s="608"/>
      <c r="BG124" s="608"/>
      <c r="BH124" s="608"/>
      <c r="BI124" s="608"/>
      <c r="BJ124" s="608"/>
      <c r="BK124" s="608"/>
      <c r="BL124" s="608"/>
      <c r="BM124" s="608"/>
      <c r="BN124" s="608"/>
      <c r="BO124" s="608"/>
      <c r="BP124" s="608"/>
      <c r="BQ124" s="608"/>
      <c r="BR124" s="608"/>
      <c r="BS124" s="608"/>
      <c r="BT124" s="608"/>
      <c r="BU124" s="608"/>
      <c r="BV124" s="608"/>
      <c r="BW124" s="608"/>
      <c r="BX124" s="608"/>
      <c r="BY124" s="608"/>
      <c r="BZ124" s="608"/>
      <c r="CA124" s="608"/>
      <c r="CB124" s="608"/>
      <c r="CC124" s="608"/>
      <c r="CD124" s="608"/>
      <c r="CE124" s="608"/>
      <c r="CF124" s="608"/>
      <c r="CG124" s="608"/>
      <c r="CH124" s="608"/>
      <c r="CI124" s="608"/>
      <c r="CJ124" s="608"/>
      <c r="CK124" s="608"/>
      <c r="CL124" s="608"/>
      <c r="CM124" s="608"/>
      <c r="CN124" s="608"/>
      <c r="CO124" s="608"/>
      <c r="CP124" s="608"/>
      <c r="CQ124" s="608"/>
      <c r="CR124" s="608"/>
      <c r="CS124" s="608"/>
      <c r="CT124" s="608"/>
      <c r="CU124" s="608"/>
      <c r="CV124" s="608"/>
      <c r="CW124" s="608"/>
      <c r="CX124" s="608"/>
      <c r="CY124" s="608"/>
      <c r="CZ124" s="608"/>
      <c r="DA124" s="608"/>
      <c r="DB124" s="608"/>
      <c r="DC124" s="608"/>
      <c r="DD124" s="608"/>
      <c r="DE124" s="608"/>
      <c r="DF124" s="608"/>
      <c r="DG124" s="608"/>
      <c r="DH124" s="608"/>
      <c r="DI124" s="608"/>
      <c r="DJ124" s="608"/>
      <c r="DK124" s="608"/>
      <c r="DL124" s="608"/>
      <c r="DM124" s="608"/>
      <c r="DN124" s="608"/>
      <c r="DO124" s="608"/>
      <c r="DP124" s="608"/>
      <c r="DQ124" s="608"/>
      <c r="DR124" s="608"/>
      <c r="DS124" s="608"/>
      <c r="DT124" s="608"/>
      <c r="DU124" s="608"/>
      <c r="DV124" s="608"/>
      <c r="DW124" s="608"/>
      <c r="DX124" s="608"/>
      <c r="DY124" s="608"/>
      <c r="DZ124" s="608"/>
      <c r="EA124" s="608"/>
      <c r="EB124" s="608"/>
      <c r="EC124" s="608"/>
      <c r="ED124" s="608"/>
      <c r="EE124" s="608"/>
      <c r="EF124" s="608"/>
      <c r="EG124" s="608"/>
      <c r="EH124" s="608"/>
      <c r="EI124" s="608"/>
      <c r="EJ124" s="608"/>
      <c r="EK124" s="608"/>
      <c r="EL124" s="608"/>
      <c r="EM124" s="608"/>
      <c r="EN124" s="608"/>
      <c r="EO124" s="608"/>
      <c r="EP124" s="608"/>
      <c r="EQ124" s="608"/>
      <c r="ER124" s="608"/>
      <c r="ES124" s="608"/>
      <c r="ET124" s="608"/>
      <c r="EU124" s="608"/>
      <c r="EV124" s="608"/>
      <c r="EW124" s="608"/>
      <c r="EX124" s="608"/>
      <c r="EY124" s="608"/>
    </row>
    <row r="125" spans="1:155" x14ac:dyDescent="0.3">
      <c r="A125" s="616"/>
      <c r="B125" s="610"/>
      <c r="C125" s="610"/>
      <c r="D125" s="610"/>
      <c r="E125" s="610"/>
      <c r="F125" s="610"/>
      <c r="G125" s="610"/>
      <c r="AE125" s="608"/>
      <c r="AF125" s="608"/>
      <c r="AG125" s="608"/>
      <c r="AH125" s="608"/>
      <c r="AI125" s="608"/>
      <c r="AJ125" s="608"/>
      <c r="AK125" s="608"/>
      <c r="AL125" s="608"/>
      <c r="AM125" s="608"/>
      <c r="AN125" s="608"/>
      <c r="AO125" s="608"/>
      <c r="AP125" s="608"/>
      <c r="AQ125" s="608"/>
      <c r="AR125" s="608"/>
      <c r="AS125" s="608"/>
      <c r="AT125" s="608"/>
      <c r="AU125" s="608"/>
      <c r="AV125" s="608"/>
      <c r="AW125" s="608"/>
      <c r="AX125" s="608"/>
      <c r="AY125" s="608"/>
      <c r="AZ125" s="608"/>
      <c r="BA125" s="608"/>
      <c r="BB125" s="608"/>
      <c r="BC125" s="608"/>
      <c r="BD125" s="608"/>
      <c r="BE125" s="608"/>
      <c r="BF125" s="608"/>
      <c r="BG125" s="608"/>
      <c r="BH125" s="608"/>
      <c r="BI125" s="608"/>
      <c r="BJ125" s="608"/>
      <c r="BK125" s="608"/>
      <c r="BL125" s="608"/>
      <c r="BM125" s="608"/>
      <c r="BN125" s="608"/>
      <c r="BO125" s="608"/>
      <c r="BP125" s="608"/>
      <c r="BQ125" s="608"/>
      <c r="BR125" s="608"/>
      <c r="BS125" s="608"/>
      <c r="BT125" s="608"/>
      <c r="BU125" s="608"/>
      <c r="BV125" s="608"/>
      <c r="BW125" s="608"/>
      <c r="BX125" s="608"/>
      <c r="BY125" s="608"/>
      <c r="BZ125" s="608"/>
      <c r="CA125" s="608"/>
      <c r="CB125" s="608"/>
      <c r="CC125" s="608"/>
      <c r="CD125" s="608"/>
      <c r="CE125" s="608"/>
      <c r="CF125" s="608"/>
      <c r="CG125" s="608"/>
      <c r="CH125" s="608"/>
      <c r="CI125" s="608"/>
      <c r="CJ125" s="608"/>
      <c r="CK125" s="608"/>
      <c r="CL125" s="608"/>
      <c r="CM125" s="608"/>
      <c r="CN125" s="608"/>
      <c r="CO125" s="608"/>
      <c r="CP125" s="608"/>
      <c r="CQ125" s="608"/>
      <c r="CR125" s="608"/>
      <c r="CS125" s="608"/>
      <c r="CT125" s="608"/>
      <c r="CU125" s="608"/>
      <c r="CV125" s="608"/>
      <c r="CW125" s="608"/>
      <c r="CX125" s="608"/>
      <c r="CY125" s="608"/>
      <c r="CZ125" s="608"/>
      <c r="DA125" s="608"/>
      <c r="DB125" s="608"/>
      <c r="DC125" s="608"/>
      <c r="DD125" s="608"/>
      <c r="DE125" s="608"/>
      <c r="DF125" s="608"/>
      <c r="DG125" s="608"/>
      <c r="DH125" s="608"/>
      <c r="DI125" s="608"/>
      <c r="DJ125" s="608"/>
      <c r="DK125" s="608"/>
      <c r="DL125" s="608"/>
      <c r="DM125" s="608"/>
      <c r="DN125" s="608"/>
      <c r="DO125" s="608"/>
      <c r="DP125" s="608"/>
      <c r="DQ125" s="608"/>
      <c r="DR125" s="608"/>
      <c r="DS125" s="608"/>
      <c r="DT125" s="608"/>
      <c r="DU125" s="608"/>
      <c r="DV125" s="608"/>
      <c r="DW125" s="608"/>
      <c r="DX125" s="608"/>
      <c r="DY125" s="608"/>
      <c r="DZ125" s="608"/>
      <c r="EA125" s="608"/>
      <c r="EB125" s="608"/>
      <c r="EC125" s="608"/>
      <c r="ED125" s="608"/>
      <c r="EE125" s="608"/>
      <c r="EF125" s="608"/>
      <c r="EG125" s="608"/>
      <c r="EH125" s="608"/>
      <c r="EI125" s="608"/>
      <c r="EJ125" s="608"/>
      <c r="EK125" s="608"/>
      <c r="EL125" s="608"/>
      <c r="EM125" s="608"/>
      <c r="EN125" s="608"/>
      <c r="EO125" s="608"/>
      <c r="EP125" s="608"/>
      <c r="EQ125" s="608"/>
      <c r="ER125" s="608"/>
      <c r="ES125" s="608"/>
      <c r="ET125" s="608"/>
      <c r="EU125" s="608"/>
      <c r="EV125" s="608"/>
      <c r="EW125" s="608"/>
      <c r="EX125" s="608"/>
      <c r="EY125" s="608"/>
    </row>
    <row r="126" spans="1:155" hidden="1" x14ac:dyDescent="0.3">
      <c r="A126" s="616"/>
      <c r="B126" s="610"/>
      <c r="C126" s="610"/>
      <c r="D126" s="610"/>
      <c r="E126" s="610"/>
      <c r="F126" s="610"/>
      <c r="G126" s="610"/>
      <c r="AE126" s="608"/>
      <c r="AF126" s="608"/>
      <c r="AG126" s="608"/>
      <c r="AH126" s="608"/>
      <c r="AI126" s="608"/>
      <c r="AJ126" s="608"/>
      <c r="AK126" s="608"/>
      <c r="AL126" s="608"/>
      <c r="AM126" s="608"/>
      <c r="AN126" s="608"/>
      <c r="AO126" s="608"/>
      <c r="AP126" s="608"/>
      <c r="AQ126" s="608"/>
      <c r="AR126" s="608"/>
      <c r="AS126" s="608"/>
      <c r="AT126" s="608"/>
      <c r="AU126" s="608"/>
      <c r="AV126" s="608"/>
      <c r="AW126" s="608"/>
      <c r="AX126" s="608"/>
      <c r="AY126" s="608"/>
      <c r="AZ126" s="608"/>
      <c r="BA126" s="608"/>
      <c r="BB126" s="608"/>
      <c r="BC126" s="608"/>
      <c r="BD126" s="608"/>
      <c r="BE126" s="608"/>
      <c r="BF126" s="608"/>
      <c r="BG126" s="608"/>
      <c r="BH126" s="608"/>
      <c r="BI126" s="608"/>
      <c r="BJ126" s="608"/>
      <c r="BK126" s="608"/>
      <c r="BL126" s="608"/>
      <c r="BM126" s="608"/>
      <c r="BN126" s="608"/>
      <c r="BO126" s="608"/>
      <c r="BP126" s="608"/>
      <c r="BQ126" s="608"/>
      <c r="BR126" s="608"/>
      <c r="BS126" s="608"/>
      <c r="BT126" s="608"/>
      <c r="BU126" s="608"/>
      <c r="BV126" s="608"/>
      <c r="BW126" s="608"/>
      <c r="BX126" s="608"/>
      <c r="BY126" s="608"/>
      <c r="BZ126" s="608"/>
      <c r="CA126" s="608"/>
      <c r="CB126" s="608"/>
      <c r="CC126" s="608"/>
      <c r="CD126" s="608"/>
      <c r="CE126" s="608"/>
      <c r="CF126" s="608"/>
      <c r="CG126" s="608"/>
      <c r="CH126" s="608"/>
      <c r="CI126" s="608"/>
      <c r="CJ126" s="608"/>
      <c r="CK126" s="608"/>
      <c r="CL126" s="608"/>
      <c r="CM126" s="608"/>
      <c r="CN126" s="608"/>
      <c r="CO126" s="608"/>
      <c r="CP126" s="608"/>
      <c r="CQ126" s="608"/>
      <c r="CR126" s="608"/>
      <c r="CS126" s="608"/>
      <c r="CT126" s="608"/>
      <c r="CU126" s="608"/>
      <c r="CV126" s="608"/>
      <c r="CW126" s="608"/>
      <c r="CX126" s="608"/>
      <c r="CY126" s="608"/>
      <c r="CZ126" s="608"/>
      <c r="DA126" s="608"/>
      <c r="DB126" s="608"/>
      <c r="DC126" s="608"/>
      <c r="DD126" s="608"/>
      <c r="DE126" s="608"/>
      <c r="DF126" s="608"/>
      <c r="DG126" s="608"/>
      <c r="DH126" s="608"/>
      <c r="DI126" s="608"/>
      <c r="DJ126" s="608"/>
      <c r="DK126" s="608"/>
      <c r="DL126" s="608"/>
      <c r="DM126" s="608"/>
      <c r="DN126" s="608"/>
      <c r="DO126" s="608"/>
      <c r="DP126" s="608"/>
      <c r="DQ126" s="608"/>
      <c r="DR126" s="608"/>
      <c r="DS126" s="608"/>
      <c r="DT126" s="608"/>
      <c r="DU126" s="608"/>
      <c r="DV126" s="608"/>
      <c r="DW126" s="608"/>
      <c r="DX126" s="608"/>
      <c r="DY126" s="608"/>
      <c r="DZ126" s="608"/>
      <c r="EA126" s="608"/>
      <c r="EB126" s="608"/>
      <c r="EC126" s="608"/>
      <c r="ED126" s="608"/>
      <c r="EE126" s="608"/>
      <c r="EF126" s="608"/>
      <c r="EG126" s="608"/>
      <c r="EH126" s="608"/>
      <c r="EI126" s="608"/>
      <c r="EJ126" s="608"/>
      <c r="EK126" s="608"/>
      <c r="EL126" s="608"/>
      <c r="EM126" s="608"/>
      <c r="EN126" s="608"/>
      <c r="EO126" s="608"/>
      <c r="EP126" s="608"/>
      <c r="EQ126" s="608"/>
      <c r="ER126" s="608"/>
      <c r="ES126" s="608"/>
      <c r="ET126" s="608"/>
      <c r="EU126" s="608"/>
      <c r="EV126" s="608"/>
      <c r="EW126" s="608"/>
      <c r="EX126" s="608"/>
      <c r="EY126" s="608"/>
    </row>
    <row r="127" spans="1:155" x14ac:dyDescent="0.3">
      <c r="A127" s="613"/>
      <c r="B127" s="610"/>
      <c r="C127" s="610"/>
      <c r="D127" s="610"/>
      <c r="E127" s="610"/>
      <c r="F127" s="610"/>
      <c r="G127" s="610"/>
      <c r="AE127" s="608"/>
      <c r="AF127" s="608"/>
      <c r="AG127" s="608"/>
      <c r="AH127" s="608"/>
      <c r="AI127" s="608"/>
      <c r="AJ127" s="608"/>
      <c r="AK127" s="608"/>
      <c r="AL127" s="608"/>
      <c r="AM127" s="608"/>
      <c r="AN127" s="608"/>
      <c r="AO127" s="608"/>
      <c r="AP127" s="608"/>
      <c r="AQ127" s="608"/>
      <c r="AR127" s="608"/>
      <c r="AS127" s="608"/>
      <c r="AT127" s="608"/>
      <c r="AU127" s="608"/>
      <c r="AV127" s="608"/>
      <c r="AW127" s="608"/>
      <c r="AX127" s="608"/>
      <c r="AY127" s="608"/>
      <c r="AZ127" s="608"/>
      <c r="BA127" s="608"/>
      <c r="BB127" s="608"/>
      <c r="BC127" s="608"/>
      <c r="BD127" s="608"/>
      <c r="BE127" s="608"/>
      <c r="BF127" s="608"/>
      <c r="BG127" s="608"/>
      <c r="BH127" s="608"/>
      <c r="BI127" s="608"/>
      <c r="BJ127" s="608"/>
      <c r="BK127" s="608"/>
      <c r="BL127" s="608"/>
      <c r="BM127" s="608"/>
      <c r="BN127" s="608"/>
      <c r="BO127" s="608"/>
      <c r="BP127" s="608"/>
      <c r="BQ127" s="608"/>
      <c r="BR127" s="608"/>
      <c r="BS127" s="608"/>
      <c r="BT127" s="608"/>
      <c r="BU127" s="608"/>
      <c r="BV127" s="608"/>
      <c r="BW127" s="608"/>
      <c r="BX127" s="608"/>
      <c r="BY127" s="608"/>
      <c r="BZ127" s="608"/>
      <c r="CA127" s="608"/>
      <c r="CB127" s="608"/>
      <c r="CC127" s="608"/>
      <c r="CD127" s="608"/>
      <c r="CE127" s="608"/>
      <c r="CF127" s="608"/>
      <c r="CG127" s="608"/>
      <c r="CH127" s="608"/>
      <c r="CI127" s="608"/>
      <c r="CJ127" s="608"/>
      <c r="CK127" s="608"/>
      <c r="CL127" s="608"/>
      <c r="CM127" s="608"/>
      <c r="CN127" s="608"/>
      <c r="CO127" s="608"/>
      <c r="CP127" s="608"/>
      <c r="CQ127" s="608"/>
      <c r="CR127" s="608"/>
      <c r="CS127" s="608"/>
      <c r="CT127" s="608"/>
      <c r="CU127" s="608"/>
      <c r="CV127" s="608"/>
      <c r="CW127" s="608"/>
      <c r="CX127" s="608"/>
      <c r="CY127" s="608"/>
      <c r="CZ127" s="608"/>
      <c r="DA127" s="608"/>
      <c r="DB127" s="608"/>
      <c r="DC127" s="608"/>
      <c r="DD127" s="608"/>
      <c r="DE127" s="608"/>
      <c r="DF127" s="608"/>
      <c r="DG127" s="608"/>
      <c r="DH127" s="608"/>
      <c r="DI127" s="608"/>
      <c r="DJ127" s="608"/>
      <c r="DK127" s="608"/>
      <c r="DL127" s="608"/>
      <c r="DM127" s="608"/>
      <c r="DN127" s="608"/>
      <c r="DO127" s="608"/>
      <c r="DP127" s="608"/>
      <c r="DQ127" s="608"/>
      <c r="DR127" s="608"/>
      <c r="DS127" s="608"/>
      <c r="DT127" s="608"/>
      <c r="DU127" s="608"/>
      <c r="DV127" s="608"/>
      <c r="DW127" s="608"/>
      <c r="DX127" s="608"/>
      <c r="DY127" s="608"/>
      <c r="DZ127" s="608"/>
      <c r="EA127" s="608"/>
      <c r="EB127" s="608"/>
      <c r="EC127" s="608"/>
      <c r="ED127" s="608"/>
      <c r="EE127" s="608"/>
      <c r="EF127" s="608"/>
      <c r="EG127" s="608"/>
      <c r="EH127" s="608"/>
      <c r="EI127" s="608"/>
      <c r="EJ127" s="608"/>
      <c r="EK127" s="608"/>
      <c r="EL127" s="608"/>
      <c r="EM127" s="608"/>
      <c r="EN127" s="608"/>
      <c r="EO127" s="608"/>
      <c r="EP127" s="608"/>
      <c r="EQ127" s="608"/>
      <c r="ER127" s="608"/>
      <c r="ES127" s="608"/>
      <c r="ET127" s="608"/>
      <c r="EU127" s="608"/>
      <c r="EV127" s="608"/>
      <c r="EW127" s="608"/>
      <c r="EX127" s="608"/>
      <c r="EY127" s="608"/>
    </row>
    <row r="128" spans="1:155" x14ac:dyDescent="0.3">
      <c r="A128" s="613"/>
      <c r="B128" s="610"/>
      <c r="C128" s="610"/>
      <c r="D128" s="610"/>
      <c r="E128" s="610"/>
      <c r="F128" s="610"/>
      <c r="G128" s="610"/>
      <c r="AE128" s="608"/>
      <c r="AF128" s="608"/>
      <c r="AG128" s="608"/>
      <c r="AH128" s="608"/>
      <c r="AI128" s="608"/>
      <c r="AJ128" s="608"/>
      <c r="AK128" s="608"/>
      <c r="AL128" s="608"/>
      <c r="AM128" s="608"/>
      <c r="AN128" s="608"/>
      <c r="AO128" s="608"/>
      <c r="AP128" s="608"/>
      <c r="AQ128" s="608"/>
      <c r="AR128" s="608"/>
      <c r="AS128" s="608"/>
      <c r="AT128" s="608"/>
      <c r="AU128" s="608"/>
      <c r="AV128" s="608"/>
      <c r="AW128" s="608"/>
      <c r="AX128" s="608"/>
      <c r="AY128" s="608"/>
      <c r="AZ128" s="608"/>
      <c r="BA128" s="608"/>
      <c r="BB128" s="608"/>
      <c r="BC128" s="608"/>
      <c r="BD128" s="608"/>
      <c r="BE128" s="608"/>
      <c r="BF128" s="608"/>
      <c r="BG128" s="608"/>
      <c r="BH128" s="608"/>
      <c r="BI128" s="608"/>
      <c r="BJ128" s="608"/>
      <c r="BK128" s="608"/>
      <c r="BL128" s="608"/>
      <c r="BM128" s="608"/>
      <c r="BN128" s="608"/>
      <c r="BO128" s="608"/>
      <c r="BP128" s="608"/>
      <c r="BQ128" s="608"/>
      <c r="BR128" s="608"/>
      <c r="BS128" s="608"/>
      <c r="BT128" s="608"/>
      <c r="BU128" s="608"/>
      <c r="BV128" s="608"/>
      <c r="BW128" s="608"/>
      <c r="BX128" s="608"/>
      <c r="BY128" s="608"/>
      <c r="BZ128" s="608"/>
      <c r="CA128" s="608"/>
      <c r="CB128" s="608"/>
      <c r="CC128" s="608"/>
      <c r="CD128" s="608"/>
      <c r="CE128" s="608"/>
      <c r="CF128" s="608"/>
      <c r="CG128" s="608"/>
      <c r="CH128" s="608"/>
      <c r="CI128" s="608"/>
      <c r="CJ128" s="608"/>
      <c r="CK128" s="608"/>
      <c r="CL128" s="608"/>
      <c r="CM128" s="608"/>
      <c r="CN128" s="608"/>
      <c r="CO128" s="608"/>
      <c r="CP128" s="608"/>
      <c r="CQ128" s="608"/>
      <c r="CR128" s="608"/>
      <c r="CS128" s="608"/>
      <c r="CT128" s="608"/>
      <c r="CU128" s="608"/>
      <c r="CV128" s="608"/>
      <c r="CW128" s="608"/>
      <c r="CX128" s="608"/>
      <c r="CY128" s="608"/>
      <c r="CZ128" s="608"/>
      <c r="DA128" s="608"/>
      <c r="DB128" s="608"/>
      <c r="DC128" s="608"/>
      <c r="DD128" s="608"/>
      <c r="DE128" s="608"/>
      <c r="DF128" s="608"/>
      <c r="DG128" s="608"/>
      <c r="DH128" s="608"/>
      <c r="DI128" s="608"/>
      <c r="DJ128" s="608"/>
      <c r="DK128" s="608"/>
      <c r="DL128" s="608"/>
      <c r="DM128" s="608"/>
      <c r="DN128" s="608"/>
      <c r="DO128" s="608"/>
      <c r="DP128" s="608"/>
      <c r="DQ128" s="608"/>
      <c r="DR128" s="608"/>
      <c r="DS128" s="608"/>
      <c r="DT128" s="608"/>
      <c r="DU128" s="608"/>
      <c r="DV128" s="608"/>
      <c r="DW128" s="608"/>
      <c r="DX128" s="608"/>
      <c r="DY128" s="608"/>
      <c r="DZ128" s="608"/>
      <c r="EA128" s="608"/>
      <c r="EB128" s="608"/>
      <c r="EC128" s="608"/>
      <c r="ED128" s="608"/>
      <c r="EE128" s="608"/>
      <c r="EF128" s="608"/>
      <c r="EG128" s="608"/>
      <c r="EH128" s="608"/>
      <c r="EI128" s="608"/>
      <c r="EJ128" s="608"/>
      <c r="EK128" s="608"/>
      <c r="EL128" s="608"/>
      <c r="EM128" s="608"/>
      <c r="EN128" s="608"/>
      <c r="EO128" s="608"/>
      <c r="EP128" s="608"/>
      <c r="EQ128" s="608"/>
      <c r="ER128" s="608"/>
      <c r="ES128" s="608"/>
      <c r="ET128" s="608"/>
      <c r="EU128" s="608"/>
      <c r="EV128" s="608"/>
      <c r="EW128" s="608"/>
      <c r="EX128" s="608"/>
      <c r="EY128" s="608"/>
    </row>
    <row r="129" spans="1:155" x14ac:dyDescent="0.3">
      <c r="A129" s="615"/>
      <c r="B129" s="610"/>
      <c r="C129" s="610"/>
      <c r="D129" s="610"/>
      <c r="E129" s="610"/>
      <c r="F129" s="610"/>
      <c r="G129" s="610"/>
    </row>
    <row r="130" spans="1:155" x14ac:dyDescent="0.3">
      <c r="A130" s="616"/>
      <c r="B130" s="610"/>
      <c r="C130" s="610"/>
      <c r="D130" s="610"/>
      <c r="E130" s="610"/>
      <c r="F130" s="610"/>
      <c r="G130" s="610"/>
    </row>
    <row r="131" spans="1:155" x14ac:dyDescent="0.3">
      <c r="A131" s="616"/>
      <c r="B131" s="610"/>
      <c r="C131" s="610"/>
      <c r="D131" s="610"/>
      <c r="E131" s="610"/>
      <c r="F131" s="610"/>
      <c r="G131" s="610"/>
    </row>
    <row r="132" spans="1:155" x14ac:dyDescent="0.3">
      <c r="A132" s="613"/>
      <c r="B132" s="610"/>
      <c r="C132" s="610"/>
      <c r="D132" s="610"/>
      <c r="E132" s="610"/>
      <c r="F132" s="610"/>
      <c r="G132" s="610"/>
    </row>
    <row r="133" spans="1:155" x14ac:dyDescent="0.3">
      <c r="A133" s="613"/>
      <c r="B133" s="610"/>
      <c r="C133" s="610"/>
      <c r="D133" s="610"/>
      <c r="E133" s="610"/>
      <c r="F133" s="610"/>
      <c r="G133" s="610"/>
    </row>
    <row r="134" spans="1:155" x14ac:dyDescent="0.3">
      <c r="A134" s="615"/>
      <c r="B134" s="610"/>
      <c r="C134" s="610"/>
      <c r="D134" s="610"/>
      <c r="E134" s="610"/>
      <c r="F134" s="610"/>
      <c r="G134" s="610"/>
    </row>
    <row r="135" spans="1:155" x14ac:dyDescent="0.3">
      <c r="A135" s="616"/>
      <c r="B135" s="610"/>
      <c r="C135" s="610"/>
      <c r="D135" s="610"/>
      <c r="E135" s="610"/>
      <c r="F135" s="610"/>
      <c r="G135" s="610"/>
    </row>
    <row r="136" spans="1:155" s="561" customFormat="1" x14ac:dyDescent="0.3">
      <c r="A136" s="616"/>
      <c r="B136" s="610"/>
      <c r="C136" s="610"/>
      <c r="D136" s="610"/>
      <c r="E136" s="610"/>
      <c r="F136" s="610"/>
      <c r="G136" s="610"/>
      <c r="AE136" s="562"/>
      <c r="AF136" s="562"/>
      <c r="AG136" s="562"/>
      <c r="AH136" s="562"/>
      <c r="AI136" s="562"/>
      <c r="AJ136" s="562"/>
      <c r="AK136" s="562"/>
      <c r="AL136" s="562"/>
      <c r="AM136" s="562"/>
      <c r="AN136" s="562"/>
      <c r="AO136" s="562"/>
      <c r="AP136" s="562"/>
      <c r="AQ136" s="562"/>
      <c r="AR136" s="562"/>
      <c r="AS136" s="562"/>
      <c r="AT136" s="562"/>
      <c r="AU136" s="562"/>
      <c r="AV136" s="562"/>
      <c r="AW136" s="562"/>
      <c r="AX136" s="562"/>
      <c r="AY136" s="562"/>
      <c r="AZ136" s="562"/>
      <c r="BA136" s="562"/>
      <c r="BB136" s="562"/>
      <c r="BC136" s="562"/>
      <c r="BD136" s="562"/>
      <c r="BE136" s="562"/>
      <c r="BF136" s="562"/>
      <c r="BG136" s="562"/>
      <c r="BH136" s="562"/>
      <c r="BI136" s="562"/>
      <c r="BJ136" s="562"/>
      <c r="BK136" s="562"/>
      <c r="BL136" s="562"/>
      <c r="BM136" s="562"/>
      <c r="BN136" s="562"/>
      <c r="BO136" s="562"/>
      <c r="BP136" s="562"/>
      <c r="BQ136" s="562"/>
      <c r="BR136" s="562"/>
      <c r="BS136" s="562"/>
      <c r="BT136" s="562"/>
      <c r="BU136" s="562"/>
      <c r="BV136" s="562"/>
      <c r="BW136" s="562"/>
      <c r="BX136" s="562"/>
      <c r="BY136" s="562"/>
      <c r="BZ136" s="562"/>
      <c r="CA136" s="562"/>
      <c r="CB136" s="562"/>
      <c r="CC136" s="562"/>
      <c r="CD136" s="562"/>
      <c r="CE136" s="562"/>
      <c r="CF136" s="562"/>
      <c r="CG136" s="562"/>
      <c r="CH136" s="562"/>
      <c r="CI136" s="562"/>
      <c r="CJ136" s="562"/>
      <c r="CK136" s="562"/>
      <c r="CL136" s="562"/>
      <c r="CM136" s="562"/>
      <c r="CN136" s="562"/>
      <c r="CO136" s="562"/>
      <c r="CP136" s="562"/>
      <c r="CQ136" s="562"/>
      <c r="CR136" s="562"/>
      <c r="CS136" s="562"/>
      <c r="CT136" s="562"/>
      <c r="CU136" s="562"/>
      <c r="CV136" s="562"/>
      <c r="CW136" s="562"/>
      <c r="CX136" s="562"/>
      <c r="CY136" s="562"/>
      <c r="CZ136" s="562"/>
      <c r="DA136" s="562"/>
      <c r="DB136" s="562"/>
      <c r="DC136" s="562"/>
      <c r="DD136" s="562"/>
      <c r="DE136" s="562"/>
      <c r="DF136" s="562"/>
      <c r="DG136" s="562"/>
      <c r="DH136" s="562"/>
      <c r="DI136" s="562"/>
      <c r="DJ136" s="562"/>
      <c r="DK136" s="562"/>
      <c r="DL136" s="562"/>
      <c r="DM136" s="562"/>
      <c r="DN136" s="562"/>
      <c r="DO136" s="562"/>
      <c r="DP136" s="562"/>
      <c r="DQ136" s="562"/>
      <c r="DR136" s="562"/>
      <c r="DS136" s="562"/>
      <c r="DT136" s="562"/>
      <c r="DU136" s="562"/>
      <c r="DV136" s="562"/>
      <c r="DW136" s="562"/>
      <c r="DX136" s="562"/>
      <c r="DY136" s="562"/>
      <c r="DZ136" s="562"/>
      <c r="EA136" s="562"/>
      <c r="EB136" s="562"/>
      <c r="EC136" s="562"/>
      <c r="ED136" s="562"/>
      <c r="EE136" s="562"/>
      <c r="EF136" s="562"/>
      <c r="EG136" s="562"/>
      <c r="EH136" s="562"/>
      <c r="EI136" s="562"/>
      <c r="EJ136" s="562"/>
      <c r="EK136" s="562"/>
      <c r="EL136" s="562"/>
      <c r="EM136" s="562"/>
      <c r="EN136" s="562"/>
      <c r="EO136" s="562"/>
      <c r="EP136" s="562"/>
      <c r="EQ136" s="562"/>
      <c r="ER136" s="562"/>
      <c r="ES136" s="562"/>
      <c r="ET136" s="562"/>
      <c r="EU136" s="562"/>
      <c r="EV136" s="562"/>
      <c r="EW136" s="562"/>
      <c r="EX136" s="562"/>
      <c r="EY136" s="562"/>
    </row>
    <row r="137" spans="1:155" s="561" customFormat="1" x14ac:dyDescent="0.3">
      <c r="A137" s="613"/>
      <c r="B137" s="610"/>
      <c r="C137" s="610"/>
      <c r="D137" s="610"/>
      <c r="E137" s="610"/>
      <c r="F137" s="610"/>
      <c r="G137" s="610"/>
      <c r="AE137" s="562"/>
      <c r="AF137" s="562"/>
      <c r="AG137" s="562"/>
      <c r="AH137" s="562"/>
      <c r="AI137" s="562"/>
      <c r="AJ137" s="562"/>
      <c r="AK137" s="562"/>
      <c r="AL137" s="562"/>
      <c r="AM137" s="562"/>
      <c r="AN137" s="562"/>
      <c r="AO137" s="562"/>
      <c r="AP137" s="562"/>
      <c r="AQ137" s="562"/>
      <c r="AR137" s="562"/>
      <c r="AS137" s="562"/>
      <c r="AT137" s="562"/>
      <c r="AU137" s="562"/>
      <c r="AV137" s="562"/>
      <c r="AW137" s="562"/>
      <c r="AX137" s="562"/>
      <c r="AY137" s="562"/>
      <c r="AZ137" s="562"/>
      <c r="BA137" s="562"/>
      <c r="BB137" s="562"/>
      <c r="BC137" s="562"/>
      <c r="BD137" s="562"/>
      <c r="BE137" s="562"/>
      <c r="BF137" s="562"/>
      <c r="BG137" s="562"/>
      <c r="BH137" s="562"/>
      <c r="BI137" s="562"/>
      <c r="BJ137" s="562"/>
      <c r="BK137" s="562"/>
      <c r="BL137" s="562"/>
      <c r="BM137" s="562"/>
      <c r="BN137" s="562"/>
      <c r="BO137" s="562"/>
      <c r="BP137" s="562"/>
      <c r="BQ137" s="562"/>
      <c r="BR137" s="562"/>
      <c r="BS137" s="562"/>
      <c r="BT137" s="562"/>
      <c r="BU137" s="562"/>
      <c r="BV137" s="562"/>
      <c r="BW137" s="562"/>
      <c r="BX137" s="562"/>
      <c r="BY137" s="562"/>
      <c r="BZ137" s="562"/>
      <c r="CA137" s="562"/>
      <c r="CB137" s="562"/>
      <c r="CC137" s="562"/>
      <c r="CD137" s="562"/>
      <c r="CE137" s="562"/>
      <c r="CF137" s="562"/>
      <c r="CG137" s="562"/>
      <c r="CH137" s="562"/>
      <c r="CI137" s="562"/>
      <c r="CJ137" s="562"/>
      <c r="CK137" s="562"/>
      <c r="CL137" s="562"/>
      <c r="CM137" s="562"/>
      <c r="CN137" s="562"/>
      <c r="CO137" s="562"/>
      <c r="CP137" s="562"/>
      <c r="CQ137" s="562"/>
      <c r="CR137" s="562"/>
      <c r="CS137" s="562"/>
      <c r="CT137" s="562"/>
      <c r="CU137" s="562"/>
      <c r="CV137" s="562"/>
      <c r="CW137" s="562"/>
      <c r="CX137" s="562"/>
      <c r="CY137" s="562"/>
      <c r="CZ137" s="562"/>
      <c r="DA137" s="562"/>
      <c r="DB137" s="562"/>
      <c r="DC137" s="562"/>
      <c r="DD137" s="562"/>
      <c r="DE137" s="562"/>
      <c r="DF137" s="562"/>
      <c r="DG137" s="562"/>
      <c r="DH137" s="562"/>
      <c r="DI137" s="562"/>
      <c r="DJ137" s="562"/>
      <c r="DK137" s="562"/>
      <c r="DL137" s="562"/>
      <c r="DM137" s="562"/>
      <c r="DN137" s="562"/>
      <c r="DO137" s="562"/>
      <c r="DP137" s="562"/>
      <c r="DQ137" s="562"/>
      <c r="DR137" s="562"/>
      <c r="DS137" s="562"/>
      <c r="DT137" s="562"/>
      <c r="DU137" s="562"/>
      <c r="DV137" s="562"/>
      <c r="DW137" s="562"/>
      <c r="DX137" s="562"/>
      <c r="DY137" s="562"/>
      <c r="DZ137" s="562"/>
      <c r="EA137" s="562"/>
      <c r="EB137" s="562"/>
      <c r="EC137" s="562"/>
      <c r="ED137" s="562"/>
      <c r="EE137" s="562"/>
      <c r="EF137" s="562"/>
      <c r="EG137" s="562"/>
      <c r="EH137" s="562"/>
      <c r="EI137" s="562"/>
      <c r="EJ137" s="562"/>
      <c r="EK137" s="562"/>
      <c r="EL137" s="562"/>
      <c r="EM137" s="562"/>
      <c r="EN137" s="562"/>
      <c r="EO137" s="562"/>
      <c r="EP137" s="562"/>
      <c r="EQ137" s="562"/>
      <c r="ER137" s="562"/>
      <c r="ES137" s="562"/>
      <c r="ET137" s="562"/>
      <c r="EU137" s="562"/>
      <c r="EV137" s="562"/>
      <c r="EW137" s="562"/>
      <c r="EX137" s="562"/>
      <c r="EY137" s="562"/>
    </row>
    <row r="138" spans="1:155" s="561" customFormat="1" x14ac:dyDescent="0.3">
      <c r="A138" s="613"/>
      <c r="B138" s="610"/>
      <c r="C138" s="610"/>
      <c r="D138" s="610"/>
      <c r="E138" s="610"/>
      <c r="F138" s="610"/>
      <c r="G138" s="610"/>
      <c r="AE138" s="562"/>
      <c r="AF138" s="562"/>
      <c r="AG138" s="562"/>
      <c r="AH138" s="562"/>
      <c r="AI138" s="562"/>
      <c r="AJ138" s="562"/>
      <c r="AK138" s="562"/>
      <c r="AL138" s="562"/>
      <c r="AM138" s="562"/>
      <c r="AN138" s="562"/>
      <c r="AO138" s="562"/>
      <c r="AP138" s="562"/>
      <c r="AQ138" s="562"/>
      <c r="AR138" s="562"/>
      <c r="AS138" s="562"/>
      <c r="AT138" s="562"/>
      <c r="AU138" s="562"/>
      <c r="AV138" s="562"/>
      <c r="AW138" s="562"/>
      <c r="AX138" s="562"/>
      <c r="AY138" s="562"/>
      <c r="AZ138" s="562"/>
      <c r="BA138" s="562"/>
      <c r="BB138" s="562"/>
      <c r="BC138" s="562"/>
      <c r="BD138" s="562"/>
      <c r="BE138" s="562"/>
      <c r="BF138" s="562"/>
      <c r="BG138" s="562"/>
      <c r="BH138" s="562"/>
      <c r="BI138" s="562"/>
      <c r="BJ138" s="562"/>
      <c r="BK138" s="562"/>
      <c r="BL138" s="562"/>
      <c r="BM138" s="562"/>
      <c r="BN138" s="562"/>
      <c r="BO138" s="562"/>
      <c r="BP138" s="562"/>
      <c r="BQ138" s="562"/>
      <c r="BR138" s="562"/>
      <c r="BS138" s="562"/>
      <c r="BT138" s="562"/>
      <c r="BU138" s="562"/>
      <c r="BV138" s="562"/>
      <c r="BW138" s="562"/>
      <c r="BX138" s="562"/>
      <c r="BY138" s="562"/>
      <c r="BZ138" s="562"/>
      <c r="CA138" s="562"/>
      <c r="CB138" s="562"/>
      <c r="CC138" s="562"/>
      <c r="CD138" s="562"/>
      <c r="CE138" s="562"/>
      <c r="CF138" s="562"/>
      <c r="CG138" s="562"/>
      <c r="CH138" s="562"/>
      <c r="CI138" s="562"/>
      <c r="CJ138" s="562"/>
      <c r="CK138" s="562"/>
      <c r="CL138" s="562"/>
      <c r="CM138" s="562"/>
      <c r="CN138" s="562"/>
      <c r="CO138" s="562"/>
      <c r="CP138" s="562"/>
      <c r="CQ138" s="562"/>
      <c r="CR138" s="562"/>
      <c r="CS138" s="562"/>
      <c r="CT138" s="562"/>
      <c r="CU138" s="562"/>
      <c r="CV138" s="562"/>
      <c r="CW138" s="562"/>
      <c r="CX138" s="562"/>
      <c r="CY138" s="562"/>
      <c r="CZ138" s="562"/>
      <c r="DA138" s="562"/>
      <c r="DB138" s="562"/>
      <c r="DC138" s="562"/>
      <c r="DD138" s="562"/>
      <c r="DE138" s="562"/>
      <c r="DF138" s="562"/>
      <c r="DG138" s="562"/>
      <c r="DH138" s="562"/>
      <c r="DI138" s="562"/>
      <c r="DJ138" s="562"/>
      <c r="DK138" s="562"/>
      <c r="DL138" s="562"/>
      <c r="DM138" s="562"/>
      <c r="DN138" s="562"/>
      <c r="DO138" s="562"/>
      <c r="DP138" s="562"/>
      <c r="DQ138" s="562"/>
      <c r="DR138" s="562"/>
      <c r="DS138" s="562"/>
      <c r="DT138" s="562"/>
      <c r="DU138" s="562"/>
      <c r="DV138" s="562"/>
      <c r="DW138" s="562"/>
      <c r="DX138" s="562"/>
      <c r="DY138" s="562"/>
      <c r="DZ138" s="562"/>
      <c r="EA138" s="562"/>
      <c r="EB138" s="562"/>
      <c r="EC138" s="562"/>
      <c r="ED138" s="562"/>
      <c r="EE138" s="562"/>
      <c r="EF138" s="562"/>
      <c r="EG138" s="562"/>
      <c r="EH138" s="562"/>
      <c r="EI138" s="562"/>
      <c r="EJ138" s="562"/>
      <c r="EK138" s="562"/>
      <c r="EL138" s="562"/>
      <c r="EM138" s="562"/>
      <c r="EN138" s="562"/>
      <c r="EO138" s="562"/>
      <c r="EP138" s="562"/>
      <c r="EQ138" s="562"/>
      <c r="ER138" s="562"/>
      <c r="ES138" s="562"/>
      <c r="ET138" s="562"/>
      <c r="EU138" s="562"/>
      <c r="EV138" s="562"/>
      <c r="EW138" s="562"/>
      <c r="EX138" s="562"/>
      <c r="EY138" s="562"/>
    </row>
    <row r="139" spans="1:155" s="561" customFormat="1" x14ac:dyDescent="0.3">
      <c r="A139" s="615"/>
      <c r="B139" s="610"/>
      <c r="C139" s="610"/>
      <c r="D139" s="610"/>
      <c r="E139" s="610"/>
      <c r="F139" s="610"/>
      <c r="G139" s="610"/>
      <c r="AE139" s="562"/>
      <c r="AF139" s="562"/>
      <c r="AG139" s="562"/>
      <c r="AH139" s="562"/>
      <c r="AI139" s="562"/>
      <c r="AJ139" s="562"/>
      <c r="AK139" s="562"/>
      <c r="AL139" s="562"/>
      <c r="AM139" s="562"/>
      <c r="AN139" s="562"/>
      <c r="AO139" s="562"/>
      <c r="AP139" s="562"/>
      <c r="AQ139" s="562"/>
      <c r="AR139" s="562"/>
      <c r="AS139" s="562"/>
      <c r="AT139" s="562"/>
      <c r="AU139" s="562"/>
      <c r="AV139" s="562"/>
      <c r="AW139" s="562"/>
      <c r="AX139" s="562"/>
      <c r="AY139" s="562"/>
      <c r="AZ139" s="562"/>
      <c r="BA139" s="562"/>
      <c r="BB139" s="562"/>
      <c r="BC139" s="562"/>
      <c r="BD139" s="562"/>
      <c r="BE139" s="562"/>
      <c r="BF139" s="562"/>
      <c r="BG139" s="562"/>
      <c r="BH139" s="562"/>
      <c r="BI139" s="562"/>
      <c r="BJ139" s="562"/>
      <c r="BK139" s="562"/>
      <c r="BL139" s="562"/>
      <c r="BM139" s="562"/>
      <c r="BN139" s="562"/>
      <c r="BO139" s="562"/>
      <c r="BP139" s="562"/>
      <c r="BQ139" s="562"/>
      <c r="BR139" s="562"/>
      <c r="BS139" s="562"/>
      <c r="BT139" s="562"/>
      <c r="BU139" s="562"/>
      <c r="BV139" s="562"/>
      <c r="BW139" s="562"/>
      <c r="BX139" s="562"/>
      <c r="BY139" s="562"/>
      <c r="BZ139" s="562"/>
      <c r="CA139" s="562"/>
      <c r="CB139" s="562"/>
      <c r="CC139" s="562"/>
      <c r="CD139" s="562"/>
      <c r="CE139" s="562"/>
      <c r="CF139" s="562"/>
      <c r="CG139" s="562"/>
      <c r="CH139" s="562"/>
      <c r="CI139" s="562"/>
      <c r="CJ139" s="562"/>
      <c r="CK139" s="562"/>
      <c r="CL139" s="562"/>
      <c r="CM139" s="562"/>
      <c r="CN139" s="562"/>
      <c r="CO139" s="562"/>
      <c r="CP139" s="562"/>
      <c r="CQ139" s="562"/>
      <c r="CR139" s="562"/>
      <c r="CS139" s="562"/>
      <c r="CT139" s="562"/>
      <c r="CU139" s="562"/>
      <c r="CV139" s="562"/>
      <c r="CW139" s="562"/>
      <c r="CX139" s="562"/>
      <c r="CY139" s="562"/>
      <c r="CZ139" s="562"/>
      <c r="DA139" s="562"/>
      <c r="DB139" s="562"/>
      <c r="DC139" s="562"/>
      <c r="DD139" s="562"/>
      <c r="DE139" s="562"/>
      <c r="DF139" s="562"/>
      <c r="DG139" s="562"/>
      <c r="DH139" s="562"/>
      <c r="DI139" s="562"/>
      <c r="DJ139" s="562"/>
      <c r="DK139" s="562"/>
      <c r="DL139" s="562"/>
      <c r="DM139" s="562"/>
      <c r="DN139" s="562"/>
      <c r="DO139" s="562"/>
      <c r="DP139" s="562"/>
      <c r="DQ139" s="562"/>
      <c r="DR139" s="562"/>
      <c r="DS139" s="562"/>
      <c r="DT139" s="562"/>
      <c r="DU139" s="562"/>
      <c r="DV139" s="562"/>
      <c r="DW139" s="562"/>
      <c r="DX139" s="562"/>
      <c r="DY139" s="562"/>
      <c r="DZ139" s="562"/>
      <c r="EA139" s="562"/>
      <c r="EB139" s="562"/>
      <c r="EC139" s="562"/>
      <c r="ED139" s="562"/>
      <c r="EE139" s="562"/>
      <c r="EF139" s="562"/>
      <c r="EG139" s="562"/>
      <c r="EH139" s="562"/>
      <c r="EI139" s="562"/>
      <c r="EJ139" s="562"/>
      <c r="EK139" s="562"/>
      <c r="EL139" s="562"/>
      <c r="EM139" s="562"/>
      <c r="EN139" s="562"/>
      <c r="EO139" s="562"/>
      <c r="EP139" s="562"/>
      <c r="EQ139" s="562"/>
      <c r="ER139" s="562"/>
      <c r="ES139" s="562"/>
      <c r="ET139" s="562"/>
      <c r="EU139" s="562"/>
      <c r="EV139" s="562"/>
      <c r="EW139" s="562"/>
      <c r="EX139" s="562"/>
      <c r="EY139" s="562"/>
    </row>
    <row r="140" spans="1:155" s="561" customFormat="1" x14ac:dyDescent="0.3">
      <c r="A140" s="613"/>
      <c r="B140" s="610"/>
      <c r="C140" s="610"/>
      <c r="D140" s="610"/>
      <c r="E140" s="610"/>
      <c r="F140" s="610"/>
      <c r="G140" s="610"/>
      <c r="AE140" s="562"/>
      <c r="AF140" s="562"/>
      <c r="AG140" s="562"/>
      <c r="AH140" s="562"/>
      <c r="AI140" s="562"/>
      <c r="AJ140" s="562"/>
      <c r="AK140" s="562"/>
      <c r="AL140" s="562"/>
      <c r="AM140" s="562"/>
      <c r="AN140" s="562"/>
      <c r="AO140" s="562"/>
      <c r="AP140" s="562"/>
      <c r="AQ140" s="562"/>
      <c r="AR140" s="562"/>
      <c r="AS140" s="562"/>
      <c r="AT140" s="562"/>
      <c r="AU140" s="562"/>
      <c r="AV140" s="562"/>
      <c r="AW140" s="562"/>
      <c r="AX140" s="562"/>
      <c r="AY140" s="562"/>
      <c r="AZ140" s="562"/>
      <c r="BA140" s="562"/>
      <c r="BB140" s="562"/>
      <c r="BC140" s="562"/>
      <c r="BD140" s="562"/>
      <c r="BE140" s="562"/>
      <c r="BF140" s="562"/>
      <c r="BG140" s="562"/>
      <c r="BH140" s="562"/>
      <c r="BI140" s="562"/>
      <c r="BJ140" s="562"/>
      <c r="BK140" s="562"/>
      <c r="BL140" s="562"/>
      <c r="BM140" s="562"/>
      <c r="BN140" s="562"/>
      <c r="BO140" s="562"/>
      <c r="BP140" s="562"/>
      <c r="BQ140" s="562"/>
      <c r="BR140" s="562"/>
      <c r="BS140" s="562"/>
      <c r="BT140" s="562"/>
      <c r="BU140" s="562"/>
      <c r="BV140" s="562"/>
      <c r="BW140" s="562"/>
      <c r="BX140" s="562"/>
      <c r="BY140" s="562"/>
      <c r="BZ140" s="562"/>
      <c r="CA140" s="562"/>
      <c r="CB140" s="562"/>
      <c r="CC140" s="562"/>
      <c r="CD140" s="562"/>
      <c r="CE140" s="562"/>
      <c r="CF140" s="562"/>
      <c r="CG140" s="562"/>
      <c r="CH140" s="562"/>
      <c r="CI140" s="562"/>
      <c r="CJ140" s="562"/>
      <c r="CK140" s="562"/>
      <c r="CL140" s="562"/>
      <c r="CM140" s="562"/>
      <c r="CN140" s="562"/>
      <c r="CO140" s="562"/>
      <c r="CP140" s="562"/>
      <c r="CQ140" s="562"/>
      <c r="CR140" s="562"/>
      <c r="CS140" s="562"/>
      <c r="CT140" s="562"/>
      <c r="CU140" s="562"/>
      <c r="CV140" s="562"/>
      <c r="CW140" s="562"/>
      <c r="CX140" s="562"/>
      <c r="CY140" s="562"/>
      <c r="CZ140" s="562"/>
      <c r="DA140" s="562"/>
      <c r="DB140" s="562"/>
      <c r="DC140" s="562"/>
      <c r="DD140" s="562"/>
      <c r="DE140" s="562"/>
      <c r="DF140" s="562"/>
      <c r="DG140" s="562"/>
      <c r="DH140" s="562"/>
      <c r="DI140" s="562"/>
      <c r="DJ140" s="562"/>
      <c r="DK140" s="562"/>
      <c r="DL140" s="562"/>
      <c r="DM140" s="562"/>
      <c r="DN140" s="562"/>
      <c r="DO140" s="562"/>
      <c r="DP140" s="562"/>
      <c r="DQ140" s="562"/>
      <c r="DR140" s="562"/>
      <c r="DS140" s="562"/>
      <c r="DT140" s="562"/>
      <c r="DU140" s="562"/>
      <c r="DV140" s="562"/>
      <c r="DW140" s="562"/>
      <c r="DX140" s="562"/>
      <c r="DY140" s="562"/>
      <c r="DZ140" s="562"/>
      <c r="EA140" s="562"/>
      <c r="EB140" s="562"/>
      <c r="EC140" s="562"/>
      <c r="ED140" s="562"/>
      <c r="EE140" s="562"/>
      <c r="EF140" s="562"/>
      <c r="EG140" s="562"/>
      <c r="EH140" s="562"/>
      <c r="EI140" s="562"/>
      <c r="EJ140" s="562"/>
      <c r="EK140" s="562"/>
      <c r="EL140" s="562"/>
      <c r="EM140" s="562"/>
      <c r="EN140" s="562"/>
      <c r="EO140" s="562"/>
      <c r="EP140" s="562"/>
      <c r="EQ140" s="562"/>
      <c r="ER140" s="562"/>
      <c r="ES140" s="562"/>
      <c r="ET140" s="562"/>
      <c r="EU140" s="562"/>
      <c r="EV140" s="562"/>
      <c r="EW140" s="562"/>
      <c r="EX140" s="562"/>
      <c r="EY140" s="562"/>
    </row>
    <row r="141" spans="1:155" s="561" customFormat="1" x14ac:dyDescent="0.3">
      <c r="A141" s="613"/>
      <c r="B141" s="610"/>
      <c r="C141" s="610"/>
      <c r="D141" s="610"/>
      <c r="E141" s="610"/>
      <c r="F141" s="610"/>
      <c r="G141" s="610"/>
      <c r="AE141" s="562"/>
      <c r="AF141" s="562"/>
      <c r="AG141" s="562"/>
      <c r="AH141" s="562"/>
      <c r="AI141" s="562"/>
      <c r="AJ141" s="562"/>
      <c r="AK141" s="562"/>
      <c r="AL141" s="562"/>
      <c r="AM141" s="562"/>
      <c r="AN141" s="562"/>
      <c r="AO141" s="562"/>
      <c r="AP141" s="562"/>
      <c r="AQ141" s="562"/>
      <c r="AR141" s="562"/>
      <c r="AS141" s="562"/>
      <c r="AT141" s="562"/>
      <c r="AU141" s="562"/>
      <c r="AV141" s="562"/>
      <c r="AW141" s="562"/>
      <c r="AX141" s="562"/>
      <c r="AY141" s="562"/>
      <c r="AZ141" s="562"/>
      <c r="BA141" s="562"/>
      <c r="BB141" s="562"/>
      <c r="BC141" s="562"/>
      <c r="BD141" s="562"/>
      <c r="BE141" s="562"/>
      <c r="BF141" s="562"/>
      <c r="BG141" s="562"/>
      <c r="BH141" s="562"/>
      <c r="BI141" s="562"/>
      <c r="BJ141" s="562"/>
      <c r="BK141" s="562"/>
      <c r="BL141" s="562"/>
      <c r="BM141" s="562"/>
      <c r="BN141" s="562"/>
      <c r="BO141" s="562"/>
      <c r="BP141" s="562"/>
      <c r="BQ141" s="562"/>
      <c r="BR141" s="562"/>
      <c r="BS141" s="562"/>
      <c r="BT141" s="562"/>
      <c r="BU141" s="562"/>
      <c r="BV141" s="562"/>
      <c r="BW141" s="562"/>
      <c r="BX141" s="562"/>
      <c r="BY141" s="562"/>
      <c r="BZ141" s="562"/>
      <c r="CA141" s="562"/>
      <c r="CB141" s="562"/>
      <c r="CC141" s="562"/>
      <c r="CD141" s="562"/>
      <c r="CE141" s="562"/>
      <c r="CF141" s="562"/>
      <c r="CG141" s="562"/>
      <c r="CH141" s="562"/>
      <c r="CI141" s="562"/>
      <c r="CJ141" s="562"/>
      <c r="CK141" s="562"/>
      <c r="CL141" s="562"/>
      <c r="CM141" s="562"/>
      <c r="CN141" s="562"/>
      <c r="CO141" s="562"/>
      <c r="CP141" s="562"/>
      <c r="CQ141" s="562"/>
      <c r="CR141" s="562"/>
      <c r="CS141" s="562"/>
      <c r="CT141" s="562"/>
      <c r="CU141" s="562"/>
      <c r="CV141" s="562"/>
      <c r="CW141" s="562"/>
      <c r="CX141" s="562"/>
      <c r="CY141" s="562"/>
      <c r="CZ141" s="562"/>
      <c r="DA141" s="562"/>
      <c r="DB141" s="562"/>
      <c r="DC141" s="562"/>
      <c r="DD141" s="562"/>
      <c r="DE141" s="562"/>
      <c r="DF141" s="562"/>
      <c r="DG141" s="562"/>
      <c r="DH141" s="562"/>
      <c r="DI141" s="562"/>
      <c r="DJ141" s="562"/>
      <c r="DK141" s="562"/>
      <c r="DL141" s="562"/>
      <c r="DM141" s="562"/>
      <c r="DN141" s="562"/>
      <c r="DO141" s="562"/>
      <c r="DP141" s="562"/>
      <c r="DQ141" s="562"/>
      <c r="DR141" s="562"/>
      <c r="DS141" s="562"/>
      <c r="DT141" s="562"/>
      <c r="DU141" s="562"/>
      <c r="DV141" s="562"/>
      <c r="DW141" s="562"/>
      <c r="DX141" s="562"/>
      <c r="DY141" s="562"/>
      <c r="DZ141" s="562"/>
      <c r="EA141" s="562"/>
      <c r="EB141" s="562"/>
      <c r="EC141" s="562"/>
      <c r="ED141" s="562"/>
      <c r="EE141" s="562"/>
      <c r="EF141" s="562"/>
      <c r="EG141" s="562"/>
      <c r="EH141" s="562"/>
      <c r="EI141" s="562"/>
      <c r="EJ141" s="562"/>
      <c r="EK141" s="562"/>
      <c r="EL141" s="562"/>
      <c r="EM141" s="562"/>
      <c r="EN141" s="562"/>
      <c r="EO141" s="562"/>
      <c r="EP141" s="562"/>
      <c r="EQ141" s="562"/>
      <c r="ER141" s="562"/>
      <c r="ES141" s="562"/>
      <c r="ET141" s="562"/>
      <c r="EU141" s="562"/>
      <c r="EV141" s="562"/>
      <c r="EW141" s="562"/>
      <c r="EX141" s="562"/>
      <c r="EY141" s="562"/>
    </row>
    <row r="142" spans="1:155" s="561" customFormat="1" x14ac:dyDescent="0.3">
      <c r="A142" s="613"/>
      <c r="B142" s="610"/>
      <c r="C142" s="610"/>
      <c r="D142" s="610"/>
      <c r="E142" s="610"/>
      <c r="F142" s="610"/>
      <c r="G142" s="610"/>
      <c r="AE142" s="562"/>
      <c r="AF142" s="562"/>
      <c r="AG142" s="562"/>
      <c r="AH142" s="562"/>
      <c r="AI142" s="562"/>
      <c r="AJ142" s="562"/>
      <c r="AK142" s="562"/>
      <c r="AL142" s="562"/>
      <c r="AM142" s="562"/>
      <c r="AN142" s="562"/>
      <c r="AO142" s="562"/>
      <c r="AP142" s="562"/>
      <c r="AQ142" s="562"/>
      <c r="AR142" s="562"/>
      <c r="AS142" s="562"/>
      <c r="AT142" s="562"/>
      <c r="AU142" s="562"/>
      <c r="AV142" s="562"/>
      <c r="AW142" s="562"/>
      <c r="AX142" s="562"/>
      <c r="AY142" s="562"/>
      <c r="AZ142" s="562"/>
      <c r="BA142" s="562"/>
      <c r="BB142" s="562"/>
      <c r="BC142" s="562"/>
      <c r="BD142" s="562"/>
      <c r="BE142" s="562"/>
      <c r="BF142" s="562"/>
      <c r="BG142" s="562"/>
      <c r="BH142" s="562"/>
      <c r="BI142" s="562"/>
      <c r="BJ142" s="562"/>
      <c r="BK142" s="562"/>
      <c r="BL142" s="562"/>
      <c r="BM142" s="562"/>
      <c r="BN142" s="562"/>
      <c r="BO142" s="562"/>
      <c r="BP142" s="562"/>
      <c r="BQ142" s="562"/>
      <c r="BR142" s="562"/>
      <c r="BS142" s="562"/>
      <c r="BT142" s="562"/>
      <c r="BU142" s="562"/>
      <c r="BV142" s="562"/>
      <c r="BW142" s="562"/>
      <c r="BX142" s="562"/>
      <c r="BY142" s="562"/>
      <c r="BZ142" s="562"/>
      <c r="CA142" s="562"/>
      <c r="CB142" s="562"/>
      <c r="CC142" s="562"/>
      <c r="CD142" s="562"/>
      <c r="CE142" s="562"/>
      <c r="CF142" s="562"/>
      <c r="CG142" s="562"/>
      <c r="CH142" s="562"/>
      <c r="CI142" s="562"/>
      <c r="CJ142" s="562"/>
      <c r="CK142" s="562"/>
      <c r="CL142" s="562"/>
      <c r="CM142" s="562"/>
      <c r="CN142" s="562"/>
      <c r="CO142" s="562"/>
      <c r="CP142" s="562"/>
      <c r="CQ142" s="562"/>
      <c r="CR142" s="562"/>
      <c r="CS142" s="562"/>
      <c r="CT142" s="562"/>
      <c r="CU142" s="562"/>
      <c r="CV142" s="562"/>
      <c r="CW142" s="562"/>
      <c r="CX142" s="562"/>
      <c r="CY142" s="562"/>
      <c r="CZ142" s="562"/>
      <c r="DA142" s="562"/>
      <c r="DB142" s="562"/>
      <c r="DC142" s="562"/>
      <c r="DD142" s="562"/>
      <c r="DE142" s="562"/>
      <c r="DF142" s="562"/>
      <c r="DG142" s="562"/>
      <c r="DH142" s="562"/>
      <c r="DI142" s="562"/>
      <c r="DJ142" s="562"/>
      <c r="DK142" s="562"/>
      <c r="DL142" s="562"/>
      <c r="DM142" s="562"/>
      <c r="DN142" s="562"/>
      <c r="DO142" s="562"/>
      <c r="DP142" s="562"/>
      <c r="DQ142" s="562"/>
      <c r="DR142" s="562"/>
      <c r="DS142" s="562"/>
      <c r="DT142" s="562"/>
      <c r="DU142" s="562"/>
      <c r="DV142" s="562"/>
      <c r="DW142" s="562"/>
      <c r="DX142" s="562"/>
      <c r="DY142" s="562"/>
      <c r="DZ142" s="562"/>
      <c r="EA142" s="562"/>
      <c r="EB142" s="562"/>
      <c r="EC142" s="562"/>
      <c r="ED142" s="562"/>
      <c r="EE142" s="562"/>
      <c r="EF142" s="562"/>
      <c r="EG142" s="562"/>
      <c r="EH142" s="562"/>
      <c r="EI142" s="562"/>
      <c r="EJ142" s="562"/>
      <c r="EK142" s="562"/>
      <c r="EL142" s="562"/>
      <c r="EM142" s="562"/>
      <c r="EN142" s="562"/>
      <c r="EO142" s="562"/>
      <c r="EP142" s="562"/>
      <c r="EQ142" s="562"/>
      <c r="ER142" s="562"/>
      <c r="ES142" s="562"/>
      <c r="ET142" s="562"/>
      <c r="EU142" s="562"/>
      <c r="EV142" s="562"/>
      <c r="EW142" s="562"/>
      <c r="EX142" s="562"/>
      <c r="EY142" s="562"/>
    </row>
    <row r="143" spans="1:155" s="561" customFormat="1" x14ac:dyDescent="0.3">
      <c r="A143" s="613"/>
      <c r="B143" s="562"/>
      <c r="C143" s="562"/>
      <c r="D143" s="562"/>
      <c r="E143" s="562"/>
      <c r="F143" s="562"/>
      <c r="G143" s="562"/>
      <c r="AE143" s="562"/>
      <c r="AF143" s="562"/>
      <c r="AG143" s="562"/>
      <c r="AH143" s="562"/>
      <c r="AI143" s="562"/>
      <c r="AJ143" s="562"/>
      <c r="AK143" s="562"/>
      <c r="AL143" s="562"/>
      <c r="AM143" s="562"/>
      <c r="AN143" s="562"/>
      <c r="AO143" s="562"/>
      <c r="AP143" s="562"/>
      <c r="AQ143" s="562"/>
      <c r="AR143" s="562"/>
      <c r="AS143" s="562"/>
      <c r="AT143" s="562"/>
      <c r="AU143" s="562"/>
      <c r="AV143" s="562"/>
      <c r="AW143" s="562"/>
      <c r="AX143" s="562"/>
      <c r="AY143" s="562"/>
      <c r="AZ143" s="562"/>
      <c r="BA143" s="562"/>
      <c r="BB143" s="562"/>
      <c r="BC143" s="562"/>
      <c r="BD143" s="562"/>
      <c r="BE143" s="562"/>
      <c r="BF143" s="562"/>
      <c r="BG143" s="562"/>
      <c r="BH143" s="562"/>
      <c r="BI143" s="562"/>
      <c r="BJ143" s="562"/>
      <c r="BK143" s="562"/>
      <c r="BL143" s="562"/>
      <c r="BM143" s="562"/>
      <c r="BN143" s="562"/>
      <c r="BO143" s="562"/>
      <c r="BP143" s="562"/>
      <c r="BQ143" s="562"/>
      <c r="BR143" s="562"/>
      <c r="BS143" s="562"/>
      <c r="BT143" s="562"/>
      <c r="BU143" s="562"/>
      <c r="BV143" s="562"/>
      <c r="BW143" s="562"/>
      <c r="BX143" s="562"/>
      <c r="BY143" s="562"/>
      <c r="BZ143" s="562"/>
      <c r="CA143" s="562"/>
      <c r="CB143" s="562"/>
      <c r="CC143" s="562"/>
      <c r="CD143" s="562"/>
      <c r="CE143" s="562"/>
      <c r="CF143" s="562"/>
      <c r="CG143" s="562"/>
      <c r="CH143" s="562"/>
      <c r="CI143" s="562"/>
      <c r="CJ143" s="562"/>
      <c r="CK143" s="562"/>
      <c r="CL143" s="562"/>
      <c r="CM143" s="562"/>
      <c r="CN143" s="562"/>
      <c r="CO143" s="562"/>
      <c r="CP143" s="562"/>
      <c r="CQ143" s="562"/>
      <c r="CR143" s="562"/>
      <c r="CS143" s="562"/>
      <c r="CT143" s="562"/>
      <c r="CU143" s="562"/>
      <c r="CV143" s="562"/>
      <c r="CW143" s="562"/>
      <c r="CX143" s="562"/>
      <c r="CY143" s="562"/>
      <c r="CZ143" s="562"/>
      <c r="DA143" s="562"/>
      <c r="DB143" s="562"/>
      <c r="DC143" s="562"/>
      <c r="DD143" s="562"/>
      <c r="DE143" s="562"/>
      <c r="DF143" s="562"/>
      <c r="DG143" s="562"/>
      <c r="DH143" s="562"/>
      <c r="DI143" s="562"/>
      <c r="DJ143" s="562"/>
      <c r="DK143" s="562"/>
      <c r="DL143" s="562"/>
      <c r="DM143" s="562"/>
      <c r="DN143" s="562"/>
      <c r="DO143" s="562"/>
      <c r="DP143" s="562"/>
      <c r="DQ143" s="562"/>
      <c r="DR143" s="562"/>
      <c r="DS143" s="562"/>
      <c r="DT143" s="562"/>
      <c r="DU143" s="562"/>
      <c r="DV143" s="562"/>
      <c r="DW143" s="562"/>
      <c r="DX143" s="562"/>
      <c r="DY143" s="562"/>
      <c r="DZ143" s="562"/>
      <c r="EA143" s="562"/>
      <c r="EB143" s="562"/>
      <c r="EC143" s="562"/>
      <c r="ED143" s="562"/>
      <c r="EE143" s="562"/>
      <c r="EF143" s="562"/>
      <c r="EG143" s="562"/>
      <c r="EH143" s="562"/>
      <c r="EI143" s="562"/>
      <c r="EJ143" s="562"/>
      <c r="EK143" s="562"/>
      <c r="EL143" s="562"/>
      <c r="EM143" s="562"/>
      <c r="EN143" s="562"/>
      <c r="EO143" s="562"/>
      <c r="EP143" s="562"/>
      <c r="EQ143" s="562"/>
      <c r="ER143" s="562"/>
      <c r="ES143" s="562"/>
      <c r="ET143" s="562"/>
      <c r="EU143" s="562"/>
      <c r="EV143" s="562"/>
      <c r="EW143" s="562"/>
      <c r="EX143" s="562"/>
      <c r="EY143" s="562"/>
    </row>
    <row r="144" spans="1:155" s="561" customFormat="1" x14ac:dyDescent="0.3">
      <c r="A144" s="608"/>
      <c r="B144" s="562"/>
      <c r="C144" s="562"/>
      <c r="D144" s="562"/>
      <c r="E144" s="562"/>
      <c r="F144" s="562"/>
      <c r="G144" s="562"/>
      <c r="AE144" s="562"/>
      <c r="AF144" s="562"/>
      <c r="AG144" s="562"/>
      <c r="AH144" s="562"/>
      <c r="AI144" s="562"/>
      <c r="AJ144" s="562"/>
      <c r="AK144" s="562"/>
      <c r="AL144" s="562"/>
      <c r="AM144" s="562"/>
      <c r="AN144" s="562"/>
      <c r="AO144" s="562"/>
      <c r="AP144" s="562"/>
      <c r="AQ144" s="562"/>
      <c r="AR144" s="562"/>
      <c r="AS144" s="562"/>
      <c r="AT144" s="562"/>
      <c r="AU144" s="562"/>
      <c r="AV144" s="562"/>
      <c r="AW144" s="562"/>
      <c r="AX144" s="562"/>
      <c r="AY144" s="562"/>
      <c r="AZ144" s="562"/>
      <c r="BA144" s="562"/>
      <c r="BB144" s="562"/>
      <c r="BC144" s="562"/>
      <c r="BD144" s="562"/>
      <c r="BE144" s="562"/>
      <c r="BF144" s="562"/>
      <c r="BG144" s="562"/>
      <c r="BH144" s="562"/>
      <c r="BI144" s="562"/>
      <c r="BJ144" s="562"/>
      <c r="BK144" s="562"/>
      <c r="BL144" s="562"/>
      <c r="BM144" s="562"/>
      <c r="BN144" s="562"/>
      <c r="BO144" s="562"/>
      <c r="BP144" s="562"/>
      <c r="BQ144" s="562"/>
      <c r="BR144" s="562"/>
      <c r="BS144" s="562"/>
      <c r="BT144" s="562"/>
      <c r="BU144" s="562"/>
      <c r="BV144" s="562"/>
      <c r="BW144" s="562"/>
      <c r="BX144" s="562"/>
      <c r="BY144" s="562"/>
      <c r="BZ144" s="562"/>
      <c r="CA144" s="562"/>
      <c r="CB144" s="562"/>
      <c r="CC144" s="562"/>
      <c r="CD144" s="562"/>
      <c r="CE144" s="562"/>
      <c r="CF144" s="562"/>
      <c r="CG144" s="562"/>
      <c r="CH144" s="562"/>
      <c r="CI144" s="562"/>
      <c r="CJ144" s="562"/>
      <c r="CK144" s="562"/>
      <c r="CL144" s="562"/>
      <c r="CM144" s="562"/>
      <c r="CN144" s="562"/>
      <c r="CO144" s="562"/>
      <c r="CP144" s="562"/>
      <c r="CQ144" s="562"/>
      <c r="CR144" s="562"/>
      <c r="CS144" s="562"/>
      <c r="CT144" s="562"/>
      <c r="CU144" s="562"/>
      <c r="CV144" s="562"/>
      <c r="CW144" s="562"/>
      <c r="CX144" s="562"/>
      <c r="CY144" s="562"/>
      <c r="CZ144" s="562"/>
      <c r="DA144" s="562"/>
      <c r="DB144" s="562"/>
      <c r="DC144" s="562"/>
      <c r="DD144" s="562"/>
      <c r="DE144" s="562"/>
      <c r="DF144" s="562"/>
      <c r="DG144" s="562"/>
      <c r="DH144" s="562"/>
      <c r="DI144" s="562"/>
      <c r="DJ144" s="562"/>
      <c r="DK144" s="562"/>
      <c r="DL144" s="562"/>
      <c r="DM144" s="562"/>
      <c r="DN144" s="562"/>
      <c r="DO144" s="562"/>
      <c r="DP144" s="562"/>
      <c r="DQ144" s="562"/>
      <c r="DR144" s="562"/>
      <c r="DS144" s="562"/>
      <c r="DT144" s="562"/>
      <c r="DU144" s="562"/>
      <c r="DV144" s="562"/>
      <c r="DW144" s="562"/>
      <c r="DX144" s="562"/>
      <c r="DY144" s="562"/>
      <c r="DZ144" s="562"/>
      <c r="EA144" s="562"/>
      <c r="EB144" s="562"/>
      <c r="EC144" s="562"/>
      <c r="ED144" s="562"/>
      <c r="EE144" s="562"/>
      <c r="EF144" s="562"/>
      <c r="EG144" s="562"/>
      <c r="EH144" s="562"/>
      <c r="EI144" s="562"/>
      <c r="EJ144" s="562"/>
      <c r="EK144" s="562"/>
      <c r="EL144" s="562"/>
      <c r="EM144" s="562"/>
      <c r="EN144" s="562"/>
      <c r="EO144" s="562"/>
      <c r="EP144" s="562"/>
      <c r="EQ144" s="562"/>
      <c r="ER144" s="562"/>
      <c r="ES144" s="562"/>
      <c r="ET144" s="562"/>
      <c r="EU144" s="562"/>
      <c r="EV144" s="562"/>
      <c r="EW144" s="562"/>
      <c r="EX144" s="562"/>
      <c r="EY144" s="562"/>
    </row>
    <row r="145" spans="1:155" s="561" customFormat="1" x14ac:dyDescent="0.3">
      <c r="A145" s="608"/>
      <c r="B145" s="562"/>
      <c r="C145" s="562"/>
      <c r="D145" s="562"/>
      <c r="E145" s="562"/>
      <c r="F145" s="562"/>
      <c r="G145" s="562"/>
      <c r="AE145" s="562"/>
      <c r="AF145" s="562"/>
      <c r="AG145" s="562"/>
      <c r="AH145" s="562"/>
      <c r="AI145" s="562"/>
      <c r="AJ145" s="562"/>
      <c r="AK145" s="562"/>
      <c r="AL145" s="562"/>
      <c r="AM145" s="562"/>
      <c r="AN145" s="562"/>
      <c r="AO145" s="562"/>
      <c r="AP145" s="562"/>
      <c r="AQ145" s="562"/>
      <c r="AR145" s="562"/>
      <c r="AS145" s="562"/>
      <c r="AT145" s="562"/>
      <c r="AU145" s="562"/>
      <c r="AV145" s="562"/>
      <c r="AW145" s="562"/>
      <c r="AX145" s="562"/>
      <c r="AY145" s="562"/>
      <c r="AZ145" s="562"/>
      <c r="BA145" s="562"/>
      <c r="BB145" s="562"/>
      <c r="BC145" s="562"/>
      <c r="BD145" s="562"/>
      <c r="BE145" s="562"/>
      <c r="BF145" s="562"/>
      <c r="BG145" s="562"/>
      <c r="BH145" s="562"/>
      <c r="BI145" s="562"/>
      <c r="BJ145" s="562"/>
      <c r="BK145" s="562"/>
      <c r="BL145" s="562"/>
      <c r="BM145" s="562"/>
      <c r="BN145" s="562"/>
      <c r="BO145" s="562"/>
      <c r="BP145" s="562"/>
      <c r="BQ145" s="562"/>
      <c r="BR145" s="562"/>
      <c r="BS145" s="562"/>
      <c r="BT145" s="562"/>
      <c r="BU145" s="562"/>
      <c r="BV145" s="562"/>
      <c r="BW145" s="562"/>
      <c r="BX145" s="562"/>
      <c r="BY145" s="562"/>
      <c r="BZ145" s="562"/>
      <c r="CA145" s="562"/>
      <c r="CB145" s="562"/>
      <c r="CC145" s="562"/>
      <c r="CD145" s="562"/>
      <c r="CE145" s="562"/>
      <c r="CF145" s="562"/>
      <c r="CG145" s="562"/>
      <c r="CH145" s="562"/>
      <c r="CI145" s="562"/>
      <c r="CJ145" s="562"/>
      <c r="CK145" s="562"/>
      <c r="CL145" s="562"/>
      <c r="CM145" s="562"/>
      <c r="CN145" s="562"/>
      <c r="CO145" s="562"/>
      <c r="CP145" s="562"/>
      <c r="CQ145" s="562"/>
      <c r="CR145" s="562"/>
      <c r="CS145" s="562"/>
      <c r="CT145" s="562"/>
      <c r="CU145" s="562"/>
      <c r="CV145" s="562"/>
      <c r="CW145" s="562"/>
      <c r="CX145" s="562"/>
      <c r="CY145" s="562"/>
      <c r="CZ145" s="562"/>
      <c r="DA145" s="562"/>
      <c r="DB145" s="562"/>
      <c r="DC145" s="562"/>
      <c r="DD145" s="562"/>
      <c r="DE145" s="562"/>
      <c r="DF145" s="562"/>
      <c r="DG145" s="562"/>
      <c r="DH145" s="562"/>
      <c r="DI145" s="562"/>
      <c r="DJ145" s="562"/>
      <c r="DK145" s="562"/>
      <c r="DL145" s="562"/>
      <c r="DM145" s="562"/>
      <c r="DN145" s="562"/>
      <c r="DO145" s="562"/>
      <c r="DP145" s="562"/>
      <c r="DQ145" s="562"/>
      <c r="DR145" s="562"/>
      <c r="DS145" s="562"/>
      <c r="DT145" s="562"/>
      <c r="DU145" s="562"/>
      <c r="DV145" s="562"/>
      <c r="DW145" s="562"/>
      <c r="DX145" s="562"/>
      <c r="DY145" s="562"/>
      <c r="DZ145" s="562"/>
      <c r="EA145" s="562"/>
      <c r="EB145" s="562"/>
      <c r="EC145" s="562"/>
      <c r="ED145" s="562"/>
      <c r="EE145" s="562"/>
      <c r="EF145" s="562"/>
      <c r="EG145" s="562"/>
      <c r="EH145" s="562"/>
      <c r="EI145" s="562"/>
      <c r="EJ145" s="562"/>
      <c r="EK145" s="562"/>
      <c r="EL145" s="562"/>
      <c r="EM145" s="562"/>
      <c r="EN145" s="562"/>
      <c r="EO145" s="562"/>
      <c r="EP145" s="562"/>
      <c r="EQ145" s="562"/>
      <c r="ER145" s="562"/>
      <c r="ES145" s="562"/>
      <c r="ET145" s="562"/>
      <c r="EU145" s="562"/>
      <c r="EV145" s="562"/>
      <c r="EW145" s="562"/>
      <c r="EX145" s="562"/>
      <c r="EY145" s="562"/>
    </row>
  </sheetData>
  <customSheetViews>
    <customSheetView guid="{F10998C4-BD23-4123-9624-1436EC840983}"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2" fitToHeight="4" orientation="landscape" r:id="rId1"/>
    </customSheetView>
    <customSheetView guid="{388A1E4B-B5AE-4D91-9FF1-5AD49EECDDED}" scale="75" showPageBreaks="1" fitToPage="1" printArea="1" hiddenRows="1" view="pageBreakPreview" topLeftCell="Q1">
      <pane ySplit="6" topLeftCell="A91" activePane="bottomLeft" state="frozen"/>
      <selection pane="bottomLeft" activeCell="H110" sqref="H110"/>
      <pageMargins left="0.39370078740157483" right="0.39370078740157483" top="0.39370078740157483" bottom="0.39370078740157483" header="0.31496062992125984" footer="0.31496062992125984"/>
      <pageSetup paperSize="9" scale="22" fitToHeight="4" orientation="landscape" r:id="rId2"/>
    </customSheetView>
    <customSheetView guid="{E4404F29-03A4-4E65-B4A8-EB6C15EFBA41}" scale="75" showPageBreaks="1" fitToPage="1" printArea="1" hiddenRows="1" view="pageBreakPreview">
      <pane ySplit="6" topLeftCell="A82" activePane="bottomLeft"/>
      <selection pane="bottomLeft" activeCell="H110" sqref="H110"/>
      <pageMargins left="0.39370078740157483" right="0.39370078740157483" top="0.39370078740157483" bottom="0.39370078740157483" header="0.31496062992125984" footer="0.31496062992125984"/>
      <pageSetup paperSize="9" scale="22" fitToHeight="4" orientation="landscape" r:id="rId3"/>
    </customSheetView>
    <customSheetView guid="{C7EAD3F1-26A7-4DE4-A1DE-F77FB026865E}" scale="60" showPageBreaks="1" printArea="1" hiddenRows="1" view="pageBreakPreview" topLeftCell="M1">
      <pane ySplit="6" topLeftCell="A87" activePane="bottomLeft" state="frozen"/>
      <selection pane="bottomLeft" activeCell="AD90" sqref="AD90"/>
      <pageMargins left="0.19685039370078741" right="0.19685039370078741" top="0.19685039370078741" bottom="0.19685039370078741" header="0.31496062992125984" footer="0.31496062992125984"/>
      <pageSetup paperSize="9" scale="40" fitToHeight="4" orientation="landscape" r:id="rId4"/>
    </customSheetView>
    <customSheetView guid="{79971965-4C3E-4F6D-82D4-06E9338FB302}" scale="70" showPageBreaks="1" fitToPage="1" printArea="1" hiddenRows="1" view="pageBreakPreview" topLeftCell="Q1">
      <pane ySplit="6" topLeftCell="A38" activePane="bottomLeft" state="frozen"/>
      <selection pane="bottomLeft" activeCell="AF51" sqref="AF51"/>
      <pageMargins left="0.39370078740157483" right="0.39370078740157483" top="0.39370078740157483" bottom="0.39370078740157483" header="0.31496062992125984" footer="0.31496062992125984"/>
      <pageSetup paperSize="9" scale="22" fitToHeight="2" orientation="landscape" r:id="rId5"/>
    </customSheetView>
    <customSheetView guid="{67959110-810A-48DC-8557-7A749BB9427E}" scale="60" showPageBreaks="1" printArea="1" hiddenRows="1" view="pageBreakPreview" topLeftCell="M1">
      <pane ySplit="6" topLeftCell="A87" activePane="bottomLeft" state="frozen"/>
      <selection pane="bottomLeft" activeCell="AD90" sqref="AD90"/>
      <pageMargins left="0.19685039370078741" right="0.19685039370078741" top="0.19685039370078741" bottom="0.19685039370078741" header="0.31496062992125984" footer="0.31496062992125984"/>
      <pageSetup paperSize="9" scale="40" fitToHeight="4" orientation="landscape" r:id="rId6"/>
    </customSheetView>
    <customSheetView guid="{7D83ADC9-554F-49F5-9F3A-8020034AA83A}" scale="75" showPageBreaks="1" printArea="1" hiddenRows="1" view="pageBreakPreview">
      <pane ySplit="6" topLeftCell="A109" activePane="bottomLeft" state="frozen"/>
      <selection pane="bottomLeft" activeCell="C117" sqref="C117"/>
      <pageMargins left="0.19685039370078741" right="0" top="0.19685039370078741" bottom="0.19685039370078741" header="0.31496062992125984" footer="0.31496062992125984"/>
      <pageSetup paperSize="9" scale="30" fitToHeight="4" orientation="landscape" r:id="rId7"/>
    </customSheetView>
    <customSheetView guid="{8991206F-96BC-4E4A-9BEF-FB119480CFE1}" scale="75" showPageBreaks="1" printArea="1" hiddenRows="1" view="pageBreakPreview">
      <pane ySplit="6" topLeftCell="A109" activePane="bottomLeft" state="frozen"/>
      <selection pane="bottomLeft" activeCell="C117" sqref="C117"/>
      <pageMargins left="0.19685039370078741" right="0" top="0.19685039370078741" bottom="0.19685039370078741" header="0.31496062992125984" footer="0.31496062992125984"/>
      <pageSetup paperSize="9" scale="30" fitToHeight="4" orientation="landscape" r:id="rId8"/>
    </customSheetView>
    <customSheetView guid="{C599058B-0D9F-45BB-A102-E92C28C88691}"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3" fitToHeight="4" orientation="landscape" r:id="rId9"/>
    </customSheetView>
    <customSheetView guid="{FFEDA674-087A-4656-BF09-7E905D9B9A21}"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4" fitToHeight="4" orientation="landscape" r:id="rId10"/>
    </customSheetView>
    <customSheetView guid="{CC99A19B-7C06-4842-B555-F1FC30BBAE15}"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4" fitToHeight="4" orientation="landscape" r:id="rId11"/>
    </customSheetView>
    <customSheetView guid="{63473B3F-A685-4EE9-A01B-183212BE5C53}"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5" fitToHeight="4" orientation="landscape" r:id="rId12"/>
    </customSheetView>
    <customSheetView guid="{B9F5A68E-7A21-490B-A9C1-858A34AED228}" scale="60" showPageBreaks="1" printArea="1" hiddenRows="1" view="pageBreakPreview">
      <pane ySplit="6" topLeftCell="A7" activePane="bottomLeft" state="frozen"/>
      <selection pane="bottomLeft" activeCell="AA91" sqref="AA91"/>
      <pageMargins left="0.19685039370078741" right="0" top="0.19685039370078741" bottom="0.19685039370078741" header="0.31496062992125984" footer="0.31496062992125984"/>
      <pageSetup paperSize="9" scale="30" fitToHeight="4" orientation="landscape" r:id="rId13"/>
    </customSheetView>
    <customSheetView guid="{E36983B1-2930-4BC3-9F81-C76866BFC5EC}"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30" fitToHeight="4" orientation="landscape" r:id="rId14"/>
    </customSheetView>
    <customSheetView guid="{14AFD6C3-FC5A-47D1-B6D3-4DD498FDE7ED}"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30" fitToHeight="4" orientation="landscape" r:id="rId15"/>
    </customSheetView>
    <customSheetView guid="{E6058B35-16EE-4520-97FC-BC8944DC361A}" scale="75" showPageBreaks="1" fitToPage="1" printArea="1" hiddenRows="1" hiddenColumns="1" view="pageBreakPreview">
      <pane ySplit="6" topLeftCell="A92" activePane="bottomLeft" state="frozen"/>
      <selection pane="bottomLeft" activeCell="H110" sqref="H110"/>
      <pageMargins left="0.39370078740157483" right="0.39370078740157483" top="0.39370078740157483" bottom="0.39370078740157483" header="0.31496062992125984" footer="0.31496062992125984"/>
      <pageSetup paperSize="9" scale="28" fitToHeight="4" orientation="landscape" r:id="rId16"/>
    </customSheetView>
    <customSheetView guid="{7DE9713E-1F38-437C-8FB6-9C29DB24E5B8}" scale="75" showPageBreaks="1" fitToPage="1" printArea="1" hiddenRows="1" hiddenColumn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8" fitToHeight="4" orientation="landscape" r:id="rId17"/>
    </customSheetView>
    <customSheetView guid="{356BE809-9589-4A4C-A8C3-12B5A4A1A47A}" scale="70" showPageBreaks="1" printArea="1" hiddenRows="1" view="pageBreakPreview">
      <pane ySplit="6" topLeftCell="A89" activePane="bottomLeft" state="frozen"/>
      <selection pane="bottomLeft" activeCell="L116" sqref="L116"/>
      <pageMargins left="0.19685039370078741" right="0" top="0.19685039370078741" bottom="0.19685039370078741" header="0.31496062992125984" footer="0.31496062992125984"/>
      <pageSetup paperSize="9" scale="30" fitToHeight="4" orientation="landscape" r:id="rId18"/>
    </customSheetView>
    <customSheetView guid="{2D22DDA1-0B32-4042-8E55-53A9917D8437}"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5" fitToHeight="4" orientation="landscape" r:id="rId19"/>
    </customSheetView>
    <customSheetView guid="{B6ED5A6A-E502-40ED-B1F2-2FE231B320B9}"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5" fitToHeight="4" orientation="landscape" r:id="rId20"/>
    </customSheetView>
    <customSheetView guid="{9A254B3E-BF29-465E-994B-E56187330748}" scale="70" showPageBreaks="1" printArea="1" hiddenRows="1" view="pageBreakPreview">
      <pane ySplit="6" topLeftCell="A89" activePane="bottomLeft" state="frozen"/>
      <selection pane="bottomLeft" activeCell="L116" sqref="L116"/>
      <pageMargins left="0.19685039370078741" right="0" top="0.19685039370078741" bottom="0.19685039370078741" header="0.31496062992125984" footer="0.31496062992125984"/>
      <pageSetup paperSize="9" scale="30" fitToHeight="4" orientation="landscape" r:id="rId21"/>
    </customSheetView>
    <customSheetView guid="{3680FFF4-6D9F-486C-AA14-8F72F0313081}"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5" fitToHeight="4" orientation="landscape" r:id="rId22"/>
    </customSheetView>
    <customSheetView guid="{EBBEF937-D19E-44FA-94D9-3672C89A5F21}" scale="60" showPageBreaks="1" printArea="1" hiddenRows="1" view="pageBreakPreview">
      <pane ySplit="6" topLeftCell="A7" activePane="bottomLeft" state="frozen"/>
      <selection pane="bottomLeft" activeCell="AA91" sqref="AA91"/>
      <pageMargins left="0.19685039370078741" right="0" top="0.19685039370078741" bottom="0.19685039370078741" header="0.31496062992125984" footer="0.31496062992125984"/>
      <pageSetup paperSize="9" scale="30" fitToHeight="4" orientation="landscape" r:id="rId23"/>
    </customSheetView>
    <customSheetView guid="{E83B3B5A-C7A8-4F47-A336-85E65C55625C}" scale="60" showPageBreaks="1" printArea="1" hiddenRows="1" view="pageBreakPreview" topLeftCell="M1">
      <pane ySplit="6" topLeftCell="A87" activePane="bottomLeft" state="frozen"/>
      <selection pane="bottomLeft" activeCell="AD90" sqref="AD90"/>
      <pageMargins left="0.19685039370078741" right="0.19685039370078741" top="0.19685039370078741" bottom="0.19685039370078741" header="0.31496062992125984" footer="0.31496062992125984"/>
      <pageSetup paperSize="9" scale="40" fitToHeight="4" orientation="landscape" r:id="rId24"/>
    </customSheetView>
    <customSheetView guid="{A2E3A7A6-FF28-41C5-9BA8-3899D915CB9D}"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3" fitToHeight="4" orientation="landscape" r:id="rId25"/>
    </customSheetView>
    <customSheetView guid="{C3FD0E28-97E5-445A-A080-491543C717B0}" scale="70" showPageBreaks="1" fitToPage="1" printArea="1" hiddenRows="1" view="pageBreakPreview">
      <pane ySplit="6" topLeftCell="A7" activePane="bottomLeft" state="frozen"/>
      <selection pane="bottomLeft" activeCell="D100" sqref="D100"/>
      <pageMargins left="0.39370078740157483" right="0.39370078740157483" top="0.39370078740157483" bottom="0.39370078740157483" header="0.31496062992125984" footer="0.31496062992125984"/>
      <pageSetup paperSize="9" scale="23" fitToHeight="2" orientation="landscape" r:id="rId26"/>
    </customSheetView>
    <customSheetView guid="{7C652CC3-AEBA-4CE1-8785-60610E85E470}"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3" fitToHeight="4" orientation="landscape" r:id="rId27"/>
    </customSheetView>
    <customSheetView guid="{3B746F1D-385E-47E1-9DD6-DF5EE791B92F}"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3" fitToHeight="4" orientation="landscape" r:id="rId28"/>
    </customSheetView>
    <customSheetView guid="{F3ED6C4F-162A-421A-B77B-B013DF363C4B}"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2" fitToHeight="4" orientation="landscape" r:id="rId29"/>
    </customSheetView>
    <customSheetView guid="{F6B45C19-5DEC-4311-9E14-1DFCA0D8A318}" scale="75" showPageBreaks="1" printArea="1" hiddenRows="1" view="pageBreakPreview">
      <pane ySplit="6" topLeftCell="A109" activePane="bottomLeft" state="frozen"/>
      <selection pane="bottomLeft" activeCell="C117" sqref="C117"/>
      <pageMargins left="0.19685039370078741" right="0" top="0.19685039370078741" bottom="0.19685039370078741" header="0.31496062992125984" footer="0.31496062992125984"/>
      <pageSetup paperSize="9" scale="30" fitToHeight="4" orientation="landscape" r:id="rId30"/>
    </customSheetView>
    <customSheetView guid="{60316D21-4A2C-431E-9A80-483B098C48B4}"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2" fitToHeight="4" orientation="landscape" r:id="rId31"/>
    </customSheetView>
    <customSheetView guid="{B20F874D-7001-429F-971F-C60F72171BB4}" scale="70" showPageBreaks="1" printArea="1" hiddenRows="1" view="pageBreakPreview">
      <pane ySplit="6" topLeftCell="A89" activePane="bottomLeft" state="frozen"/>
      <selection pane="bottomLeft" activeCell="L116" sqref="L116"/>
      <pageMargins left="0.19685039370078741" right="0" top="0.19685039370078741" bottom="0.19685039370078741" header="0.31496062992125984" footer="0.31496062992125984"/>
      <pageSetup paperSize="9" scale="30" fitToHeight="4" orientation="landscape" r:id="rId32"/>
    </customSheetView>
    <customSheetView guid="{7E4D5209-3514-4B4B-9D2B-9C42A7BE704E}" scale="70" showPageBreaks="1" view="pageBreakPreview">
      <pane ySplit="6" topLeftCell="A89" activePane="bottomLeft" state="frozen"/>
      <selection pane="bottomLeft" activeCell="L116" sqref="L116"/>
      <pageMargins left="0.19685039370078741" right="0" top="0.19685039370078741" bottom="0.19685039370078741" header="0.31496062992125984" footer="0.31496062992125984"/>
      <pageSetup paperSize="9" scale="30" fitToHeight="4" orientation="landscape" r:id="rId33"/>
    </customSheetView>
  </customSheetViews>
  <mergeCells count="25">
    <mergeCell ref="P4:Q4"/>
    <mergeCell ref="AD4:AE4"/>
    <mergeCell ref="AF4:AF5"/>
    <mergeCell ref="R4:S4"/>
    <mergeCell ref="T4:U4"/>
    <mergeCell ref="V4:W4"/>
    <mergeCell ref="X4:Y4"/>
    <mergeCell ref="Z4:AA4"/>
    <mergeCell ref="AB4:AC4"/>
    <mergeCell ref="AF87:AF93"/>
    <mergeCell ref="A2:AD2"/>
    <mergeCell ref="A4:A5"/>
    <mergeCell ref="A65:AD65"/>
    <mergeCell ref="R123:Z123"/>
    <mergeCell ref="B4:B5"/>
    <mergeCell ref="C4:C5"/>
    <mergeCell ref="D4:D5"/>
    <mergeCell ref="E4:E5"/>
    <mergeCell ref="F4:G4"/>
    <mergeCell ref="H4:I4"/>
    <mergeCell ref="A7:AD7"/>
    <mergeCell ref="A36:AD36"/>
    <mergeCell ref="J4:K4"/>
    <mergeCell ref="L4:M4"/>
    <mergeCell ref="N4:O4"/>
  </mergeCells>
  <pageMargins left="0.39370078740157483" right="0.39370078740157483" top="0.39370078740157483" bottom="0.39370078740157483" header="0.31496062992125984" footer="0.31496062992125984"/>
  <pageSetup paperSize="9" scale="22" fitToHeight="4" orientation="landscape" r:id="rId3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52"/>
  <sheetViews>
    <sheetView view="pageBreakPreview" zoomScale="60" zoomScaleNormal="75" workbookViewId="0">
      <pane xSplit="2" ySplit="5" topLeftCell="C12" activePane="bottomRight" state="frozen"/>
      <selection pane="topRight" activeCell="C1" sqref="C1"/>
      <selection pane="bottomLeft" activeCell="A6" sqref="A6"/>
      <selection pane="bottomRight" activeCell="AR78" sqref="AR78:AR83"/>
    </sheetView>
  </sheetViews>
  <sheetFormatPr defaultColWidth="9.33203125" defaultRowHeight="16.8" x14ac:dyDescent="0.3"/>
  <cols>
    <col min="1" max="1" width="52.33203125" style="625" customWidth="1"/>
    <col min="2" max="2" width="17.5546875" style="625" hidden="1" customWidth="1"/>
    <col min="3" max="3" width="15.33203125" style="625" customWidth="1"/>
    <col min="4" max="4" width="16.6640625" style="625" customWidth="1"/>
    <col min="5" max="5" width="18.44140625" style="625" customWidth="1"/>
    <col min="6" max="6" width="17.33203125" style="625" customWidth="1"/>
    <col min="7" max="7" width="13.5546875" style="625" customWidth="1"/>
    <col min="8" max="8" width="14.5546875" style="625" customWidth="1"/>
    <col min="9" max="9" width="15.6640625" style="561" customWidth="1"/>
    <col min="10" max="10" width="11" style="561" hidden="1" customWidth="1"/>
    <col min="11" max="11" width="14.33203125" style="561" customWidth="1"/>
    <col min="12" max="12" width="14.44140625" style="561" customWidth="1"/>
    <col min="13" max="13" width="12.6640625" style="561" hidden="1" customWidth="1"/>
    <col min="14" max="14" width="12.6640625" style="561" customWidth="1"/>
    <col min="15" max="15" width="14" style="561" customWidth="1"/>
    <col min="16" max="16" width="9.33203125" style="561" hidden="1" customWidth="1"/>
    <col min="17" max="17" width="15.6640625" style="561" customWidth="1"/>
    <col min="18" max="18" width="14.44140625" style="561" customWidth="1"/>
    <col min="19" max="19" width="9.33203125" style="561" hidden="1" customWidth="1"/>
    <col min="20" max="20" width="12.44140625" style="561" customWidth="1"/>
    <col min="21" max="21" width="16.33203125" style="561" customWidth="1"/>
    <col min="22" max="22" width="9.33203125" style="561" hidden="1" customWidth="1"/>
    <col min="23" max="23" width="11.33203125" style="561" customWidth="1"/>
    <col min="24" max="24" width="12.33203125" style="561" customWidth="1"/>
    <col min="25" max="25" width="9.33203125" style="561" hidden="1" customWidth="1"/>
    <col min="26" max="26" width="12.5546875" style="561" customWidth="1"/>
    <col min="27" max="27" width="13.33203125" style="561" customWidth="1"/>
    <col min="28" max="28" width="9.33203125" style="561" hidden="1" customWidth="1"/>
    <col min="29" max="29" width="12" style="561" customWidth="1"/>
    <col min="30" max="30" width="13" style="561" customWidth="1"/>
    <col min="31" max="31" width="9.33203125" style="561" hidden="1" customWidth="1"/>
    <col min="32" max="32" width="15.5546875" style="561" customWidth="1"/>
    <col min="33" max="33" width="12.6640625" style="561" customWidth="1"/>
    <col min="34" max="34" width="9.33203125" style="561" hidden="1" customWidth="1"/>
    <col min="35" max="35" width="12.44140625" style="561" customWidth="1"/>
    <col min="36" max="36" width="13.33203125" style="561" customWidth="1"/>
    <col min="37" max="37" width="9.33203125" style="561" hidden="1" customWidth="1"/>
    <col min="38" max="39" width="13.6640625" style="561" customWidth="1"/>
    <col min="40" max="40" width="9.33203125" style="561" hidden="1" customWidth="1"/>
    <col min="41" max="41" width="13.33203125" style="561" customWidth="1"/>
    <col min="42" max="42" width="14.44140625" style="561" customWidth="1"/>
    <col min="43" max="43" width="14.44140625" style="625" customWidth="1"/>
    <col min="44" max="44" width="125" style="625" customWidth="1"/>
    <col min="45" max="16384" width="9.33203125" style="625"/>
  </cols>
  <sheetData>
    <row r="1" spans="1:44" ht="47.7" customHeight="1" x14ac:dyDescent="0.3">
      <c r="A1" s="1775" t="s">
        <v>792</v>
      </c>
      <c r="B1" s="1776"/>
      <c r="C1" s="1776"/>
      <c r="D1" s="1776"/>
      <c r="E1" s="1776"/>
      <c r="F1" s="1776"/>
      <c r="G1" s="1776"/>
      <c r="H1" s="1776"/>
      <c r="I1" s="1776"/>
      <c r="J1" s="1776"/>
      <c r="K1" s="1776"/>
      <c r="L1" s="1776"/>
      <c r="M1" s="1776"/>
      <c r="N1" s="1776"/>
      <c r="O1" s="1776"/>
      <c r="P1" s="1776"/>
      <c r="Q1" s="1776"/>
      <c r="R1" s="1776"/>
      <c r="S1" s="1776"/>
      <c r="T1" s="1776"/>
      <c r="U1" s="1776"/>
      <c r="V1" s="1776"/>
      <c r="W1" s="1776"/>
      <c r="X1" s="1776"/>
      <c r="Y1" s="1776"/>
      <c r="Z1" s="1776"/>
      <c r="AA1" s="1776"/>
      <c r="AB1" s="1776"/>
      <c r="AC1" s="1776"/>
      <c r="AD1" s="1776"/>
      <c r="AE1" s="1776"/>
      <c r="AF1" s="1776"/>
      <c r="AG1" s="1776"/>
      <c r="AH1" s="1776"/>
      <c r="AI1" s="1776"/>
      <c r="AJ1" s="1776"/>
      <c r="AK1" s="1776"/>
      <c r="AL1" s="1776"/>
      <c r="AM1" s="1776"/>
      <c r="AN1" s="1776"/>
      <c r="AO1" s="1776"/>
      <c r="AP1" s="1776"/>
    </row>
    <row r="2" spans="1:44" ht="19.95" customHeight="1" x14ac:dyDescent="0.3">
      <c r="I2" s="564"/>
    </row>
    <row r="3" spans="1:44" ht="46.5" customHeight="1" x14ac:dyDescent="0.3">
      <c r="A3" s="1777" t="s">
        <v>395</v>
      </c>
      <c r="B3" s="626" t="s">
        <v>396</v>
      </c>
      <c r="C3" s="1778" t="s">
        <v>375</v>
      </c>
      <c r="D3" s="1778" t="s">
        <v>768</v>
      </c>
      <c r="E3" s="1778" t="s">
        <v>769</v>
      </c>
      <c r="F3" s="1778" t="s">
        <v>770</v>
      </c>
      <c r="G3" s="1780" t="s">
        <v>216</v>
      </c>
      <c r="H3" s="1781"/>
      <c r="I3" s="1767" t="s">
        <v>6</v>
      </c>
      <c r="J3" s="1771"/>
      <c r="K3" s="1768"/>
      <c r="L3" s="1767" t="s">
        <v>7</v>
      </c>
      <c r="M3" s="1771"/>
      <c r="N3" s="1768"/>
      <c r="O3" s="1767" t="s">
        <v>8</v>
      </c>
      <c r="P3" s="1771"/>
      <c r="Q3" s="1768"/>
      <c r="R3" s="1767" t="s">
        <v>9</v>
      </c>
      <c r="S3" s="1771"/>
      <c r="T3" s="1768"/>
      <c r="U3" s="1767" t="s">
        <v>10</v>
      </c>
      <c r="V3" s="1771"/>
      <c r="W3" s="1768"/>
      <c r="X3" s="1767" t="s">
        <v>11</v>
      </c>
      <c r="Y3" s="1771"/>
      <c r="Z3" s="1768"/>
      <c r="AA3" s="1767" t="s">
        <v>12</v>
      </c>
      <c r="AB3" s="1771"/>
      <c r="AC3" s="1768"/>
      <c r="AD3" s="1767" t="s">
        <v>13</v>
      </c>
      <c r="AE3" s="1771"/>
      <c r="AF3" s="1768"/>
      <c r="AG3" s="1767" t="s">
        <v>14</v>
      </c>
      <c r="AH3" s="1771"/>
      <c r="AI3" s="1768"/>
      <c r="AJ3" s="1767" t="s">
        <v>15</v>
      </c>
      <c r="AK3" s="1771"/>
      <c r="AL3" s="1768"/>
      <c r="AM3" s="1767" t="s">
        <v>16</v>
      </c>
      <c r="AN3" s="1771"/>
      <c r="AO3" s="1768"/>
      <c r="AP3" s="1772" t="s">
        <v>17</v>
      </c>
      <c r="AQ3" s="1772"/>
      <c r="AR3" s="1774" t="s">
        <v>18</v>
      </c>
    </row>
    <row r="4" spans="1:44" ht="50.4" x14ac:dyDescent="0.3">
      <c r="A4" s="1777"/>
      <c r="B4" s="626" t="s">
        <v>397</v>
      </c>
      <c r="C4" s="1779"/>
      <c r="D4" s="1779"/>
      <c r="E4" s="1779"/>
      <c r="F4" s="1779"/>
      <c r="G4" s="626" t="s">
        <v>173</v>
      </c>
      <c r="H4" s="626" t="s">
        <v>21</v>
      </c>
      <c r="I4" s="566" t="s">
        <v>176</v>
      </c>
      <c r="J4" s="566" t="s">
        <v>23</v>
      </c>
      <c r="K4" s="566" t="s">
        <v>113</v>
      </c>
      <c r="L4" s="566" t="s">
        <v>176</v>
      </c>
      <c r="M4" s="566" t="s">
        <v>23</v>
      </c>
      <c r="N4" s="566" t="s">
        <v>113</v>
      </c>
      <c r="O4" s="566" t="s">
        <v>176</v>
      </c>
      <c r="P4" s="566" t="s">
        <v>23</v>
      </c>
      <c r="Q4" s="566" t="s">
        <v>113</v>
      </c>
      <c r="R4" s="566" t="s">
        <v>176</v>
      </c>
      <c r="S4" s="566" t="s">
        <v>23</v>
      </c>
      <c r="T4" s="566" t="s">
        <v>113</v>
      </c>
      <c r="U4" s="566" t="s">
        <v>176</v>
      </c>
      <c r="V4" s="566" t="s">
        <v>23</v>
      </c>
      <c r="W4" s="566" t="s">
        <v>113</v>
      </c>
      <c r="X4" s="566" t="s">
        <v>176</v>
      </c>
      <c r="Y4" s="566" t="s">
        <v>23</v>
      </c>
      <c r="Z4" s="566" t="s">
        <v>113</v>
      </c>
      <c r="AA4" s="566" t="s">
        <v>176</v>
      </c>
      <c r="AB4" s="566" t="s">
        <v>23</v>
      </c>
      <c r="AC4" s="566" t="s">
        <v>113</v>
      </c>
      <c r="AD4" s="566" t="s">
        <v>176</v>
      </c>
      <c r="AE4" s="566" t="s">
        <v>23</v>
      </c>
      <c r="AF4" s="566" t="s">
        <v>113</v>
      </c>
      <c r="AG4" s="566" t="s">
        <v>176</v>
      </c>
      <c r="AH4" s="566" t="s">
        <v>23</v>
      </c>
      <c r="AI4" s="566" t="s">
        <v>113</v>
      </c>
      <c r="AJ4" s="566" t="s">
        <v>176</v>
      </c>
      <c r="AK4" s="566" t="s">
        <v>23</v>
      </c>
      <c r="AL4" s="566" t="s">
        <v>113</v>
      </c>
      <c r="AM4" s="566" t="s">
        <v>176</v>
      </c>
      <c r="AN4" s="566" t="s">
        <v>23</v>
      </c>
      <c r="AO4" s="566" t="s">
        <v>113</v>
      </c>
      <c r="AP4" s="566" t="s">
        <v>176</v>
      </c>
      <c r="AQ4" s="566" t="s">
        <v>113</v>
      </c>
      <c r="AR4" s="1774"/>
    </row>
    <row r="5" spans="1:44" x14ac:dyDescent="0.3">
      <c r="A5" s="663">
        <v>1</v>
      </c>
      <c r="B5" s="663"/>
      <c r="C5" s="664">
        <v>2</v>
      </c>
      <c r="D5" s="664">
        <v>3</v>
      </c>
      <c r="E5" s="664">
        <v>4</v>
      </c>
      <c r="F5" s="664">
        <v>5</v>
      </c>
      <c r="G5" s="663">
        <v>6</v>
      </c>
      <c r="H5" s="663">
        <v>7</v>
      </c>
      <c r="I5" s="566">
        <v>8</v>
      </c>
      <c r="J5" s="566"/>
      <c r="K5" s="566">
        <v>9</v>
      </c>
      <c r="L5" s="566">
        <v>10</v>
      </c>
      <c r="M5" s="566"/>
      <c r="N5" s="566">
        <v>11</v>
      </c>
      <c r="O5" s="566">
        <v>12</v>
      </c>
      <c r="P5" s="566"/>
      <c r="Q5" s="566">
        <v>13</v>
      </c>
      <c r="R5" s="566">
        <v>14</v>
      </c>
      <c r="S5" s="566"/>
      <c r="T5" s="566">
        <v>15</v>
      </c>
      <c r="U5" s="566">
        <v>16</v>
      </c>
      <c r="V5" s="566"/>
      <c r="W5" s="566">
        <v>17</v>
      </c>
      <c r="X5" s="566">
        <v>18</v>
      </c>
      <c r="Y5" s="566"/>
      <c r="Z5" s="566">
        <v>19</v>
      </c>
      <c r="AA5" s="566">
        <v>20</v>
      </c>
      <c r="AB5" s="566"/>
      <c r="AC5" s="566">
        <v>21</v>
      </c>
      <c r="AD5" s="566">
        <v>22</v>
      </c>
      <c r="AE5" s="566"/>
      <c r="AF5" s="566">
        <v>23</v>
      </c>
      <c r="AG5" s="566">
        <v>24</v>
      </c>
      <c r="AH5" s="566"/>
      <c r="AI5" s="566">
        <v>25</v>
      </c>
      <c r="AJ5" s="566">
        <v>26</v>
      </c>
      <c r="AK5" s="566"/>
      <c r="AL5" s="566">
        <v>27</v>
      </c>
      <c r="AM5" s="566">
        <v>28</v>
      </c>
      <c r="AN5" s="566"/>
      <c r="AO5" s="566">
        <v>29</v>
      </c>
      <c r="AP5" s="566">
        <v>30</v>
      </c>
      <c r="AQ5" s="566">
        <v>31</v>
      </c>
      <c r="AR5" s="657">
        <v>32</v>
      </c>
    </row>
    <row r="6" spans="1:44" s="630" customFormat="1" ht="84.6" customHeight="1" x14ac:dyDescent="0.3">
      <c r="A6" s="627" t="s">
        <v>398</v>
      </c>
      <c r="B6" s="628">
        <f>B8+B9+B7+B11</f>
        <v>82774</v>
      </c>
      <c r="C6" s="628">
        <f>C8+C9+C7+C11</f>
        <v>78628.900000000009</v>
      </c>
      <c r="D6" s="628">
        <f t="shared" ref="D6:F6" si="0">D8+D9+D7+D11</f>
        <v>78628.900000000009</v>
      </c>
      <c r="E6" s="628">
        <f t="shared" si="0"/>
        <v>73495.31</v>
      </c>
      <c r="F6" s="628">
        <f t="shared" si="0"/>
        <v>73495.31</v>
      </c>
      <c r="G6" s="628">
        <f>F6/C6*100</f>
        <v>93.471115582184154</v>
      </c>
      <c r="H6" s="628">
        <f>F6/D6*100</f>
        <v>93.471115582184154</v>
      </c>
      <c r="I6" s="629">
        <f>I7+I8+I9+I10+I11</f>
        <v>3862.87</v>
      </c>
      <c r="J6" s="629">
        <f t="shared" ref="J6:AQ6" si="1">J7+J8+J9+J10+J11</f>
        <v>0</v>
      </c>
      <c r="K6" s="629">
        <f t="shared" si="1"/>
        <v>1831.28</v>
      </c>
      <c r="L6" s="629">
        <f t="shared" si="1"/>
        <v>10658.34</v>
      </c>
      <c r="M6" s="629">
        <f t="shared" si="1"/>
        <v>0</v>
      </c>
      <c r="N6" s="629">
        <f t="shared" si="1"/>
        <v>7061.1100000000006</v>
      </c>
      <c r="O6" s="629">
        <f t="shared" si="1"/>
        <v>8150.630000000001</v>
      </c>
      <c r="P6" s="629">
        <f t="shared" si="1"/>
        <v>0</v>
      </c>
      <c r="Q6" s="629">
        <f t="shared" si="1"/>
        <v>6494.58</v>
      </c>
      <c r="R6" s="629">
        <f t="shared" si="1"/>
        <v>8553.130000000001</v>
      </c>
      <c r="S6" s="629">
        <f t="shared" si="1"/>
        <v>0</v>
      </c>
      <c r="T6" s="629">
        <f t="shared" si="1"/>
        <v>8432.35</v>
      </c>
      <c r="U6" s="629">
        <f t="shared" si="1"/>
        <v>7612.88</v>
      </c>
      <c r="V6" s="629">
        <f t="shared" si="1"/>
        <v>0</v>
      </c>
      <c r="W6" s="629">
        <f t="shared" si="1"/>
        <v>4737.8099999999995</v>
      </c>
      <c r="X6" s="629">
        <f t="shared" si="1"/>
        <v>9106.52</v>
      </c>
      <c r="Y6" s="629">
        <f t="shared" si="1"/>
        <v>891.62</v>
      </c>
      <c r="Z6" s="629">
        <f t="shared" si="1"/>
        <v>4456.63</v>
      </c>
      <c r="AA6" s="629">
        <f t="shared" si="1"/>
        <v>6462.71</v>
      </c>
      <c r="AB6" s="629">
        <f t="shared" si="1"/>
        <v>891.62</v>
      </c>
      <c r="AC6" s="629">
        <f t="shared" si="1"/>
        <v>5575.48</v>
      </c>
      <c r="AD6" s="629">
        <f t="shared" si="1"/>
        <v>5429.37</v>
      </c>
      <c r="AE6" s="629">
        <f t="shared" si="1"/>
        <v>891.62</v>
      </c>
      <c r="AF6" s="629">
        <f t="shared" si="1"/>
        <v>7511.43</v>
      </c>
      <c r="AG6" s="629">
        <f t="shared" si="1"/>
        <v>3922.77</v>
      </c>
      <c r="AH6" s="629">
        <f t="shared" si="1"/>
        <v>891.62</v>
      </c>
      <c r="AI6" s="629">
        <f t="shared" si="1"/>
        <v>4084.27</v>
      </c>
      <c r="AJ6" s="629">
        <f t="shared" si="1"/>
        <v>5500.63</v>
      </c>
      <c r="AK6" s="629">
        <f t="shared" si="1"/>
        <v>891.62</v>
      </c>
      <c r="AL6" s="629">
        <f t="shared" si="1"/>
        <v>5086.6399999999994</v>
      </c>
      <c r="AM6" s="629">
        <f t="shared" si="1"/>
        <v>3922.24</v>
      </c>
      <c r="AN6" s="629">
        <f t="shared" si="1"/>
        <v>891.62</v>
      </c>
      <c r="AO6" s="629">
        <f t="shared" si="1"/>
        <v>3140.4100000000003</v>
      </c>
      <c r="AP6" s="629">
        <f t="shared" si="1"/>
        <v>5446.81</v>
      </c>
      <c r="AQ6" s="629">
        <f t="shared" si="1"/>
        <v>15083.32</v>
      </c>
      <c r="AR6" s="658"/>
    </row>
    <row r="7" spans="1:44" x14ac:dyDescent="0.3">
      <c r="A7" s="631" t="s">
        <v>29</v>
      </c>
      <c r="B7" s="632">
        <f>B13+B19+B25</f>
        <v>0</v>
      </c>
      <c r="C7" s="633">
        <f t="shared" ref="C7:C11" si="2">C13+C19+C25</f>
        <v>0</v>
      </c>
      <c r="D7" s="633"/>
      <c r="E7" s="633"/>
      <c r="F7" s="633"/>
      <c r="G7" s="633"/>
      <c r="H7" s="633"/>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634"/>
      <c r="AO7" s="572"/>
      <c r="AP7" s="572"/>
      <c r="AQ7" s="659"/>
      <c r="AR7" s="659"/>
    </row>
    <row r="8" spans="1:44" ht="46.8" x14ac:dyDescent="0.3">
      <c r="A8" s="635" t="s">
        <v>379</v>
      </c>
      <c r="B8" s="632">
        <f>B14+B20+B26</f>
        <v>0</v>
      </c>
      <c r="C8" s="633">
        <f t="shared" si="2"/>
        <v>0</v>
      </c>
      <c r="D8" s="633"/>
      <c r="E8" s="633"/>
      <c r="F8" s="633"/>
      <c r="G8" s="633"/>
      <c r="H8" s="633"/>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c r="AN8" s="634"/>
      <c r="AO8" s="572"/>
      <c r="AP8" s="572"/>
      <c r="AQ8" s="659"/>
      <c r="AR8" s="659"/>
    </row>
    <row r="9" spans="1:44" x14ac:dyDescent="0.3">
      <c r="A9" s="635" t="s">
        <v>28</v>
      </c>
      <c r="B9" s="632">
        <f>B15+B21+B27</f>
        <v>82774</v>
      </c>
      <c r="C9" s="633">
        <f>C15+C21+C27</f>
        <v>78628.900000000009</v>
      </c>
      <c r="D9" s="633">
        <f>D15+D21+D27</f>
        <v>78628.900000000009</v>
      </c>
      <c r="E9" s="633">
        <f>F9</f>
        <v>73495.31</v>
      </c>
      <c r="F9" s="633">
        <f>F15+F21+F27</f>
        <v>73495.31</v>
      </c>
      <c r="G9" s="633">
        <f>F9/C9*100</f>
        <v>93.471115582184154</v>
      </c>
      <c r="H9" s="633">
        <f>F9/D9*100</f>
        <v>93.471115582184154</v>
      </c>
      <c r="I9" s="572">
        <f>I15+I21+I27</f>
        <v>3862.87</v>
      </c>
      <c r="J9" s="572">
        <f t="shared" ref="J9:AQ9" si="3">J15+J21+J27</f>
        <v>0</v>
      </c>
      <c r="K9" s="572">
        <f>K15+K21+K27</f>
        <v>1831.28</v>
      </c>
      <c r="L9" s="572">
        <f t="shared" si="3"/>
        <v>10658.34</v>
      </c>
      <c r="M9" s="572">
        <f t="shared" si="3"/>
        <v>0</v>
      </c>
      <c r="N9" s="572">
        <f t="shared" si="3"/>
        <v>7061.1100000000006</v>
      </c>
      <c r="O9" s="572">
        <f t="shared" si="3"/>
        <v>8150.630000000001</v>
      </c>
      <c r="P9" s="572">
        <f t="shared" si="3"/>
        <v>0</v>
      </c>
      <c r="Q9" s="572">
        <f t="shared" si="3"/>
        <v>6494.58</v>
      </c>
      <c r="R9" s="572">
        <f t="shared" si="3"/>
        <v>8553.130000000001</v>
      </c>
      <c r="S9" s="572">
        <f t="shared" si="3"/>
        <v>0</v>
      </c>
      <c r="T9" s="572">
        <f t="shared" si="3"/>
        <v>8432.35</v>
      </c>
      <c r="U9" s="572">
        <f t="shared" si="3"/>
        <v>7612.88</v>
      </c>
      <c r="V9" s="572">
        <f t="shared" si="3"/>
        <v>0</v>
      </c>
      <c r="W9" s="572">
        <f t="shared" si="3"/>
        <v>4737.8099999999995</v>
      </c>
      <c r="X9" s="572">
        <f t="shared" si="3"/>
        <v>9106.52</v>
      </c>
      <c r="Y9" s="572">
        <f t="shared" si="3"/>
        <v>891.62</v>
      </c>
      <c r="Z9" s="572">
        <f t="shared" si="3"/>
        <v>4456.63</v>
      </c>
      <c r="AA9" s="572">
        <f t="shared" si="3"/>
        <v>6462.71</v>
      </c>
      <c r="AB9" s="572">
        <f t="shared" si="3"/>
        <v>891.62</v>
      </c>
      <c r="AC9" s="572">
        <f t="shared" si="3"/>
        <v>5575.48</v>
      </c>
      <c r="AD9" s="572">
        <f t="shared" si="3"/>
        <v>5429.37</v>
      </c>
      <c r="AE9" s="572">
        <f t="shared" si="3"/>
        <v>891.62</v>
      </c>
      <c r="AF9" s="572">
        <f t="shared" si="3"/>
        <v>7511.43</v>
      </c>
      <c r="AG9" s="572">
        <f t="shared" si="3"/>
        <v>3922.77</v>
      </c>
      <c r="AH9" s="572">
        <f t="shared" si="3"/>
        <v>891.62</v>
      </c>
      <c r="AI9" s="572">
        <f t="shared" si="3"/>
        <v>4084.27</v>
      </c>
      <c r="AJ9" s="572">
        <f t="shared" si="3"/>
        <v>5500.63</v>
      </c>
      <c r="AK9" s="572">
        <f t="shared" si="3"/>
        <v>891.62</v>
      </c>
      <c r="AL9" s="572">
        <f t="shared" si="3"/>
        <v>5086.6399999999994</v>
      </c>
      <c r="AM9" s="572">
        <f t="shared" si="3"/>
        <v>3922.24</v>
      </c>
      <c r="AN9" s="572">
        <f t="shared" si="3"/>
        <v>891.62</v>
      </c>
      <c r="AO9" s="572">
        <f t="shared" si="3"/>
        <v>3140.4100000000003</v>
      </c>
      <c r="AP9" s="572">
        <f t="shared" si="3"/>
        <v>5446.81</v>
      </c>
      <c r="AQ9" s="572">
        <f t="shared" si="3"/>
        <v>15083.32</v>
      </c>
      <c r="AR9" s="659"/>
    </row>
    <row r="10" spans="1:44" s="578" customFormat="1" ht="15.6" x14ac:dyDescent="0.25">
      <c r="A10" s="636" t="s">
        <v>380</v>
      </c>
      <c r="B10" s="576"/>
      <c r="C10" s="633">
        <f t="shared" si="2"/>
        <v>0</v>
      </c>
      <c r="D10" s="637"/>
      <c r="E10" s="637"/>
      <c r="F10" s="637"/>
      <c r="G10" s="637"/>
      <c r="H10" s="63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638"/>
      <c r="AO10" s="577"/>
      <c r="AP10" s="577"/>
      <c r="AQ10" s="620"/>
      <c r="AR10" s="620"/>
    </row>
    <row r="11" spans="1:44" x14ac:dyDescent="0.3">
      <c r="A11" s="635" t="s">
        <v>275</v>
      </c>
      <c r="B11" s="632">
        <f>B17+B23+B29</f>
        <v>0</v>
      </c>
      <c r="C11" s="633">
        <f t="shared" si="2"/>
        <v>0</v>
      </c>
      <c r="D11" s="633"/>
      <c r="E11" s="633"/>
      <c r="F11" s="633"/>
      <c r="G11" s="633"/>
      <c r="H11" s="633"/>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2"/>
      <c r="AI11" s="572"/>
      <c r="AJ11" s="572"/>
      <c r="AK11" s="572"/>
      <c r="AL11" s="572"/>
      <c r="AM11" s="572"/>
      <c r="AN11" s="634"/>
      <c r="AO11" s="572"/>
      <c r="AP11" s="572"/>
      <c r="AQ11" s="659"/>
      <c r="AR11" s="659"/>
    </row>
    <row r="12" spans="1:44" ht="224.25" customHeight="1" x14ac:dyDescent="0.3">
      <c r="A12" s="639" t="s">
        <v>399</v>
      </c>
      <c r="B12" s="640">
        <f>B13+B14+B15+B17</f>
        <v>70804</v>
      </c>
      <c r="C12" s="641">
        <f>C13+C14+C15+C17</f>
        <v>51244.500000000007</v>
      </c>
      <c r="D12" s="641">
        <f t="shared" ref="D12:F12" si="4">D13+D14+D15+D17</f>
        <v>51244.500000000007</v>
      </c>
      <c r="E12" s="641">
        <f t="shared" si="4"/>
        <v>47990.97</v>
      </c>
      <c r="F12" s="641">
        <f t="shared" si="4"/>
        <v>47990.97</v>
      </c>
      <c r="G12" s="641">
        <f>F12/C12*100</f>
        <v>93.650967420893934</v>
      </c>
      <c r="H12" s="641">
        <f>F12/D12*100</f>
        <v>93.650967420893934</v>
      </c>
      <c r="I12" s="642">
        <f t="shared" ref="I12:AQ12" si="5">I13+I14+I15+I17</f>
        <v>2971.24</v>
      </c>
      <c r="J12" s="642">
        <f t="shared" si="5"/>
        <v>0</v>
      </c>
      <c r="K12" s="642">
        <f t="shared" si="5"/>
        <v>939.66</v>
      </c>
      <c r="L12" s="642">
        <f t="shared" si="5"/>
        <v>6065.21</v>
      </c>
      <c r="M12" s="642">
        <f t="shared" si="5"/>
        <v>0</v>
      </c>
      <c r="N12" s="642">
        <f t="shared" si="5"/>
        <v>5532.43</v>
      </c>
      <c r="O12" s="642">
        <f t="shared" si="5"/>
        <v>3468.23</v>
      </c>
      <c r="P12" s="642">
        <f t="shared" si="5"/>
        <v>0</v>
      </c>
      <c r="Q12" s="642">
        <f t="shared" si="5"/>
        <v>2675.34</v>
      </c>
      <c r="R12" s="642">
        <f t="shared" si="5"/>
        <v>3642.16</v>
      </c>
      <c r="S12" s="642">
        <f t="shared" si="5"/>
        <v>0</v>
      </c>
      <c r="T12" s="642">
        <f t="shared" si="5"/>
        <v>3172.67</v>
      </c>
      <c r="U12" s="642">
        <f t="shared" si="5"/>
        <v>3408.51</v>
      </c>
      <c r="V12" s="642">
        <f t="shared" si="5"/>
        <v>0</v>
      </c>
      <c r="W12" s="642">
        <f t="shared" si="5"/>
        <v>2501.65</v>
      </c>
      <c r="X12" s="642">
        <f t="shared" si="5"/>
        <v>8214.9</v>
      </c>
      <c r="Y12" s="642">
        <f t="shared" si="5"/>
        <v>0</v>
      </c>
      <c r="Z12" s="642">
        <f t="shared" si="5"/>
        <v>3565.01</v>
      </c>
      <c r="AA12" s="642">
        <f t="shared" si="5"/>
        <v>5571.08</v>
      </c>
      <c r="AB12" s="642">
        <f t="shared" si="5"/>
        <v>0</v>
      </c>
      <c r="AC12" s="642">
        <f t="shared" si="5"/>
        <v>4683.8599999999997</v>
      </c>
      <c r="AD12" s="642">
        <f t="shared" si="5"/>
        <v>4537.75</v>
      </c>
      <c r="AE12" s="642">
        <f t="shared" si="5"/>
        <v>0</v>
      </c>
      <c r="AF12" s="642">
        <f t="shared" si="5"/>
        <v>6619.8</v>
      </c>
      <c r="AG12" s="642">
        <f t="shared" si="5"/>
        <v>3031.14</v>
      </c>
      <c r="AH12" s="642">
        <f t="shared" si="5"/>
        <v>0</v>
      </c>
      <c r="AI12" s="642">
        <f t="shared" si="5"/>
        <v>3192.64</v>
      </c>
      <c r="AJ12" s="642">
        <f t="shared" si="5"/>
        <v>4609.01</v>
      </c>
      <c r="AK12" s="642">
        <f t="shared" si="5"/>
        <v>0</v>
      </c>
      <c r="AL12" s="642">
        <f t="shared" si="5"/>
        <v>4195.03</v>
      </c>
      <c r="AM12" s="642">
        <f t="shared" si="5"/>
        <v>3030.62</v>
      </c>
      <c r="AN12" s="642">
        <f t="shared" si="5"/>
        <v>0</v>
      </c>
      <c r="AO12" s="642">
        <f t="shared" si="5"/>
        <v>2248.7800000000002</v>
      </c>
      <c r="AP12" s="642">
        <f t="shared" si="5"/>
        <v>2694.65</v>
      </c>
      <c r="AQ12" s="642">
        <f t="shared" si="5"/>
        <v>8664.1</v>
      </c>
      <c r="AR12" s="1783" t="s">
        <v>811</v>
      </c>
    </row>
    <row r="13" spans="1:44" ht="35.25" customHeight="1" x14ac:dyDescent="0.3">
      <c r="A13" s="631" t="s">
        <v>29</v>
      </c>
      <c r="B13" s="632">
        <v>0</v>
      </c>
      <c r="C13" s="633">
        <f t="shared" ref="C13:C71" si="6">I13+L13+O13+R13+U13+X13+AA13+AD13+AG13+AJ13+AM13+AP13</f>
        <v>0</v>
      </c>
      <c r="D13" s="633"/>
      <c r="E13" s="633"/>
      <c r="F13" s="633"/>
      <c r="G13" s="633"/>
      <c r="H13" s="633"/>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643"/>
      <c r="AO13" s="579"/>
      <c r="AP13" s="579"/>
      <c r="AQ13" s="659"/>
      <c r="AR13" s="1784"/>
    </row>
    <row r="14" spans="1:44" ht="39" customHeight="1" x14ac:dyDescent="0.3">
      <c r="A14" s="635" t="s">
        <v>382</v>
      </c>
      <c r="B14" s="632">
        <v>0</v>
      </c>
      <c r="C14" s="633">
        <f t="shared" si="6"/>
        <v>0</v>
      </c>
      <c r="D14" s="633"/>
      <c r="E14" s="633"/>
      <c r="F14" s="633"/>
      <c r="G14" s="633"/>
      <c r="H14" s="633"/>
      <c r="I14" s="579"/>
      <c r="J14" s="579"/>
      <c r="K14" s="579"/>
      <c r="L14" s="579"/>
      <c r="M14" s="579"/>
      <c r="N14" s="579"/>
      <c r="O14" s="579"/>
      <c r="P14" s="579"/>
      <c r="Q14" s="579"/>
      <c r="R14" s="579"/>
      <c r="S14" s="579"/>
      <c r="T14" s="579"/>
      <c r="U14" s="579"/>
      <c r="V14" s="579"/>
      <c r="W14" s="579"/>
      <c r="X14" s="579"/>
      <c r="Y14" s="579"/>
      <c r="Z14" s="579"/>
      <c r="AA14" s="579"/>
      <c r="AB14" s="579"/>
      <c r="AC14" s="579"/>
      <c r="AD14" s="579"/>
      <c r="AE14" s="579"/>
      <c r="AF14" s="579"/>
      <c r="AG14" s="579"/>
      <c r="AH14" s="579"/>
      <c r="AI14" s="579"/>
      <c r="AJ14" s="579"/>
      <c r="AK14" s="579"/>
      <c r="AL14" s="579"/>
      <c r="AM14" s="579"/>
      <c r="AN14" s="643"/>
      <c r="AO14" s="579"/>
      <c r="AP14" s="579"/>
      <c r="AQ14" s="659"/>
      <c r="AR14" s="1784"/>
    </row>
    <row r="15" spans="1:44" ht="126.75" customHeight="1" x14ac:dyDescent="0.3">
      <c r="A15" s="635" t="s">
        <v>28</v>
      </c>
      <c r="B15" s="632">
        <v>70804</v>
      </c>
      <c r="C15" s="633">
        <f>I15+L15+O15+R15+U15+X15+AA15+AD15+AG15+AJ15+AM15+AP15</f>
        <v>51244.500000000007</v>
      </c>
      <c r="D15" s="633">
        <f>I15+L15+O15+R15+U15+X15+AA15+AD15+AG15+AJ15+AM15+AP15</f>
        <v>51244.500000000007</v>
      </c>
      <c r="E15" s="633">
        <f>F15</f>
        <v>47990.97</v>
      </c>
      <c r="F15" s="633">
        <f>K15+N15+Q15+T15+W15+Z15+AC15+AF15+AI15+AL15+AO15+AQ15</f>
        <v>47990.97</v>
      </c>
      <c r="G15" s="633">
        <f>F15/C15*100</f>
        <v>93.650967420893934</v>
      </c>
      <c r="H15" s="633">
        <f>F15/D15*100</f>
        <v>93.650967420893934</v>
      </c>
      <c r="I15" s="579">
        <v>2971.24</v>
      </c>
      <c r="J15" s="579"/>
      <c r="K15" s="579">
        <v>939.66</v>
      </c>
      <c r="L15" s="579">
        <v>6065.21</v>
      </c>
      <c r="M15" s="579"/>
      <c r="N15" s="579">
        <v>5532.43</v>
      </c>
      <c r="O15" s="579">
        <v>3468.23</v>
      </c>
      <c r="P15" s="579"/>
      <c r="Q15" s="579">
        <v>2675.34</v>
      </c>
      <c r="R15" s="579">
        <v>3642.16</v>
      </c>
      <c r="S15" s="579"/>
      <c r="T15" s="579">
        <v>3172.67</v>
      </c>
      <c r="U15" s="579">
        <v>3408.51</v>
      </c>
      <c r="V15" s="579"/>
      <c r="W15" s="579">
        <v>2501.65</v>
      </c>
      <c r="X15" s="579">
        <v>8214.9</v>
      </c>
      <c r="Y15" s="579"/>
      <c r="Z15" s="579">
        <v>3565.01</v>
      </c>
      <c r="AA15" s="579">
        <v>5571.08</v>
      </c>
      <c r="AB15" s="579"/>
      <c r="AC15" s="579">
        <v>4683.8599999999997</v>
      </c>
      <c r="AD15" s="579">
        <v>4537.75</v>
      </c>
      <c r="AE15" s="579"/>
      <c r="AF15" s="579">
        <v>6619.8</v>
      </c>
      <c r="AG15" s="579">
        <v>3031.14</v>
      </c>
      <c r="AH15" s="579"/>
      <c r="AI15" s="579">
        <v>3192.64</v>
      </c>
      <c r="AJ15" s="579">
        <v>4609.01</v>
      </c>
      <c r="AK15" s="579"/>
      <c r="AL15" s="579">
        <v>4195.03</v>
      </c>
      <c r="AM15" s="579">
        <v>3030.62</v>
      </c>
      <c r="AN15" s="643"/>
      <c r="AO15" s="579">
        <v>2248.7800000000002</v>
      </c>
      <c r="AP15" s="579">
        <v>2694.65</v>
      </c>
      <c r="AQ15" s="1438">
        <v>8664.1</v>
      </c>
      <c r="AR15" s="1784"/>
    </row>
    <row r="16" spans="1:44" s="578" customFormat="1" ht="30" customHeight="1" x14ac:dyDescent="0.25">
      <c r="A16" s="636" t="s">
        <v>380</v>
      </c>
      <c r="B16" s="576"/>
      <c r="C16" s="637">
        <f t="shared" si="6"/>
        <v>0</v>
      </c>
      <c r="D16" s="637"/>
      <c r="E16" s="637"/>
      <c r="F16" s="637"/>
      <c r="G16" s="637"/>
      <c r="H16" s="637"/>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638"/>
      <c r="AO16" s="577"/>
      <c r="AP16" s="577"/>
      <c r="AQ16" s="620"/>
      <c r="AR16" s="1784"/>
    </row>
    <row r="17" spans="1:44" ht="95.25" customHeight="1" x14ac:dyDescent="0.3">
      <c r="A17" s="635" t="s">
        <v>275</v>
      </c>
      <c r="B17" s="632">
        <v>0</v>
      </c>
      <c r="C17" s="633">
        <f t="shared" si="6"/>
        <v>0</v>
      </c>
      <c r="D17" s="633"/>
      <c r="E17" s="633"/>
      <c r="F17" s="633"/>
      <c r="G17" s="633"/>
      <c r="H17" s="633"/>
      <c r="I17" s="579"/>
      <c r="J17" s="579"/>
      <c r="K17" s="579"/>
      <c r="L17" s="579"/>
      <c r="M17" s="579"/>
      <c r="N17" s="579"/>
      <c r="O17" s="579"/>
      <c r="P17" s="579"/>
      <c r="Q17" s="579"/>
      <c r="R17" s="579"/>
      <c r="S17" s="579"/>
      <c r="T17" s="579"/>
      <c r="U17" s="579"/>
      <c r="V17" s="579"/>
      <c r="W17" s="579"/>
      <c r="X17" s="579"/>
      <c r="Y17" s="579"/>
      <c r="Z17" s="579"/>
      <c r="AA17" s="579"/>
      <c r="AB17" s="579"/>
      <c r="AC17" s="579"/>
      <c r="AD17" s="579"/>
      <c r="AE17" s="579"/>
      <c r="AF17" s="579"/>
      <c r="AG17" s="579"/>
      <c r="AH17" s="579"/>
      <c r="AI17" s="579"/>
      <c r="AJ17" s="579"/>
      <c r="AK17" s="579"/>
      <c r="AL17" s="579"/>
      <c r="AM17" s="579"/>
      <c r="AN17" s="643"/>
      <c r="AO17" s="579"/>
      <c r="AP17" s="579"/>
      <c r="AQ17" s="659"/>
      <c r="AR17" s="1785"/>
    </row>
    <row r="18" spans="1:44" ht="75.75" customHeight="1" x14ac:dyDescent="0.3">
      <c r="A18" s="639" t="s">
        <v>400</v>
      </c>
      <c r="B18" s="640">
        <f>B21+B19+B20+B23</f>
        <v>10699.5</v>
      </c>
      <c r="C18" s="641">
        <f>C21+C19+C20+C23</f>
        <v>10699.5</v>
      </c>
      <c r="D18" s="641">
        <f t="shared" ref="D18:F18" si="7">D21+D19+D20+D23</f>
        <v>10699.5</v>
      </c>
      <c r="E18" s="641">
        <f t="shared" si="7"/>
        <v>10699.489999999998</v>
      </c>
      <c r="F18" s="641">
        <f t="shared" si="7"/>
        <v>10699.489999999998</v>
      </c>
      <c r="G18" s="641">
        <f>F18/C18*100</f>
        <v>99.999906537688659</v>
      </c>
      <c r="H18" s="641">
        <f>F18/D18*100</f>
        <v>99.999906537688659</v>
      </c>
      <c r="I18" s="642">
        <f t="shared" ref="I18:AQ18" si="8">I21+I19+I20+I23</f>
        <v>891.63</v>
      </c>
      <c r="J18" s="642">
        <f t="shared" si="8"/>
        <v>0</v>
      </c>
      <c r="K18" s="642">
        <f t="shared" si="8"/>
        <v>891.62</v>
      </c>
      <c r="L18" s="642">
        <f t="shared" si="8"/>
        <v>891.63</v>
      </c>
      <c r="M18" s="642">
        <f t="shared" si="8"/>
        <v>0</v>
      </c>
      <c r="N18" s="642">
        <f t="shared" si="8"/>
        <v>891.63</v>
      </c>
      <c r="O18" s="642">
        <f t="shared" si="8"/>
        <v>891.62</v>
      </c>
      <c r="P18" s="642">
        <f t="shared" si="8"/>
        <v>0</v>
      </c>
      <c r="Q18" s="642">
        <f t="shared" si="8"/>
        <v>891.62</v>
      </c>
      <c r="R18" s="642">
        <f t="shared" si="8"/>
        <v>891.63</v>
      </c>
      <c r="S18" s="642">
        <f t="shared" si="8"/>
        <v>0</v>
      </c>
      <c r="T18" s="642">
        <f t="shared" si="8"/>
        <v>891.63</v>
      </c>
      <c r="U18" s="642">
        <f t="shared" si="8"/>
        <v>891.62</v>
      </c>
      <c r="V18" s="642">
        <f t="shared" si="8"/>
        <v>0</v>
      </c>
      <c r="W18" s="642">
        <f t="shared" si="8"/>
        <v>891.62</v>
      </c>
      <c r="X18" s="642">
        <f t="shared" si="8"/>
        <v>891.62</v>
      </c>
      <c r="Y18" s="642">
        <f t="shared" si="8"/>
        <v>891.62</v>
      </c>
      <c r="Z18" s="642">
        <f t="shared" si="8"/>
        <v>891.62</v>
      </c>
      <c r="AA18" s="642">
        <f t="shared" si="8"/>
        <v>891.63</v>
      </c>
      <c r="AB18" s="642">
        <f t="shared" si="8"/>
        <v>891.62</v>
      </c>
      <c r="AC18" s="642">
        <f t="shared" si="8"/>
        <v>891.62</v>
      </c>
      <c r="AD18" s="642">
        <f t="shared" si="8"/>
        <v>891.62</v>
      </c>
      <c r="AE18" s="642">
        <f t="shared" si="8"/>
        <v>891.62</v>
      </c>
      <c r="AF18" s="642">
        <f t="shared" si="8"/>
        <v>891.63</v>
      </c>
      <c r="AG18" s="642">
        <f t="shared" si="8"/>
        <v>891.63</v>
      </c>
      <c r="AH18" s="642">
        <f t="shared" si="8"/>
        <v>891.62</v>
      </c>
      <c r="AI18" s="642">
        <f t="shared" si="8"/>
        <v>891.63</v>
      </c>
      <c r="AJ18" s="642">
        <f t="shared" si="8"/>
        <v>891.62</v>
      </c>
      <c r="AK18" s="642">
        <f t="shared" si="8"/>
        <v>891.62</v>
      </c>
      <c r="AL18" s="642">
        <f t="shared" si="8"/>
        <v>891.61</v>
      </c>
      <c r="AM18" s="642">
        <f t="shared" si="8"/>
        <v>891.62</v>
      </c>
      <c r="AN18" s="642">
        <f t="shared" si="8"/>
        <v>891.62</v>
      </c>
      <c r="AO18" s="642">
        <f t="shared" si="8"/>
        <v>891.63</v>
      </c>
      <c r="AP18" s="642">
        <f t="shared" si="8"/>
        <v>891.63</v>
      </c>
      <c r="AQ18" s="642">
        <f t="shared" si="8"/>
        <v>891.63</v>
      </c>
      <c r="AR18" s="659"/>
    </row>
    <row r="19" spans="1:44" x14ac:dyDescent="0.3">
      <c r="A19" s="631" t="s">
        <v>29</v>
      </c>
      <c r="B19" s="632">
        <v>0</v>
      </c>
      <c r="C19" s="633">
        <f t="shared" si="6"/>
        <v>0</v>
      </c>
      <c r="D19" s="633"/>
      <c r="E19" s="633"/>
      <c r="F19" s="633"/>
      <c r="G19" s="633"/>
      <c r="H19" s="633"/>
      <c r="I19" s="579"/>
      <c r="J19" s="579"/>
      <c r="K19" s="579"/>
      <c r="L19" s="579"/>
      <c r="M19" s="579"/>
      <c r="N19" s="579"/>
      <c r="O19" s="579"/>
      <c r="P19" s="579"/>
      <c r="Q19" s="579"/>
      <c r="R19" s="579"/>
      <c r="S19" s="579"/>
      <c r="T19" s="579"/>
      <c r="U19" s="579"/>
      <c r="V19" s="579"/>
      <c r="W19" s="579"/>
      <c r="X19" s="579"/>
      <c r="Y19" s="579"/>
      <c r="Z19" s="579"/>
      <c r="AA19" s="579"/>
      <c r="AB19" s="579"/>
      <c r="AC19" s="579"/>
      <c r="AD19" s="579"/>
      <c r="AE19" s="579"/>
      <c r="AF19" s="579"/>
      <c r="AG19" s="579"/>
      <c r="AH19" s="579"/>
      <c r="AI19" s="579"/>
      <c r="AJ19" s="579"/>
      <c r="AK19" s="579"/>
      <c r="AL19" s="579"/>
      <c r="AM19" s="579"/>
      <c r="AN19" s="643"/>
      <c r="AO19" s="579"/>
      <c r="AP19" s="579"/>
      <c r="AQ19" s="659"/>
      <c r="AR19" s="659"/>
    </row>
    <row r="20" spans="1:44" x14ac:dyDescent="0.3">
      <c r="A20" s="635" t="s">
        <v>382</v>
      </c>
      <c r="B20" s="632">
        <v>0</v>
      </c>
      <c r="C20" s="633">
        <f t="shared" si="6"/>
        <v>0</v>
      </c>
      <c r="D20" s="633"/>
      <c r="E20" s="633"/>
      <c r="F20" s="633"/>
      <c r="G20" s="633"/>
      <c r="H20" s="633"/>
      <c r="I20" s="579"/>
      <c r="J20" s="579"/>
      <c r="K20" s="579"/>
      <c r="L20" s="579"/>
      <c r="M20" s="579"/>
      <c r="N20" s="579"/>
      <c r="O20" s="579"/>
      <c r="P20" s="579"/>
      <c r="Q20" s="579"/>
      <c r="R20" s="579"/>
      <c r="S20" s="579"/>
      <c r="T20" s="579"/>
      <c r="U20" s="579"/>
      <c r="V20" s="579"/>
      <c r="W20" s="579"/>
      <c r="X20" s="579"/>
      <c r="Y20" s="579"/>
      <c r="Z20" s="579"/>
      <c r="AA20" s="579"/>
      <c r="AB20" s="579"/>
      <c r="AC20" s="579"/>
      <c r="AD20" s="579"/>
      <c r="AE20" s="579"/>
      <c r="AF20" s="579"/>
      <c r="AG20" s="579"/>
      <c r="AH20" s="579"/>
      <c r="AI20" s="579"/>
      <c r="AJ20" s="579"/>
      <c r="AK20" s="579"/>
      <c r="AL20" s="579"/>
      <c r="AM20" s="579"/>
      <c r="AN20" s="643"/>
      <c r="AO20" s="579"/>
      <c r="AP20" s="579"/>
      <c r="AQ20" s="659"/>
      <c r="AR20" s="659"/>
    </row>
    <row r="21" spans="1:44" x14ac:dyDescent="0.3">
      <c r="A21" s="635" t="s">
        <v>28</v>
      </c>
      <c r="B21" s="632">
        <v>10699.5</v>
      </c>
      <c r="C21" s="633">
        <f t="shared" si="6"/>
        <v>10699.5</v>
      </c>
      <c r="D21" s="633">
        <f>I21+L21+O21+R21+U21+X21+AA21+AD21+AG21+AJ21+AM21+AP21</f>
        <v>10699.5</v>
      </c>
      <c r="E21" s="633">
        <f>F21</f>
        <v>10699.489999999998</v>
      </c>
      <c r="F21" s="633">
        <f>K21+N21+Q21+T21+W21+Z21+AC21+AF21+AI21+AL21+AO21+AQ21</f>
        <v>10699.489999999998</v>
      </c>
      <c r="G21" s="633">
        <f>F21/C21*100</f>
        <v>99.999906537688659</v>
      </c>
      <c r="H21" s="633">
        <f>F21/D21*100</f>
        <v>99.999906537688659</v>
      </c>
      <c r="I21" s="579">
        <v>891.63</v>
      </c>
      <c r="J21" s="579"/>
      <c r="K21" s="579">
        <v>891.62</v>
      </c>
      <c r="L21" s="579">
        <v>891.63</v>
      </c>
      <c r="M21" s="579"/>
      <c r="N21" s="579">
        <v>891.63</v>
      </c>
      <c r="O21" s="579">
        <v>891.62</v>
      </c>
      <c r="P21" s="579"/>
      <c r="Q21" s="579">
        <v>891.62</v>
      </c>
      <c r="R21" s="579">
        <v>891.63</v>
      </c>
      <c r="S21" s="579"/>
      <c r="T21" s="579">
        <v>891.63</v>
      </c>
      <c r="U21" s="579">
        <v>891.62</v>
      </c>
      <c r="V21" s="579"/>
      <c r="W21" s="579">
        <v>891.62</v>
      </c>
      <c r="X21" s="579">
        <v>891.62</v>
      </c>
      <c r="Y21" s="579">
        <v>891.62</v>
      </c>
      <c r="Z21" s="579">
        <v>891.62</v>
      </c>
      <c r="AA21" s="579">
        <v>891.63</v>
      </c>
      <c r="AB21" s="579">
        <v>891.62</v>
      </c>
      <c r="AC21" s="579">
        <v>891.62</v>
      </c>
      <c r="AD21" s="579">
        <v>891.62</v>
      </c>
      <c r="AE21" s="579">
        <v>891.62</v>
      </c>
      <c r="AF21" s="579">
        <v>891.63</v>
      </c>
      <c r="AG21" s="579">
        <v>891.63</v>
      </c>
      <c r="AH21" s="579">
        <v>891.62</v>
      </c>
      <c r="AI21" s="579">
        <v>891.63</v>
      </c>
      <c r="AJ21" s="579">
        <v>891.62</v>
      </c>
      <c r="AK21" s="579">
        <v>891.62</v>
      </c>
      <c r="AL21" s="579">
        <v>891.61</v>
      </c>
      <c r="AM21" s="579">
        <v>891.62</v>
      </c>
      <c r="AN21" s="660">
        <v>891.62</v>
      </c>
      <c r="AO21" s="579">
        <v>891.63</v>
      </c>
      <c r="AP21" s="579">
        <v>891.63</v>
      </c>
      <c r="AQ21" s="1438">
        <v>891.63</v>
      </c>
      <c r="AR21" s="659"/>
    </row>
    <row r="22" spans="1:44" s="578" customFormat="1" ht="13.8" x14ac:dyDescent="0.25">
      <c r="A22" s="636" t="s">
        <v>380</v>
      </c>
      <c r="B22" s="576"/>
      <c r="C22" s="637">
        <f t="shared" si="6"/>
        <v>0</v>
      </c>
      <c r="D22" s="637"/>
      <c r="E22" s="637"/>
      <c r="F22" s="637"/>
      <c r="G22" s="637"/>
      <c r="H22" s="63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638"/>
      <c r="AO22" s="577"/>
      <c r="AP22" s="577"/>
      <c r="AQ22" s="620"/>
      <c r="AR22" s="620"/>
    </row>
    <row r="23" spans="1:44" x14ac:dyDescent="0.3">
      <c r="A23" s="635" t="s">
        <v>275</v>
      </c>
      <c r="B23" s="632">
        <v>0</v>
      </c>
      <c r="C23" s="633">
        <f t="shared" si="6"/>
        <v>0</v>
      </c>
      <c r="D23" s="633"/>
      <c r="E23" s="633"/>
      <c r="F23" s="633"/>
      <c r="G23" s="633"/>
      <c r="H23" s="633"/>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0"/>
      <c r="AO23" s="617"/>
      <c r="AP23" s="617"/>
      <c r="AQ23" s="659"/>
      <c r="AR23" s="659"/>
    </row>
    <row r="24" spans="1:44" ht="170.25" customHeight="1" x14ac:dyDescent="0.3">
      <c r="A24" s="639" t="s">
        <v>401</v>
      </c>
      <c r="B24" s="640">
        <f>B25+B26+B29+B27</f>
        <v>1270.5</v>
      </c>
      <c r="C24" s="641">
        <f t="shared" ref="C24:AQ24" si="9">C25+C26+C29+C27</f>
        <v>16684.900000000001</v>
      </c>
      <c r="D24" s="641">
        <f>D25+D26+D29+D27</f>
        <v>16684.900000000001</v>
      </c>
      <c r="E24" s="641">
        <f t="shared" si="9"/>
        <v>14804.85</v>
      </c>
      <c r="F24" s="641">
        <f t="shared" si="9"/>
        <v>14804.85</v>
      </c>
      <c r="G24" s="641">
        <f>F24/C24*100</f>
        <v>88.732027162284453</v>
      </c>
      <c r="H24" s="641">
        <f>F24/D24*100</f>
        <v>88.732027162284453</v>
      </c>
      <c r="I24" s="642">
        <f t="shared" si="9"/>
        <v>0</v>
      </c>
      <c r="J24" s="642">
        <f t="shared" si="9"/>
        <v>0</v>
      </c>
      <c r="K24" s="642"/>
      <c r="L24" s="642">
        <f>L25+L26+L29+L27</f>
        <v>3701.5</v>
      </c>
      <c r="M24" s="642">
        <f>M25+M26+M29+M27</f>
        <v>0</v>
      </c>
      <c r="N24" s="642">
        <f>N25+N26+N29+N27</f>
        <v>637.04999999999995</v>
      </c>
      <c r="O24" s="642">
        <f t="shared" si="9"/>
        <v>3790.78</v>
      </c>
      <c r="P24" s="642">
        <f>P25+P26+P29+P27</f>
        <v>0</v>
      </c>
      <c r="Q24" s="642">
        <f>Q25+Q26+Q29+Q27</f>
        <v>2927.62</v>
      </c>
      <c r="R24" s="642">
        <f t="shared" si="9"/>
        <v>4019.34</v>
      </c>
      <c r="S24" s="642">
        <f t="shared" si="9"/>
        <v>0</v>
      </c>
      <c r="T24" s="642">
        <f t="shared" si="9"/>
        <v>4368.05</v>
      </c>
      <c r="U24" s="642">
        <f t="shared" si="9"/>
        <v>3312.75</v>
      </c>
      <c r="V24" s="642">
        <f t="shared" si="9"/>
        <v>0</v>
      </c>
      <c r="W24" s="642">
        <f t="shared" si="9"/>
        <v>1344.54</v>
      </c>
      <c r="X24" s="642">
        <f t="shared" si="9"/>
        <v>0</v>
      </c>
      <c r="Y24" s="642">
        <f t="shared" si="9"/>
        <v>0</v>
      </c>
      <c r="Z24" s="642">
        <f t="shared" si="9"/>
        <v>0</v>
      </c>
      <c r="AA24" s="642">
        <f t="shared" si="9"/>
        <v>0</v>
      </c>
      <c r="AB24" s="642">
        <f t="shared" si="9"/>
        <v>0</v>
      </c>
      <c r="AC24" s="642">
        <f t="shared" si="9"/>
        <v>0</v>
      </c>
      <c r="AD24" s="642">
        <f t="shared" si="9"/>
        <v>0</v>
      </c>
      <c r="AE24" s="642">
        <f t="shared" si="9"/>
        <v>0</v>
      </c>
      <c r="AF24" s="642">
        <f t="shared" si="9"/>
        <v>0</v>
      </c>
      <c r="AG24" s="642">
        <f t="shared" si="9"/>
        <v>0</v>
      </c>
      <c r="AH24" s="642">
        <f t="shared" si="9"/>
        <v>0</v>
      </c>
      <c r="AI24" s="642">
        <f t="shared" si="9"/>
        <v>0</v>
      </c>
      <c r="AJ24" s="642">
        <f t="shared" si="9"/>
        <v>0</v>
      </c>
      <c r="AK24" s="642">
        <f t="shared" si="9"/>
        <v>0</v>
      </c>
      <c r="AL24" s="642">
        <f t="shared" si="9"/>
        <v>0</v>
      </c>
      <c r="AM24" s="642">
        <f t="shared" si="9"/>
        <v>0</v>
      </c>
      <c r="AN24" s="642">
        <f t="shared" si="9"/>
        <v>0</v>
      </c>
      <c r="AO24" s="642">
        <f t="shared" si="9"/>
        <v>0</v>
      </c>
      <c r="AP24" s="642">
        <f t="shared" si="9"/>
        <v>1860.5300000000002</v>
      </c>
      <c r="AQ24" s="642">
        <f t="shared" si="9"/>
        <v>5527.59</v>
      </c>
      <c r="AR24" s="635" t="s">
        <v>812</v>
      </c>
    </row>
    <row r="25" spans="1:44" x14ac:dyDescent="0.3">
      <c r="A25" s="631" t="s">
        <v>402</v>
      </c>
      <c r="B25" s="632">
        <v>0</v>
      </c>
      <c r="C25" s="633">
        <f t="shared" si="6"/>
        <v>0</v>
      </c>
      <c r="D25" s="633"/>
      <c r="E25" s="633"/>
      <c r="F25" s="633"/>
      <c r="G25" s="633"/>
      <c r="H25" s="633"/>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9"/>
      <c r="AJ25" s="579"/>
      <c r="AK25" s="579"/>
      <c r="AL25" s="579"/>
      <c r="AM25" s="579"/>
      <c r="AN25" s="643"/>
      <c r="AO25" s="579"/>
      <c r="AP25" s="579"/>
      <c r="AQ25" s="659"/>
      <c r="AR25" s="659"/>
    </row>
    <row r="26" spans="1:44" x14ac:dyDescent="0.3">
      <c r="A26" s="635" t="s">
        <v>382</v>
      </c>
      <c r="B26" s="632">
        <v>0</v>
      </c>
      <c r="C26" s="633">
        <f t="shared" si="6"/>
        <v>0</v>
      </c>
      <c r="D26" s="633"/>
      <c r="E26" s="633"/>
      <c r="F26" s="633"/>
      <c r="G26" s="633"/>
      <c r="H26" s="633"/>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79"/>
      <c r="AN26" s="643"/>
      <c r="AO26" s="579"/>
      <c r="AP26" s="579"/>
      <c r="AQ26" s="659"/>
      <c r="AR26" s="659"/>
    </row>
    <row r="27" spans="1:44" x14ac:dyDescent="0.3">
      <c r="A27" s="635" t="s">
        <v>28</v>
      </c>
      <c r="B27" s="632">
        <v>1270.5</v>
      </c>
      <c r="C27" s="633">
        <f>I27+L27+O27+R27+U27+X27+AA27+AD27+AG27+AJ27+AM27+AP27</f>
        <v>16684.900000000001</v>
      </c>
      <c r="D27" s="633">
        <f>I27+L27+O27+R27+U27+X27+AA27+AD27+AG27+AJ27+AM27+AP27</f>
        <v>16684.900000000001</v>
      </c>
      <c r="E27" s="633">
        <f>F27</f>
        <v>14804.85</v>
      </c>
      <c r="F27" s="633">
        <f>K27+N27+Q27+T27+W27+Z27+AC27+AF27+AI27+AL27+AO27+AQ27</f>
        <v>14804.85</v>
      </c>
      <c r="G27" s="633">
        <f>F27/C27*100</f>
        <v>88.732027162284453</v>
      </c>
      <c r="H27" s="633"/>
      <c r="I27" s="579"/>
      <c r="J27" s="579"/>
      <c r="K27" s="579"/>
      <c r="L27" s="579">
        <f>3186+515.5</f>
        <v>3701.5</v>
      </c>
      <c r="M27" s="579"/>
      <c r="N27" s="579">
        <f>637.05</f>
        <v>637.04999999999995</v>
      </c>
      <c r="O27" s="579">
        <f>3014.8+775.98</f>
        <v>3790.78</v>
      </c>
      <c r="P27" s="579"/>
      <c r="Q27" s="579">
        <f>1636.14+1291.48</f>
        <v>2927.62</v>
      </c>
      <c r="R27" s="579">
        <f>3373.6+645.74</f>
        <v>4019.34</v>
      </c>
      <c r="S27" s="579"/>
      <c r="T27" s="579">
        <f>3722.31+645.74</f>
        <v>4368.05</v>
      </c>
      <c r="U27" s="579">
        <f>3188+124.75</f>
        <v>3312.75</v>
      </c>
      <c r="V27" s="579"/>
      <c r="W27" s="579">
        <v>1344.54</v>
      </c>
      <c r="X27" s="579"/>
      <c r="Y27" s="579"/>
      <c r="Z27" s="579"/>
      <c r="AA27" s="579"/>
      <c r="AB27" s="579"/>
      <c r="AC27" s="579"/>
      <c r="AD27" s="579"/>
      <c r="AE27" s="579"/>
      <c r="AF27" s="579"/>
      <c r="AG27" s="579"/>
      <c r="AH27" s="579"/>
      <c r="AI27" s="579"/>
      <c r="AJ27" s="579"/>
      <c r="AK27" s="579"/>
      <c r="AL27" s="579"/>
      <c r="AM27" s="579"/>
      <c r="AN27" s="643"/>
      <c r="AO27" s="579"/>
      <c r="AP27" s="579">
        <f>1173.2+687.33</f>
        <v>1860.5300000000002</v>
      </c>
      <c r="AQ27" s="1438">
        <f>4881.84+645.75</f>
        <v>5527.59</v>
      </c>
      <c r="AR27" s="659"/>
    </row>
    <row r="28" spans="1:44" s="578" customFormat="1" ht="13.8" x14ac:dyDescent="0.25">
      <c r="A28" s="636" t="s">
        <v>380</v>
      </c>
      <c r="B28" s="576"/>
      <c r="C28" s="637">
        <f t="shared" si="6"/>
        <v>0</v>
      </c>
      <c r="D28" s="637"/>
      <c r="E28" s="637"/>
      <c r="F28" s="637"/>
      <c r="G28" s="637"/>
      <c r="H28" s="63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638"/>
      <c r="AO28" s="577"/>
      <c r="AP28" s="577"/>
      <c r="AQ28" s="620"/>
      <c r="AR28" s="620"/>
    </row>
    <row r="29" spans="1:44" x14ac:dyDescent="0.3">
      <c r="A29" s="635" t="s">
        <v>275</v>
      </c>
      <c r="B29" s="632">
        <v>0</v>
      </c>
      <c r="C29" s="633">
        <f t="shared" si="6"/>
        <v>0</v>
      </c>
      <c r="D29" s="633"/>
      <c r="E29" s="633"/>
      <c r="F29" s="633"/>
      <c r="G29" s="633"/>
      <c r="H29" s="633"/>
      <c r="I29" s="579"/>
      <c r="J29" s="579"/>
      <c r="K29" s="579"/>
      <c r="L29" s="579"/>
      <c r="M29" s="579"/>
      <c r="N29" s="579"/>
      <c r="O29" s="579"/>
      <c r="P29" s="579"/>
      <c r="Q29" s="579"/>
      <c r="R29" s="579"/>
      <c r="S29" s="579"/>
      <c r="T29" s="579"/>
      <c r="U29" s="579"/>
      <c r="V29" s="579"/>
      <c r="W29" s="579"/>
      <c r="X29" s="579"/>
      <c r="Y29" s="579"/>
      <c r="Z29" s="579"/>
      <c r="AA29" s="579"/>
      <c r="AB29" s="579"/>
      <c r="AC29" s="579"/>
      <c r="AD29" s="579"/>
      <c r="AE29" s="579"/>
      <c r="AF29" s="579"/>
      <c r="AG29" s="579"/>
      <c r="AH29" s="579"/>
      <c r="AI29" s="579"/>
      <c r="AJ29" s="579"/>
      <c r="AK29" s="579"/>
      <c r="AL29" s="579"/>
      <c r="AM29" s="579"/>
      <c r="AN29" s="643"/>
      <c r="AO29" s="579"/>
      <c r="AP29" s="579"/>
      <c r="AQ29" s="659"/>
      <c r="AR29" s="659"/>
    </row>
    <row r="30" spans="1:44" s="630" customFormat="1" ht="330.75" customHeight="1" x14ac:dyDescent="0.3">
      <c r="A30" s="627" t="s">
        <v>403</v>
      </c>
      <c r="B30" s="628">
        <f>B32+B33+B31+B35</f>
        <v>43221.8</v>
      </c>
      <c r="C30" s="628">
        <f t="shared" ref="C30:AQ30" si="10">C32+C33+C31+C35</f>
        <v>43344.4</v>
      </c>
      <c r="D30" s="628">
        <f t="shared" si="10"/>
        <v>43344.4</v>
      </c>
      <c r="E30" s="628">
        <f t="shared" si="10"/>
        <v>43278.02</v>
      </c>
      <c r="F30" s="628">
        <f t="shared" si="10"/>
        <v>43278.02</v>
      </c>
      <c r="G30" s="628">
        <f>F30/C30*100</f>
        <v>99.846854495621102</v>
      </c>
      <c r="H30" s="628">
        <f>F30/D30*100</f>
        <v>99.846854495621102</v>
      </c>
      <c r="I30" s="629">
        <f t="shared" si="10"/>
        <v>4874.8900000000003</v>
      </c>
      <c r="J30" s="629">
        <f t="shared" si="10"/>
        <v>0</v>
      </c>
      <c r="K30" s="629">
        <f t="shared" si="10"/>
        <v>3580.41</v>
      </c>
      <c r="L30" s="629">
        <f t="shared" si="10"/>
        <v>5220.24</v>
      </c>
      <c r="M30" s="629">
        <f t="shared" si="10"/>
        <v>0</v>
      </c>
      <c r="N30" s="629">
        <f t="shared" si="10"/>
        <v>3087.68</v>
      </c>
      <c r="O30" s="629">
        <f t="shared" si="10"/>
        <v>4166.2</v>
      </c>
      <c r="P30" s="629">
        <f t="shared" si="10"/>
        <v>0</v>
      </c>
      <c r="Q30" s="629">
        <f t="shared" si="10"/>
        <v>5646.17</v>
      </c>
      <c r="R30" s="629">
        <f t="shared" si="10"/>
        <v>4382.16</v>
      </c>
      <c r="S30" s="629">
        <f t="shared" si="10"/>
        <v>0</v>
      </c>
      <c r="T30" s="629">
        <f t="shared" si="10"/>
        <v>4322.47</v>
      </c>
      <c r="U30" s="629">
        <f t="shared" si="10"/>
        <v>3177.54</v>
      </c>
      <c r="V30" s="629">
        <f t="shared" si="10"/>
        <v>0</v>
      </c>
      <c r="W30" s="629">
        <f t="shared" si="10"/>
        <v>2608.3200000000002</v>
      </c>
      <c r="X30" s="629">
        <f t="shared" si="10"/>
        <v>2574.85</v>
      </c>
      <c r="Y30" s="629">
        <f t="shared" si="10"/>
        <v>0</v>
      </c>
      <c r="Z30" s="629">
        <f t="shared" si="10"/>
        <v>2406.0700000000002</v>
      </c>
      <c r="AA30" s="629">
        <f t="shared" si="10"/>
        <v>2014.39</v>
      </c>
      <c r="AB30" s="629">
        <f t="shared" si="10"/>
        <v>0</v>
      </c>
      <c r="AC30" s="629">
        <f t="shared" si="10"/>
        <v>1474.28</v>
      </c>
      <c r="AD30" s="629">
        <f t="shared" si="10"/>
        <v>2740.51</v>
      </c>
      <c r="AE30" s="629">
        <f t="shared" si="10"/>
        <v>0</v>
      </c>
      <c r="AF30" s="629">
        <f t="shared" si="10"/>
        <v>3112.52</v>
      </c>
      <c r="AG30" s="629">
        <f t="shared" si="10"/>
        <v>4861.63</v>
      </c>
      <c r="AH30" s="629">
        <f t="shared" si="10"/>
        <v>0</v>
      </c>
      <c r="AI30" s="629">
        <f t="shared" si="10"/>
        <v>5016.6899999999996</v>
      </c>
      <c r="AJ30" s="629">
        <f t="shared" si="10"/>
        <v>5225.93</v>
      </c>
      <c r="AK30" s="629">
        <f t="shared" si="10"/>
        <v>0</v>
      </c>
      <c r="AL30" s="629">
        <f t="shared" si="10"/>
        <v>3161.74</v>
      </c>
      <c r="AM30" s="629">
        <f t="shared" si="10"/>
        <v>2831.9</v>
      </c>
      <c r="AN30" s="629">
        <f t="shared" si="10"/>
        <v>0</v>
      </c>
      <c r="AO30" s="629">
        <f t="shared" si="10"/>
        <v>4430.49</v>
      </c>
      <c r="AP30" s="629">
        <f t="shared" si="10"/>
        <v>1274.1600000000001</v>
      </c>
      <c r="AQ30" s="629">
        <f t="shared" si="10"/>
        <v>4431.18</v>
      </c>
      <c r="AR30" s="1786" t="s">
        <v>794</v>
      </c>
    </row>
    <row r="31" spans="1:44" x14ac:dyDescent="0.3">
      <c r="A31" s="631" t="s">
        <v>29</v>
      </c>
      <c r="B31" s="632">
        <v>0</v>
      </c>
      <c r="C31" s="633">
        <f t="shared" si="6"/>
        <v>0</v>
      </c>
      <c r="D31" s="633"/>
      <c r="E31" s="633"/>
      <c r="F31" s="633"/>
      <c r="G31" s="633"/>
      <c r="H31" s="633"/>
      <c r="I31" s="579"/>
      <c r="J31" s="579"/>
      <c r="K31" s="579"/>
      <c r="L31" s="579"/>
      <c r="M31" s="579"/>
      <c r="N31" s="579"/>
      <c r="O31" s="579"/>
      <c r="P31" s="579"/>
      <c r="Q31" s="579"/>
      <c r="R31" s="579"/>
      <c r="S31" s="579"/>
      <c r="T31" s="579"/>
      <c r="U31" s="579"/>
      <c r="V31" s="579"/>
      <c r="W31" s="579"/>
      <c r="X31" s="579"/>
      <c r="Y31" s="579"/>
      <c r="Z31" s="579"/>
      <c r="AA31" s="579"/>
      <c r="AB31" s="579"/>
      <c r="AC31" s="579"/>
      <c r="AD31" s="579"/>
      <c r="AE31" s="579"/>
      <c r="AF31" s="579"/>
      <c r="AG31" s="579"/>
      <c r="AH31" s="579"/>
      <c r="AI31" s="579"/>
      <c r="AJ31" s="579"/>
      <c r="AK31" s="579"/>
      <c r="AL31" s="579"/>
      <c r="AM31" s="579"/>
      <c r="AN31" s="660"/>
      <c r="AO31" s="579"/>
      <c r="AP31" s="579"/>
      <c r="AQ31" s="659"/>
      <c r="AR31" s="1787"/>
    </row>
    <row r="32" spans="1:44" x14ac:dyDescent="0.3">
      <c r="A32" s="635" t="s">
        <v>382</v>
      </c>
      <c r="B32" s="632">
        <v>0</v>
      </c>
      <c r="C32" s="633">
        <f t="shared" si="6"/>
        <v>0</v>
      </c>
      <c r="D32" s="633"/>
      <c r="E32" s="633"/>
      <c r="F32" s="633"/>
      <c r="G32" s="633"/>
      <c r="H32" s="633"/>
      <c r="I32" s="579"/>
      <c r="J32" s="579"/>
      <c r="K32" s="579"/>
      <c r="L32" s="579"/>
      <c r="M32" s="579"/>
      <c r="N32" s="579"/>
      <c r="O32" s="579"/>
      <c r="P32" s="579"/>
      <c r="Q32" s="579"/>
      <c r="R32" s="579"/>
      <c r="S32" s="579"/>
      <c r="T32" s="579"/>
      <c r="U32" s="579"/>
      <c r="V32" s="579"/>
      <c r="W32" s="579"/>
      <c r="X32" s="579"/>
      <c r="Y32" s="579"/>
      <c r="Z32" s="579"/>
      <c r="AA32" s="579"/>
      <c r="AB32" s="579"/>
      <c r="AC32" s="579"/>
      <c r="AD32" s="579"/>
      <c r="AE32" s="579"/>
      <c r="AF32" s="579"/>
      <c r="AG32" s="579"/>
      <c r="AH32" s="579"/>
      <c r="AI32" s="579"/>
      <c r="AJ32" s="579"/>
      <c r="AK32" s="579"/>
      <c r="AL32" s="579"/>
      <c r="AM32" s="579"/>
      <c r="AN32" s="660"/>
      <c r="AO32" s="579"/>
      <c r="AP32" s="579"/>
      <c r="AQ32" s="659"/>
      <c r="AR32" s="1787"/>
    </row>
    <row r="33" spans="1:44" x14ac:dyDescent="0.3">
      <c r="A33" s="635" t="s">
        <v>28</v>
      </c>
      <c r="B33" s="632">
        <v>43221.8</v>
      </c>
      <c r="C33" s="633">
        <f>I33+L33+O33+R33+U33+X33+AA33+AD33+AG33+AJ33+AM33+AP33</f>
        <v>43344.4</v>
      </c>
      <c r="D33" s="633">
        <f>I33+L33+O33+R33+U33+X33+AA33+AD33+AG33+AJ33+AM33+AP33</f>
        <v>43344.4</v>
      </c>
      <c r="E33" s="633">
        <f>F33</f>
        <v>43278.02</v>
      </c>
      <c r="F33" s="633">
        <f>K33+N33+Q33+T33+W33+Z33+AC33+AF33+AI33+AL33+AO33+AQ33</f>
        <v>43278.02</v>
      </c>
      <c r="G33" s="633">
        <f>F33/C33*100</f>
        <v>99.846854495621102</v>
      </c>
      <c r="H33" s="633">
        <f>F33/D33*100</f>
        <v>99.846854495621102</v>
      </c>
      <c r="I33" s="579">
        <v>4874.8900000000003</v>
      </c>
      <c r="J33" s="579"/>
      <c r="K33" s="579">
        <v>3580.41</v>
      </c>
      <c r="L33" s="579">
        <v>5220.24</v>
      </c>
      <c r="M33" s="579"/>
      <c r="N33" s="579">
        <v>3087.68</v>
      </c>
      <c r="O33" s="579">
        <v>4166.2</v>
      </c>
      <c r="P33" s="579"/>
      <c r="Q33" s="579">
        <v>5646.17</v>
      </c>
      <c r="R33" s="579">
        <v>4382.16</v>
      </c>
      <c r="S33" s="579"/>
      <c r="T33" s="579">
        <v>4322.47</v>
      </c>
      <c r="U33" s="579">
        <v>3177.54</v>
      </c>
      <c r="V33" s="579"/>
      <c r="W33" s="579">
        <v>2608.3200000000002</v>
      </c>
      <c r="X33" s="579">
        <v>2574.85</v>
      </c>
      <c r="Y33" s="579"/>
      <c r="Z33" s="579">
        <v>2406.0700000000002</v>
      </c>
      <c r="AA33" s="579">
        <v>2014.39</v>
      </c>
      <c r="AB33" s="579"/>
      <c r="AC33" s="579">
        <v>1474.28</v>
      </c>
      <c r="AD33" s="579">
        <v>2740.51</v>
      </c>
      <c r="AE33" s="579"/>
      <c r="AF33" s="579">
        <v>3112.52</v>
      </c>
      <c r="AG33" s="579">
        <v>4861.63</v>
      </c>
      <c r="AH33" s="579"/>
      <c r="AI33" s="579">
        <v>5016.6899999999996</v>
      </c>
      <c r="AJ33" s="579">
        <v>5225.93</v>
      </c>
      <c r="AK33" s="579"/>
      <c r="AL33" s="579">
        <v>3161.74</v>
      </c>
      <c r="AM33" s="579">
        <v>2831.9</v>
      </c>
      <c r="AN33" s="660"/>
      <c r="AO33" s="579">
        <v>4430.49</v>
      </c>
      <c r="AP33" s="579">
        <v>1274.1600000000001</v>
      </c>
      <c r="AQ33" s="1438">
        <v>4431.18</v>
      </c>
      <c r="AR33" s="1787"/>
    </row>
    <row r="34" spans="1:44" s="578" customFormat="1" x14ac:dyDescent="0.25">
      <c r="A34" s="636" t="s">
        <v>380</v>
      </c>
      <c r="B34" s="576"/>
      <c r="C34" s="637">
        <f t="shared" si="6"/>
        <v>0</v>
      </c>
      <c r="D34" s="637"/>
      <c r="E34" s="637"/>
      <c r="F34" s="637"/>
      <c r="G34" s="637"/>
      <c r="H34" s="637"/>
      <c r="I34" s="579"/>
      <c r="J34" s="579"/>
      <c r="K34" s="579"/>
      <c r="L34" s="579"/>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9"/>
      <c r="AJ34" s="579"/>
      <c r="AK34" s="579"/>
      <c r="AL34" s="579"/>
      <c r="AM34" s="579"/>
      <c r="AN34" s="660"/>
      <c r="AO34" s="579"/>
      <c r="AP34" s="579"/>
      <c r="AQ34" s="620"/>
      <c r="AR34" s="1787"/>
    </row>
    <row r="35" spans="1:44" x14ac:dyDescent="0.3">
      <c r="A35" s="635" t="s">
        <v>275</v>
      </c>
      <c r="B35" s="632">
        <v>0</v>
      </c>
      <c r="C35" s="633">
        <f t="shared" si="6"/>
        <v>0</v>
      </c>
      <c r="D35" s="633"/>
      <c r="E35" s="633"/>
      <c r="F35" s="633"/>
      <c r="G35" s="633"/>
      <c r="H35" s="633"/>
      <c r="I35" s="579"/>
      <c r="J35" s="579"/>
      <c r="K35" s="579"/>
      <c r="L35" s="579"/>
      <c r="M35" s="579"/>
      <c r="N35" s="579"/>
      <c r="O35" s="579"/>
      <c r="P35" s="579"/>
      <c r="Q35" s="579"/>
      <c r="R35" s="579"/>
      <c r="S35" s="579"/>
      <c r="T35" s="579"/>
      <c r="U35" s="579"/>
      <c r="V35" s="579"/>
      <c r="W35" s="579"/>
      <c r="X35" s="579"/>
      <c r="Y35" s="579"/>
      <c r="Z35" s="579"/>
      <c r="AA35" s="579"/>
      <c r="AB35" s="579"/>
      <c r="AC35" s="579"/>
      <c r="AD35" s="579"/>
      <c r="AE35" s="579"/>
      <c r="AF35" s="579"/>
      <c r="AG35" s="579"/>
      <c r="AH35" s="579"/>
      <c r="AI35" s="579"/>
      <c r="AJ35" s="579"/>
      <c r="AK35" s="579"/>
      <c r="AL35" s="579"/>
      <c r="AM35" s="579"/>
      <c r="AN35" s="660"/>
      <c r="AO35" s="579"/>
      <c r="AP35" s="579"/>
      <c r="AQ35" s="659"/>
      <c r="AR35" s="1788"/>
    </row>
    <row r="36" spans="1:44" s="630" customFormat="1" ht="99.75" customHeight="1" x14ac:dyDescent="0.3">
      <c r="A36" s="639" t="s">
        <v>404</v>
      </c>
      <c r="B36" s="644">
        <f>B38+B39+B37+B41</f>
        <v>43221.8</v>
      </c>
      <c r="C36" s="644">
        <f t="shared" ref="C36:AQ36" si="11">C38+C39+C37+C41</f>
        <v>8526.5999999999985</v>
      </c>
      <c r="D36" s="644">
        <f t="shared" si="11"/>
        <v>8526.5999999999985</v>
      </c>
      <c r="E36" s="644">
        <f t="shared" si="11"/>
        <v>8526.5999999999985</v>
      </c>
      <c r="F36" s="644">
        <f t="shared" si="11"/>
        <v>8526.5999999999985</v>
      </c>
      <c r="G36" s="644">
        <f>F36/C36*100</f>
        <v>100</v>
      </c>
      <c r="H36" s="644">
        <f>F36/D36*100</f>
        <v>100</v>
      </c>
      <c r="I36" s="645">
        <f t="shared" si="11"/>
        <v>1259.82</v>
      </c>
      <c r="J36" s="645">
        <f t="shared" si="11"/>
        <v>0</v>
      </c>
      <c r="K36" s="645">
        <f t="shared" si="11"/>
        <v>0</v>
      </c>
      <c r="L36" s="645">
        <f t="shared" si="11"/>
        <v>1315.79</v>
      </c>
      <c r="M36" s="645">
        <f t="shared" si="11"/>
        <v>0</v>
      </c>
      <c r="N36" s="645">
        <f t="shared" si="11"/>
        <v>0</v>
      </c>
      <c r="O36" s="645">
        <f t="shared" si="11"/>
        <v>951.77</v>
      </c>
      <c r="P36" s="645">
        <f t="shared" si="11"/>
        <v>0</v>
      </c>
      <c r="Q36" s="645">
        <f t="shared" si="11"/>
        <v>3020.45</v>
      </c>
      <c r="R36" s="645">
        <f t="shared" si="11"/>
        <v>1522.67</v>
      </c>
      <c r="S36" s="645">
        <f t="shared" si="11"/>
        <v>0</v>
      </c>
      <c r="T36" s="645">
        <f t="shared" si="11"/>
        <v>2029.6</v>
      </c>
      <c r="U36" s="645">
        <f t="shared" si="11"/>
        <v>660.66</v>
      </c>
      <c r="V36" s="645">
        <f t="shared" si="11"/>
        <v>0</v>
      </c>
      <c r="W36" s="645">
        <f t="shared" si="11"/>
        <v>660.66</v>
      </c>
      <c r="X36" s="645">
        <f t="shared" si="11"/>
        <v>412.35</v>
      </c>
      <c r="Y36" s="645">
        <f t="shared" si="11"/>
        <v>0</v>
      </c>
      <c r="Z36" s="645">
        <f t="shared" si="11"/>
        <v>412.35</v>
      </c>
      <c r="AA36" s="645">
        <f t="shared" si="11"/>
        <v>9.74</v>
      </c>
      <c r="AB36" s="645">
        <f t="shared" si="11"/>
        <v>0</v>
      </c>
      <c r="AC36" s="645">
        <f t="shared" si="11"/>
        <v>93.41</v>
      </c>
      <c r="AD36" s="645">
        <f t="shared" si="11"/>
        <v>70.19</v>
      </c>
      <c r="AE36" s="645">
        <f t="shared" si="11"/>
        <v>0</v>
      </c>
      <c r="AF36" s="645">
        <f t="shared" si="11"/>
        <v>11.78</v>
      </c>
      <c r="AG36" s="645">
        <f t="shared" si="11"/>
        <v>484.24</v>
      </c>
      <c r="AH36" s="645">
        <f t="shared" si="11"/>
        <v>0</v>
      </c>
      <c r="AI36" s="645">
        <f t="shared" si="11"/>
        <v>0</v>
      </c>
      <c r="AJ36" s="645">
        <f t="shared" si="11"/>
        <v>705.67</v>
      </c>
      <c r="AK36" s="645">
        <f t="shared" si="11"/>
        <v>0</v>
      </c>
      <c r="AL36" s="645">
        <f t="shared" si="11"/>
        <v>0</v>
      </c>
      <c r="AM36" s="645">
        <f t="shared" si="11"/>
        <v>953.43</v>
      </c>
      <c r="AN36" s="645">
        <f t="shared" si="11"/>
        <v>0</v>
      </c>
      <c r="AO36" s="645">
        <f t="shared" si="11"/>
        <v>1536.03</v>
      </c>
      <c r="AP36" s="645">
        <f t="shared" si="11"/>
        <v>180.27</v>
      </c>
      <c r="AQ36" s="645">
        <f t="shared" si="11"/>
        <v>762.32</v>
      </c>
      <c r="AR36" s="1783" t="s">
        <v>793</v>
      </c>
    </row>
    <row r="37" spans="1:44" x14ac:dyDescent="0.3">
      <c r="A37" s="631" t="s">
        <v>29</v>
      </c>
      <c r="B37" s="632">
        <v>0</v>
      </c>
      <c r="C37" s="633">
        <f t="shared" ref="C37:C41" si="12">I37+L37+O37+R37+U37+X37+AA37+AD37+AG37+AJ37+AM37+AP37</f>
        <v>0</v>
      </c>
      <c r="D37" s="633"/>
      <c r="E37" s="633"/>
      <c r="F37" s="633"/>
      <c r="G37" s="633"/>
      <c r="H37" s="633"/>
      <c r="I37" s="579"/>
      <c r="J37" s="579"/>
      <c r="K37" s="579"/>
      <c r="L37" s="579"/>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643"/>
      <c r="AO37" s="579"/>
      <c r="AP37" s="579"/>
      <c r="AQ37" s="659"/>
      <c r="AR37" s="1784"/>
    </row>
    <row r="38" spans="1:44" x14ac:dyDescent="0.3">
      <c r="A38" s="635" t="s">
        <v>382</v>
      </c>
      <c r="B38" s="632">
        <v>0</v>
      </c>
      <c r="C38" s="633">
        <f t="shared" si="12"/>
        <v>0</v>
      </c>
      <c r="D38" s="633"/>
      <c r="E38" s="633"/>
      <c r="F38" s="633"/>
      <c r="G38" s="633"/>
      <c r="H38" s="633"/>
      <c r="I38" s="579"/>
      <c r="J38" s="579"/>
      <c r="K38" s="579"/>
      <c r="L38" s="579"/>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9"/>
      <c r="AJ38" s="579"/>
      <c r="AK38" s="579"/>
      <c r="AL38" s="579"/>
      <c r="AM38" s="579"/>
      <c r="AN38" s="643"/>
      <c r="AO38" s="579"/>
      <c r="AP38" s="579"/>
      <c r="AQ38" s="659"/>
      <c r="AR38" s="1784"/>
    </row>
    <row r="39" spans="1:44" x14ac:dyDescent="0.3">
      <c r="A39" s="635" t="s">
        <v>28</v>
      </c>
      <c r="B39" s="632">
        <v>43221.8</v>
      </c>
      <c r="C39" s="633">
        <f>I39+L39+O39+R39+U39+X39+AA39+AD39+AG39+AJ39+AM39+AP39</f>
        <v>8526.5999999999985</v>
      </c>
      <c r="D39" s="633">
        <f>I39+L39+O39+R39+U39+X39+AA39+AD39+AG39+AJ39+AM39+AP39</f>
        <v>8526.5999999999985</v>
      </c>
      <c r="E39" s="633">
        <f>F39</f>
        <v>8526.5999999999985</v>
      </c>
      <c r="F39" s="633">
        <f>K39+N39+Q39+T39+W39+Z39+AC39+AF39+AI39+AL39+AO39+AQ39</f>
        <v>8526.5999999999985</v>
      </c>
      <c r="G39" s="633">
        <f>F39/C39*100</f>
        <v>100</v>
      </c>
      <c r="H39" s="633">
        <f>F39/D39*100</f>
        <v>100</v>
      </c>
      <c r="I39" s="579">
        <v>1259.82</v>
      </c>
      <c r="J39" s="579"/>
      <c r="K39" s="579"/>
      <c r="L39" s="579">
        <v>1315.79</v>
      </c>
      <c r="M39" s="579"/>
      <c r="N39" s="579"/>
      <c r="O39" s="579">
        <v>951.77</v>
      </c>
      <c r="P39" s="579"/>
      <c r="Q39" s="579">
        <v>3020.45</v>
      </c>
      <c r="R39" s="579">
        <v>1522.67</v>
      </c>
      <c r="S39" s="579"/>
      <c r="T39" s="579">
        <v>2029.6</v>
      </c>
      <c r="U39" s="579">
        <v>660.66</v>
      </c>
      <c r="V39" s="579"/>
      <c r="W39" s="579">
        <v>660.66</v>
      </c>
      <c r="X39" s="579">
        <v>412.35</v>
      </c>
      <c r="Y39" s="579"/>
      <c r="Z39" s="579">
        <v>412.35</v>
      </c>
      <c r="AA39" s="579">
        <v>9.74</v>
      </c>
      <c r="AB39" s="579"/>
      <c r="AC39" s="579">
        <v>93.41</v>
      </c>
      <c r="AD39" s="579">
        <v>70.19</v>
      </c>
      <c r="AE39" s="579"/>
      <c r="AF39" s="579">
        <v>11.78</v>
      </c>
      <c r="AG39" s="579">
        <v>484.24</v>
      </c>
      <c r="AH39" s="579"/>
      <c r="AI39" s="579"/>
      <c r="AJ39" s="579">
        <v>705.67</v>
      </c>
      <c r="AK39" s="579"/>
      <c r="AL39" s="579"/>
      <c r="AM39" s="579">
        <v>953.43</v>
      </c>
      <c r="AN39" s="643"/>
      <c r="AO39" s="579">
        <v>1536.03</v>
      </c>
      <c r="AP39" s="579">
        <v>180.27</v>
      </c>
      <c r="AQ39" s="1439">
        <v>762.32</v>
      </c>
      <c r="AR39" s="1784"/>
    </row>
    <row r="40" spans="1:44" s="578" customFormat="1" ht="13.8" x14ac:dyDescent="0.25">
      <c r="A40" s="636" t="s">
        <v>380</v>
      </c>
      <c r="B40" s="576"/>
      <c r="C40" s="637">
        <f t="shared" si="12"/>
        <v>0</v>
      </c>
      <c r="D40" s="637"/>
      <c r="E40" s="637"/>
      <c r="F40" s="637"/>
      <c r="G40" s="637"/>
      <c r="H40" s="63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638"/>
      <c r="AO40" s="577"/>
      <c r="AP40" s="577"/>
      <c r="AQ40" s="620"/>
      <c r="AR40" s="1784"/>
    </row>
    <row r="41" spans="1:44" x14ac:dyDescent="0.3">
      <c r="A41" s="635" t="s">
        <v>275</v>
      </c>
      <c r="B41" s="632">
        <v>0</v>
      </c>
      <c r="C41" s="633">
        <f t="shared" si="12"/>
        <v>0</v>
      </c>
      <c r="D41" s="633"/>
      <c r="E41" s="633"/>
      <c r="F41" s="633"/>
      <c r="G41" s="633"/>
      <c r="H41" s="633"/>
      <c r="I41" s="579"/>
      <c r="J41" s="579"/>
      <c r="K41" s="579"/>
      <c r="L41" s="579"/>
      <c r="M41" s="579"/>
      <c r="N41" s="579"/>
      <c r="O41" s="579"/>
      <c r="P41" s="579"/>
      <c r="Q41" s="579"/>
      <c r="R41" s="579"/>
      <c r="S41" s="579"/>
      <c r="T41" s="579"/>
      <c r="U41" s="579"/>
      <c r="V41" s="579"/>
      <c r="W41" s="579"/>
      <c r="X41" s="579"/>
      <c r="Y41" s="579"/>
      <c r="Z41" s="579"/>
      <c r="AA41" s="579"/>
      <c r="AB41" s="579"/>
      <c r="AC41" s="579"/>
      <c r="AD41" s="579"/>
      <c r="AE41" s="579"/>
      <c r="AF41" s="579"/>
      <c r="AG41" s="579"/>
      <c r="AH41" s="579"/>
      <c r="AI41" s="579"/>
      <c r="AJ41" s="579"/>
      <c r="AK41" s="579"/>
      <c r="AL41" s="579"/>
      <c r="AM41" s="579"/>
      <c r="AN41" s="643"/>
      <c r="AO41" s="579"/>
      <c r="AP41" s="579"/>
      <c r="AQ41" s="659"/>
      <c r="AR41" s="1785"/>
    </row>
    <row r="42" spans="1:44" s="630" customFormat="1" ht="373.5" customHeight="1" x14ac:dyDescent="0.3">
      <c r="A42" s="627" t="s">
        <v>405</v>
      </c>
      <c r="B42" s="628">
        <f>B44+B45+B43+B47</f>
        <v>4119.1000000000004</v>
      </c>
      <c r="C42" s="628">
        <f t="shared" ref="C42:AQ42" si="13">C44+C45+C43+C47</f>
        <v>7375.4999999999991</v>
      </c>
      <c r="D42" s="628">
        <f t="shared" si="13"/>
        <v>7375.4999999999991</v>
      </c>
      <c r="E42" s="628">
        <f t="shared" si="13"/>
        <v>5973.2100000000009</v>
      </c>
      <c r="F42" s="628">
        <f t="shared" si="13"/>
        <v>5973.2100000000009</v>
      </c>
      <c r="G42" s="628">
        <f>F42/C42*100</f>
        <v>80.987187309334985</v>
      </c>
      <c r="H42" s="628">
        <f>F42/D42*100</f>
        <v>80.987187309334985</v>
      </c>
      <c r="I42" s="629">
        <f t="shared" si="13"/>
        <v>287.27999999999997</v>
      </c>
      <c r="J42" s="629">
        <f t="shared" si="13"/>
        <v>0</v>
      </c>
      <c r="K42" s="629">
        <f t="shared" si="13"/>
        <v>253.09</v>
      </c>
      <c r="L42" s="629">
        <f t="shared" si="13"/>
        <v>496.81</v>
      </c>
      <c r="M42" s="629">
        <f t="shared" si="13"/>
        <v>0</v>
      </c>
      <c r="N42" s="629">
        <f t="shared" si="13"/>
        <v>502.39</v>
      </c>
      <c r="O42" s="629">
        <f t="shared" si="13"/>
        <v>461.03</v>
      </c>
      <c r="P42" s="629">
        <f t="shared" si="13"/>
        <v>0</v>
      </c>
      <c r="Q42" s="629">
        <f t="shared" si="13"/>
        <v>477.65</v>
      </c>
      <c r="R42" s="629">
        <f t="shared" si="13"/>
        <v>902.02</v>
      </c>
      <c r="S42" s="629">
        <f t="shared" si="13"/>
        <v>0</v>
      </c>
      <c r="T42" s="629">
        <f t="shared" si="13"/>
        <v>382.67</v>
      </c>
      <c r="U42" s="629">
        <f t="shared" si="13"/>
        <v>478.06</v>
      </c>
      <c r="V42" s="629">
        <f t="shared" si="13"/>
        <v>432.02</v>
      </c>
      <c r="W42" s="629">
        <f t="shared" si="13"/>
        <v>470.06</v>
      </c>
      <c r="X42" s="629">
        <f t="shared" si="13"/>
        <v>483.91</v>
      </c>
      <c r="Y42" s="629">
        <f t="shared" si="13"/>
        <v>432.02</v>
      </c>
      <c r="Z42" s="629">
        <f t="shared" si="13"/>
        <v>461.9</v>
      </c>
      <c r="AA42" s="629">
        <f t="shared" si="13"/>
        <v>463.7</v>
      </c>
      <c r="AB42" s="629">
        <f t="shared" si="13"/>
        <v>432.02</v>
      </c>
      <c r="AC42" s="629">
        <f t="shared" si="13"/>
        <v>398.15</v>
      </c>
      <c r="AD42" s="629">
        <f t="shared" si="13"/>
        <v>463.7</v>
      </c>
      <c r="AE42" s="629">
        <f t="shared" si="13"/>
        <v>432.02</v>
      </c>
      <c r="AF42" s="629">
        <f t="shared" si="13"/>
        <v>790.96</v>
      </c>
      <c r="AG42" s="629">
        <f t="shared" si="13"/>
        <v>463.69</v>
      </c>
      <c r="AH42" s="629">
        <f t="shared" si="13"/>
        <v>432.02</v>
      </c>
      <c r="AI42" s="629">
        <f t="shared" si="13"/>
        <v>504.03</v>
      </c>
      <c r="AJ42" s="629">
        <f t="shared" si="13"/>
        <v>1913.6</v>
      </c>
      <c r="AK42" s="629">
        <f t="shared" si="13"/>
        <v>432.02</v>
      </c>
      <c r="AL42" s="629">
        <f t="shared" si="13"/>
        <v>343.89</v>
      </c>
      <c r="AM42" s="629">
        <f t="shared" si="13"/>
        <v>463.7</v>
      </c>
      <c r="AN42" s="629">
        <f t="shared" si="13"/>
        <v>0</v>
      </c>
      <c r="AO42" s="629">
        <f t="shared" si="13"/>
        <v>503.75</v>
      </c>
      <c r="AP42" s="629">
        <f t="shared" si="13"/>
        <v>498</v>
      </c>
      <c r="AQ42" s="629">
        <f t="shared" si="13"/>
        <v>884.67</v>
      </c>
      <c r="AR42" s="1786" t="s">
        <v>795</v>
      </c>
    </row>
    <row r="43" spans="1:44" x14ac:dyDescent="0.3">
      <c r="A43" s="631" t="s">
        <v>29</v>
      </c>
      <c r="B43" s="632">
        <v>0</v>
      </c>
      <c r="C43" s="633">
        <f t="shared" si="6"/>
        <v>0</v>
      </c>
      <c r="D43" s="633"/>
      <c r="E43" s="633"/>
      <c r="F43" s="633"/>
      <c r="G43" s="633"/>
      <c r="H43" s="633"/>
      <c r="I43" s="579"/>
      <c r="J43" s="579"/>
      <c r="K43" s="579"/>
      <c r="L43" s="579"/>
      <c r="M43" s="579"/>
      <c r="N43" s="579"/>
      <c r="O43" s="579"/>
      <c r="P43" s="579"/>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643"/>
      <c r="AO43" s="579"/>
      <c r="AP43" s="579"/>
      <c r="AQ43" s="659"/>
      <c r="AR43" s="1787"/>
    </row>
    <row r="44" spans="1:44" x14ac:dyDescent="0.3">
      <c r="A44" s="635" t="s">
        <v>382</v>
      </c>
      <c r="B44" s="632">
        <v>0</v>
      </c>
      <c r="C44" s="633">
        <f t="shared" si="6"/>
        <v>0</v>
      </c>
      <c r="D44" s="633"/>
      <c r="E44" s="633"/>
      <c r="F44" s="633"/>
      <c r="G44" s="633"/>
      <c r="H44" s="633"/>
      <c r="I44" s="579"/>
      <c r="J44" s="579"/>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643"/>
      <c r="AO44" s="579"/>
      <c r="AP44" s="579"/>
      <c r="AQ44" s="659"/>
      <c r="AR44" s="1787"/>
    </row>
    <row r="45" spans="1:44" x14ac:dyDescent="0.3">
      <c r="A45" s="635" t="s">
        <v>28</v>
      </c>
      <c r="B45" s="632">
        <v>4119.1000000000004</v>
      </c>
      <c r="C45" s="633">
        <f t="shared" si="6"/>
        <v>7375.4999999999991</v>
      </c>
      <c r="D45" s="633">
        <f>I45+L45+O45+R45+U45+X45+AA45+AD45+AG45+AJ45+AM45+AP45</f>
        <v>7375.4999999999991</v>
      </c>
      <c r="E45" s="633">
        <f>F45</f>
        <v>5973.2100000000009</v>
      </c>
      <c r="F45" s="633">
        <f>K45+N45+Q45+T45+W45+Z45+AC45+AF45+AI45+AL45+AO45+AQ45</f>
        <v>5973.2100000000009</v>
      </c>
      <c r="G45" s="633">
        <f>F45/C45*100</f>
        <v>80.987187309334985</v>
      </c>
      <c r="H45" s="633">
        <f>F45/D45*100</f>
        <v>80.987187309334985</v>
      </c>
      <c r="I45" s="579">
        <v>287.27999999999997</v>
      </c>
      <c r="J45" s="579"/>
      <c r="K45" s="579">
        <v>253.09</v>
      </c>
      <c r="L45" s="579">
        <v>496.81</v>
      </c>
      <c r="M45" s="579"/>
      <c r="N45" s="579">
        <v>502.39</v>
      </c>
      <c r="O45" s="579">
        <v>461.03</v>
      </c>
      <c r="P45" s="579"/>
      <c r="Q45" s="579">
        <v>477.65</v>
      </c>
      <c r="R45" s="579">
        <v>902.02</v>
      </c>
      <c r="S45" s="579"/>
      <c r="T45" s="579">
        <v>382.67</v>
      </c>
      <c r="U45" s="579">
        <v>478.06</v>
      </c>
      <c r="V45" s="579">
        <v>432.02</v>
      </c>
      <c r="W45" s="579">
        <v>470.06</v>
      </c>
      <c r="X45" s="579">
        <v>483.91</v>
      </c>
      <c r="Y45" s="579">
        <v>432.02</v>
      </c>
      <c r="Z45" s="579">
        <v>461.9</v>
      </c>
      <c r="AA45" s="579">
        <v>463.7</v>
      </c>
      <c r="AB45" s="579">
        <v>432.02</v>
      </c>
      <c r="AC45" s="579">
        <v>398.15</v>
      </c>
      <c r="AD45" s="579">
        <v>463.7</v>
      </c>
      <c r="AE45" s="579">
        <v>432.02</v>
      </c>
      <c r="AF45" s="579">
        <v>790.96</v>
      </c>
      <c r="AG45" s="579">
        <v>463.69</v>
      </c>
      <c r="AH45" s="579">
        <v>432.02</v>
      </c>
      <c r="AI45" s="579">
        <v>504.03</v>
      </c>
      <c r="AJ45" s="579">
        <v>1913.6</v>
      </c>
      <c r="AK45" s="579">
        <v>432.02</v>
      </c>
      <c r="AL45" s="579">
        <v>343.89</v>
      </c>
      <c r="AM45" s="579">
        <v>463.7</v>
      </c>
      <c r="AN45" s="643"/>
      <c r="AO45" s="579">
        <v>503.75</v>
      </c>
      <c r="AP45" s="579">
        <v>498</v>
      </c>
      <c r="AQ45" s="1438">
        <v>884.67</v>
      </c>
      <c r="AR45" s="1787"/>
    </row>
    <row r="46" spans="1:44" s="578" customFormat="1" ht="13.8" x14ac:dyDescent="0.25">
      <c r="A46" s="636" t="s">
        <v>380</v>
      </c>
      <c r="B46" s="576"/>
      <c r="C46" s="637">
        <f t="shared" si="6"/>
        <v>0</v>
      </c>
      <c r="D46" s="637"/>
      <c r="E46" s="637"/>
      <c r="F46" s="637"/>
      <c r="G46" s="637"/>
      <c r="H46" s="63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638"/>
      <c r="AO46" s="577"/>
      <c r="AP46" s="577"/>
      <c r="AQ46" s="620"/>
      <c r="AR46" s="1787"/>
    </row>
    <row r="47" spans="1:44" x14ac:dyDescent="0.3">
      <c r="A47" s="635" t="s">
        <v>275</v>
      </c>
      <c r="B47" s="632">
        <v>0</v>
      </c>
      <c r="C47" s="633">
        <f t="shared" si="6"/>
        <v>0</v>
      </c>
      <c r="D47" s="633"/>
      <c r="E47" s="633"/>
      <c r="F47" s="633"/>
      <c r="G47" s="633"/>
      <c r="H47" s="633"/>
      <c r="I47" s="579"/>
      <c r="J47" s="579"/>
      <c r="K47" s="579"/>
      <c r="L47" s="579"/>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643"/>
      <c r="AO47" s="579"/>
      <c r="AP47" s="579"/>
      <c r="AQ47" s="659"/>
      <c r="AR47" s="1788"/>
    </row>
    <row r="48" spans="1:44" s="630" customFormat="1" ht="155.25" customHeight="1" x14ac:dyDescent="0.3">
      <c r="A48" s="627" t="s">
        <v>406</v>
      </c>
      <c r="B48" s="628">
        <f>B50+B51+B49+B53</f>
        <v>2000</v>
      </c>
      <c r="C48" s="628">
        <f t="shared" ref="C48:AQ48" si="14">C50+C51+C49+C53</f>
        <v>658.75</v>
      </c>
      <c r="D48" s="628">
        <f t="shared" si="14"/>
        <v>658.75</v>
      </c>
      <c r="E48" s="628">
        <f t="shared" si="14"/>
        <v>654.98</v>
      </c>
      <c r="F48" s="628">
        <f t="shared" si="14"/>
        <v>654.98</v>
      </c>
      <c r="G48" s="628">
        <f>F48/C48*100</f>
        <v>99.427703984819743</v>
      </c>
      <c r="H48" s="628">
        <f>F48/D48*100</f>
        <v>99.427703984819743</v>
      </c>
      <c r="I48" s="629">
        <f t="shared" si="14"/>
        <v>0</v>
      </c>
      <c r="J48" s="629">
        <f t="shared" si="14"/>
        <v>0</v>
      </c>
      <c r="K48" s="629">
        <f t="shared" si="14"/>
        <v>0</v>
      </c>
      <c r="L48" s="629">
        <f t="shared" si="14"/>
        <v>0</v>
      </c>
      <c r="M48" s="629">
        <f t="shared" si="14"/>
        <v>0</v>
      </c>
      <c r="N48" s="629">
        <f t="shared" si="14"/>
        <v>0</v>
      </c>
      <c r="O48" s="629">
        <f t="shared" si="14"/>
        <v>0</v>
      </c>
      <c r="P48" s="629">
        <f t="shared" si="14"/>
        <v>0</v>
      </c>
      <c r="Q48" s="629">
        <f t="shared" si="14"/>
        <v>0</v>
      </c>
      <c r="R48" s="629">
        <f t="shared" si="14"/>
        <v>0</v>
      </c>
      <c r="S48" s="629">
        <f t="shared" si="14"/>
        <v>0</v>
      </c>
      <c r="T48" s="629">
        <f t="shared" si="14"/>
        <v>0</v>
      </c>
      <c r="U48" s="629">
        <f t="shared" si="14"/>
        <v>0</v>
      </c>
      <c r="V48" s="629">
        <f t="shared" si="14"/>
        <v>0</v>
      </c>
      <c r="W48" s="629">
        <f t="shared" si="14"/>
        <v>0</v>
      </c>
      <c r="X48" s="629">
        <f t="shared" si="14"/>
        <v>20.65</v>
      </c>
      <c r="Y48" s="629">
        <f t="shared" si="14"/>
        <v>0</v>
      </c>
      <c r="Z48" s="629">
        <f t="shared" si="14"/>
        <v>20.65</v>
      </c>
      <c r="AA48" s="629">
        <f t="shared" si="14"/>
        <v>5.0999999999999996</v>
      </c>
      <c r="AB48" s="629">
        <f t="shared" si="14"/>
        <v>0</v>
      </c>
      <c r="AC48" s="629">
        <f t="shared" si="14"/>
        <v>0</v>
      </c>
      <c r="AD48" s="629">
        <f t="shared" si="14"/>
        <v>0</v>
      </c>
      <c r="AE48" s="629">
        <f t="shared" si="14"/>
        <v>0</v>
      </c>
      <c r="AF48" s="629">
        <f t="shared" si="14"/>
        <v>0</v>
      </c>
      <c r="AG48" s="629">
        <f t="shared" si="14"/>
        <v>29.95</v>
      </c>
      <c r="AH48" s="629">
        <f t="shared" si="14"/>
        <v>0</v>
      </c>
      <c r="AI48" s="629">
        <f t="shared" si="14"/>
        <v>0</v>
      </c>
      <c r="AJ48" s="629">
        <f t="shared" si="14"/>
        <v>603.04999999999995</v>
      </c>
      <c r="AK48" s="629">
        <f t="shared" si="14"/>
        <v>0</v>
      </c>
      <c r="AL48" s="629">
        <f t="shared" si="14"/>
        <v>0</v>
      </c>
      <c r="AM48" s="629">
        <f t="shared" si="14"/>
        <v>0</v>
      </c>
      <c r="AN48" s="629">
        <f t="shared" si="14"/>
        <v>0</v>
      </c>
      <c r="AO48" s="629">
        <f t="shared" si="14"/>
        <v>634.33000000000004</v>
      </c>
      <c r="AP48" s="629">
        <f t="shared" si="14"/>
        <v>0</v>
      </c>
      <c r="AQ48" s="629">
        <f t="shared" si="14"/>
        <v>0</v>
      </c>
      <c r="AR48" s="1180" t="s">
        <v>796</v>
      </c>
    </row>
    <row r="49" spans="1:44" x14ac:dyDescent="0.3">
      <c r="A49" s="631" t="s">
        <v>29</v>
      </c>
      <c r="B49" s="632">
        <v>0</v>
      </c>
      <c r="C49" s="633">
        <f t="shared" si="6"/>
        <v>0</v>
      </c>
      <c r="D49" s="633"/>
      <c r="E49" s="633"/>
      <c r="F49" s="633"/>
      <c r="G49" s="633"/>
      <c r="H49" s="633"/>
      <c r="I49" s="579"/>
      <c r="J49" s="579"/>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643"/>
      <c r="AO49" s="579"/>
      <c r="AP49" s="579"/>
      <c r="AQ49" s="659"/>
      <c r="AR49" s="659"/>
    </row>
    <row r="50" spans="1:44" x14ac:dyDescent="0.3">
      <c r="A50" s="635" t="s">
        <v>382</v>
      </c>
      <c r="B50" s="632">
        <v>0</v>
      </c>
      <c r="C50" s="633">
        <f t="shared" si="6"/>
        <v>0</v>
      </c>
      <c r="D50" s="633"/>
      <c r="E50" s="633"/>
      <c r="F50" s="633"/>
      <c r="G50" s="633"/>
      <c r="H50" s="633"/>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579"/>
      <c r="AL50" s="579"/>
      <c r="AM50" s="579"/>
      <c r="AN50" s="643"/>
      <c r="AO50" s="579"/>
      <c r="AP50" s="579"/>
      <c r="AQ50" s="659"/>
      <c r="AR50" s="659"/>
    </row>
    <row r="51" spans="1:44" x14ac:dyDescent="0.3">
      <c r="A51" s="635" t="s">
        <v>28</v>
      </c>
      <c r="B51" s="632">
        <v>2000</v>
      </c>
      <c r="C51" s="633">
        <f t="shared" si="6"/>
        <v>658.75</v>
      </c>
      <c r="D51" s="633">
        <f>I51+L51+O51+R51+U51+X51+AA51+AD51+AG51+AJ51+AM51+AP51</f>
        <v>658.75</v>
      </c>
      <c r="E51" s="633">
        <f>F51</f>
        <v>654.98</v>
      </c>
      <c r="F51" s="633">
        <f>K51+N51+Q51+T51+W51+Z51+AC51+AF51+AI51+AL51+AO51+AQ51</f>
        <v>654.98</v>
      </c>
      <c r="G51" s="633">
        <f>F51/C51*100</f>
        <v>99.427703984819743</v>
      </c>
      <c r="H51" s="633">
        <f>F51/D51*100</f>
        <v>99.427703984819743</v>
      </c>
      <c r="I51" s="579"/>
      <c r="J51" s="579"/>
      <c r="K51" s="579"/>
      <c r="L51" s="579"/>
      <c r="M51" s="579"/>
      <c r="N51" s="579"/>
      <c r="O51" s="579"/>
      <c r="P51" s="579"/>
      <c r="Q51" s="579"/>
      <c r="R51" s="579"/>
      <c r="S51" s="579"/>
      <c r="T51" s="579"/>
      <c r="U51" s="579"/>
      <c r="V51" s="579"/>
      <c r="W51" s="579"/>
      <c r="X51" s="579">
        <v>20.65</v>
      </c>
      <c r="Y51" s="579"/>
      <c r="Z51" s="579">
        <v>20.65</v>
      </c>
      <c r="AA51" s="579">
        <v>5.0999999999999996</v>
      </c>
      <c r="AB51" s="579"/>
      <c r="AC51" s="579"/>
      <c r="AD51" s="579"/>
      <c r="AE51" s="579"/>
      <c r="AF51" s="579"/>
      <c r="AG51" s="579">
        <v>29.95</v>
      </c>
      <c r="AH51" s="579"/>
      <c r="AI51" s="579"/>
      <c r="AJ51" s="579">
        <v>603.04999999999995</v>
      </c>
      <c r="AK51" s="579"/>
      <c r="AL51" s="579"/>
      <c r="AM51" s="579"/>
      <c r="AN51" s="643"/>
      <c r="AO51" s="579">
        <v>634.33000000000004</v>
      </c>
      <c r="AP51" s="579"/>
      <c r="AQ51" s="659"/>
      <c r="AR51" s="659"/>
    </row>
    <row r="52" spans="1:44" s="578" customFormat="1" ht="13.8" x14ac:dyDescent="0.25">
      <c r="A52" s="636" t="s">
        <v>380</v>
      </c>
      <c r="B52" s="576"/>
      <c r="C52" s="637">
        <f t="shared" si="6"/>
        <v>0</v>
      </c>
      <c r="D52" s="637"/>
      <c r="E52" s="637"/>
      <c r="F52" s="637"/>
      <c r="G52" s="637"/>
      <c r="H52" s="63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638"/>
      <c r="AO52" s="577"/>
      <c r="AP52" s="577"/>
      <c r="AQ52" s="620"/>
      <c r="AR52" s="620"/>
    </row>
    <row r="53" spans="1:44" x14ac:dyDescent="0.3">
      <c r="A53" s="635" t="s">
        <v>275</v>
      </c>
      <c r="B53" s="632">
        <v>0</v>
      </c>
      <c r="C53" s="633">
        <f t="shared" si="6"/>
        <v>0</v>
      </c>
      <c r="D53" s="633"/>
      <c r="E53" s="633"/>
      <c r="F53" s="633"/>
      <c r="G53" s="633"/>
      <c r="H53" s="633"/>
      <c r="I53" s="579"/>
      <c r="J53" s="579"/>
      <c r="K53" s="579"/>
      <c r="L53" s="579"/>
      <c r="M53" s="579"/>
      <c r="N53" s="579"/>
      <c r="O53" s="579"/>
      <c r="P53" s="579"/>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643"/>
      <c r="AO53" s="579"/>
      <c r="AP53" s="579"/>
      <c r="AQ53" s="659"/>
      <c r="AR53" s="659"/>
    </row>
    <row r="54" spans="1:44" s="630" customFormat="1" ht="106.5" customHeight="1" x14ac:dyDescent="0.3">
      <c r="A54" s="627" t="s">
        <v>407</v>
      </c>
      <c r="B54" s="628">
        <f>B56+B57+B55+B59</f>
        <v>30335.8</v>
      </c>
      <c r="C54" s="628">
        <f t="shared" ref="C54:AQ54" si="15">C56+C57+C55+C59</f>
        <v>33455.200000000004</v>
      </c>
      <c r="D54" s="628">
        <f t="shared" si="15"/>
        <v>33455.200000000004</v>
      </c>
      <c r="E54" s="628">
        <f t="shared" si="15"/>
        <v>33322.129999999997</v>
      </c>
      <c r="F54" s="628">
        <f t="shared" si="15"/>
        <v>33322.129999999997</v>
      </c>
      <c r="G54" s="628">
        <f>F54/C54*100</f>
        <v>99.602244195222241</v>
      </c>
      <c r="H54" s="628">
        <f>F54/D54*100</f>
        <v>99.602244195222241</v>
      </c>
      <c r="I54" s="629">
        <f t="shared" si="15"/>
        <v>3533.35</v>
      </c>
      <c r="J54" s="629">
        <f t="shared" si="15"/>
        <v>0</v>
      </c>
      <c r="K54" s="629">
        <f t="shared" si="15"/>
        <v>2945.48</v>
      </c>
      <c r="L54" s="629">
        <f t="shared" si="15"/>
        <v>2802.93</v>
      </c>
      <c r="M54" s="629">
        <f t="shared" si="15"/>
        <v>0</v>
      </c>
      <c r="N54" s="629">
        <f t="shared" si="15"/>
        <v>2456.5300000000002</v>
      </c>
      <c r="O54" s="629">
        <f t="shared" si="15"/>
        <v>1507.5</v>
      </c>
      <c r="P54" s="629">
        <f t="shared" si="15"/>
        <v>0</v>
      </c>
      <c r="Q54" s="629">
        <f t="shared" si="15"/>
        <v>1827.3</v>
      </c>
      <c r="R54" s="629">
        <f t="shared" si="15"/>
        <v>4260</v>
      </c>
      <c r="S54" s="629">
        <f t="shared" si="15"/>
        <v>0</v>
      </c>
      <c r="T54" s="629">
        <f t="shared" si="15"/>
        <v>3983.24</v>
      </c>
      <c r="U54" s="629">
        <f t="shared" si="15"/>
        <v>2360.33</v>
      </c>
      <c r="V54" s="629">
        <f t="shared" si="15"/>
        <v>0</v>
      </c>
      <c r="W54" s="629">
        <f t="shared" si="15"/>
        <v>2645.84</v>
      </c>
      <c r="X54" s="629">
        <f t="shared" si="15"/>
        <v>2816.51</v>
      </c>
      <c r="Y54" s="629">
        <f t="shared" si="15"/>
        <v>0</v>
      </c>
      <c r="Z54" s="629">
        <f t="shared" si="15"/>
        <v>2567.1999999999998</v>
      </c>
      <c r="AA54" s="629">
        <f t="shared" si="15"/>
        <v>4342.3599999999997</v>
      </c>
      <c r="AB54" s="629">
        <f t="shared" si="15"/>
        <v>0</v>
      </c>
      <c r="AC54" s="629">
        <f t="shared" si="15"/>
        <v>4807.0600000000004</v>
      </c>
      <c r="AD54" s="629">
        <f t="shared" si="15"/>
        <v>2698.22</v>
      </c>
      <c r="AE54" s="629">
        <f t="shared" si="15"/>
        <v>0</v>
      </c>
      <c r="AF54" s="629">
        <f t="shared" si="15"/>
        <v>2651.32</v>
      </c>
      <c r="AG54" s="629">
        <f t="shared" si="15"/>
        <v>1483.47</v>
      </c>
      <c r="AH54" s="629">
        <f t="shared" si="15"/>
        <v>0</v>
      </c>
      <c r="AI54" s="629">
        <f t="shared" si="15"/>
        <v>1605.28</v>
      </c>
      <c r="AJ54" s="629">
        <f t="shared" si="15"/>
        <v>3218.95</v>
      </c>
      <c r="AK54" s="629">
        <f t="shared" si="15"/>
        <v>0</v>
      </c>
      <c r="AL54" s="629">
        <f t="shared" si="15"/>
        <v>2586.4699999999998</v>
      </c>
      <c r="AM54" s="629">
        <f t="shared" si="15"/>
        <v>1640.93</v>
      </c>
      <c r="AN54" s="629">
        <f t="shared" si="15"/>
        <v>0</v>
      </c>
      <c r="AO54" s="629">
        <f t="shared" si="15"/>
        <v>1531.44</v>
      </c>
      <c r="AP54" s="629">
        <f t="shared" si="15"/>
        <v>2790.65</v>
      </c>
      <c r="AQ54" s="629">
        <f t="shared" si="15"/>
        <v>3714.97</v>
      </c>
      <c r="AR54" s="1786" t="s">
        <v>799</v>
      </c>
    </row>
    <row r="55" spans="1:44" x14ac:dyDescent="0.3">
      <c r="A55" s="631" t="s">
        <v>29</v>
      </c>
      <c r="B55" s="632">
        <v>0</v>
      </c>
      <c r="C55" s="633">
        <f t="shared" si="6"/>
        <v>0</v>
      </c>
      <c r="D55" s="633"/>
      <c r="E55" s="633"/>
      <c r="F55" s="633"/>
      <c r="G55" s="633"/>
      <c r="H55" s="633"/>
      <c r="I55" s="572"/>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646"/>
      <c r="AO55" s="573"/>
      <c r="AP55" s="573"/>
      <c r="AQ55" s="659"/>
      <c r="AR55" s="1787"/>
    </row>
    <row r="56" spans="1:44" x14ac:dyDescent="0.3">
      <c r="A56" s="635" t="s">
        <v>382</v>
      </c>
      <c r="B56" s="632">
        <v>0</v>
      </c>
      <c r="C56" s="633">
        <f t="shared" si="6"/>
        <v>0</v>
      </c>
      <c r="D56" s="633"/>
      <c r="E56" s="633"/>
      <c r="F56" s="633"/>
      <c r="G56" s="633"/>
      <c r="H56" s="633"/>
      <c r="I56" s="572"/>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646"/>
      <c r="AO56" s="573"/>
      <c r="AP56" s="573"/>
      <c r="AQ56" s="659"/>
      <c r="AR56" s="1787"/>
    </row>
    <row r="57" spans="1:44" x14ac:dyDescent="0.3">
      <c r="A57" s="635" t="s">
        <v>28</v>
      </c>
      <c r="B57" s="632">
        <v>30335.8</v>
      </c>
      <c r="C57" s="633">
        <f t="shared" si="6"/>
        <v>33455.200000000004</v>
      </c>
      <c r="D57" s="633">
        <f>I57+L57+O57+R57+U57+X57+AA57+AD57+AG57+AJ57+AM57+AP57</f>
        <v>33455.200000000004</v>
      </c>
      <c r="E57" s="633">
        <f>F57</f>
        <v>33322.129999999997</v>
      </c>
      <c r="F57" s="633">
        <f>K57+N57+Q57+T57+W57+Z57+AC57+AF57+AI57+AL57+AO57+AQ57</f>
        <v>33322.129999999997</v>
      </c>
      <c r="G57" s="633">
        <f>F57/C57*100</f>
        <v>99.602244195222241</v>
      </c>
      <c r="H57" s="633">
        <f>F57/D57*100</f>
        <v>99.602244195222241</v>
      </c>
      <c r="I57" s="572">
        <v>3533.35</v>
      </c>
      <c r="J57" s="647"/>
      <c r="K57" s="647">
        <v>2945.48</v>
      </c>
      <c r="L57" s="648">
        <v>2802.93</v>
      </c>
      <c r="M57" s="648"/>
      <c r="N57" s="648">
        <v>2456.5300000000002</v>
      </c>
      <c r="O57" s="648">
        <v>1507.5</v>
      </c>
      <c r="P57" s="648"/>
      <c r="Q57" s="648">
        <v>1827.3</v>
      </c>
      <c r="R57" s="648">
        <v>4260</v>
      </c>
      <c r="S57" s="648"/>
      <c r="T57" s="648">
        <v>3983.24</v>
      </c>
      <c r="U57" s="648">
        <v>2360.33</v>
      </c>
      <c r="V57" s="648"/>
      <c r="W57" s="648">
        <v>2645.84</v>
      </c>
      <c r="X57" s="648">
        <v>2816.51</v>
      </c>
      <c r="Y57" s="648"/>
      <c r="Z57" s="648">
        <v>2567.1999999999998</v>
      </c>
      <c r="AA57" s="648">
        <v>4342.3599999999997</v>
      </c>
      <c r="AB57" s="648"/>
      <c r="AC57" s="648">
        <v>4807.0600000000004</v>
      </c>
      <c r="AD57" s="648">
        <v>2698.22</v>
      </c>
      <c r="AE57" s="648"/>
      <c r="AF57" s="648">
        <v>2651.32</v>
      </c>
      <c r="AG57" s="648">
        <v>1483.47</v>
      </c>
      <c r="AH57" s="648"/>
      <c r="AI57" s="648">
        <v>1605.28</v>
      </c>
      <c r="AJ57" s="648">
        <v>3218.95</v>
      </c>
      <c r="AK57" s="648"/>
      <c r="AL57" s="648">
        <v>2586.4699999999998</v>
      </c>
      <c r="AM57" s="648">
        <v>1640.93</v>
      </c>
      <c r="AN57" s="649"/>
      <c r="AO57" s="648">
        <v>1531.44</v>
      </c>
      <c r="AP57" s="648">
        <v>2790.65</v>
      </c>
      <c r="AQ57" s="1438">
        <v>3714.97</v>
      </c>
      <c r="AR57" s="1787"/>
    </row>
    <row r="58" spans="1:44" s="578" customFormat="1" ht="13.8" x14ac:dyDescent="0.25">
      <c r="A58" s="636" t="s">
        <v>380</v>
      </c>
      <c r="B58" s="576"/>
      <c r="C58" s="637">
        <f t="shared" si="6"/>
        <v>0</v>
      </c>
      <c r="D58" s="637"/>
      <c r="E58" s="637"/>
      <c r="F58" s="637"/>
      <c r="G58" s="637"/>
      <c r="H58" s="63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638"/>
      <c r="AO58" s="577"/>
      <c r="AP58" s="577"/>
      <c r="AQ58" s="620"/>
      <c r="AR58" s="1787"/>
    </row>
    <row r="59" spans="1:44" x14ac:dyDescent="0.3">
      <c r="A59" s="635" t="s">
        <v>275</v>
      </c>
      <c r="B59" s="632">
        <v>0</v>
      </c>
      <c r="C59" s="633">
        <f t="shared" si="6"/>
        <v>0</v>
      </c>
      <c r="D59" s="633"/>
      <c r="E59" s="633"/>
      <c r="F59" s="633"/>
      <c r="G59" s="633"/>
      <c r="H59" s="633"/>
      <c r="I59" s="572"/>
      <c r="J59" s="605"/>
      <c r="K59" s="605"/>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646"/>
      <c r="AO59" s="573"/>
      <c r="AP59" s="573"/>
      <c r="AQ59" s="659"/>
      <c r="AR59" s="1788"/>
    </row>
    <row r="60" spans="1:44" s="630" customFormat="1" ht="409.6" customHeight="1" x14ac:dyDescent="0.3">
      <c r="A60" s="627" t="s">
        <v>408</v>
      </c>
      <c r="B60" s="628">
        <f>B62+B63+B61+B65</f>
        <v>1951.1</v>
      </c>
      <c r="C60" s="628">
        <f t="shared" ref="C60:AQ60" si="16">C62+C63+C61+C65</f>
        <v>5405.35</v>
      </c>
      <c r="D60" s="628">
        <f t="shared" si="16"/>
        <v>5405.35</v>
      </c>
      <c r="E60" s="628">
        <f t="shared" si="16"/>
        <v>5374.99</v>
      </c>
      <c r="F60" s="628">
        <f t="shared" si="16"/>
        <v>5374.99</v>
      </c>
      <c r="G60" s="628">
        <f>F60/C60*100</f>
        <v>99.438334242925976</v>
      </c>
      <c r="H60" s="628">
        <f>F60/D60*100</f>
        <v>99.438334242925976</v>
      </c>
      <c r="I60" s="629">
        <f t="shared" si="16"/>
        <v>0</v>
      </c>
      <c r="J60" s="629">
        <f t="shared" si="16"/>
        <v>0</v>
      </c>
      <c r="K60" s="629">
        <f t="shared" si="16"/>
        <v>0</v>
      </c>
      <c r="L60" s="629">
        <f t="shared" si="16"/>
        <v>49.33</v>
      </c>
      <c r="M60" s="629">
        <f t="shared" si="16"/>
        <v>0</v>
      </c>
      <c r="N60" s="629">
        <f t="shared" si="16"/>
        <v>49.33</v>
      </c>
      <c r="O60" s="629">
        <f t="shared" si="16"/>
        <v>49.33</v>
      </c>
      <c r="P60" s="629">
        <f t="shared" si="16"/>
        <v>0</v>
      </c>
      <c r="Q60" s="629">
        <f t="shared" si="16"/>
        <v>49.33</v>
      </c>
      <c r="R60" s="629">
        <f t="shared" si="16"/>
        <v>868.88</v>
      </c>
      <c r="S60" s="629">
        <f t="shared" si="16"/>
        <v>0</v>
      </c>
      <c r="T60" s="629">
        <f t="shared" si="16"/>
        <v>658.88</v>
      </c>
      <c r="U60" s="629">
        <f t="shared" si="16"/>
        <v>465.94</v>
      </c>
      <c r="V60" s="629">
        <f t="shared" si="16"/>
        <v>0</v>
      </c>
      <c r="W60" s="629">
        <f t="shared" si="16"/>
        <v>675.94</v>
      </c>
      <c r="X60" s="629">
        <f t="shared" si="16"/>
        <v>342.48</v>
      </c>
      <c r="Y60" s="629">
        <f t="shared" si="16"/>
        <v>0</v>
      </c>
      <c r="Z60" s="629">
        <f t="shared" si="16"/>
        <v>342.43</v>
      </c>
      <c r="AA60" s="629">
        <f t="shared" si="16"/>
        <v>734.13</v>
      </c>
      <c r="AB60" s="629">
        <f t="shared" si="16"/>
        <v>0</v>
      </c>
      <c r="AC60" s="629">
        <f t="shared" si="16"/>
        <v>269.13</v>
      </c>
      <c r="AD60" s="629">
        <f t="shared" si="16"/>
        <v>1186.29</v>
      </c>
      <c r="AE60" s="629">
        <f t="shared" si="16"/>
        <v>0</v>
      </c>
      <c r="AF60" s="629">
        <f t="shared" si="16"/>
        <v>1651.29</v>
      </c>
      <c r="AG60" s="629">
        <f t="shared" si="16"/>
        <v>112.52</v>
      </c>
      <c r="AH60" s="629">
        <f t="shared" si="16"/>
        <v>0</v>
      </c>
      <c r="AI60" s="629">
        <f t="shared" si="16"/>
        <v>77.81</v>
      </c>
      <c r="AJ60" s="629">
        <f t="shared" si="16"/>
        <v>1419.02</v>
      </c>
      <c r="AK60" s="629">
        <f t="shared" si="16"/>
        <v>0</v>
      </c>
      <c r="AL60" s="629">
        <f t="shared" si="16"/>
        <v>1360.56</v>
      </c>
      <c r="AM60" s="629">
        <f t="shared" si="16"/>
        <v>59.13</v>
      </c>
      <c r="AN60" s="629">
        <f t="shared" si="16"/>
        <v>0</v>
      </c>
      <c r="AO60" s="629">
        <f t="shared" si="16"/>
        <v>106.1</v>
      </c>
      <c r="AP60" s="629">
        <f t="shared" si="16"/>
        <v>118.3</v>
      </c>
      <c r="AQ60" s="629">
        <f t="shared" si="16"/>
        <v>134.19</v>
      </c>
      <c r="AR60" s="1783" t="s">
        <v>800</v>
      </c>
    </row>
    <row r="61" spans="1:44" ht="99" customHeight="1" x14ac:dyDescent="0.3">
      <c r="A61" s="631" t="s">
        <v>29</v>
      </c>
      <c r="B61" s="632">
        <v>0</v>
      </c>
      <c r="C61" s="633">
        <f t="shared" si="6"/>
        <v>0</v>
      </c>
      <c r="D61" s="633"/>
      <c r="E61" s="633"/>
      <c r="F61" s="633"/>
      <c r="G61" s="633"/>
      <c r="H61" s="633"/>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72"/>
      <c r="AI61" s="572"/>
      <c r="AJ61" s="572"/>
      <c r="AK61" s="572"/>
      <c r="AL61" s="572"/>
      <c r="AM61" s="572"/>
      <c r="AN61" s="634"/>
      <c r="AO61" s="572"/>
      <c r="AP61" s="572"/>
      <c r="AQ61" s="659"/>
      <c r="AR61" s="1784"/>
    </row>
    <row r="62" spans="1:44" ht="123.75" customHeight="1" x14ac:dyDescent="0.3">
      <c r="A62" s="635" t="s">
        <v>382</v>
      </c>
      <c r="B62" s="632">
        <v>992.2</v>
      </c>
      <c r="C62" s="633">
        <f t="shared" si="6"/>
        <v>0</v>
      </c>
      <c r="D62" s="633"/>
      <c r="E62" s="633"/>
      <c r="F62" s="633"/>
      <c r="G62" s="633"/>
      <c r="H62" s="633"/>
      <c r="I62" s="572"/>
      <c r="J62" s="572"/>
      <c r="K62" s="572"/>
      <c r="L62" s="572"/>
      <c r="M62" s="572"/>
      <c r="N62" s="572"/>
      <c r="O62" s="572"/>
      <c r="P62" s="572"/>
      <c r="Q62" s="572"/>
      <c r="R62" s="572"/>
      <c r="S62" s="572"/>
      <c r="T62" s="572"/>
      <c r="U62" s="572"/>
      <c r="V62" s="572"/>
      <c r="W62" s="572"/>
      <c r="X62" s="572"/>
      <c r="Y62" s="572"/>
      <c r="Z62" s="572"/>
      <c r="AA62" s="572"/>
      <c r="AB62" s="572"/>
      <c r="AC62" s="572"/>
      <c r="AD62" s="572"/>
      <c r="AE62" s="572"/>
      <c r="AF62" s="572"/>
      <c r="AG62" s="572"/>
      <c r="AH62" s="572"/>
      <c r="AI62" s="572"/>
      <c r="AJ62" s="572"/>
      <c r="AK62" s="572"/>
      <c r="AL62" s="572"/>
      <c r="AM62" s="572"/>
      <c r="AN62" s="634"/>
      <c r="AO62" s="572"/>
      <c r="AP62" s="572"/>
      <c r="AQ62" s="659"/>
      <c r="AR62" s="1784"/>
    </row>
    <row r="63" spans="1:44" ht="398.25" customHeight="1" x14ac:dyDescent="0.3">
      <c r="A63" s="635" t="s">
        <v>28</v>
      </c>
      <c r="B63" s="632">
        <v>958.9</v>
      </c>
      <c r="C63" s="633">
        <f>I63+L63+O63+R63+U63+X63+AA63+AD63+AG63+AJ63+AM63+AP63</f>
        <v>5405.35</v>
      </c>
      <c r="D63" s="633">
        <f>I63+L63+O63+R63+U63+X63+AA63+AD63+AG63+AJ63+AM63+AP63</f>
        <v>5405.35</v>
      </c>
      <c r="E63" s="633">
        <f>F63</f>
        <v>5374.99</v>
      </c>
      <c r="F63" s="633">
        <f>K63+N63+Q63+T63+W63+Z63+AC63+AF63+AI63+AL63+AO63+AQ63</f>
        <v>5374.99</v>
      </c>
      <c r="G63" s="633">
        <f>F63/C63*100</f>
        <v>99.438334242925976</v>
      </c>
      <c r="H63" s="633">
        <f>F63/D63*100</f>
        <v>99.438334242925976</v>
      </c>
      <c r="I63" s="572"/>
      <c r="J63" s="572"/>
      <c r="K63" s="572"/>
      <c r="L63" s="572">
        <v>49.33</v>
      </c>
      <c r="M63" s="572"/>
      <c r="N63" s="572">
        <v>49.33</v>
      </c>
      <c r="O63" s="572">
        <v>49.33</v>
      </c>
      <c r="P63" s="572"/>
      <c r="Q63" s="572">
        <v>49.33</v>
      </c>
      <c r="R63" s="572">
        <v>868.88</v>
      </c>
      <c r="S63" s="572"/>
      <c r="T63" s="572">
        <v>658.88</v>
      </c>
      <c r="U63" s="572">
        <v>465.94</v>
      </c>
      <c r="V63" s="572"/>
      <c r="W63" s="572">
        <v>675.94</v>
      </c>
      <c r="X63" s="572">
        <v>342.48</v>
      </c>
      <c r="Y63" s="572"/>
      <c r="Z63" s="572">
        <v>342.43</v>
      </c>
      <c r="AA63" s="572">
        <v>734.13</v>
      </c>
      <c r="AB63" s="572"/>
      <c r="AC63" s="572">
        <v>269.13</v>
      </c>
      <c r="AD63" s="572">
        <v>1186.29</v>
      </c>
      <c r="AE63" s="572"/>
      <c r="AF63" s="572">
        <v>1651.29</v>
      </c>
      <c r="AG63" s="572">
        <v>112.52</v>
      </c>
      <c r="AH63" s="572"/>
      <c r="AI63" s="572">
        <v>77.81</v>
      </c>
      <c r="AJ63" s="572">
        <v>1419.02</v>
      </c>
      <c r="AK63" s="572"/>
      <c r="AL63" s="572">
        <v>1360.56</v>
      </c>
      <c r="AM63" s="572">
        <v>59.13</v>
      </c>
      <c r="AN63" s="634"/>
      <c r="AO63" s="572">
        <v>106.1</v>
      </c>
      <c r="AP63" s="572">
        <v>118.3</v>
      </c>
      <c r="AQ63" s="1438">
        <v>134.19</v>
      </c>
      <c r="AR63" s="1784"/>
    </row>
    <row r="64" spans="1:44" s="578" customFormat="1" ht="13.8" x14ac:dyDescent="0.25">
      <c r="A64" s="636" t="s">
        <v>380</v>
      </c>
      <c r="B64" s="576"/>
      <c r="C64" s="637">
        <f t="shared" si="6"/>
        <v>0</v>
      </c>
      <c r="D64" s="637"/>
      <c r="E64" s="637"/>
      <c r="F64" s="637"/>
      <c r="G64" s="637"/>
      <c r="H64" s="63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638"/>
      <c r="AO64" s="577"/>
      <c r="AP64" s="577"/>
      <c r="AQ64" s="620"/>
      <c r="AR64" s="1784"/>
    </row>
    <row r="65" spans="1:44" x14ac:dyDescent="0.3">
      <c r="A65" s="635" t="s">
        <v>275</v>
      </c>
      <c r="B65" s="632">
        <v>0</v>
      </c>
      <c r="C65" s="633">
        <f t="shared" si="6"/>
        <v>0</v>
      </c>
      <c r="D65" s="633"/>
      <c r="E65" s="633"/>
      <c r="F65" s="633"/>
      <c r="G65" s="633"/>
      <c r="H65" s="633"/>
      <c r="I65" s="572"/>
      <c r="J65" s="572"/>
      <c r="K65" s="572"/>
      <c r="L65" s="572"/>
      <c r="M65" s="572"/>
      <c r="N65" s="572"/>
      <c r="O65" s="572"/>
      <c r="P65" s="572"/>
      <c r="Q65" s="572"/>
      <c r="R65" s="572"/>
      <c r="S65" s="572"/>
      <c r="T65" s="572"/>
      <c r="U65" s="572"/>
      <c r="V65" s="572"/>
      <c r="W65" s="572"/>
      <c r="X65" s="572"/>
      <c r="Y65" s="572"/>
      <c r="Z65" s="572"/>
      <c r="AA65" s="572"/>
      <c r="AB65" s="572"/>
      <c r="AC65" s="572"/>
      <c r="AD65" s="572"/>
      <c r="AE65" s="572"/>
      <c r="AF65" s="572"/>
      <c r="AG65" s="572"/>
      <c r="AH65" s="572"/>
      <c r="AI65" s="572"/>
      <c r="AJ65" s="572"/>
      <c r="AK65" s="572"/>
      <c r="AL65" s="572"/>
      <c r="AM65" s="572"/>
      <c r="AN65" s="634"/>
      <c r="AO65" s="572"/>
      <c r="AP65" s="572"/>
      <c r="AQ65" s="659"/>
      <c r="AR65" s="1785"/>
    </row>
    <row r="66" spans="1:44" s="630" customFormat="1" ht="53.25" customHeight="1" x14ac:dyDescent="0.3">
      <c r="A66" s="627" t="s">
        <v>409</v>
      </c>
      <c r="B66" s="628" t="e">
        <f>B67+B68+B69+B71</f>
        <v>#REF!</v>
      </c>
      <c r="C66" s="628">
        <f t="shared" ref="C66:AQ66" si="17">C67+C68+C69+C71</f>
        <v>25026.100000000002</v>
      </c>
      <c r="D66" s="628">
        <f t="shared" si="17"/>
        <v>25026.100000000002</v>
      </c>
      <c r="E66" s="628">
        <f t="shared" si="17"/>
        <v>23198.399999999998</v>
      </c>
      <c r="F66" s="628">
        <f t="shared" si="17"/>
        <v>23198.399999999998</v>
      </c>
      <c r="G66" s="628">
        <f>F66/C66*100</f>
        <v>92.696824515206117</v>
      </c>
      <c r="H66" s="628">
        <f>F66/D66*100</f>
        <v>92.696824515206117</v>
      </c>
      <c r="I66" s="629">
        <f t="shared" si="17"/>
        <v>0</v>
      </c>
      <c r="J66" s="629">
        <f t="shared" si="17"/>
        <v>0</v>
      </c>
      <c r="K66" s="629">
        <f t="shared" si="17"/>
        <v>0</v>
      </c>
      <c r="L66" s="629">
        <f t="shared" si="17"/>
        <v>0</v>
      </c>
      <c r="M66" s="629">
        <f t="shared" si="17"/>
        <v>0</v>
      </c>
      <c r="N66" s="629">
        <f t="shared" si="17"/>
        <v>0</v>
      </c>
      <c r="O66" s="629">
        <f t="shared" si="17"/>
        <v>0</v>
      </c>
      <c r="P66" s="629">
        <f t="shared" si="17"/>
        <v>0</v>
      </c>
      <c r="Q66" s="629">
        <f t="shared" si="17"/>
        <v>0</v>
      </c>
      <c r="R66" s="629">
        <f t="shared" si="17"/>
        <v>0</v>
      </c>
      <c r="S66" s="629">
        <f t="shared" si="17"/>
        <v>0</v>
      </c>
      <c r="T66" s="629">
        <f t="shared" si="17"/>
        <v>0</v>
      </c>
      <c r="U66" s="629">
        <f t="shared" si="17"/>
        <v>0</v>
      </c>
      <c r="V66" s="629">
        <f t="shared" si="17"/>
        <v>0</v>
      </c>
      <c r="W66" s="629">
        <f t="shared" si="17"/>
        <v>0</v>
      </c>
      <c r="X66" s="629">
        <f t="shared" si="17"/>
        <v>2960.46</v>
      </c>
      <c r="Y66" s="629">
        <f t="shared" si="17"/>
        <v>0</v>
      </c>
      <c r="Z66" s="629">
        <f t="shared" si="17"/>
        <v>2960.32</v>
      </c>
      <c r="AA66" s="629">
        <f t="shared" si="17"/>
        <v>5419.24</v>
      </c>
      <c r="AB66" s="629">
        <f t="shared" si="17"/>
        <v>0</v>
      </c>
      <c r="AC66" s="629">
        <f t="shared" si="17"/>
        <v>2229.4299999999998</v>
      </c>
      <c r="AD66" s="629">
        <f t="shared" si="17"/>
        <v>8072.74</v>
      </c>
      <c r="AE66" s="629">
        <f t="shared" si="17"/>
        <v>0</v>
      </c>
      <c r="AF66" s="629">
        <f t="shared" si="17"/>
        <v>11153.37</v>
      </c>
      <c r="AG66" s="629">
        <f t="shared" si="17"/>
        <v>4620.8499999999995</v>
      </c>
      <c r="AH66" s="629">
        <f t="shared" si="17"/>
        <v>0</v>
      </c>
      <c r="AI66" s="629">
        <f t="shared" si="17"/>
        <v>4181.3099999999995</v>
      </c>
      <c r="AJ66" s="629">
        <f t="shared" si="17"/>
        <v>3952.81</v>
      </c>
      <c r="AK66" s="629">
        <f t="shared" si="17"/>
        <v>0</v>
      </c>
      <c r="AL66" s="629">
        <f t="shared" si="17"/>
        <v>1397.87</v>
      </c>
      <c r="AM66" s="629">
        <f t="shared" si="17"/>
        <v>0</v>
      </c>
      <c r="AN66" s="629">
        <f t="shared" si="17"/>
        <v>0</v>
      </c>
      <c r="AO66" s="629">
        <f t="shared" si="17"/>
        <v>1276.0999999999999</v>
      </c>
      <c r="AP66" s="629">
        <f t="shared" si="17"/>
        <v>0</v>
      </c>
      <c r="AQ66" s="629">
        <f t="shared" si="17"/>
        <v>0</v>
      </c>
      <c r="AR66" s="658"/>
    </row>
    <row r="67" spans="1:44" x14ac:dyDescent="0.3">
      <c r="A67" s="631" t="s">
        <v>29</v>
      </c>
      <c r="B67" s="632" t="e">
        <f>B73+#REF!</f>
        <v>#REF!</v>
      </c>
      <c r="C67" s="633">
        <f t="shared" si="6"/>
        <v>0</v>
      </c>
      <c r="D67" s="633"/>
      <c r="E67" s="633"/>
      <c r="F67" s="633"/>
      <c r="G67" s="633"/>
      <c r="H67" s="633"/>
      <c r="I67" s="572"/>
      <c r="J67" s="572"/>
      <c r="K67" s="572"/>
      <c r="L67" s="572"/>
      <c r="M67" s="572"/>
      <c r="N67" s="572"/>
      <c r="O67" s="572"/>
      <c r="P67" s="572"/>
      <c r="Q67" s="572"/>
      <c r="R67" s="572"/>
      <c r="S67" s="572"/>
      <c r="T67" s="572"/>
      <c r="U67" s="572"/>
      <c r="V67" s="572"/>
      <c r="W67" s="572"/>
      <c r="X67" s="572"/>
      <c r="Y67" s="572"/>
      <c r="Z67" s="572"/>
      <c r="AA67" s="572"/>
      <c r="AB67" s="572"/>
      <c r="AC67" s="572"/>
      <c r="AD67" s="572"/>
      <c r="AE67" s="572"/>
      <c r="AF67" s="572"/>
      <c r="AG67" s="572"/>
      <c r="AH67" s="572"/>
      <c r="AI67" s="572"/>
      <c r="AJ67" s="572"/>
      <c r="AK67" s="572"/>
      <c r="AL67" s="572"/>
      <c r="AM67" s="572"/>
      <c r="AN67" s="661"/>
      <c r="AO67" s="572"/>
      <c r="AP67" s="572"/>
      <c r="AQ67" s="659"/>
      <c r="AR67" s="659"/>
    </row>
    <row r="68" spans="1:44" x14ac:dyDescent="0.3">
      <c r="A68" s="635" t="s">
        <v>382</v>
      </c>
      <c r="B68" s="632" t="e">
        <f>B74+#REF!</f>
        <v>#REF!</v>
      </c>
      <c r="C68" s="633">
        <f t="shared" si="6"/>
        <v>0</v>
      </c>
      <c r="D68" s="633"/>
      <c r="E68" s="633"/>
      <c r="F68" s="633"/>
      <c r="G68" s="633"/>
      <c r="H68" s="633"/>
      <c r="I68" s="572"/>
      <c r="J68" s="572"/>
      <c r="K68" s="572"/>
      <c r="L68" s="572"/>
      <c r="M68" s="572"/>
      <c r="N68" s="572"/>
      <c r="O68" s="572"/>
      <c r="P68" s="572"/>
      <c r="Q68" s="572"/>
      <c r="R68" s="572"/>
      <c r="S68" s="572"/>
      <c r="T68" s="572"/>
      <c r="U68" s="572"/>
      <c r="V68" s="572"/>
      <c r="W68" s="572"/>
      <c r="X68" s="572"/>
      <c r="Y68" s="572"/>
      <c r="Z68" s="572"/>
      <c r="AA68" s="572"/>
      <c r="AB68" s="572"/>
      <c r="AC68" s="572"/>
      <c r="AD68" s="572"/>
      <c r="AE68" s="572"/>
      <c r="AF68" s="572"/>
      <c r="AG68" s="572"/>
      <c r="AH68" s="572"/>
      <c r="AI68" s="572"/>
      <c r="AJ68" s="572"/>
      <c r="AK68" s="572"/>
      <c r="AL68" s="572"/>
      <c r="AM68" s="572"/>
      <c r="AN68" s="661"/>
      <c r="AO68" s="572"/>
      <c r="AP68" s="572"/>
      <c r="AQ68" s="659"/>
      <c r="AR68" s="659"/>
    </row>
    <row r="69" spans="1:44" x14ac:dyDescent="0.3">
      <c r="A69" s="635" t="s">
        <v>28</v>
      </c>
      <c r="B69" s="632" t="e">
        <f>B75+#REF!</f>
        <v>#REF!</v>
      </c>
      <c r="C69" s="633">
        <f t="shared" si="6"/>
        <v>25026.100000000002</v>
      </c>
      <c r="D69" s="633">
        <f>D75+D81</f>
        <v>25026.100000000002</v>
      </c>
      <c r="E69" s="633">
        <f>F69</f>
        <v>23198.399999999998</v>
      </c>
      <c r="F69" s="633">
        <f>K69+N69+Q69+T69+W69+Z69+AC69+AF69+AI69+AL69+AO69+AQ69</f>
        <v>23198.399999999998</v>
      </c>
      <c r="G69" s="633">
        <f>F69/C69*100</f>
        <v>92.696824515206117</v>
      </c>
      <c r="H69" s="633">
        <f>F69/D69*100</f>
        <v>92.696824515206117</v>
      </c>
      <c r="I69" s="572">
        <f>I75+I81</f>
        <v>0</v>
      </c>
      <c r="J69" s="572">
        <f t="shared" ref="J69:AQ69" si="18">J75+J81</f>
        <v>0</v>
      </c>
      <c r="K69" s="572">
        <f t="shared" si="18"/>
        <v>0</v>
      </c>
      <c r="L69" s="572">
        <f t="shared" si="18"/>
        <v>0</v>
      </c>
      <c r="M69" s="572">
        <f t="shared" si="18"/>
        <v>0</v>
      </c>
      <c r="N69" s="572">
        <f t="shared" si="18"/>
        <v>0</v>
      </c>
      <c r="O69" s="572">
        <f t="shared" si="18"/>
        <v>0</v>
      </c>
      <c r="P69" s="572">
        <f t="shared" si="18"/>
        <v>0</v>
      </c>
      <c r="Q69" s="572">
        <f t="shared" si="18"/>
        <v>0</v>
      </c>
      <c r="R69" s="572">
        <f t="shared" si="18"/>
        <v>0</v>
      </c>
      <c r="S69" s="572">
        <f t="shared" si="18"/>
        <v>0</v>
      </c>
      <c r="T69" s="572">
        <f t="shared" si="18"/>
        <v>0</v>
      </c>
      <c r="U69" s="572">
        <f t="shared" si="18"/>
        <v>0</v>
      </c>
      <c r="V69" s="572">
        <f t="shared" si="18"/>
        <v>0</v>
      </c>
      <c r="W69" s="572">
        <f t="shared" si="18"/>
        <v>0</v>
      </c>
      <c r="X69" s="572">
        <f t="shared" si="18"/>
        <v>2960.46</v>
      </c>
      <c r="Y69" s="572">
        <f t="shared" si="18"/>
        <v>0</v>
      </c>
      <c r="Z69" s="572">
        <f t="shared" si="18"/>
        <v>2960.32</v>
      </c>
      <c r="AA69" s="572">
        <f t="shared" si="18"/>
        <v>5419.24</v>
      </c>
      <c r="AB69" s="572">
        <f t="shared" si="18"/>
        <v>0</v>
      </c>
      <c r="AC69" s="572">
        <f t="shared" si="18"/>
        <v>2229.4299999999998</v>
      </c>
      <c r="AD69" s="572">
        <f t="shared" si="18"/>
        <v>8072.74</v>
      </c>
      <c r="AE69" s="572">
        <f t="shared" si="18"/>
        <v>0</v>
      </c>
      <c r="AF69" s="572">
        <f t="shared" si="18"/>
        <v>11153.37</v>
      </c>
      <c r="AG69" s="572">
        <f t="shared" si="18"/>
        <v>4620.8499999999995</v>
      </c>
      <c r="AH69" s="572">
        <f t="shared" si="18"/>
        <v>0</v>
      </c>
      <c r="AI69" s="572">
        <f t="shared" si="18"/>
        <v>4181.3099999999995</v>
      </c>
      <c r="AJ69" s="572">
        <f t="shared" si="18"/>
        <v>3952.81</v>
      </c>
      <c r="AK69" s="572">
        <f t="shared" si="18"/>
        <v>0</v>
      </c>
      <c r="AL69" s="572">
        <f t="shared" si="18"/>
        <v>1397.87</v>
      </c>
      <c r="AM69" s="572">
        <f t="shared" si="18"/>
        <v>0</v>
      </c>
      <c r="AN69" s="572">
        <f t="shared" si="18"/>
        <v>0</v>
      </c>
      <c r="AO69" s="572">
        <f t="shared" si="18"/>
        <v>1276.0999999999999</v>
      </c>
      <c r="AP69" s="572">
        <f t="shared" si="18"/>
        <v>0</v>
      </c>
      <c r="AQ69" s="572">
        <f t="shared" si="18"/>
        <v>0</v>
      </c>
      <c r="AR69" s="659"/>
    </row>
    <row r="70" spans="1:44" s="578" customFormat="1" x14ac:dyDescent="0.25">
      <c r="A70" s="636" t="s">
        <v>380</v>
      </c>
      <c r="B70" s="576"/>
      <c r="C70" s="637">
        <f t="shared" si="6"/>
        <v>0</v>
      </c>
      <c r="D70" s="637"/>
      <c r="E70" s="637"/>
      <c r="F70" s="637"/>
      <c r="G70" s="637"/>
      <c r="H70" s="637"/>
      <c r="I70" s="572"/>
      <c r="J70" s="577"/>
      <c r="K70" s="577"/>
      <c r="L70" s="572"/>
      <c r="M70" s="577"/>
      <c r="N70" s="577"/>
      <c r="O70" s="572"/>
      <c r="P70" s="577"/>
      <c r="Q70" s="577"/>
      <c r="R70" s="572"/>
      <c r="S70" s="577"/>
      <c r="T70" s="577"/>
      <c r="U70" s="572"/>
      <c r="V70" s="577"/>
      <c r="W70" s="577"/>
      <c r="X70" s="572"/>
      <c r="Y70" s="577"/>
      <c r="Z70" s="577"/>
      <c r="AA70" s="572"/>
      <c r="AB70" s="577"/>
      <c r="AC70" s="577"/>
      <c r="AD70" s="572"/>
      <c r="AE70" s="577"/>
      <c r="AF70" s="577"/>
      <c r="AG70" s="572"/>
      <c r="AH70" s="577"/>
      <c r="AI70" s="577"/>
      <c r="AJ70" s="572"/>
      <c r="AK70" s="577"/>
      <c r="AL70" s="577"/>
      <c r="AM70" s="572"/>
      <c r="AN70" s="638"/>
      <c r="AO70" s="577"/>
      <c r="AP70" s="572"/>
      <c r="AQ70" s="620"/>
      <c r="AR70" s="620"/>
    </row>
    <row r="71" spans="1:44" x14ac:dyDescent="0.3">
      <c r="A71" s="635" t="s">
        <v>275</v>
      </c>
      <c r="B71" s="632" t="e">
        <f>B77+#REF!</f>
        <v>#REF!</v>
      </c>
      <c r="C71" s="633">
        <f t="shared" si="6"/>
        <v>0</v>
      </c>
      <c r="D71" s="633"/>
      <c r="E71" s="633"/>
      <c r="F71" s="633"/>
      <c r="G71" s="633"/>
      <c r="H71" s="633"/>
      <c r="I71" s="572"/>
      <c r="J71" s="572"/>
      <c r="K71" s="572"/>
      <c r="L71" s="572"/>
      <c r="M71" s="572"/>
      <c r="N71" s="572"/>
      <c r="O71" s="572"/>
      <c r="P71" s="572"/>
      <c r="Q71" s="572"/>
      <c r="R71" s="572"/>
      <c r="S71" s="572"/>
      <c r="T71" s="572"/>
      <c r="U71" s="572"/>
      <c r="V71" s="572"/>
      <c r="W71" s="572"/>
      <c r="X71" s="572"/>
      <c r="Y71" s="572"/>
      <c r="Z71" s="572"/>
      <c r="AA71" s="572"/>
      <c r="AB71" s="572"/>
      <c r="AC71" s="572"/>
      <c r="AD71" s="572"/>
      <c r="AE71" s="572"/>
      <c r="AF71" s="572"/>
      <c r="AG71" s="572"/>
      <c r="AH71" s="572"/>
      <c r="AI71" s="572"/>
      <c r="AJ71" s="572"/>
      <c r="AK71" s="572"/>
      <c r="AL71" s="572"/>
      <c r="AM71" s="572"/>
      <c r="AN71" s="661"/>
      <c r="AO71" s="572"/>
      <c r="AP71" s="572"/>
      <c r="AQ71" s="659"/>
      <c r="AR71" s="659"/>
    </row>
    <row r="72" spans="1:44" ht="343.5" customHeight="1" x14ac:dyDescent="0.3">
      <c r="A72" s="639" t="s">
        <v>612</v>
      </c>
      <c r="B72" s="640">
        <f>B74+B75+B73+B77</f>
        <v>5290</v>
      </c>
      <c r="C72" s="640">
        <f>C74+C75+C73+C77</f>
        <v>24219.680000000004</v>
      </c>
      <c r="D72" s="640">
        <f t="shared" ref="D72:AQ72" si="19">D74+D75+D73+D77</f>
        <v>24219.680000000004</v>
      </c>
      <c r="E72" s="640">
        <f t="shared" si="19"/>
        <v>22407.749999999996</v>
      </c>
      <c r="F72" s="640">
        <f t="shared" si="19"/>
        <v>22407.749999999996</v>
      </c>
      <c r="G72" s="640">
        <f>F72/C72*100</f>
        <v>92.518769859882511</v>
      </c>
      <c r="H72" s="640">
        <f>F72/D72*100</f>
        <v>92.518769859882511</v>
      </c>
      <c r="I72" s="642">
        <f t="shared" si="19"/>
        <v>0</v>
      </c>
      <c r="J72" s="642">
        <f t="shared" si="19"/>
        <v>0</v>
      </c>
      <c r="K72" s="642">
        <f t="shared" si="19"/>
        <v>0</v>
      </c>
      <c r="L72" s="642">
        <f t="shared" si="19"/>
        <v>0</v>
      </c>
      <c r="M72" s="642">
        <f t="shared" si="19"/>
        <v>0</v>
      </c>
      <c r="N72" s="642">
        <f t="shared" si="19"/>
        <v>0</v>
      </c>
      <c r="O72" s="642">
        <f t="shared" si="19"/>
        <v>0</v>
      </c>
      <c r="P72" s="642">
        <f t="shared" si="19"/>
        <v>0</v>
      </c>
      <c r="Q72" s="642">
        <f t="shared" si="19"/>
        <v>0</v>
      </c>
      <c r="R72" s="642">
        <f t="shared" si="19"/>
        <v>0</v>
      </c>
      <c r="S72" s="642">
        <f t="shared" si="19"/>
        <v>0</v>
      </c>
      <c r="T72" s="642">
        <f t="shared" si="19"/>
        <v>0</v>
      </c>
      <c r="U72" s="642">
        <f t="shared" si="19"/>
        <v>0</v>
      </c>
      <c r="V72" s="642">
        <f t="shared" si="19"/>
        <v>0</v>
      </c>
      <c r="W72" s="642">
        <f t="shared" si="19"/>
        <v>0</v>
      </c>
      <c r="X72" s="642">
        <f t="shared" si="19"/>
        <v>2960.46</v>
      </c>
      <c r="Y72" s="642">
        <f t="shared" si="19"/>
        <v>0</v>
      </c>
      <c r="Z72" s="642">
        <f t="shared" si="19"/>
        <v>2960.32</v>
      </c>
      <c r="AA72" s="642">
        <f t="shared" si="19"/>
        <v>5419.24</v>
      </c>
      <c r="AB72" s="642">
        <f t="shared" si="19"/>
        <v>0</v>
      </c>
      <c r="AC72" s="642">
        <f t="shared" si="19"/>
        <v>2229.4299999999998</v>
      </c>
      <c r="AD72" s="642">
        <f t="shared" si="19"/>
        <v>8072.74</v>
      </c>
      <c r="AE72" s="642">
        <f t="shared" si="19"/>
        <v>0</v>
      </c>
      <c r="AF72" s="642">
        <f t="shared" si="19"/>
        <v>11153.37</v>
      </c>
      <c r="AG72" s="642">
        <f t="shared" si="19"/>
        <v>3830.2</v>
      </c>
      <c r="AH72" s="642">
        <f t="shared" si="19"/>
        <v>0</v>
      </c>
      <c r="AI72" s="642">
        <f t="shared" si="19"/>
        <v>3390.66</v>
      </c>
      <c r="AJ72" s="642">
        <f t="shared" si="19"/>
        <v>3937.04</v>
      </c>
      <c r="AK72" s="642">
        <f t="shared" si="19"/>
        <v>0</v>
      </c>
      <c r="AL72" s="642">
        <f t="shared" si="19"/>
        <v>1397.87</v>
      </c>
      <c r="AM72" s="642">
        <f t="shared" si="19"/>
        <v>0</v>
      </c>
      <c r="AN72" s="642">
        <f t="shared" si="19"/>
        <v>0</v>
      </c>
      <c r="AO72" s="642">
        <f t="shared" si="19"/>
        <v>1276.0999999999999</v>
      </c>
      <c r="AP72" s="642">
        <f t="shared" si="19"/>
        <v>0</v>
      </c>
      <c r="AQ72" s="642">
        <f t="shared" si="19"/>
        <v>0</v>
      </c>
      <c r="AR72" s="1783" t="s">
        <v>801</v>
      </c>
    </row>
    <row r="73" spans="1:44" x14ac:dyDescent="0.3">
      <c r="A73" s="631" t="s">
        <v>29</v>
      </c>
      <c r="B73" s="632">
        <v>0</v>
      </c>
      <c r="C73" s="633">
        <f t="shared" ref="C73:C77" si="20">I73+L73+O73+R73+U73+X73+AA73+AD73+AG73+AJ73+AM73+AP73</f>
        <v>0</v>
      </c>
      <c r="D73" s="633"/>
      <c r="E73" s="633"/>
      <c r="F73" s="633"/>
      <c r="G73" s="633"/>
      <c r="H73" s="633"/>
      <c r="I73" s="572"/>
      <c r="J73" s="572"/>
      <c r="K73" s="572"/>
      <c r="L73" s="572"/>
      <c r="M73" s="572"/>
      <c r="N73" s="572"/>
      <c r="O73" s="572"/>
      <c r="P73" s="572"/>
      <c r="Q73" s="572"/>
      <c r="R73" s="572"/>
      <c r="S73" s="572"/>
      <c r="T73" s="572"/>
      <c r="U73" s="572"/>
      <c r="V73" s="572"/>
      <c r="W73" s="572"/>
      <c r="X73" s="572"/>
      <c r="Y73" s="572"/>
      <c r="Z73" s="572"/>
      <c r="AA73" s="572"/>
      <c r="AB73" s="572"/>
      <c r="AC73" s="572"/>
      <c r="AD73" s="572"/>
      <c r="AE73" s="572"/>
      <c r="AF73" s="572"/>
      <c r="AG73" s="572"/>
      <c r="AH73" s="572"/>
      <c r="AI73" s="572"/>
      <c r="AJ73" s="572"/>
      <c r="AK73" s="572"/>
      <c r="AL73" s="572"/>
      <c r="AM73" s="572"/>
      <c r="AN73" s="634"/>
      <c r="AO73" s="572"/>
      <c r="AP73" s="572"/>
      <c r="AQ73" s="659"/>
      <c r="AR73" s="1784"/>
    </row>
    <row r="74" spans="1:44" x14ac:dyDescent="0.3">
      <c r="A74" s="635" t="s">
        <v>382</v>
      </c>
      <c r="B74" s="632">
        <v>0</v>
      </c>
      <c r="C74" s="633">
        <f t="shared" si="20"/>
        <v>0</v>
      </c>
      <c r="D74" s="633"/>
      <c r="E74" s="633"/>
      <c r="F74" s="633"/>
      <c r="G74" s="633"/>
      <c r="H74" s="633"/>
      <c r="I74" s="572"/>
      <c r="J74" s="604"/>
      <c r="K74" s="604"/>
      <c r="L74" s="605"/>
      <c r="M74" s="605"/>
      <c r="N74" s="605"/>
      <c r="O74" s="605"/>
      <c r="P74" s="605"/>
      <c r="Q74" s="605"/>
      <c r="R74" s="605"/>
      <c r="S74" s="605"/>
      <c r="T74" s="605"/>
      <c r="U74" s="605"/>
      <c r="V74" s="605"/>
      <c r="W74" s="605"/>
      <c r="X74" s="605"/>
      <c r="Y74" s="605"/>
      <c r="Z74" s="605"/>
      <c r="AA74" s="605"/>
      <c r="AB74" s="605"/>
      <c r="AC74" s="605"/>
      <c r="AD74" s="605"/>
      <c r="AE74" s="605"/>
      <c r="AF74" s="605"/>
      <c r="AG74" s="605"/>
      <c r="AH74" s="605"/>
      <c r="AI74" s="605"/>
      <c r="AJ74" s="605"/>
      <c r="AK74" s="605"/>
      <c r="AL74" s="605"/>
      <c r="AM74" s="605"/>
      <c r="AN74" s="650"/>
      <c r="AO74" s="605"/>
      <c r="AP74" s="605"/>
      <c r="AQ74" s="659"/>
      <c r="AR74" s="1784"/>
    </row>
    <row r="75" spans="1:44" ht="372.75" customHeight="1" x14ac:dyDescent="0.3">
      <c r="A75" s="635" t="s">
        <v>28</v>
      </c>
      <c r="B75" s="632">
        <v>5290</v>
      </c>
      <c r="C75" s="633">
        <f>I75+L75+O75+R75+U75+X75+AA75+AD75+AG75+AJ75+AM75+AP75</f>
        <v>24219.680000000004</v>
      </c>
      <c r="D75" s="633">
        <f>I75+L75+O75+R75+U75+X75+AA75+AD75+AG75+AJ75+AM75+AP75</f>
        <v>24219.680000000004</v>
      </c>
      <c r="E75" s="633">
        <f>F75</f>
        <v>22407.749999999996</v>
      </c>
      <c r="F75" s="633">
        <f>K75+N75+Q75+T75+W75+Z75+AC75+AF75+AI75+AL75+AO75+AQ75</f>
        <v>22407.749999999996</v>
      </c>
      <c r="G75" s="633">
        <f>F75/C75*100</f>
        <v>92.518769859882511</v>
      </c>
      <c r="H75" s="633">
        <f>F75/D75*100</f>
        <v>92.518769859882511</v>
      </c>
      <c r="I75" s="1249"/>
      <c r="J75" s="1249"/>
      <c r="K75" s="1249"/>
      <c r="L75" s="1249"/>
      <c r="M75" s="1249"/>
      <c r="N75" s="1249"/>
      <c r="O75" s="1249"/>
      <c r="P75" s="1249"/>
      <c r="Q75" s="1249"/>
      <c r="R75" s="1249"/>
      <c r="S75" s="1249"/>
      <c r="T75" s="1249"/>
      <c r="U75" s="1249"/>
      <c r="V75" s="1249"/>
      <c r="W75" s="1249"/>
      <c r="X75" s="1249">
        <v>2960.46</v>
      </c>
      <c r="Y75" s="1249"/>
      <c r="Z75" s="1249">
        <v>2960.32</v>
      </c>
      <c r="AA75" s="1249">
        <v>5419.24</v>
      </c>
      <c r="AB75" s="1249"/>
      <c r="AC75" s="1249">
        <v>2229.4299999999998</v>
      </c>
      <c r="AD75" s="1249">
        <v>8072.74</v>
      </c>
      <c r="AE75" s="1249"/>
      <c r="AF75" s="1249">
        <v>11153.37</v>
      </c>
      <c r="AG75" s="1249">
        <v>3830.2</v>
      </c>
      <c r="AH75" s="1249"/>
      <c r="AI75" s="1249">
        <v>3390.66</v>
      </c>
      <c r="AJ75" s="1249">
        <v>3937.04</v>
      </c>
      <c r="AK75" s="1249"/>
      <c r="AL75" s="1249">
        <v>1397.87</v>
      </c>
      <c r="AM75" s="1249"/>
      <c r="AN75" s="1250"/>
      <c r="AO75" s="1249">
        <v>1276.0999999999999</v>
      </c>
      <c r="AP75" s="1249"/>
      <c r="AQ75" s="1251"/>
      <c r="AR75" s="1784"/>
    </row>
    <row r="76" spans="1:44" s="578" customFormat="1" ht="13.8" x14ac:dyDescent="0.25">
      <c r="A76" s="636" t="s">
        <v>380</v>
      </c>
      <c r="B76" s="576"/>
      <c r="C76" s="637">
        <f t="shared" si="20"/>
        <v>0</v>
      </c>
      <c r="D76" s="637"/>
      <c r="E76" s="637"/>
      <c r="F76" s="637"/>
      <c r="G76" s="637"/>
      <c r="H76" s="63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638"/>
      <c r="AO76" s="577"/>
      <c r="AP76" s="577"/>
      <c r="AQ76" s="620"/>
      <c r="AR76" s="1784"/>
    </row>
    <row r="77" spans="1:44" x14ac:dyDescent="0.3">
      <c r="A77" s="635" t="s">
        <v>275</v>
      </c>
      <c r="B77" s="632">
        <v>0</v>
      </c>
      <c r="C77" s="633">
        <f t="shared" si="20"/>
        <v>0</v>
      </c>
      <c r="D77" s="633"/>
      <c r="E77" s="633"/>
      <c r="F77" s="633"/>
      <c r="G77" s="633"/>
      <c r="H77" s="633"/>
      <c r="I77" s="605"/>
      <c r="J77" s="605"/>
      <c r="K77" s="605"/>
      <c r="L77" s="605"/>
      <c r="M77" s="605"/>
      <c r="N77" s="605"/>
      <c r="O77" s="605"/>
      <c r="P77" s="605"/>
      <c r="Q77" s="605"/>
      <c r="R77" s="605"/>
      <c r="S77" s="605"/>
      <c r="T77" s="605"/>
      <c r="U77" s="605"/>
      <c r="V77" s="605"/>
      <c r="W77" s="605"/>
      <c r="X77" s="605"/>
      <c r="Y77" s="605"/>
      <c r="Z77" s="605"/>
      <c r="AA77" s="605"/>
      <c r="AB77" s="605"/>
      <c r="AC77" s="605"/>
      <c r="AD77" s="605"/>
      <c r="AE77" s="605"/>
      <c r="AF77" s="605"/>
      <c r="AG77" s="605"/>
      <c r="AH77" s="605"/>
      <c r="AI77" s="605"/>
      <c r="AJ77" s="605"/>
      <c r="AK77" s="605"/>
      <c r="AL77" s="605"/>
      <c r="AM77" s="605"/>
      <c r="AN77" s="650"/>
      <c r="AO77" s="605"/>
      <c r="AP77" s="605"/>
      <c r="AQ77" s="659"/>
      <c r="AR77" s="1785"/>
    </row>
    <row r="78" spans="1:44" ht="108.75" customHeight="1" x14ac:dyDescent="0.3">
      <c r="A78" s="1450" t="s">
        <v>613</v>
      </c>
      <c r="B78" s="640"/>
      <c r="C78" s="641">
        <f>C79+C80+C81+C82+C83</f>
        <v>806.42</v>
      </c>
      <c r="D78" s="641">
        <f t="shared" ref="D78:F78" si="21">D79+D80+D81+D82+D83</f>
        <v>806.42</v>
      </c>
      <c r="E78" s="641">
        <f t="shared" si="21"/>
        <v>790.65</v>
      </c>
      <c r="F78" s="641">
        <f t="shared" si="21"/>
        <v>790.65</v>
      </c>
      <c r="G78" s="641">
        <f>F78/C78*100</f>
        <v>98.044443342179008</v>
      </c>
      <c r="H78" s="641">
        <f>F78/D78*100</f>
        <v>98.044443342179008</v>
      </c>
      <c r="I78" s="935"/>
      <c r="J78" s="935"/>
      <c r="K78" s="935"/>
      <c r="L78" s="935"/>
      <c r="M78" s="935"/>
      <c r="N78" s="935"/>
      <c r="O78" s="935"/>
      <c r="P78" s="935"/>
      <c r="Q78" s="935"/>
      <c r="R78" s="935"/>
      <c r="S78" s="935"/>
      <c r="T78" s="935"/>
      <c r="U78" s="935"/>
      <c r="V78" s="935"/>
      <c r="W78" s="935"/>
      <c r="X78" s="935"/>
      <c r="Y78" s="935"/>
      <c r="Z78" s="935"/>
      <c r="AA78" s="935"/>
      <c r="AB78" s="935"/>
      <c r="AC78" s="935"/>
      <c r="AD78" s="935"/>
      <c r="AE78" s="935"/>
      <c r="AF78" s="935"/>
      <c r="AG78" s="935"/>
      <c r="AH78" s="935"/>
      <c r="AI78" s="935"/>
      <c r="AJ78" s="935"/>
      <c r="AK78" s="935"/>
      <c r="AL78" s="935"/>
      <c r="AM78" s="935"/>
      <c r="AN78" s="936"/>
      <c r="AO78" s="935"/>
      <c r="AP78" s="935"/>
      <c r="AQ78" s="937"/>
      <c r="AR78" s="1783" t="s">
        <v>758</v>
      </c>
    </row>
    <row r="79" spans="1:44" x14ac:dyDescent="0.3">
      <c r="A79" s="631" t="s">
        <v>29</v>
      </c>
      <c r="B79" s="632"/>
      <c r="C79" s="633"/>
      <c r="D79" s="633"/>
      <c r="E79" s="633"/>
      <c r="F79" s="633"/>
      <c r="G79" s="633"/>
      <c r="H79" s="633"/>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c r="AG79" s="605"/>
      <c r="AH79" s="605"/>
      <c r="AI79" s="605"/>
      <c r="AJ79" s="605"/>
      <c r="AK79" s="605"/>
      <c r="AL79" s="605"/>
      <c r="AM79" s="605"/>
      <c r="AN79" s="650"/>
      <c r="AO79" s="605"/>
      <c r="AP79" s="605"/>
      <c r="AQ79" s="659"/>
      <c r="AR79" s="1784"/>
    </row>
    <row r="80" spans="1:44" x14ac:dyDescent="0.3">
      <c r="A80" s="635" t="s">
        <v>382</v>
      </c>
      <c r="B80" s="632"/>
      <c r="C80" s="633"/>
      <c r="D80" s="633"/>
      <c r="E80" s="633"/>
      <c r="F80" s="633"/>
      <c r="G80" s="633"/>
      <c r="H80" s="633"/>
      <c r="I80" s="605"/>
      <c r="J80" s="605"/>
      <c r="K80" s="605"/>
      <c r="L80" s="605"/>
      <c r="M80" s="605"/>
      <c r="N80" s="605"/>
      <c r="O80" s="605"/>
      <c r="P80" s="605"/>
      <c r="Q80" s="605"/>
      <c r="R80" s="605"/>
      <c r="S80" s="605"/>
      <c r="T80" s="605"/>
      <c r="U80" s="605"/>
      <c r="V80" s="605"/>
      <c r="W80" s="605"/>
      <c r="X80" s="605"/>
      <c r="Y80" s="605"/>
      <c r="Z80" s="605"/>
      <c r="AA80" s="605"/>
      <c r="AB80" s="605"/>
      <c r="AC80" s="605"/>
      <c r="AD80" s="605"/>
      <c r="AE80" s="605"/>
      <c r="AF80" s="605"/>
      <c r="AG80" s="605"/>
      <c r="AH80" s="605"/>
      <c r="AI80" s="605"/>
      <c r="AJ80" s="605"/>
      <c r="AK80" s="605"/>
      <c r="AL80" s="605"/>
      <c r="AM80" s="605"/>
      <c r="AN80" s="650"/>
      <c r="AO80" s="605"/>
      <c r="AP80" s="605"/>
      <c r="AQ80" s="659"/>
      <c r="AR80" s="1784"/>
    </row>
    <row r="81" spans="1:44" x14ac:dyDescent="0.3">
      <c r="A81" s="635" t="s">
        <v>28</v>
      </c>
      <c r="B81" s="632"/>
      <c r="C81" s="633">
        <f>I81+L81+O81+R81+U81+X81+AA81+AD81+AG81+AJ81+AM81+AP81</f>
        <v>806.42</v>
      </c>
      <c r="D81" s="633">
        <f>I81+L81+O81+R81+U81+X81+AA81+AD81+AG81+AJ81+AM81+AP81</f>
        <v>806.42</v>
      </c>
      <c r="E81" s="633">
        <f t="shared" ref="E81" si="22">F81</f>
        <v>790.65</v>
      </c>
      <c r="F81" s="633">
        <f>K81+N81+Q81+T81+W81+Z81+AC81+AF81+AI81+AL81+AO81+AQ81</f>
        <v>790.65</v>
      </c>
      <c r="G81" s="633">
        <f>F81/C81*100</f>
        <v>98.044443342179008</v>
      </c>
      <c r="H81" s="633">
        <f>F81/D81*100</f>
        <v>98.044443342179008</v>
      </c>
      <c r="I81" s="605"/>
      <c r="J81" s="605"/>
      <c r="K81" s="605"/>
      <c r="L81" s="605"/>
      <c r="M81" s="605"/>
      <c r="N81" s="605"/>
      <c r="O81" s="605"/>
      <c r="P81" s="605"/>
      <c r="Q81" s="605"/>
      <c r="R81" s="605"/>
      <c r="S81" s="605"/>
      <c r="T81" s="605"/>
      <c r="U81" s="605"/>
      <c r="V81" s="605"/>
      <c r="W81" s="605"/>
      <c r="X81" s="605"/>
      <c r="Y81" s="605"/>
      <c r="Z81" s="605"/>
      <c r="AA81" s="605"/>
      <c r="AB81" s="605"/>
      <c r="AC81" s="605"/>
      <c r="AD81" s="605"/>
      <c r="AE81" s="605"/>
      <c r="AF81" s="605"/>
      <c r="AG81" s="605">
        <v>790.65</v>
      </c>
      <c r="AH81" s="605"/>
      <c r="AI81" s="605">
        <v>790.65</v>
      </c>
      <c r="AJ81" s="605">
        <v>15.77</v>
      </c>
      <c r="AK81" s="605"/>
      <c r="AL81" s="605"/>
      <c r="AM81" s="605"/>
      <c r="AN81" s="650"/>
      <c r="AO81" s="605"/>
      <c r="AP81" s="605"/>
      <c r="AQ81" s="659"/>
      <c r="AR81" s="1784"/>
    </row>
    <row r="82" spans="1:44" x14ac:dyDescent="0.3">
      <c r="A82" s="636" t="s">
        <v>380</v>
      </c>
      <c r="B82" s="632"/>
      <c r="C82" s="633"/>
      <c r="D82" s="633"/>
      <c r="E82" s="633"/>
      <c r="F82" s="633"/>
      <c r="G82" s="633"/>
      <c r="H82" s="633"/>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50"/>
      <c r="AO82" s="605"/>
      <c r="AP82" s="605"/>
      <c r="AQ82" s="659"/>
      <c r="AR82" s="1784"/>
    </row>
    <row r="83" spans="1:44" x14ac:dyDescent="0.3">
      <c r="A83" s="635" t="s">
        <v>275</v>
      </c>
      <c r="B83" s="632"/>
      <c r="C83" s="633"/>
      <c r="D83" s="633"/>
      <c r="E83" s="633"/>
      <c r="F83" s="633"/>
      <c r="G83" s="633"/>
      <c r="H83" s="633"/>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50"/>
      <c r="AO83" s="605"/>
      <c r="AP83" s="605"/>
      <c r="AQ83" s="659"/>
      <c r="AR83" s="1785"/>
    </row>
    <row r="84" spans="1:44" ht="122.25" customHeight="1" x14ac:dyDescent="0.3">
      <c r="A84" s="1451" t="s">
        <v>594</v>
      </c>
      <c r="B84" s="1003"/>
      <c r="C84" s="1004">
        <f t="shared" ref="C84:AQ84" si="23">C87</f>
        <v>7162.7</v>
      </c>
      <c r="D84" s="1004">
        <f t="shared" si="23"/>
        <v>7162.7</v>
      </c>
      <c r="E84" s="1004">
        <f t="shared" si="23"/>
        <v>7162.6900000000005</v>
      </c>
      <c r="F84" s="1004">
        <f t="shared" si="23"/>
        <v>7162.6900000000005</v>
      </c>
      <c r="G84" s="1004">
        <f t="shared" si="23"/>
        <v>99.999860387842588</v>
      </c>
      <c r="H84" s="1004">
        <f t="shared" si="23"/>
        <v>99.999860387842588</v>
      </c>
      <c r="I84" s="1005">
        <f t="shared" si="23"/>
        <v>0</v>
      </c>
      <c r="J84" s="1005">
        <f t="shared" si="23"/>
        <v>0</v>
      </c>
      <c r="K84" s="1005">
        <f t="shared" si="23"/>
        <v>0</v>
      </c>
      <c r="L84" s="1005">
        <f t="shared" si="23"/>
        <v>0</v>
      </c>
      <c r="M84" s="1005">
        <f t="shared" si="23"/>
        <v>0</v>
      </c>
      <c r="N84" s="1005">
        <f t="shared" si="23"/>
        <v>0</v>
      </c>
      <c r="O84" s="1005">
        <f t="shared" si="23"/>
        <v>0</v>
      </c>
      <c r="P84" s="1005">
        <f t="shared" si="23"/>
        <v>0</v>
      </c>
      <c r="Q84" s="1005">
        <f t="shared" si="23"/>
        <v>0</v>
      </c>
      <c r="R84" s="1005">
        <f t="shared" si="23"/>
        <v>0</v>
      </c>
      <c r="S84" s="1005">
        <f t="shared" si="23"/>
        <v>0</v>
      </c>
      <c r="T84" s="1005">
        <f t="shared" si="23"/>
        <v>0</v>
      </c>
      <c r="U84" s="1005">
        <f t="shared" si="23"/>
        <v>0</v>
      </c>
      <c r="V84" s="1005">
        <f t="shared" si="23"/>
        <v>0</v>
      </c>
      <c r="W84" s="1005">
        <f t="shared" si="23"/>
        <v>0</v>
      </c>
      <c r="X84" s="1005">
        <f t="shared" si="23"/>
        <v>0</v>
      </c>
      <c r="Y84" s="1005">
        <f t="shared" si="23"/>
        <v>0</v>
      </c>
      <c r="Z84" s="1005">
        <f t="shared" si="23"/>
        <v>0</v>
      </c>
      <c r="AA84" s="1005">
        <f t="shared" si="23"/>
        <v>0</v>
      </c>
      <c r="AB84" s="1005">
        <f t="shared" si="23"/>
        <v>0</v>
      </c>
      <c r="AC84" s="1005">
        <f t="shared" si="23"/>
        <v>0</v>
      </c>
      <c r="AD84" s="1005">
        <f t="shared" si="23"/>
        <v>0</v>
      </c>
      <c r="AE84" s="1005">
        <f t="shared" si="23"/>
        <v>0</v>
      </c>
      <c r="AF84" s="1005">
        <f t="shared" si="23"/>
        <v>0</v>
      </c>
      <c r="AG84" s="1005">
        <f t="shared" si="23"/>
        <v>6968.8</v>
      </c>
      <c r="AH84" s="1005">
        <f t="shared" si="23"/>
        <v>0</v>
      </c>
      <c r="AI84" s="1005">
        <f t="shared" si="23"/>
        <v>0</v>
      </c>
      <c r="AJ84" s="1005">
        <f t="shared" si="23"/>
        <v>193.9</v>
      </c>
      <c r="AK84" s="1005">
        <f t="shared" si="23"/>
        <v>0</v>
      </c>
      <c r="AL84" s="1005">
        <f t="shared" si="23"/>
        <v>7162.6900000000005</v>
      </c>
      <c r="AM84" s="1005">
        <f t="shared" si="23"/>
        <v>0</v>
      </c>
      <c r="AN84" s="1005">
        <f t="shared" si="23"/>
        <v>0</v>
      </c>
      <c r="AO84" s="1005">
        <f t="shared" si="23"/>
        <v>0</v>
      </c>
      <c r="AP84" s="1005">
        <f t="shared" si="23"/>
        <v>0</v>
      </c>
      <c r="AQ84" s="1004">
        <f t="shared" si="23"/>
        <v>0</v>
      </c>
      <c r="AR84" s="635" t="s">
        <v>737</v>
      </c>
    </row>
    <row r="85" spans="1:44" x14ac:dyDescent="0.3">
      <c r="A85" s="631" t="s">
        <v>29</v>
      </c>
      <c r="B85" s="632"/>
      <c r="C85" s="633"/>
      <c r="D85" s="633"/>
      <c r="E85" s="633"/>
      <c r="F85" s="633"/>
      <c r="G85" s="633"/>
      <c r="H85" s="633"/>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50"/>
      <c r="AO85" s="605"/>
      <c r="AP85" s="605"/>
      <c r="AQ85" s="659"/>
      <c r="AR85" s="1000"/>
    </row>
    <row r="86" spans="1:44" x14ac:dyDescent="0.3">
      <c r="A86" s="635" t="s">
        <v>382</v>
      </c>
      <c r="B86" s="632"/>
      <c r="C86" s="633"/>
      <c r="D86" s="633"/>
      <c r="E86" s="633"/>
      <c r="F86" s="633"/>
      <c r="G86" s="633"/>
      <c r="H86" s="633"/>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50"/>
      <c r="AO86" s="605"/>
      <c r="AP86" s="605"/>
      <c r="AQ86" s="659"/>
      <c r="AR86" s="1000"/>
    </row>
    <row r="87" spans="1:44" x14ac:dyDescent="0.3">
      <c r="A87" s="635" t="s">
        <v>28</v>
      </c>
      <c r="B87" s="632"/>
      <c r="C87" s="633">
        <f>I87+L87+O87+R87+U87+X87+AA87+AD87+AG87+AJ87+AM87+AP87</f>
        <v>7162.7</v>
      </c>
      <c r="D87" s="633">
        <f>I87+L87+O87+R87+U87+X87+AA87+AD87+AG87+AJ87+AM87+AP87</f>
        <v>7162.7</v>
      </c>
      <c r="E87" s="633">
        <f>F87</f>
        <v>7162.6900000000005</v>
      </c>
      <c r="F87" s="633">
        <f>K87+N87+Q87+T87+W87+Z87+AC87+AF87+AI87+AL87+AO87+AQ87</f>
        <v>7162.6900000000005</v>
      </c>
      <c r="G87" s="633">
        <f>F87/C87*100</f>
        <v>99.999860387842588</v>
      </c>
      <c r="H87" s="633">
        <f>F87/D87*100</f>
        <v>99.999860387842588</v>
      </c>
      <c r="I87" s="605"/>
      <c r="J87" s="605"/>
      <c r="K87" s="605"/>
      <c r="L87" s="605"/>
      <c r="M87" s="605"/>
      <c r="N87" s="605"/>
      <c r="O87" s="605"/>
      <c r="P87" s="605"/>
      <c r="Q87" s="605"/>
      <c r="R87" s="605"/>
      <c r="S87" s="605"/>
      <c r="T87" s="605"/>
      <c r="U87" s="605"/>
      <c r="V87" s="605"/>
      <c r="W87" s="605"/>
      <c r="X87" s="605"/>
      <c r="Y87" s="605"/>
      <c r="Z87" s="605"/>
      <c r="AA87" s="605"/>
      <c r="AB87" s="605"/>
      <c r="AC87" s="605"/>
      <c r="AD87" s="605"/>
      <c r="AE87" s="605"/>
      <c r="AF87" s="605"/>
      <c r="AG87" s="605">
        <v>6968.8</v>
      </c>
      <c r="AH87" s="605"/>
      <c r="AI87" s="605"/>
      <c r="AJ87" s="605">
        <v>193.9</v>
      </c>
      <c r="AK87" s="605"/>
      <c r="AL87" s="605">
        <f>6968.8+193.89</f>
        <v>7162.6900000000005</v>
      </c>
      <c r="AM87" s="605"/>
      <c r="AN87" s="650"/>
      <c r="AO87" s="605"/>
      <c r="AP87" s="605"/>
      <c r="AQ87" s="659"/>
      <c r="AR87" s="1000"/>
    </row>
    <row r="88" spans="1:44" x14ac:dyDescent="0.3">
      <c r="A88" s="1002" t="s">
        <v>380</v>
      </c>
      <c r="B88" s="632"/>
      <c r="C88" s="633"/>
      <c r="D88" s="633"/>
      <c r="E88" s="633"/>
      <c r="F88" s="633"/>
      <c r="G88" s="633"/>
      <c r="H88" s="633"/>
      <c r="I88" s="605"/>
      <c r="J88" s="605"/>
      <c r="K88" s="605"/>
      <c r="L88" s="605"/>
      <c r="M88" s="605"/>
      <c r="N88" s="605"/>
      <c r="O88" s="605"/>
      <c r="P88" s="605"/>
      <c r="Q88" s="605"/>
      <c r="R88" s="605"/>
      <c r="S88" s="605"/>
      <c r="T88" s="605"/>
      <c r="U88" s="605"/>
      <c r="V88" s="605"/>
      <c r="W88" s="605"/>
      <c r="X88" s="605"/>
      <c r="Y88" s="605"/>
      <c r="Z88" s="605"/>
      <c r="AA88" s="605"/>
      <c r="AB88" s="605"/>
      <c r="AC88" s="605"/>
      <c r="AD88" s="605"/>
      <c r="AE88" s="605"/>
      <c r="AF88" s="605"/>
      <c r="AG88" s="605"/>
      <c r="AH88" s="605"/>
      <c r="AI88" s="605"/>
      <c r="AJ88" s="605"/>
      <c r="AK88" s="605"/>
      <c r="AL88" s="605"/>
      <c r="AM88" s="605"/>
      <c r="AN88" s="650"/>
      <c r="AO88" s="605"/>
      <c r="AP88" s="605"/>
      <c r="AQ88" s="659"/>
      <c r="AR88" s="1000"/>
    </row>
    <row r="89" spans="1:44" x14ac:dyDescent="0.3">
      <c r="A89" s="635" t="s">
        <v>275</v>
      </c>
      <c r="B89" s="632"/>
      <c r="C89" s="633"/>
      <c r="D89" s="633"/>
      <c r="E89" s="633"/>
      <c r="F89" s="633"/>
      <c r="G89" s="633"/>
      <c r="H89" s="633"/>
      <c r="I89" s="605"/>
      <c r="J89" s="605"/>
      <c r="K89" s="605"/>
      <c r="L89" s="605"/>
      <c r="M89" s="605"/>
      <c r="N89" s="605"/>
      <c r="O89" s="605"/>
      <c r="P89" s="605"/>
      <c r="Q89" s="605"/>
      <c r="R89" s="605"/>
      <c r="S89" s="605"/>
      <c r="T89" s="605"/>
      <c r="U89" s="605"/>
      <c r="V89" s="605"/>
      <c r="W89" s="605"/>
      <c r="X89" s="605"/>
      <c r="Y89" s="605"/>
      <c r="Z89" s="605"/>
      <c r="AA89" s="605"/>
      <c r="AB89" s="605"/>
      <c r="AC89" s="605"/>
      <c r="AD89" s="605"/>
      <c r="AE89" s="605"/>
      <c r="AF89" s="605"/>
      <c r="AG89" s="605"/>
      <c r="AH89" s="605"/>
      <c r="AI89" s="605"/>
      <c r="AJ89" s="605"/>
      <c r="AK89" s="605"/>
      <c r="AL89" s="605"/>
      <c r="AM89" s="605"/>
      <c r="AN89" s="650"/>
      <c r="AO89" s="605"/>
      <c r="AP89" s="605"/>
      <c r="AQ89" s="659"/>
      <c r="AR89" s="1000"/>
    </row>
    <row r="90" spans="1:44" ht="54.75" customHeight="1" x14ac:dyDescent="0.3">
      <c r="A90" s="1451" t="s">
        <v>638</v>
      </c>
      <c r="B90" s="1003"/>
      <c r="C90" s="1004">
        <f t="shared" ref="C90:AQ90" si="24">C93</f>
        <v>148.30000000000001</v>
      </c>
      <c r="D90" s="1004">
        <f t="shared" si="24"/>
        <v>148.30000000000001</v>
      </c>
      <c r="E90" s="1004">
        <f t="shared" si="24"/>
        <v>148.30000000000001</v>
      </c>
      <c r="F90" s="1004">
        <f t="shared" si="24"/>
        <v>148.30000000000001</v>
      </c>
      <c r="G90" s="1004">
        <f t="shared" si="24"/>
        <v>100</v>
      </c>
      <c r="H90" s="1004">
        <f t="shared" si="24"/>
        <v>100</v>
      </c>
      <c r="I90" s="1005">
        <f t="shared" si="24"/>
        <v>0</v>
      </c>
      <c r="J90" s="1005">
        <f t="shared" si="24"/>
        <v>0</v>
      </c>
      <c r="K90" s="1005">
        <f t="shared" si="24"/>
        <v>0</v>
      </c>
      <c r="L90" s="1005">
        <f t="shared" si="24"/>
        <v>0</v>
      </c>
      <c r="M90" s="1005">
        <f t="shared" si="24"/>
        <v>0</v>
      </c>
      <c r="N90" s="1005">
        <f t="shared" si="24"/>
        <v>0</v>
      </c>
      <c r="O90" s="1005">
        <f t="shared" si="24"/>
        <v>0</v>
      </c>
      <c r="P90" s="1005">
        <f t="shared" si="24"/>
        <v>0</v>
      </c>
      <c r="Q90" s="1005">
        <f t="shared" si="24"/>
        <v>0</v>
      </c>
      <c r="R90" s="1005">
        <f t="shared" si="24"/>
        <v>0</v>
      </c>
      <c r="S90" s="1005">
        <f t="shared" si="24"/>
        <v>0</v>
      </c>
      <c r="T90" s="1005">
        <f t="shared" si="24"/>
        <v>0</v>
      </c>
      <c r="U90" s="1005">
        <f t="shared" si="24"/>
        <v>0</v>
      </c>
      <c r="V90" s="1005">
        <f t="shared" si="24"/>
        <v>0</v>
      </c>
      <c r="W90" s="1005">
        <f t="shared" si="24"/>
        <v>0</v>
      </c>
      <c r="X90" s="1005">
        <f t="shared" si="24"/>
        <v>148.30000000000001</v>
      </c>
      <c r="Y90" s="1005">
        <f t="shared" si="24"/>
        <v>0</v>
      </c>
      <c r="Z90" s="1005">
        <f t="shared" si="24"/>
        <v>148.30000000000001</v>
      </c>
      <c r="AA90" s="1005">
        <f t="shared" si="24"/>
        <v>0</v>
      </c>
      <c r="AB90" s="1005">
        <f t="shared" si="24"/>
        <v>0</v>
      </c>
      <c r="AC90" s="1005">
        <f t="shared" si="24"/>
        <v>0</v>
      </c>
      <c r="AD90" s="1005">
        <f t="shared" si="24"/>
        <v>0</v>
      </c>
      <c r="AE90" s="1005">
        <f t="shared" si="24"/>
        <v>0</v>
      </c>
      <c r="AF90" s="1005">
        <f t="shared" si="24"/>
        <v>0</v>
      </c>
      <c r="AG90" s="1005">
        <f t="shared" si="24"/>
        <v>0</v>
      </c>
      <c r="AH90" s="1005">
        <f t="shared" si="24"/>
        <v>0</v>
      </c>
      <c r="AI90" s="1005">
        <f t="shared" si="24"/>
        <v>0</v>
      </c>
      <c r="AJ90" s="1005">
        <f t="shared" si="24"/>
        <v>0</v>
      </c>
      <c r="AK90" s="1005">
        <f t="shared" si="24"/>
        <v>0</v>
      </c>
      <c r="AL90" s="1005">
        <f t="shared" si="24"/>
        <v>0</v>
      </c>
      <c r="AM90" s="1005">
        <f t="shared" si="24"/>
        <v>0</v>
      </c>
      <c r="AN90" s="1005">
        <f t="shared" si="24"/>
        <v>0</v>
      </c>
      <c r="AO90" s="1005">
        <f t="shared" si="24"/>
        <v>0</v>
      </c>
      <c r="AP90" s="1005">
        <f t="shared" si="24"/>
        <v>0</v>
      </c>
      <c r="AQ90" s="1004">
        <f t="shared" si="24"/>
        <v>0</v>
      </c>
      <c r="AR90" s="1181" t="s">
        <v>640</v>
      </c>
    </row>
    <row r="91" spans="1:44" x14ac:dyDescent="0.3">
      <c r="A91" s="631" t="s">
        <v>29</v>
      </c>
      <c r="B91" s="632"/>
      <c r="C91" s="633"/>
      <c r="D91" s="633"/>
      <c r="E91" s="633"/>
      <c r="F91" s="633"/>
      <c r="G91" s="633"/>
      <c r="H91" s="633"/>
      <c r="I91" s="605"/>
      <c r="J91" s="605"/>
      <c r="K91" s="605"/>
      <c r="L91" s="605"/>
      <c r="M91" s="605"/>
      <c r="N91" s="605"/>
      <c r="O91" s="605"/>
      <c r="P91" s="605"/>
      <c r="Q91" s="605"/>
      <c r="R91" s="605"/>
      <c r="S91" s="605"/>
      <c r="T91" s="605"/>
      <c r="U91" s="605"/>
      <c r="V91" s="605"/>
      <c r="W91" s="605"/>
      <c r="X91" s="605"/>
      <c r="Y91" s="605"/>
      <c r="Z91" s="605"/>
      <c r="AA91" s="605"/>
      <c r="AB91" s="605"/>
      <c r="AC91" s="605"/>
      <c r="AD91" s="605"/>
      <c r="AE91" s="605"/>
      <c r="AF91" s="605"/>
      <c r="AG91" s="605"/>
      <c r="AH91" s="605"/>
      <c r="AI91" s="605"/>
      <c r="AJ91" s="605"/>
      <c r="AK91" s="605"/>
      <c r="AL91" s="605"/>
      <c r="AM91" s="605"/>
      <c r="AN91" s="650"/>
      <c r="AO91" s="605"/>
      <c r="AP91" s="605"/>
      <c r="AQ91" s="659"/>
      <c r="AR91" s="1171"/>
    </row>
    <row r="92" spans="1:44" x14ac:dyDescent="0.3">
      <c r="A92" s="635" t="s">
        <v>382</v>
      </c>
      <c r="B92" s="632"/>
      <c r="C92" s="633"/>
      <c r="D92" s="633"/>
      <c r="E92" s="633"/>
      <c r="F92" s="633"/>
      <c r="G92" s="633"/>
      <c r="H92" s="633"/>
      <c r="I92" s="605"/>
      <c r="J92" s="605"/>
      <c r="K92" s="605"/>
      <c r="L92" s="605"/>
      <c r="M92" s="605"/>
      <c r="N92" s="605"/>
      <c r="O92" s="605"/>
      <c r="P92" s="605"/>
      <c r="Q92" s="605"/>
      <c r="R92" s="605"/>
      <c r="S92" s="605"/>
      <c r="T92" s="605"/>
      <c r="U92" s="605"/>
      <c r="V92" s="605"/>
      <c r="W92" s="605"/>
      <c r="X92" s="605"/>
      <c r="Y92" s="605"/>
      <c r="Z92" s="605"/>
      <c r="AA92" s="605"/>
      <c r="AB92" s="605"/>
      <c r="AC92" s="605"/>
      <c r="AD92" s="605"/>
      <c r="AE92" s="605"/>
      <c r="AF92" s="605"/>
      <c r="AG92" s="605"/>
      <c r="AH92" s="605"/>
      <c r="AI92" s="605"/>
      <c r="AJ92" s="605"/>
      <c r="AK92" s="605"/>
      <c r="AL92" s="605"/>
      <c r="AM92" s="605"/>
      <c r="AN92" s="650"/>
      <c r="AO92" s="605"/>
      <c r="AP92" s="605"/>
      <c r="AQ92" s="659"/>
      <c r="AR92" s="1171"/>
    </row>
    <row r="93" spans="1:44" x14ac:dyDescent="0.3">
      <c r="A93" s="635" t="s">
        <v>28</v>
      </c>
      <c r="B93" s="632"/>
      <c r="C93" s="633">
        <f>I93+L93+O93+R93+U93+X93+AA93+AD93+AG93+AJ93+AM93+AP93</f>
        <v>148.30000000000001</v>
      </c>
      <c r="D93" s="633">
        <f>I93+L93+O93+R93+U93+X93+AA93+AD93+AG93+AJ93+AM93+AP93</f>
        <v>148.30000000000001</v>
      </c>
      <c r="E93" s="633">
        <f>F93</f>
        <v>148.30000000000001</v>
      </c>
      <c r="F93" s="633">
        <f>K93+N93+Q93+T93+W93+Z93+AC93+AF93+AI93+AL93+AO93+AQ93</f>
        <v>148.30000000000001</v>
      </c>
      <c r="G93" s="633">
        <f>F93/C93*100</f>
        <v>100</v>
      </c>
      <c r="H93" s="633">
        <f>F93/D93*100</f>
        <v>100</v>
      </c>
      <c r="I93" s="605"/>
      <c r="J93" s="605"/>
      <c r="K93" s="605"/>
      <c r="L93" s="605"/>
      <c r="M93" s="605"/>
      <c r="N93" s="605"/>
      <c r="O93" s="605"/>
      <c r="P93" s="605"/>
      <c r="Q93" s="605"/>
      <c r="R93" s="605"/>
      <c r="S93" s="605"/>
      <c r="T93" s="605"/>
      <c r="U93" s="605"/>
      <c r="V93" s="605"/>
      <c r="W93" s="605"/>
      <c r="X93" s="605">
        <v>148.30000000000001</v>
      </c>
      <c r="Y93" s="605"/>
      <c r="Z93" s="605">
        <v>148.30000000000001</v>
      </c>
      <c r="AA93" s="1182"/>
      <c r="AB93" s="605"/>
      <c r="AC93" s="605"/>
      <c r="AD93" s="605"/>
      <c r="AE93" s="605"/>
      <c r="AF93" s="605"/>
      <c r="AG93" s="605"/>
      <c r="AH93" s="605"/>
      <c r="AI93" s="605"/>
      <c r="AJ93" s="605"/>
      <c r="AK93" s="605"/>
      <c r="AL93" s="605"/>
      <c r="AM93" s="605"/>
      <c r="AN93" s="650"/>
      <c r="AO93" s="605"/>
      <c r="AP93" s="605"/>
      <c r="AQ93" s="659"/>
      <c r="AR93" s="1171"/>
    </row>
    <row r="94" spans="1:44" x14ac:dyDescent="0.3">
      <c r="A94" s="1002" t="s">
        <v>380</v>
      </c>
      <c r="B94" s="632"/>
      <c r="C94" s="633"/>
      <c r="D94" s="633"/>
      <c r="E94" s="633"/>
      <c r="F94" s="633"/>
      <c r="G94" s="633"/>
      <c r="H94" s="633"/>
      <c r="I94" s="605"/>
      <c r="J94" s="605"/>
      <c r="K94" s="605"/>
      <c r="L94" s="605"/>
      <c r="M94" s="605"/>
      <c r="N94" s="605"/>
      <c r="O94" s="605"/>
      <c r="P94" s="605"/>
      <c r="Q94" s="605"/>
      <c r="R94" s="605"/>
      <c r="S94" s="605"/>
      <c r="T94" s="605"/>
      <c r="U94" s="605"/>
      <c r="V94" s="605"/>
      <c r="W94" s="605"/>
      <c r="X94" s="605"/>
      <c r="Y94" s="605"/>
      <c r="Z94" s="605"/>
      <c r="AA94" s="605"/>
      <c r="AB94" s="605"/>
      <c r="AC94" s="605"/>
      <c r="AD94" s="605"/>
      <c r="AE94" s="605"/>
      <c r="AF94" s="605"/>
      <c r="AG94" s="605"/>
      <c r="AH94" s="605"/>
      <c r="AI94" s="605"/>
      <c r="AJ94" s="605"/>
      <c r="AK94" s="605"/>
      <c r="AL94" s="605"/>
      <c r="AM94" s="605"/>
      <c r="AN94" s="650"/>
      <c r="AO94" s="605"/>
      <c r="AP94" s="605"/>
      <c r="AQ94" s="659"/>
      <c r="AR94" s="1171"/>
    </row>
    <row r="95" spans="1:44" x14ac:dyDescent="0.3">
      <c r="A95" s="635" t="s">
        <v>275</v>
      </c>
      <c r="B95" s="632"/>
      <c r="C95" s="633"/>
      <c r="D95" s="633"/>
      <c r="E95" s="633"/>
      <c r="F95" s="633"/>
      <c r="G95" s="633"/>
      <c r="H95" s="633"/>
      <c r="I95" s="605"/>
      <c r="J95" s="605"/>
      <c r="K95" s="605"/>
      <c r="L95" s="605"/>
      <c r="M95" s="605"/>
      <c r="N95" s="605"/>
      <c r="O95" s="605"/>
      <c r="P95" s="605"/>
      <c r="Q95" s="605"/>
      <c r="R95" s="605"/>
      <c r="S95" s="605"/>
      <c r="T95" s="605"/>
      <c r="U95" s="605"/>
      <c r="V95" s="605"/>
      <c r="W95" s="605"/>
      <c r="X95" s="605"/>
      <c r="Y95" s="605"/>
      <c r="Z95" s="605"/>
      <c r="AA95" s="605"/>
      <c r="AB95" s="605"/>
      <c r="AC95" s="605"/>
      <c r="AD95" s="605"/>
      <c r="AE95" s="605"/>
      <c r="AF95" s="605"/>
      <c r="AG95" s="605"/>
      <c r="AH95" s="605"/>
      <c r="AI95" s="605"/>
      <c r="AJ95" s="605"/>
      <c r="AK95" s="605"/>
      <c r="AL95" s="605"/>
      <c r="AM95" s="605"/>
      <c r="AN95" s="650"/>
      <c r="AO95" s="605"/>
      <c r="AP95" s="605"/>
      <c r="AQ95" s="659"/>
      <c r="AR95" s="1171"/>
    </row>
    <row r="96" spans="1:44" s="630" customFormat="1" x14ac:dyDescent="0.3">
      <c r="A96" s="651" t="s">
        <v>410</v>
      </c>
      <c r="B96" s="628" t="e">
        <f>B98+B99</f>
        <v>#REF!</v>
      </c>
      <c r="C96" s="628">
        <f>C98+C99</f>
        <v>201205.20000000004</v>
      </c>
      <c r="D96" s="628">
        <f t="shared" ref="D96:F96" si="25">D98+D99</f>
        <v>201056.90000000002</v>
      </c>
      <c r="E96" s="628">
        <f t="shared" si="25"/>
        <v>185297.03999999998</v>
      </c>
      <c r="F96" s="628">
        <f t="shared" si="25"/>
        <v>185297.03999999998</v>
      </c>
      <c r="G96" s="628">
        <f>F96/C96*100</f>
        <v>92.093564182237813</v>
      </c>
      <c r="H96" s="628">
        <f>F96/D96*100</f>
        <v>92.161492592395462</v>
      </c>
      <c r="I96" s="629">
        <f t="shared" ref="I96:AQ96" si="26">I98+I99</f>
        <v>12558.39</v>
      </c>
      <c r="J96" s="629" t="e">
        <f t="shared" si="26"/>
        <v>#REF!</v>
      </c>
      <c r="K96" s="629">
        <f t="shared" si="26"/>
        <v>8610.26</v>
      </c>
      <c r="L96" s="629">
        <f t="shared" si="26"/>
        <v>19227.650000000001</v>
      </c>
      <c r="M96" s="629" t="e">
        <f t="shared" si="26"/>
        <v>#REF!</v>
      </c>
      <c r="N96" s="629">
        <f t="shared" si="26"/>
        <v>13157.04</v>
      </c>
      <c r="O96" s="629">
        <f t="shared" si="26"/>
        <v>14334.69</v>
      </c>
      <c r="P96" s="629" t="e">
        <f t="shared" si="26"/>
        <v>#REF!</v>
      </c>
      <c r="Q96" s="629">
        <f t="shared" si="26"/>
        <v>14495.029999999999</v>
      </c>
      <c r="R96" s="629">
        <f t="shared" si="26"/>
        <v>18966.190000000002</v>
      </c>
      <c r="S96" s="629" t="e">
        <f t="shared" si="26"/>
        <v>#REF!</v>
      </c>
      <c r="T96" s="629">
        <f t="shared" si="26"/>
        <v>17779.61</v>
      </c>
      <c r="U96" s="629">
        <f t="shared" si="26"/>
        <v>14094.75</v>
      </c>
      <c r="V96" s="629" t="e">
        <f t="shared" si="26"/>
        <v>#REF!</v>
      </c>
      <c r="W96" s="629">
        <f t="shared" si="26"/>
        <v>11137.97</v>
      </c>
      <c r="X96" s="629">
        <f t="shared" si="26"/>
        <v>18305.38</v>
      </c>
      <c r="Y96" s="629" t="e">
        <f t="shared" si="26"/>
        <v>#REF!</v>
      </c>
      <c r="Z96" s="629">
        <f t="shared" si="26"/>
        <v>13215.2</v>
      </c>
      <c r="AA96" s="629">
        <f t="shared" si="26"/>
        <v>19441.63</v>
      </c>
      <c r="AB96" s="629" t="e">
        <f t="shared" si="26"/>
        <v>#REF!</v>
      </c>
      <c r="AC96" s="629">
        <f t="shared" si="26"/>
        <v>14753.53</v>
      </c>
      <c r="AD96" s="629">
        <f t="shared" si="26"/>
        <v>20590.829999999998</v>
      </c>
      <c r="AE96" s="629" t="e">
        <f t="shared" si="26"/>
        <v>#REF!</v>
      </c>
      <c r="AF96" s="629">
        <f t="shared" si="26"/>
        <v>26870.89</v>
      </c>
      <c r="AG96" s="629">
        <f t="shared" si="26"/>
        <v>15494.880000000001</v>
      </c>
      <c r="AH96" s="629" t="e">
        <f t="shared" si="26"/>
        <v>#REF!</v>
      </c>
      <c r="AI96" s="629">
        <f t="shared" si="26"/>
        <v>15469.39</v>
      </c>
      <c r="AJ96" s="629">
        <f t="shared" si="26"/>
        <v>21833.989999999998</v>
      </c>
      <c r="AK96" s="629" t="e">
        <f t="shared" si="26"/>
        <v>#REF!</v>
      </c>
      <c r="AL96" s="629">
        <f t="shared" si="26"/>
        <v>13937.169999999998</v>
      </c>
      <c r="AM96" s="629">
        <f t="shared" si="26"/>
        <v>8917.9</v>
      </c>
      <c r="AN96" s="629" t="e">
        <f t="shared" si="26"/>
        <v>#REF!</v>
      </c>
      <c r="AO96" s="629">
        <f t="shared" si="26"/>
        <v>11622.619999999999</v>
      </c>
      <c r="AP96" s="629">
        <f t="shared" si="26"/>
        <v>10127.920000000002</v>
      </c>
      <c r="AQ96" s="629">
        <f t="shared" si="26"/>
        <v>24248.33</v>
      </c>
      <c r="AR96" s="658"/>
    </row>
    <row r="97" spans="1:44" x14ac:dyDescent="0.3">
      <c r="A97" s="631" t="s">
        <v>29</v>
      </c>
      <c r="B97" s="632" t="e">
        <f>#REF!+B67+B61+B55+B49+B43+B31+B7</f>
        <v>#REF!</v>
      </c>
      <c r="C97" s="632">
        <f>C67+C61+C55+C49+C43+C31+C7+C85</f>
        <v>0</v>
      </c>
      <c r="D97" s="632">
        <f>D67+D61+D55+D49+D43+D31+D7+D85</f>
        <v>0</v>
      </c>
      <c r="E97" s="632"/>
      <c r="F97" s="632"/>
      <c r="G97" s="632"/>
      <c r="H97" s="632"/>
      <c r="I97" s="571"/>
      <c r="J97" s="571"/>
      <c r="K97" s="571"/>
      <c r="L97" s="571"/>
      <c r="M97" s="571"/>
      <c r="N97" s="571"/>
      <c r="O97" s="571"/>
      <c r="P97" s="571"/>
      <c r="Q97" s="571"/>
      <c r="R97" s="571"/>
      <c r="S97" s="571"/>
      <c r="T97" s="571"/>
      <c r="U97" s="571"/>
      <c r="V97" s="571"/>
      <c r="W97" s="571"/>
      <c r="X97" s="571"/>
      <c r="Y97" s="571"/>
      <c r="Z97" s="571"/>
      <c r="AA97" s="571"/>
      <c r="AB97" s="571"/>
      <c r="AC97" s="571"/>
      <c r="AD97" s="571"/>
      <c r="AE97" s="571"/>
      <c r="AF97" s="571"/>
      <c r="AG97" s="571"/>
      <c r="AH97" s="571"/>
      <c r="AI97" s="571"/>
      <c r="AJ97" s="571"/>
      <c r="AK97" s="571"/>
      <c r="AL97" s="571"/>
      <c r="AM97" s="571"/>
      <c r="AN97" s="571"/>
      <c r="AO97" s="571"/>
      <c r="AP97" s="571"/>
      <c r="AQ97" s="571"/>
      <c r="AR97" s="659"/>
    </row>
    <row r="98" spans="1:44" x14ac:dyDescent="0.3">
      <c r="A98" s="652" t="s">
        <v>382</v>
      </c>
      <c r="B98" s="632" t="e">
        <f>#REF!+#REF!+B68+B62+B56+B50+B44+B32+B8</f>
        <v>#REF!</v>
      </c>
      <c r="C98" s="632">
        <f>C68+C62+C56+C50+C44+C32+C8+C86</f>
        <v>0</v>
      </c>
      <c r="D98" s="632">
        <f>D68+D62+D56+D50+D44+D32+D8+D86</f>
        <v>0</v>
      </c>
      <c r="E98" s="632">
        <f>F98</f>
        <v>0</v>
      </c>
      <c r="F98" s="632">
        <f>K98+N98+Q98+T98+W98+Z98+AC98+AF98+AI98+AL98+AO98+AQ98</f>
        <v>0</v>
      </c>
      <c r="G98" s="632"/>
      <c r="H98" s="632"/>
      <c r="I98" s="571"/>
      <c r="J98" s="571"/>
      <c r="K98" s="571"/>
      <c r="L98" s="571"/>
      <c r="M98" s="571"/>
      <c r="N98" s="571"/>
      <c r="O98" s="571"/>
      <c r="P98" s="571"/>
      <c r="Q98" s="571"/>
      <c r="R98" s="571"/>
      <c r="S98" s="571"/>
      <c r="T98" s="571"/>
      <c r="U98" s="571"/>
      <c r="V98" s="571"/>
      <c r="W98" s="571"/>
      <c r="X98" s="571"/>
      <c r="Y98" s="571"/>
      <c r="Z98" s="571"/>
      <c r="AA98" s="571"/>
      <c r="AB98" s="571"/>
      <c r="AC98" s="571"/>
      <c r="AD98" s="571"/>
      <c r="AE98" s="571"/>
      <c r="AF98" s="571"/>
      <c r="AG98" s="571"/>
      <c r="AH98" s="571"/>
      <c r="AI98" s="571"/>
      <c r="AJ98" s="571"/>
      <c r="AK98" s="571"/>
      <c r="AL98" s="571"/>
      <c r="AM98" s="571"/>
      <c r="AN98" s="662"/>
      <c r="AO98" s="571"/>
      <c r="AP98" s="571"/>
      <c r="AQ98" s="571"/>
      <c r="AR98" s="659"/>
    </row>
    <row r="99" spans="1:44" x14ac:dyDescent="0.3">
      <c r="A99" s="652" t="s">
        <v>28</v>
      </c>
      <c r="B99" s="632" t="e">
        <f>#REF!+B69+B63+B57+B51+B45+B33+B9</f>
        <v>#REF!</v>
      </c>
      <c r="C99" s="632">
        <f>C9+C33+C45+C51+C57+C63+C69+C87+C93</f>
        <v>201205.20000000004</v>
      </c>
      <c r="D99" s="632">
        <f>D69+D63+D57+D51+D45+D33+D9+D87</f>
        <v>201056.90000000002</v>
      </c>
      <c r="E99" s="632">
        <f>F99</f>
        <v>185297.03999999998</v>
      </c>
      <c r="F99" s="632">
        <f>K99+N99+Q99+T99+W99+Z99+AC99+AF99+AI99+AL99+AO99+AQ99</f>
        <v>185297.03999999998</v>
      </c>
      <c r="G99" s="632">
        <f>F99/C99*100</f>
        <v>92.093564182237813</v>
      </c>
      <c r="H99" s="632">
        <f>F99/D99*100</f>
        <v>92.161492592395462</v>
      </c>
      <c r="I99" s="571">
        <f t="shared" ref="I99" si="27">I69+I63+I57+I51+I45+I33+I9</f>
        <v>12558.39</v>
      </c>
      <c r="J99" s="571" t="e">
        <f>#REF!+J69+J63+J57+J51+J45+J33+J9</f>
        <v>#REF!</v>
      </c>
      <c r="K99" s="571">
        <f t="shared" ref="K99" si="28">K69+K63+K57+K51+K45+K33+K9</f>
        <v>8610.26</v>
      </c>
      <c r="L99" s="571">
        <f t="shared" ref="L99:AP99" si="29">L69+L63+L57+L51+L45+L33+L9</f>
        <v>19227.650000000001</v>
      </c>
      <c r="M99" s="571" t="e">
        <f>#REF!+M69+M63+M57+M51+M45+M33+M9</f>
        <v>#REF!</v>
      </c>
      <c r="N99" s="571">
        <f t="shared" ref="N99" si="30">N69+N63+N57+N51+N45+N33+N9</f>
        <v>13157.04</v>
      </c>
      <c r="O99" s="571">
        <f t="shared" si="29"/>
        <v>14334.69</v>
      </c>
      <c r="P99" s="571" t="e">
        <f>#REF!+P69+P63+P57+P51+P45+P33+P9</f>
        <v>#REF!</v>
      </c>
      <c r="Q99" s="571">
        <f t="shared" ref="Q99" si="31">Q69+Q63+Q57+Q51+Q45+Q33+Q9</f>
        <v>14495.029999999999</v>
      </c>
      <c r="R99" s="571">
        <f t="shared" si="29"/>
        <v>18966.190000000002</v>
      </c>
      <c r="S99" s="571" t="e">
        <f>#REF!+S69+S63+S57+S51+S45+S33+S9</f>
        <v>#REF!</v>
      </c>
      <c r="T99" s="571">
        <f t="shared" ref="T99" si="32">T69+T63+T57+T51+T45+T33+T9</f>
        <v>17779.61</v>
      </c>
      <c r="U99" s="571">
        <f t="shared" si="29"/>
        <v>14094.75</v>
      </c>
      <c r="V99" s="571" t="e">
        <f>#REF!+V69+V63+V57+V51+V45+V33+V9</f>
        <v>#REF!</v>
      </c>
      <c r="W99" s="571">
        <f t="shared" ref="W99" si="33">W69+W63+W57+W51+W45+W33+W9</f>
        <v>11137.97</v>
      </c>
      <c r="X99" s="571">
        <f t="shared" si="29"/>
        <v>18305.38</v>
      </c>
      <c r="Y99" s="571" t="e">
        <f>#REF!+Y69+Y63+Y57+Y51+Y45+Y33+Y9</f>
        <v>#REF!</v>
      </c>
      <c r="Z99" s="571">
        <f t="shared" ref="Z99" si="34">Z69+Z63+Z57+Z51+Z45+Z33+Z9</f>
        <v>13215.2</v>
      </c>
      <c r="AA99" s="571">
        <f t="shared" si="29"/>
        <v>19441.63</v>
      </c>
      <c r="AB99" s="571" t="e">
        <f>#REF!+AB69+AB63+AB57+AB51+AB45+AB33+AB9</f>
        <v>#REF!</v>
      </c>
      <c r="AC99" s="571">
        <f t="shared" ref="AC99" si="35">AC69+AC63+AC57+AC51+AC45+AC33+AC9</f>
        <v>14753.53</v>
      </c>
      <c r="AD99" s="571">
        <f t="shared" si="29"/>
        <v>20590.829999999998</v>
      </c>
      <c r="AE99" s="571" t="e">
        <f>#REF!+AE69+AE63+AE57+AE51+AE45+AE33+AE9</f>
        <v>#REF!</v>
      </c>
      <c r="AF99" s="571">
        <f t="shared" ref="AF99" si="36">AF69+AF63+AF57+AF51+AF45+AF33+AF9</f>
        <v>26870.89</v>
      </c>
      <c r="AG99" s="571">
        <f t="shared" si="29"/>
        <v>15494.880000000001</v>
      </c>
      <c r="AH99" s="571" t="e">
        <f>#REF!+AH69+AH63+AH57+AH51+AH45+AH33+AH9</f>
        <v>#REF!</v>
      </c>
      <c r="AI99" s="571">
        <f t="shared" ref="AI99" si="37">AI69+AI63+AI57+AI51+AI45+AI33+AI9</f>
        <v>15469.39</v>
      </c>
      <c r="AJ99" s="571">
        <f>AJ69+AJ63+AJ57+AJ51+AJ45+AJ33+AJ9</f>
        <v>21833.989999999998</v>
      </c>
      <c r="AK99" s="571" t="e">
        <f>#REF!+AK69+AK63+AK57+AK51+AK45+AK33+AK9</f>
        <v>#REF!</v>
      </c>
      <c r="AL99" s="571">
        <f t="shared" ref="AL99" si="38">AL69+AL63+AL57+AL51+AL45+AL33+AL9</f>
        <v>13937.169999999998</v>
      </c>
      <c r="AM99" s="571">
        <f>AM69+AM63+AM57+AM51+AM45+AM33+AM9</f>
        <v>8917.9</v>
      </c>
      <c r="AN99" s="662" t="e">
        <f>#REF!+AN69+AN63+AN57+AN51+AN45+AN33+AN9</f>
        <v>#REF!</v>
      </c>
      <c r="AO99" s="571">
        <f t="shared" ref="AO99" si="39">AO69+AO63+AO57+AO51+AO45+AO33+AO9</f>
        <v>11622.619999999999</v>
      </c>
      <c r="AP99" s="571">
        <f t="shared" si="29"/>
        <v>10127.920000000002</v>
      </c>
      <c r="AQ99" s="571">
        <f t="shared" ref="AQ99" si="40">AQ69+AQ63+AQ57+AQ51+AQ45+AQ33+AQ9</f>
        <v>24248.33</v>
      </c>
      <c r="AR99" s="659"/>
    </row>
    <row r="100" spans="1:44" s="578" customFormat="1" x14ac:dyDescent="0.25">
      <c r="A100" s="636" t="s">
        <v>380</v>
      </c>
      <c r="B100" s="576" t="e">
        <f>#REF!+B70+B64+B58+B52+B46+B34+B10</f>
        <v>#REF!</v>
      </c>
      <c r="C100" s="632">
        <f>C70+C64+C58+C52+C46+C34+C10+C88</f>
        <v>0</v>
      </c>
      <c r="D100" s="632">
        <f>D70+D64+D58+D52+D46+D34+D10+D88</f>
        <v>0</v>
      </c>
      <c r="E100" s="632"/>
      <c r="F100" s="632"/>
      <c r="G100" s="632"/>
      <c r="H100" s="632"/>
      <c r="I100" s="571"/>
      <c r="J100" s="577"/>
      <c r="K100" s="571"/>
      <c r="L100" s="571"/>
      <c r="M100" s="577"/>
      <c r="N100" s="571"/>
      <c r="O100" s="571"/>
      <c r="P100" s="577"/>
      <c r="Q100" s="571"/>
      <c r="R100" s="571"/>
      <c r="S100" s="577"/>
      <c r="T100" s="571"/>
      <c r="U100" s="571"/>
      <c r="V100" s="577"/>
      <c r="W100" s="571"/>
      <c r="X100" s="571"/>
      <c r="Y100" s="577"/>
      <c r="Z100" s="571"/>
      <c r="AA100" s="571"/>
      <c r="AB100" s="577"/>
      <c r="AC100" s="571"/>
      <c r="AD100" s="571"/>
      <c r="AE100" s="577"/>
      <c r="AF100" s="571"/>
      <c r="AG100" s="571"/>
      <c r="AH100" s="577"/>
      <c r="AI100" s="571"/>
      <c r="AJ100" s="571"/>
      <c r="AK100" s="577"/>
      <c r="AL100" s="571"/>
      <c r="AM100" s="571"/>
      <c r="AN100" s="638"/>
      <c r="AO100" s="571"/>
      <c r="AP100" s="571"/>
      <c r="AQ100" s="571"/>
      <c r="AR100" s="620"/>
    </row>
    <row r="101" spans="1:44" x14ac:dyDescent="0.3">
      <c r="A101" s="635" t="s">
        <v>275</v>
      </c>
      <c r="B101" s="632" t="e">
        <f>#REF!+B71+B65+B59+B53+B47+B35+B11</f>
        <v>#REF!</v>
      </c>
      <c r="C101" s="632">
        <f>C71+C65+C59+C53+C47+C35+C11+C89</f>
        <v>0</v>
      </c>
      <c r="D101" s="632">
        <f>D71+D65+D59+D53+D47+D35+D11+D89</f>
        <v>0</v>
      </c>
      <c r="E101" s="632"/>
      <c r="F101" s="632"/>
      <c r="G101" s="632"/>
      <c r="H101" s="632"/>
      <c r="I101" s="571"/>
      <c r="J101" s="571"/>
      <c r="K101" s="571"/>
      <c r="L101" s="571"/>
      <c r="M101" s="571"/>
      <c r="N101" s="571"/>
      <c r="O101" s="571"/>
      <c r="P101" s="571"/>
      <c r="Q101" s="571"/>
      <c r="R101" s="571"/>
      <c r="S101" s="571"/>
      <c r="T101" s="571"/>
      <c r="U101" s="571"/>
      <c r="V101" s="571"/>
      <c r="W101" s="571"/>
      <c r="X101" s="571"/>
      <c r="Y101" s="571"/>
      <c r="Z101" s="571"/>
      <c r="AA101" s="571"/>
      <c r="AB101" s="571"/>
      <c r="AC101" s="571"/>
      <c r="AD101" s="571"/>
      <c r="AE101" s="571"/>
      <c r="AF101" s="571"/>
      <c r="AG101" s="571"/>
      <c r="AH101" s="571"/>
      <c r="AI101" s="571"/>
      <c r="AJ101" s="571"/>
      <c r="AK101" s="571"/>
      <c r="AL101" s="571"/>
      <c r="AM101" s="571"/>
      <c r="AN101" s="662"/>
      <c r="AO101" s="571"/>
      <c r="AP101" s="571"/>
      <c r="AQ101" s="571"/>
      <c r="AR101" s="659"/>
    </row>
    <row r="102" spans="1:44" x14ac:dyDescent="0.3">
      <c r="I102" s="634"/>
      <c r="J102" s="634"/>
      <c r="K102" s="634"/>
      <c r="L102" s="634"/>
      <c r="M102" s="634"/>
      <c r="N102" s="634"/>
      <c r="O102" s="634"/>
      <c r="P102" s="634"/>
      <c r="Q102" s="634"/>
      <c r="R102" s="634"/>
      <c r="S102" s="634"/>
      <c r="T102" s="634"/>
      <c r="U102" s="634"/>
      <c r="V102" s="634"/>
      <c r="W102" s="634"/>
      <c r="X102" s="634"/>
      <c r="Y102" s="634"/>
      <c r="Z102" s="634"/>
      <c r="AA102" s="634"/>
      <c r="AB102" s="634"/>
      <c r="AC102" s="634"/>
      <c r="AD102" s="634"/>
      <c r="AE102" s="634"/>
      <c r="AF102" s="634"/>
      <c r="AG102" s="634"/>
      <c r="AH102" s="634"/>
      <c r="AI102" s="634"/>
      <c r="AJ102" s="634"/>
      <c r="AK102" s="634"/>
      <c r="AL102" s="634"/>
      <c r="AM102" s="634"/>
      <c r="AN102" s="634"/>
      <c r="AO102" s="634"/>
      <c r="AP102" s="634"/>
    </row>
    <row r="103" spans="1:44" x14ac:dyDescent="0.3">
      <c r="I103" s="634"/>
      <c r="J103" s="634"/>
      <c r="K103" s="634"/>
      <c r="L103" s="634"/>
      <c r="M103" s="634"/>
      <c r="N103" s="634"/>
      <c r="O103" s="634"/>
      <c r="P103" s="634"/>
      <c r="Q103" s="634"/>
      <c r="R103" s="634"/>
      <c r="S103" s="634"/>
      <c r="T103" s="634"/>
      <c r="U103" s="634"/>
      <c r="V103" s="634"/>
      <c r="W103" s="634"/>
      <c r="X103" s="634"/>
      <c r="Y103" s="634"/>
      <c r="Z103" s="634"/>
      <c r="AA103" s="634"/>
      <c r="AB103" s="634"/>
      <c r="AC103" s="634"/>
      <c r="AD103" s="634"/>
      <c r="AE103" s="634"/>
      <c r="AF103" s="634"/>
      <c r="AG103" s="634"/>
      <c r="AH103" s="634"/>
      <c r="AI103" s="634"/>
      <c r="AJ103" s="634"/>
      <c r="AK103" s="634"/>
      <c r="AL103" s="634"/>
      <c r="AM103" s="634"/>
      <c r="AN103" s="634"/>
      <c r="AO103" s="634"/>
      <c r="AP103" s="634"/>
    </row>
    <row r="104" spans="1:44" x14ac:dyDescent="0.3">
      <c r="A104" s="933" t="s">
        <v>661</v>
      </c>
      <c r="B104" s="933"/>
      <c r="C104" s="933"/>
      <c r="D104" s="933"/>
      <c r="E104" s="933"/>
      <c r="F104" s="933"/>
      <c r="G104" s="1789" t="s">
        <v>317</v>
      </c>
      <c r="H104" s="1789"/>
      <c r="I104" s="1789"/>
      <c r="J104" s="1789"/>
      <c r="K104" s="1789"/>
      <c r="L104" s="1789"/>
      <c r="M104" s="1789"/>
      <c r="N104" s="1789"/>
      <c r="O104" s="933"/>
      <c r="X104" s="1762"/>
      <c r="Y104" s="1762"/>
      <c r="Z104" s="1762"/>
      <c r="AA104" s="1762"/>
      <c r="AB104" s="1762"/>
      <c r="AC104" s="1762"/>
      <c r="AD104" s="1762"/>
      <c r="AE104" s="1762"/>
      <c r="AF104" s="1762"/>
      <c r="AG104" s="1762"/>
      <c r="AH104" s="1762"/>
      <c r="AI104" s="1762"/>
      <c r="AJ104" s="1762"/>
      <c r="AN104" s="634"/>
      <c r="AO104" s="634"/>
      <c r="AP104" s="634"/>
    </row>
    <row r="105" spans="1:44" x14ac:dyDescent="0.3">
      <c r="A105" s="665"/>
      <c r="B105" s="665"/>
      <c r="C105" s="665"/>
      <c r="D105" s="665"/>
      <c r="E105" s="665"/>
      <c r="F105" s="665"/>
      <c r="G105" s="665"/>
      <c r="H105" s="665"/>
      <c r="I105" s="665"/>
      <c r="J105" s="665"/>
      <c r="K105" s="665"/>
      <c r="L105" s="665"/>
      <c r="M105" s="665"/>
      <c r="N105" s="665"/>
      <c r="O105" s="665"/>
      <c r="AN105" s="646"/>
      <c r="AO105" s="646"/>
      <c r="AP105" s="646"/>
    </row>
    <row r="106" spans="1:44" x14ac:dyDescent="0.3">
      <c r="A106" s="665"/>
      <c r="B106" s="665"/>
      <c r="C106" s="665"/>
      <c r="D106" s="665"/>
      <c r="E106" s="665"/>
      <c r="F106" s="665"/>
      <c r="G106" s="665"/>
      <c r="H106" s="665"/>
      <c r="I106" s="665"/>
      <c r="J106" s="665"/>
      <c r="K106" s="665"/>
      <c r="L106" s="665"/>
      <c r="M106" s="665"/>
      <c r="N106" s="665"/>
      <c r="O106" s="665"/>
      <c r="AN106" s="646"/>
      <c r="AO106" s="646"/>
      <c r="AP106" s="646"/>
    </row>
    <row r="107" spans="1:44" x14ac:dyDescent="0.3">
      <c r="A107" s="934"/>
      <c r="B107" s="665"/>
      <c r="C107" s="1789" t="s">
        <v>662</v>
      </c>
      <c r="D107" s="1789"/>
      <c r="E107" s="665"/>
      <c r="F107" s="665"/>
      <c r="G107" s="1790"/>
      <c r="H107" s="1790"/>
      <c r="I107" s="1789" t="s">
        <v>447</v>
      </c>
      <c r="J107" s="1789"/>
      <c r="K107" s="1789"/>
      <c r="L107" s="1789"/>
      <c r="M107" s="1789"/>
      <c r="N107" s="1789"/>
      <c r="O107" s="1789"/>
      <c r="AN107" s="646"/>
      <c r="AO107" s="646"/>
      <c r="AP107" s="646"/>
    </row>
    <row r="108" spans="1:44" x14ac:dyDescent="0.3">
      <c r="A108" s="653"/>
      <c r="B108" s="561"/>
      <c r="C108" s="561"/>
      <c r="D108" s="561"/>
      <c r="E108" s="561"/>
      <c r="F108" s="561"/>
      <c r="G108" s="561"/>
      <c r="H108" s="561"/>
      <c r="AN108" s="646"/>
      <c r="AO108" s="646"/>
      <c r="AP108" s="646"/>
    </row>
    <row r="109" spans="1:44" x14ac:dyDescent="0.3">
      <c r="A109" s="653"/>
      <c r="B109" s="561"/>
      <c r="C109" s="561"/>
      <c r="D109" s="561"/>
      <c r="E109" s="561"/>
      <c r="F109" s="561"/>
      <c r="G109" s="561"/>
      <c r="H109" s="561"/>
      <c r="AN109" s="646"/>
      <c r="AO109" s="646"/>
      <c r="AP109" s="646"/>
    </row>
    <row r="110" spans="1:44" x14ac:dyDescent="0.3">
      <c r="A110" s="653"/>
      <c r="B110" s="561"/>
      <c r="C110" s="561"/>
      <c r="D110" s="561"/>
      <c r="E110" s="561"/>
      <c r="F110" s="561"/>
      <c r="G110" s="561"/>
      <c r="H110" s="561"/>
      <c r="AN110" s="646"/>
      <c r="AO110" s="646"/>
      <c r="AP110" s="646"/>
    </row>
    <row r="111" spans="1:44" x14ac:dyDescent="0.3">
      <c r="I111" s="634"/>
      <c r="J111" s="634"/>
      <c r="K111" s="634"/>
      <c r="L111" s="634"/>
      <c r="M111" s="634"/>
      <c r="N111" s="634"/>
      <c r="O111" s="634"/>
      <c r="P111" s="634"/>
      <c r="Q111" s="634"/>
      <c r="R111" s="634"/>
      <c r="S111" s="634"/>
      <c r="T111" s="634"/>
      <c r="U111" s="634"/>
      <c r="V111" s="634"/>
      <c r="W111" s="634"/>
      <c r="X111" s="634"/>
      <c r="Y111" s="634"/>
      <c r="Z111" s="634"/>
      <c r="AA111" s="634"/>
      <c r="AB111" s="634"/>
      <c r="AC111" s="634"/>
      <c r="AD111" s="634"/>
      <c r="AE111" s="634"/>
      <c r="AF111" s="634"/>
      <c r="AG111" s="634"/>
      <c r="AH111" s="634"/>
      <c r="AI111" s="634"/>
      <c r="AJ111" s="634"/>
      <c r="AK111" s="634"/>
      <c r="AL111" s="634"/>
      <c r="AM111" s="634"/>
      <c r="AN111" s="634"/>
      <c r="AO111" s="634"/>
      <c r="AP111" s="634"/>
    </row>
    <row r="112" spans="1:44" x14ac:dyDescent="0.3">
      <c r="I112" s="634"/>
      <c r="J112" s="607"/>
      <c r="K112" s="607"/>
      <c r="L112" s="646"/>
      <c r="M112" s="646"/>
      <c r="N112" s="646"/>
      <c r="O112" s="646"/>
      <c r="P112" s="646"/>
      <c r="Q112" s="646"/>
      <c r="R112" s="646"/>
      <c r="S112" s="646"/>
      <c r="T112" s="646"/>
      <c r="U112" s="646"/>
      <c r="V112" s="646"/>
      <c r="W112" s="646"/>
      <c r="X112" s="646"/>
      <c r="Y112" s="646"/>
      <c r="Z112" s="646"/>
      <c r="AA112" s="646"/>
      <c r="AB112" s="646"/>
      <c r="AC112" s="646"/>
      <c r="AD112" s="646"/>
      <c r="AE112" s="646"/>
      <c r="AF112" s="646"/>
      <c r="AG112" s="646"/>
      <c r="AH112" s="646"/>
      <c r="AI112" s="646"/>
      <c r="AJ112" s="646"/>
      <c r="AK112" s="646"/>
      <c r="AL112" s="646"/>
      <c r="AM112" s="646"/>
      <c r="AN112" s="646"/>
      <c r="AO112" s="646"/>
      <c r="AP112" s="646"/>
    </row>
    <row r="113" spans="9:42" x14ac:dyDescent="0.3">
      <c r="I113" s="634"/>
      <c r="J113" s="634"/>
      <c r="K113" s="634"/>
      <c r="L113" s="634"/>
      <c r="M113" s="634"/>
      <c r="N113" s="634"/>
      <c r="O113" s="634"/>
      <c r="P113" s="634"/>
      <c r="Q113" s="634"/>
      <c r="R113" s="634"/>
      <c r="S113" s="634"/>
      <c r="T113" s="634"/>
      <c r="U113" s="634"/>
      <c r="V113" s="634"/>
      <c r="W113" s="634"/>
      <c r="X113" s="634"/>
      <c r="Y113" s="634"/>
      <c r="Z113" s="634"/>
      <c r="AA113" s="634"/>
      <c r="AB113" s="634"/>
      <c r="AC113" s="634"/>
      <c r="AD113" s="634"/>
      <c r="AE113" s="634"/>
      <c r="AF113" s="634"/>
      <c r="AG113" s="634"/>
      <c r="AH113" s="634"/>
      <c r="AI113" s="634"/>
      <c r="AJ113" s="634"/>
      <c r="AK113" s="634"/>
      <c r="AL113" s="634"/>
      <c r="AM113" s="634"/>
      <c r="AN113" s="634"/>
      <c r="AO113" s="634"/>
      <c r="AP113" s="634"/>
    </row>
    <row r="114" spans="9:42" x14ac:dyDescent="0.3">
      <c r="I114" s="634"/>
      <c r="J114" s="634"/>
      <c r="K114" s="634"/>
      <c r="L114" s="634"/>
      <c r="M114" s="634"/>
      <c r="N114" s="634"/>
      <c r="O114" s="634"/>
      <c r="P114" s="634"/>
      <c r="Q114" s="634"/>
      <c r="R114" s="634"/>
      <c r="S114" s="634"/>
      <c r="T114" s="634"/>
      <c r="U114" s="634"/>
      <c r="V114" s="634"/>
      <c r="W114" s="634"/>
      <c r="X114" s="634"/>
      <c r="Y114" s="634"/>
      <c r="Z114" s="634"/>
      <c r="AA114" s="634"/>
      <c r="AB114" s="634"/>
      <c r="AC114" s="634"/>
      <c r="AD114" s="634"/>
      <c r="AE114" s="634"/>
      <c r="AF114" s="634"/>
      <c r="AG114" s="634"/>
      <c r="AH114" s="634"/>
      <c r="AI114" s="634"/>
      <c r="AJ114" s="634"/>
      <c r="AK114" s="634"/>
      <c r="AL114" s="634"/>
      <c r="AM114" s="634"/>
      <c r="AN114" s="634"/>
      <c r="AO114" s="634"/>
      <c r="AP114" s="634"/>
    </row>
    <row r="115" spans="9:42" x14ac:dyDescent="0.3">
      <c r="I115" s="634"/>
      <c r="J115" s="634"/>
      <c r="K115" s="634"/>
      <c r="L115" s="634"/>
      <c r="M115" s="634"/>
      <c r="N115" s="634"/>
      <c r="O115" s="634"/>
      <c r="P115" s="634"/>
      <c r="Q115" s="634"/>
      <c r="R115" s="634"/>
      <c r="S115" s="634"/>
      <c r="T115" s="634"/>
      <c r="U115" s="634"/>
      <c r="V115" s="634"/>
      <c r="W115" s="634"/>
      <c r="X115" s="634"/>
      <c r="Y115" s="634"/>
      <c r="Z115" s="634"/>
      <c r="AA115" s="634"/>
      <c r="AB115" s="634"/>
      <c r="AC115" s="634"/>
      <c r="AD115" s="634"/>
      <c r="AE115" s="634"/>
      <c r="AF115" s="634"/>
      <c r="AG115" s="634"/>
      <c r="AH115" s="634"/>
      <c r="AI115" s="634"/>
      <c r="AJ115" s="634"/>
      <c r="AK115" s="634"/>
      <c r="AL115" s="634"/>
      <c r="AM115" s="634"/>
      <c r="AN115" s="634"/>
      <c r="AO115" s="634"/>
      <c r="AP115" s="634"/>
    </row>
    <row r="116" spans="9:42" x14ac:dyDescent="0.3">
      <c r="I116" s="634"/>
      <c r="J116" s="634"/>
      <c r="K116" s="634"/>
      <c r="L116" s="634"/>
      <c r="M116" s="634"/>
      <c r="N116" s="634"/>
      <c r="O116" s="634"/>
      <c r="P116" s="634"/>
      <c r="Q116" s="634"/>
      <c r="R116" s="634"/>
      <c r="S116" s="634"/>
      <c r="T116" s="634"/>
      <c r="U116" s="634"/>
      <c r="V116" s="634"/>
      <c r="W116" s="634"/>
      <c r="X116" s="634"/>
      <c r="Y116" s="634"/>
      <c r="Z116" s="634"/>
      <c r="AA116" s="634"/>
      <c r="AB116" s="634"/>
      <c r="AC116" s="634"/>
      <c r="AD116" s="634"/>
      <c r="AE116" s="634"/>
      <c r="AF116" s="634"/>
      <c r="AG116" s="634"/>
      <c r="AH116" s="634"/>
      <c r="AI116" s="634"/>
      <c r="AJ116" s="634"/>
      <c r="AK116" s="634"/>
      <c r="AL116" s="634"/>
      <c r="AM116" s="634"/>
      <c r="AN116" s="634"/>
      <c r="AO116" s="634"/>
      <c r="AP116" s="634"/>
    </row>
    <row r="117" spans="9:42" x14ac:dyDescent="0.3">
      <c r="I117" s="634"/>
      <c r="J117" s="634"/>
      <c r="K117" s="634"/>
      <c r="L117" s="634"/>
      <c r="M117" s="634"/>
      <c r="N117" s="634"/>
      <c r="O117" s="634"/>
      <c r="P117" s="634"/>
      <c r="Q117" s="634"/>
      <c r="R117" s="634"/>
      <c r="S117" s="634"/>
      <c r="T117" s="634"/>
      <c r="U117" s="634"/>
      <c r="V117" s="634"/>
      <c r="W117" s="634"/>
      <c r="X117" s="634"/>
      <c r="Y117" s="634"/>
      <c r="Z117" s="634"/>
      <c r="AA117" s="634"/>
      <c r="AB117" s="634"/>
      <c r="AC117" s="634"/>
      <c r="AD117" s="634"/>
      <c r="AE117" s="634"/>
      <c r="AF117" s="634"/>
      <c r="AG117" s="634"/>
      <c r="AH117" s="634"/>
      <c r="AI117" s="634"/>
      <c r="AJ117" s="634"/>
      <c r="AK117" s="634"/>
      <c r="AL117" s="634"/>
      <c r="AM117" s="634"/>
      <c r="AN117" s="634"/>
      <c r="AO117" s="634"/>
      <c r="AP117" s="634"/>
    </row>
    <row r="118" spans="9:42" x14ac:dyDescent="0.3">
      <c r="I118" s="611"/>
      <c r="J118" s="611"/>
      <c r="K118" s="611"/>
      <c r="L118" s="611"/>
      <c r="M118" s="611"/>
      <c r="N118" s="611"/>
      <c r="O118" s="611"/>
      <c r="P118" s="611"/>
      <c r="Q118" s="611"/>
      <c r="R118" s="611"/>
      <c r="S118" s="611"/>
      <c r="T118" s="611"/>
      <c r="U118" s="611"/>
      <c r="V118" s="611"/>
      <c r="W118" s="611"/>
      <c r="X118" s="611"/>
      <c r="Y118" s="611"/>
      <c r="Z118" s="611"/>
      <c r="AA118" s="611"/>
      <c r="AB118" s="611"/>
      <c r="AC118" s="611"/>
      <c r="AD118" s="611"/>
      <c r="AE118" s="611"/>
      <c r="AF118" s="611"/>
      <c r="AG118" s="611"/>
      <c r="AH118" s="611"/>
      <c r="AI118" s="611"/>
      <c r="AJ118" s="611"/>
      <c r="AK118" s="611"/>
      <c r="AL118" s="611"/>
      <c r="AM118" s="611"/>
      <c r="AN118" s="611"/>
      <c r="AO118" s="611"/>
      <c r="AP118" s="611"/>
    </row>
    <row r="119" spans="9:42" x14ac:dyDescent="0.3">
      <c r="I119" s="607"/>
      <c r="J119" s="607"/>
      <c r="K119" s="607"/>
      <c r="L119" s="607"/>
      <c r="M119" s="607"/>
      <c r="N119" s="607"/>
      <c r="O119" s="607"/>
      <c r="P119" s="607"/>
      <c r="Q119" s="607"/>
      <c r="R119" s="607"/>
      <c r="S119" s="607"/>
      <c r="T119" s="607"/>
      <c r="U119" s="607"/>
      <c r="V119" s="607"/>
      <c r="W119" s="607"/>
      <c r="X119" s="607"/>
      <c r="Y119" s="607"/>
      <c r="Z119" s="607"/>
      <c r="AA119" s="607"/>
      <c r="AB119" s="607"/>
      <c r="AC119" s="607"/>
      <c r="AD119" s="607"/>
      <c r="AE119" s="607"/>
      <c r="AF119" s="607"/>
      <c r="AG119" s="607"/>
      <c r="AH119" s="607"/>
      <c r="AI119" s="607"/>
      <c r="AJ119" s="607"/>
      <c r="AK119" s="607"/>
      <c r="AL119" s="607"/>
      <c r="AM119" s="607"/>
      <c r="AN119" s="607"/>
      <c r="AO119" s="607"/>
      <c r="AP119" s="607"/>
    </row>
    <row r="120" spans="9:42" x14ac:dyDescent="0.3">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2"/>
      <c r="AL120" s="612"/>
      <c r="AM120" s="612"/>
      <c r="AN120" s="612"/>
      <c r="AO120" s="612"/>
      <c r="AP120" s="612"/>
    </row>
    <row r="121" spans="9:42" x14ac:dyDescent="0.3">
      <c r="I121" s="612"/>
      <c r="J121" s="612"/>
      <c r="K121" s="612"/>
      <c r="L121" s="612"/>
      <c r="M121" s="612"/>
      <c r="N121" s="612"/>
      <c r="O121" s="612"/>
      <c r="P121" s="612"/>
      <c r="Q121" s="612"/>
      <c r="R121" s="612"/>
      <c r="S121" s="612"/>
      <c r="T121" s="612"/>
      <c r="U121" s="612"/>
      <c r="V121" s="612"/>
      <c r="W121" s="612"/>
      <c r="X121" s="612"/>
      <c r="Y121" s="612"/>
      <c r="Z121" s="612"/>
      <c r="AA121" s="612"/>
      <c r="AB121" s="612"/>
      <c r="AC121" s="612"/>
      <c r="AD121" s="612"/>
      <c r="AE121" s="612"/>
      <c r="AF121" s="612"/>
      <c r="AG121" s="612"/>
      <c r="AH121" s="612"/>
      <c r="AI121" s="612"/>
      <c r="AJ121" s="612"/>
      <c r="AK121" s="612"/>
      <c r="AL121" s="612"/>
      <c r="AM121" s="612"/>
      <c r="AN121" s="612"/>
      <c r="AO121" s="612"/>
      <c r="AP121" s="612"/>
    </row>
    <row r="122" spans="9:42" x14ac:dyDescent="0.3">
      <c r="I122" s="612"/>
      <c r="J122" s="612"/>
      <c r="K122" s="612"/>
      <c r="L122" s="612"/>
      <c r="M122" s="612"/>
      <c r="N122" s="612"/>
      <c r="O122" s="612"/>
      <c r="P122" s="612"/>
      <c r="Q122" s="612"/>
      <c r="R122" s="612"/>
      <c r="S122" s="612"/>
      <c r="T122" s="612"/>
      <c r="U122" s="612"/>
      <c r="V122" s="612"/>
      <c r="W122" s="612"/>
      <c r="X122" s="612"/>
      <c r="Y122" s="612"/>
      <c r="Z122" s="612"/>
      <c r="AA122" s="612"/>
      <c r="AB122" s="612"/>
      <c r="AC122" s="612"/>
      <c r="AD122" s="612"/>
      <c r="AE122" s="612"/>
      <c r="AF122" s="612"/>
      <c r="AG122" s="612"/>
      <c r="AH122" s="612"/>
      <c r="AI122" s="612"/>
      <c r="AJ122" s="612"/>
      <c r="AK122" s="612"/>
      <c r="AL122" s="612"/>
      <c r="AM122" s="612"/>
      <c r="AN122" s="612"/>
      <c r="AO122" s="612"/>
      <c r="AP122" s="612"/>
    </row>
    <row r="123" spans="9:42" x14ac:dyDescent="0.3">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2"/>
      <c r="AL123" s="612"/>
      <c r="AM123" s="612"/>
      <c r="AN123" s="612"/>
      <c r="AO123" s="612"/>
      <c r="AP123" s="612"/>
    </row>
    <row r="124" spans="9:42" x14ac:dyDescent="0.3">
      <c r="I124" s="612"/>
      <c r="J124" s="612"/>
      <c r="K124" s="612"/>
      <c r="L124" s="612"/>
      <c r="M124" s="612"/>
      <c r="N124" s="612"/>
      <c r="O124" s="612"/>
      <c r="P124" s="612"/>
      <c r="Q124" s="612"/>
      <c r="R124" s="612"/>
      <c r="S124" s="612"/>
      <c r="T124" s="612"/>
      <c r="U124" s="612"/>
      <c r="V124" s="612"/>
      <c r="W124" s="612"/>
      <c r="X124" s="612"/>
      <c r="Y124" s="612"/>
      <c r="Z124" s="612"/>
      <c r="AA124" s="612"/>
      <c r="AB124" s="612"/>
      <c r="AC124" s="612"/>
      <c r="AD124" s="612"/>
      <c r="AE124" s="612"/>
      <c r="AF124" s="612"/>
      <c r="AG124" s="612"/>
      <c r="AH124" s="612"/>
      <c r="AI124" s="612"/>
      <c r="AJ124" s="612"/>
      <c r="AK124" s="612"/>
      <c r="AL124" s="612"/>
      <c r="AM124" s="612"/>
      <c r="AN124" s="612"/>
      <c r="AO124" s="612"/>
      <c r="AP124" s="612"/>
    </row>
    <row r="125" spans="9:42" x14ac:dyDescent="0.3">
      <c r="I125" s="607"/>
      <c r="J125" s="607"/>
      <c r="K125" s="607"/>
      <c r="L125" s="607"/>
      <c r="M125" s="607"/>
      <c r="N125" s="607"/>
      <c r="O125" s="607"/>
      <c r="P125" s="607"/>
      <c r="Q125" s="607"/>
      <c r="R125" s="607"/>
      <c r="S125" s="607"/>
      <c r="T125" s="607"/>
      <c r="U125" s="607"/>
      <c r="V125" s="607"/>
      <c r="W125" s="607"/>
      <c r="X125" s="607"/>
      <c r="Y125" s="607"/>
      <c r="Z125" s="607"/>
      <c r="AA125" s="607"/>
      <c r="AB125" s="607"/>
      <c r="AC125" s="607"/>
      <c r="AD125" s="607"/>
      <c r="AE125" s="607"/>
      <c r="AF125" s="607"/>
      <c r="AG125" s="607"/>
      <c r="AH125" s="607"/>
      <c r="AI125" s="607"/>
      <c r="AJ125" s="607"/>
      <c r="AK125" s="607"/>
      <c r="AL125" s="607"/>
      <c r="AM125" s="607"/>
      <c r="AN125" s="607"/>
      <c r="AO125" s="607"/>
      <c r="AP125" s="607"/>
    </row>
    <row r="126" spans="9:42" x14ac:dyDescent="0.3">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7"/>
      <c r="AM126" s="607"/>
      <c r="AN126" s="607"/>
      <c r="AO126" s="607"/>
      <c r="AP126" s="607"/>
    </row>
    <row r="127" spans="9:42" x14ac:dyDescent="0.3">
      <c r="I127" s="607"/>
      <c r="J127" s="607"/>
      <c r="K127" s="607"/>
      <c r="L127" s="607"/>
      <c r="M127" s="607"/>
      <c r="N127" s="607"/>
      <c r="O127" s="607"/>
      <c r="P127" s="607"/>
      <c r="Q127" s="607"/>
      <c r="R127" s="607"/>
      <c r="S127" s="607"/>
      <c r="T127" s="607"/>
      <c r="U127" s="607"/>
      <c r="V127" s="607"/>
      <c r="W127" s="607"/>
      <c r="X127" s="607"/>
      <c r="Y127" s="607"/>
      <c r="Z127" s="607"/>
      <c r="AA127" s="607"/>
      <c r="AB127" s="607"/>
      <c r="AC127" s="607"/>
      <c r="AD127" s="607"/>
      <c r="AE127" s="607"/>
      <c r="AF127" s="607"/>
      <c r="AG127" s="607"/>
      <c r="AH127" s="607"/>
      <c r="AI127" s="607"/>
      <c r="AJ127" s="607"/>
      <c r="AK127" s="607"/>
      <c r="AL127" s="607"/>
      <c r="AM127" s="607"/>
      <c r="AN127" s="607"/>
      <c r="AO127" s="607"/>
      <c r="AP127" s="607"/>
    </row>
    <row r="128" spans="9:42" x14ac:dyDescent="0.3">
      <c r="I128" s="607"/>
      <c r="J128" s="607"/>
      <c r="K128" s="607"/>
      <c r="L128" s="607"/>
      <c r="M128" s="607"/>
      <c r="N128" s="607"/>
      <c r="O128" s="607"/>
      <c r="P128" s="607"/>
      <c r="Q128" s="607"/>
      <c r="R128" s="607"/>
      <c r="S128" s="607"/>
      <c r="T128" s="607"/>
      <c r="U128" s="607"/>
      <c r="V128" s="607"/>
      <c r="W128" s="607"/>
      <c r="X128" s="607"/>
      <c r="Y128" s="607"/>
      <c r="Z128" s="607"/>
      <c r="AA128" s="607"/>
      <c r="AB128" s="607"/>
      <c r="AC128" s="607"/>
      <c r="AD128" s="607"/>
      <c r="AE128" s="607"/>
      <c r="AF128" s="607"/>
      <c r="AG128" s="607"/>
      <c r="AH128" s="607"/>
      <c r="AI128" s="607"/>
      <c r="AJ128" s="607"/>
      <c r="AK128" s="607"/>
      <c r="AL128" s="607"/>
      <c r="AM128" s="607"/>
      <c r="AN128" s="607"/>
      <c r="AO128" s="607"/>
      <c r="AP128" s="607"/>
    </row>
    <row r="129" spans="9:42" x14ac:dyDescent="0.3">
      <c r="I129" s="607"/>
      <c r="J129" s="607"/>
      <c r="K129" s="607"/>
      <c r="L129" s="607"/>
      <c r="M129" s="607"/>
      <c r="N129" s="607"/>
      <c r="O129" s="607"/>
      <c r="P129" s="607"/>
      <c r="Q129" s="607"/>
      <c r="R129" s="607"/>
      <c r="S129" s="607"/>
      <c r="T129" s="607"/>
      <c r="U129" s="607"/>
      <c r="V129" s="607"/>
      <c r="W129" s="607"/>
      <c r="X129" s="607"/>
      <c r="Y129" s="607"/>
      <c r="Z129" s="607"/>
      <c r="AA129" s="607"/>
      <c r="AB129" s="607"/>
      <c r="AC129" s="607"/>
      <c r="AD129" s="607"/>
      <c r="AE129" s="607"/>
      <c r="AF129" s="607"/>
      <c r="AG129" s="607"/>
      <c r="AH129" s="607"/>
      <c r="AI129" s="607"/>
      <c r="AJ129" s="607"/>
      <c r="AK129" s="607"/>
      <c r="AL129" s="607"/>
      <c r="AM129" s="607"/>
      <c r="AN129" s="607"/>
      <c r="AO129" s="607"/>
      <c r="AP129" s="607"/>
    </row>
    <row r="130" spans="9:42" x14ac:dyDescent="0.3">
      <c r="I130" s="607"/>
      <c r="J130" s="607"/>
      <c r="K130" s="607"/>
      <c r="L130" s="607"/>
      <c r="M130" s="607"/>
      <c r="N130" s="607"/>
      <c r="O130" s="607"/>
      <c r="P130" s="607"/>
      <c r="Q130" s="607"/>
      <c r="R130" s="607"/>
      <c r="S130" s="607"/>
      <c r="T130" s="607"/>
      <c r="U130" s="607"/>
      <c r="V130" s="607"/>
      <c r="W130" s="607"/>
      <c r="X130" s="607"/>
      <c r="Y130" s="607"/>
      <c r="Z130" s="607"/>
      <c r="AA130" s="607"/>
      <c r="AB130" s="607"/>
      <c r="AC130" s="607"/>
      <c r="AD130" s="607"/>
      <c r="AE130" s="607"/>
      <c r="AF130" s="607"/>
      <c r="AG130" s="607"/>
      <c r="AH130" s="607"/>
      <c r="AI130" s="607"/>
      <c r="AJ130" s="607"/>
      <c r="AK130" s="607"/>
      <c r="AL130" s="607"/>
      <c r="AM130" s="607"/>
      <c r="AN130" s="607"/>
      <c r="AO130" s="607"/>
      <c r="AP130" s="607"/>
    </row>
    <row r="131" spans="9:42" x14ac:dyDescent="0.3">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607"/>
      <c r="AL131" s="607"/>
      <c r="AM131" s="607"/>
      <c r="AN131" s="607"/>
      <c r="AO131" s="607"/>
      <c r="AP131" s="607"/>
    </row>
    <row r="132" spans="9:42" x14ac:dyDescent="0.3">
      <c r="I132" s="607"/>
      <c r="J132" s="607"/>
      <c r="K132" s="607"/>
      <c r="L132" s="607"/>
      <c r="M132" s="607"/>
      <c r="N132" s="607"/>
      <c r="O132" s="607"/>
      <c r="P132" s="607"/>
      <c r="Q132" s="607"/>
      <c r="R132" s="607"/>
      <c r="S132" s="607"/>
      <c r="T132" s="607"/>
      <c r="U132" s="607"/>
      <c r="V132" s="607"/>
      <c r="W132" s="607"/>
      <c r="X132" s="607"/>
      <c r="Y132" s="607"/>
      <c r="Z132" s="607"/>
      <c r="AA132" s="607"/>
      <c r="AB132" s="607"/>
      <c r="AC132" s="607"/>
      <c r="AD132" s="607"/>
      <c r="AE132" s="607"/>
      <c r="AF132" s="607"/>
      <c r="AG132" s="607"/>
      <c r="AH132" s="607"/>
      <c r="AI132" s="607"/>
      <c r="AJ132" s="607"/>
      <c r="AK132" s="607"/>
      <c r="AL132" s="607"/>
      <c r="AM132" s="607"/>
      <c r="AN132" s="607"/>
      <c r="AO132" s="607"/>
      <c r="AP132" s="607"/>
    </row>
    <row r="133" spans="9:42" x14ac:dyDescent="0.3">
      <c r="I133" s="607"/>
      <c r="J133" s="607"/>
      <c r="K133" s="607"/>
      <c r="L133" s="607"/>
      <c r="M133" s="607"/>
      <c r="N133" s="607"/>
      <c r="O133" s="607"/>
      <c r="P133" s="607"/>
      <c r="Q133" s="607"/>
      <c r="R133" s="607"/>
      <c r="S133" s="607"/>
      <c r="T133" s="607"/>
      <c r="U133" s="607"/>
      <c r="V133" s="607"/>
      <c r="W133" s="607"/>
      <c r="X133" s="607"/>
      <c r="Y133" s="607"/>
      <c r="Z133" s="607"/>
      <c r="AA133" s="607"/>
      <c r="AB133" s="607"/>
      <c r="AC133" s="607"/>
      <c r="AD133" s="607"/>
      <c r="AE133" s="607"/>
      <c r="AF133" s="607"/>
      <c r="AG133" s="607"/>
      <c r="AH133" s="607"/>
      <c r="AI133" s="607"/>
      <c r="AJ133" s="607"/>
      <c r="AK133" s="607"/>
      <c r="AL133" s="607"/>
      <c r="AM133" s="607"/>
      <c r="AN133" s="607"/>
      <c r="AO133" s="607"/>
      <c r="AP133" s="607"/>
    </row>
    <row r="134" spans="9:42" x14ac:dyDescent="0.3">
      <c r="I134" s="607"/>
      <c r="J134" s="607"/>
      <c r="K134" s="607"/>
      <c r="L134" s="607"/>
      <c r="M134" s="607"/>
      <c r="N134" s="607"/>
      <c r="O134" s="607"/>
      <c r="P134" s="607"/>
      <c r="Q134" s="607"/>
      <c r="R134" s="607"/>
      <c r="S134" s="607"/>
      <c r="T134" s="607"/>
      <c r="U134" s="607"/>
      <c r="V134" s="607"/>
      <c r="W134" s="607"/>
      <c r="X134" s="607"/>
      <c r="Y134" s="607"/>
      <c r="Z134" s="607"/>
      <c r="AA134" s="607"/>
      <c r="AB134" s="607"/>
      <c r="AC134" s="607"/>
      <c r="AD134" s="607"/>
      <c r="AE134" s="607"/>
      <c r="AF134" s="607"/>
      <c r="AG134" s="607"/>
      <c r="AH134" s="607"/>
      <c r="AI134" s="607"/>
      <c r="AJ134" s="607"/>
      <c r="AK134" s="607"/>
      <c r="AL134" s="607"/>
      <c r="AM134" s="607"/>
      <c r="AN134" s="607"/>
      <c r="AO134" s="607"/>
      <c r="AP134" s="607"/>
    </row>
    <row r="135" spans="9:42" x14ac:dyDescent="0.3">
      <c r="I135" s="607"/>
      <c r="J135" s="607"/>
      <c r="K135" s="607"/>
      <c r="L135" s="607"/>
      <c r="M135" s="607"/>
      <c r="N135" s="607"/>
      <c r="O135" s="607"/>
      <c r="P135" s="607"/>
      <c r="Q135" s="607"/>
      <c r="R135" s="607"/>
      <c r="S135" s="607"/>
      <c r="T135" s="607"/>
      <c r="U135" s="607"/>
      <c r="V135" s="607"/>
      <c r="W135" s="607"/>
      <c r="X135" s="607"/>
      <c r="Y135" s="607"/>
      <c r="Z135" s="607"/>
      <c r="AA135" s="607"/>
      <c r="AB135" s="607"/>
      <c r="AC135" s="607"/>
      <c r="AD135" s="607"/>
      <c r="AE135" s="607"/>
      <c r="AF135" s="607"/>
      <c r="AG135" s="607"/>
      <c r="AH135" s="607"/>
      <c r="AI135" s="607"/>
      <c r="AJ135" s="607"/>
      <c r="AK135" s="607"/>
      <c r="AL135" s="607"/>
      <c r="AM135" s="607"/>
      <c r="AN135" s="607"/>
      <c r="AO135" s="607"/>
      <c r="AP135" s="607"/>
    </row>
    <row r="136" spans="9:42" x14ac:dyDescent="0.3">
      <c r="I136" s="607"/>
      <c r="J136" s="607"/>
      <c r="K136" s="607"/>
      <c r="L136" s="607"/>
      <c r="M136" s="607"/>
      <c r="N136" s="607"/>
      <c r="O136" s="607"/>
      <c r="P136" s="607"/>
      <c r="Q136" s="607"/>
      <c r="R136" s="607"/>
      <c r="S136" s="607"/>
      <c r="T136" s="607"/>
      <c r="U136" s="607"/>
      <c r="V136" s="607"/>
      <c r="W136" s="607"/>
      <c r="X136" s="607"/>
      <c r="Y136" s="607"/>
      <c r="Z136" s="607"/>
      <c r="AA136" s="607"/>
      <c r="AB136" s="607"/>
      <c r="AC136" s="607"/>
      <c r="AD136" s="607"/>
      <c r="AE136" s="607"/>
      <c r="AF136" s="607"/>
      <c r="AG136" s="607"/>
      <c r="AH136" s="607"/>
      <c r="AI136" s="607"/>
      <c r="AJ136" s="607"/>
      <c r="AK136" s="607"/>
      <c r="AL136" s="607"/>
      <c r="AM136" s="607"/>
      <c r="AN136" s="607"/>
      <c r="AO136" s="607"/>
      <c r="AP136" s="607"/>
    </row>
    <row r="137" spans="9:42" x14ac:dyDescent="0.3">
      <c r="I137" s="607"/>
      <c r="J137" s="607"/>
      <c r="K137" s="607"/>
      <c r="L137" s="607"/>
      <c r="M137" s="607"/>
      <c r="N137" s="607"/>
      <c r="O137" s="607"/>
      <c r="P137" s="607"/>
      <c r="Q137" s="607"/>
      <c r="R137" s="607"/>
      <c r="S137" s="607"/>
      <c r="T137" s="607"/>
      <c r="U137" s="607"/>
      <c r="V137" s="607"/>
      <c r="W137" s="607"/>
      <c r="X137" s="607"/>
      <c r="Y137" s="607"/>
      <c r="Z137" s="607"/>
      <c r="AA137" s="607"/>
      <c r="AB137" s="607"/>
      <c r="AC137" s="607"/>
      <c r="AD137" s="607"/>
      <c r="AE137" s="607"/>
      <c r="AF137" s="607"/>
      <c r="AG137" s="607"/>
      <c r="AH137" s="607"/>
      <c r="AI137" s="607"/>
      <c r="AJ137" s="607"/>
      <c r="AK137" s="607"/>
      <c r="AL137" s="607"/>
      <c r="AM137" s="607"/>
      <c r="AN137" s="607"/>
      <c r="AO137" s="607"/>
      <c r="AP137" s="607"/>
    </row>
    <row r="138" spans="9:42" x14ac:dyDescent="0.3">
      <c r="I138" s="611"/>
      <c r="J138" s="611"/>
      <c r="K138" s="611"/>
      <c r="L138" s="611"/>
      <c r="M138" s="611"/>
      <c r="N138" s="611"/>
      <c r="O138" s="611"/>
      <c r="P138" s="611"/>
      <c r="Q138" s="611"/>
      <c r="R138" s="611"/>
      <c r="S138" s="611"/>
      <c r="T138" s="611"/>
      <c r="U138" s="611"/>
      <c r="V138" s="611"/>
      <c r="W138" s="611"/>
      <c r="X138" s="611"/>
      <c r="Y138" s="611"/>
      <c r="Z138" s="611"/>
      <c r="AA138" s="611"/>
      <c r="AB138" s="611"/>
      <c r="AC138" s="611"/>
      <c r="AD138" s="611"/>
      <c r="AE138" s="611"/>
      <c r="AF138" s="611"/>
      <c r="AG138" s="611"/>
      <c r="AH138" s="611"/>
      <c r="AI138" s="611"/>
      <c r="AJ138" s="611"/>
      <c r="AK138" s="611"/>
      <c r="AL138" s="611"/>
      <c r="AM138" s="611"/>
      <c r="AN138" s="611"/>
      <c r="AO138" s="611"/>
      <c r="AP138" s="611"/>
    </row>
    <row r="139" spans="9:42" x14ac:dyDescent="0.3">
      <c r="I139" s="612"/>
      <c r="J139" s="612"/>
      <c r="K139" s="612"/>
      <c r="L139" s="612"/>
      <c r="M139" s="612"/>
      <c r="N139" s="612"/>
      <c r="O139" s="612"/>
      <c r="P139" s="612"/>
      <c r="Q139" s="612"/>
      <c r="R139" s="612"/>
      <c r="S139" s="612"/>
      <c r="T139" s="612"/>
      <c r="U139" s="612"/>
      <c r="V139" s="612"/>
      <c r="W139" s="612"/>
      <c r="X139" s="612"/>
      <c r="Y139" s="612"/>
      <c r="Z139" s="612"/>
      <c r="AA139" s="612"/>
      <c r="AB139" s="612"/>
      <c r="AC139" s="612"/>
      <c r="AD139" s="612"/>
      <c r="AE139" s="612"/>
      <c r="AF139" s="612"/>
      <c r="AG139" s="612"/>
      <c r="AH139" s="612"/>
      <c r="AI139" s="612"/>
      <c r="AJ139" s="612"/>
      <c r="AK139" s="612"/>
      <c r="AL139" s="612"/>
      <c r="AM139" s="612"/>
      <c r="AN139" s="612"/>
      <c r="AO139" s="612"/>
      <c r="AP139" s="612"/>
    </row>
    <row r="140" spans="9:42" x14ac:dyDescent="0.3">
      <c r="I140" s="612"/>
      <c r="J140" s="612"/>
      <c r="K140" s="612"/>
      <c r="L140" s="612"/>
      <c r="M140" s="612"/>
      <c r="N140" s="612"/>
      <c r="O140" s="612"/>
      <c r="P140" s="612"/>
      <c r="Q140" s="612"/>
      <c r="R140" s="612"/>
      <c r="S140" s="612"/>
      <c r="T140" s="612"/>
      <c r="U140" s="612"/>
      <c r="V140" s="612"/>
      <c r="W140" s="612"/>
      <c r="X140" s="612"/>
      <c r="Y140" s="612"/>
      <c r="Z140" s="612"/>
      <c r="AA140" s="612"/>
      <c r="AB140" s="612"/>
      <c r="AC140" s="612"/>
      <c r="AD140" s="612"/>
      <c r="AE140" s="612"/>
      <c r="AF140" s="612"/>
      <c r="AG140" s="612"/>
      <c r="AH140" s="612"/>
      <c r="AI140" s="612"/>
      <c r="AJ140" s="612"/>
      <c r="AK140" s="612"/>
      <c r="AL140" s="612"/>
      <c r="AM140" s="612"/>
      <c r="AN140" s="612"/>
      <c r="AO140" s="612"/>
      <c r="AP140" s="612"/>
    </row>
    <row r="141" spans="9:42" x14ac:dyDescent="0.3">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2"/>
      <c r="AL141" s="612"/>
      <c r="AM141" s="612"/>
      <c r="AN141" s="612"/>
      <c r="AO141" s="612"/>
      <c r="AP141" s="612"/>
    </row>
    <row r="142" spans="9:42" x14ac:dyDescent="0.3">
      <c r="I142" s="612"/>
      <c r="J142" s="612"/>
      <c r="K142" s="612"/>
      <c r="L142" s="612"/>
      <c r="M142" s="612"/>
      <c r="N142" s="612"/>
      <c r="O142" s="612"/>
      <c r="P142" s="612"/>
      <c r="Q142" s="612"/>
      <c r="R142" s="612"/>
      <c r="S142" s="612"/>
      <c r="T142" s="612"/>
      <c r="U142" s="612"/>
      <c r="V142" s="612"/>
      <c r="W142" s="612"/>
      <c r="X142" s="612"/>
      <c r="Y142" s="612"/>
      <c r="Z142" s="612"/>
      <c r="AA142" s="612"/>
      <c r="AB142" s="612"/>
      <c r="AC142" s="612"/>
      <c r="AD142" s="612"/>
      <c r="AE142" s="612"/>
      <c r="AF142" s="612"/>
      <c r="AG142" s="612"/>
      <c r="AH142" s="612"/>
      <c r="AI142" s="612"/>
      <c r="AJ142" s="612"/>
      <c r="AK142" s="612"/>
      <c r="AL142" s="612"/>
      <c r="AM142" s="612"/>
      <c r="AN142" s="612"/>
      <c r="AO142" s="612"/>
      <c r="AP142" s="612"/>
    </row>
    <row r="143" spans="9:42" x14ac:dyDescent="0.3">
      <c r="I143" s="612"/>
      <c r="J143" s="612"/>
      <c r="K143" s="612"/>
      <c r="L143" s="612"/>
      <c r="M143" s="612"/>
      <c r="N143" s="612"/>
      <c r="O143" s="612"/>
      <c r="P143" s="612"/>
      <c r="Q143" s="612"/>
      <c r="R143" s="612"/>
      <c r="S143" s="612"/>
      <c r="T143" s="612"/>
      <c r="U143" s="612"/>
      <c r="V143" s="612"/>
      <c r="W143" s="612"/>
      <c r="X143" s="612"/>
      <c r="Y143" s="612"/>
      <c r="Z143" s="612"/>
      <c r="AA143" s="612"/>
      <c r="AB143" s="612"/>
      <c r="AC143" s="612"/>
      <c r="AD143" s="612"/>
      <c r="AE143" s="612"/>
      <c r="AF143" s="612"/>
      <c r="AG143" s="612"/>
      <c r="AH143" s="612"/>
      <c r="AI143" s="612"/>
      <c r="AJ143" s="612"/>
      <c r="AK143" s="612"/>
      <c r="AL143" s="612"/>
      <c r="AM143" s="612"/>
      <c r="AN143" s="612"/>
      <c r="AO143" s="612"/>
      <c r="AP143" s="612"/>
    </row>
    <row r="144" spans="9:42" x14ac:dyDescent="0.3">
      <c r="I144" s="607"/>
      <c r="J144" s="607"/>
      <c r="K144" s="607"/>
      <c r="L144" s="607"/>
      <c r="M144" s="607"/>
      <c r="N144" s="607"/>
      <c r="O144" s="607"/>
      <c r="P144" s="607"/>
      <c r="Q144" s="607"/>
      <c r="R144" s="607"/>
      <c r="S144" s="607"/>
      <c r="T144" s="607"/>
      <c r="U144" s="607"/>
      <c r="V144" s="607"/>
      <c r="W144" s="607"/>
      <c r="X144" s="607"/>
      <c r="Y144" s="607"/>
      <c r="Z144" s="607"/>
      <c r="AA144" s="607"/>
      <c r="AB144" s="607"/>
      <c r="AC144" s="607"/>
      <c r="AD144" s="607"/>
      <c r="AE144" s="607"/>
      <c r="AF144" s="607"/>
      <c r="AG144" s="607"/>
      <c r="AH144" s="607"/>
      <c r="AI144" s="607"/>
      <c r="AJ144" s="607"/>
      <c r="AK144" s="607"/>
      <c r="AL144" s="607"/>
      <c r="AM144" s="607"/>
      <c r="AN144" s="607"/>
      <c r="AO144" s="607"/>
      <c r="AP144" s="607"/>
    </row>
    <row r="145" spans="9:42" x14ac:dyDescent="0.3">
      <c r="I145" s="607"/>
      <c r="J145" s="607"/>
      <c r="K145" s="607"/>
      <c r="L145" s="607"/>
      <c r="M145" s="607"/>
      <c r="N145" s="607"/>
      <c r="O145" s="607"/>
      <c r="P145" s="607"/>
      <c r="Q145" s="607"/>
      <c r="R145" s="607"/>
      <c r="S145" s="607"/>
      <c r="T145" s="607"/>
      <c r="U145" s="607"/>
      <c r="V145" s="607"/>
      <c r="W145" s="607"/>
      <c r="X145" s="607"/>
      <c r="Y145" s="607"/>
      <c r="Z145" s="607"/>
      <c r="AA145" s="607"/>
      <c r="AB145" s="607"/>
      <c r="AC145" s="607"/>
      <c r="AD145" s="607"/>
      <c r="AE145" s="607"/>
      <c r="AF145" s="607"/>
      <c r="AG145" s="607"/>
      <c r="AH145" s="607"/>
      <c r="AI145" s="607"/>
      <c r="AJ145" s="607"/>
      <c r="AK145" s="607"/>
      <c r="AL145" s="607"/>
      <c r="AM145" s="607"/>
      <c r="AN145" s="607"/>
      <c r="AO145" s="607"/>
      <c r="AP145" s="607"/>
    </row>
    <row r="146" spans="9:42" x14ac:dyDescent="0.3">
      <c r="I146" s="607"/>
      <c r="J146" s="607"/>
      <c r="K146" s="607"/>
      <c r="L146" s="607"/>
      <c r="M146" s="607"/>
      <c r="N146" s="607"/>
      <c r="O146" s="607"/>
      <c r="P146" s="607"/>
      <c r="Q146" s="607"/>
      <c r="R146" s="607"/>
      <c r="S146" s="607"/>
      <c r="T146" s="607"/>
      <c r="U146" s="607"/>
      <c r="V146" s="607"/>
      <c r="W146" s="607"/>
      <c r="X146" s="607"/>
      <c r="Y146" s="607"/>
      <c r="Z146" s="607"/>
      <c r="AA146" s="607"/>
      <c r="AB146" s="607"/>
      <c r="AC146" s="607"/>
      <c r="AD146" s="607"/>
      <c r="AE146" s="607"/>
      <c r="AF146" s="607"/>
      <c r="AG146" s="607"/>
      <c r="AH146" s="607"/>
      <c r="AI146" s="607"/>
      <c r="AJ146" s="607"/>
      <c r="AK146" s="607"/>
      <c r="AL146" s="607"/>
      <c r="AM146" s="607"/>
      <c r="AN146" s="607"/>
      <c r="AO146" s="607"/>
      <c r="AP146" s="607"/>
    </row>
    <row r="147" spans="9:42" x14ac:dyDescent="0.3">
      <c r="I147" s="607"/>
      <c r="J147" s="607"/>
      <c r="K147" s="607"/>
      <c r="L147" s="607"/>
      <c r="M147" s="607"/>
      <c r="N147" s="607"/>
      <c r="O147" s="607"/>
      <c r="P147" s="607"/>
      <c r="Q147" s="607"/>
      <c r="R147" s="607"/>
      <c r="S147" s="607"/>
      <c r="T147" s="607"/>
      <c r="U147" s="607"/>
      <c r="V147" s="607"/>
      <c r="W147" s="607"/>
      <c r="X147" s="607"/>
      <c r="Y147" s="607"/>
      <c r="Z147" s="607"/>
      <c r="AA147" s="607"/>
      <c r="AB147" s="607"/>
      <c r="AC147" s="607"/>
      <c r="AD147" s="607"/>
      <c r="AE147" s="607"/>
      <c r="AF147" s="607"/>
      <c r="AG147" s="607"/>
      <c r="AH147" s="607"/>
      <c r="AI147" s="607"/>
      <c r="AJ147" s="607"/>
      <c r="AK147" s="607"/>
      <c r="AL147" s="607"/>
      <c r="AM147" s="607"/>
      <c r="AN147" s="607"/>
      <c r="AO147" s="607"/>
      <c r="AP147" s="607"/>
    </row>
    <row r="148" spans="9:42" x14ac:dyDescent="0.3">
      <c r="I148" s="607"/>
      <c r="J148" s="607"/>
      <c r="K148" s="607"/>
      <c r="L148" s="607"/>
      <c r="M148" s="607"/>
      <c r="N148" s="607"/>
      <c r="O148" s="607"/>
      <c r="P148" s="607"/>
      <c r="Q148" s="607"/>
      <c r="R148" s="607"/>
      <c r="S148" s="607"/>
      <c r="T148" s="607"/>
      <c r="U148" s="607"/>
      <c r="V148" s="607"/>
      <c r="W148" s="607"/>
      <c r="X148" s="607"/>
      <c r="Y148" s="607"/>
      <c r="Z148" s="607"/>
      <c r="AA148" s="607"/>
      <c r="AB148" s="607"/>
      <c r="AC148" s="607"/>
      <c r="AD148" s="607"/>
      <c r="AE148" s="607"/>
      <c r="AF148" s="607"/>
      <c r="AG148" s="607"/>
      <c r="AH148" s="607"/>
      <c r="AI148" s="607"/>
      <c r="AJ148" s="607"/>
      <c r="AK148" s="607"/>
      <c r="AL148" s="607"/>
      <c r="AM148" s="607"/>
      <c r="AN148" s="607"/>
      <c r="AO148" s="607"/>
      <c r="AP148" s="607"/>
    </row>
    <row r="149" spans="9:42" x14ac:dyDescent="0.3">
      <c r="I149" s="607"/>
      <c r="J149" s="607"/>
      <c r="K149" s="607"/>
      <c r="L149" s="607"/>
      <c r="M149" s="607"/>
      <c r="N149" s="607"/>
      <c r="O149" s="607"/>
      <c r="P149" s="607"/>
      <c r="Q149" s="607"/>
      <c r="R149" s="607"/>
      <c r="S149" s="607"/>
      <c r="T149" s="607"/>
      <c r="U149" s="607"/>
      <c r="V149" s="607"/>
      <c r="W149" s="607"/>
      <c r="X149" s="607"/>
      <c r="Y149" s="607"/>
      <c r="Z149" s="607"/>
      <c r="AA149" s="607"/>
      <c r="AB149" s="607"/>
      <c r="AC149" s="607"/>
      <c r="AD149" s="607"/>
      <c r="AE149" s="607"/>
      <c r="AF149" s="607"/>
      <c r="AG149" s="607"/>
      <c r="AH149" s="607"/>
      <c r="AI149" s="607"/>
      <c r="AJ149" s="607"/>
      <c r="AK149" s="607"/>
      <c r="AL149" s="607"/>
      <c r="AM149" s="607"/>
      <c r="AN149" s="607"/>
      <c r="AO149" s="607"/>
      <c r="AP149" s="607"/>
    </row>
    <row r="150" spans="9:42" x14ac:dyDescent="0.3">
      <c r="I150" s="607"/>
      <c r="J150" s="607"/>
      <c r="K150" s="607"/>
      <c r="L150" s="607"/>
      <c r="M150" s="607"/>
      <c r="N150" s="607"/>
      <c r="O150" s="607"/>
      <c r="P150" s="607"/>
      <c r="Q150" s="607"/>
      <c r="R150" s="607"/>
      <c r="S150" s="607"/>
      <c r="T150" s="607"/>
      <c r="U150" s="607"/>
      <c r="V150" s="607"/>
      <c r="W150" s="607"/>
      <c r="X150" s="607"/>
      <c r="Y150" s="607"/>
      <c r="Z150" s="607"/>
      <c r="AA150" s="607"/>
      <c r="AB150" s="607"/>
      <c r="AC150" s="607"/>
      <c r="AD150" s="607"/>
      <c r="AE150" s="607"/>
      <c r="AF150" s="607"/>
      <c r="AG150" s="607"/>
      <c r="AH150" s="607"/>
      <c r="AI150" s="607"/>
      <c r="AJ150" s="607"/>
      <c r="AK150" s="607"/>
      <c r="AL150" s="607"/>
      <c r="AM150" s="607"/>
      <c r="AN150" s="607"/>
      <c r="AO150" s="607"/>
      <c r="AP150" s="607"/>
    </row>
    <row r="151" spans="9:42" x14ac:dyDescent="0.3">
      <c r="I151" s="654"/>
      <c r="J151" s="654"/>
      <c r="K151" s="654"/>
      <c r="L151" s="654"/>
      <c r="M151" s="654"/>
      <c r="N151" s="654"/>
      <c r="O151" s="654"/>
      <c r="P151" s="607"/>
      <c r="Q151" s="607"/>
      <c r="R151" s="607"/>
      <c r="S151" s="607"/>
      <c r="T151" s="607"/>
      <c r="U151" s="607"/>
      <c r="V151" s="607"/>
      <c r="W151" s="607"/>
      <c r="X151" s="1782"/>
      <c r="Y151" s="1782"/>
      <c r="Z151" s="1782"/>
      <c r="AA151" s="1782"/>
      <c r="AB151" s="1782"/>
      <c r="AC151" s="1782"/>
      <c r="AD151" s="1782"/>
      <c r="AE151" s="1782"/>
      <c r="AF151" s="1782"/>
      <c r="AG151" s="1782"/>
      <c r="AH151" s="1782"/>
      <c r="AI151" s="1782"/>
      <c r="AJ151" s="1782"/>
      <c r="AK151" s="607"/>
      <c r="AL151" s="607"/>
      <c r="AM151" s="607"/>
      <c r="AN151" s="607"/>
      <c r="AO151" s="607"/>
      <c r="AP151" s="607"/>
    </row>
    <row r="152" spans="9:42" x14ac:dyDescent="0.3">
      <c r="I152" s="607"/>
      <c r="J152" s="607"/>
      <c r="K152" s="607"/>
      <c r="L152" s="607"/>
      <c r="M152" s="607"/>
      <c r="N152" s="607"/>
      <c r="O152" s="607"/>
      <c r="P152" s="607"/>
      <c r="Q152" s="607"/>
      <c r="R152" s="607"/>
      <c r="S152" s="607"/>
      <c r="T152" s="607"/>
      <c r="U152" s="607"/>
      <c r="V152" s="607"/>
      <c r="W152" s="607"/>
      <c r="X152" s="607"/>
      <c r="Y152" s="607"/>
      <c r="Z152" s="607"/>
      <c r="AA152" s="607"/>
      <c r="AB152" s="607"/>
      <c r="AC152" s="607"/>
      <c r="AD152" s="607"/>
      <c r="AE152" s="607"/>
      <c r="AF152" s="607"/>
      <c r="AG152" s="607"/>
      <c r="AH152" s="607"/>
      <c r="AI152" s="607"/>
      <c r="AJ152" s="607"/>
      <c r="AK152" s="607"/>
      <c r="AL152" s="607"/>
      <c r="AM152" s="607"/>
      <c r="AN152" s="607"/>
      <c r="AO152" s="607"/>
      <c r="AP152" s="607"/>
    </row>
  </sheetData>
  <customSheetViews>
    <customSheetView guid="{F10998C4-BD23-4123-9624-1436EC840983}"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
    </customSheetView>
    <customSheetView guid="{388A1E4B-B5AE-4D91-9FF1-5AD49EECDDED}" scale="60" showPageBreaks="1" printArea="1" hiddenColumns="1" view="pageBreakPreview">
      <pane xSplit="1" ySplit="5" topLeftCell="Q69"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
    </customSheetView>
    <customSheetView guid="{E4404F29-03A4-4E65-B4A8-EB6C15EFBA41}" scale="60" showPageBreaks="1" printArea="1" hiddenColumns="1" view="pageBreakPreview">
      <pane xSplit="1" ySplit="5" topLeftCell="C12" activePane="bottomRight"/>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3"/>
    </customSheetView>
    <customSheetView guid="{C7EAD3F1-26A7-4DE4-A1DE-F77FB026865E}" scale="60" showPageBreaks="1" hiddenColumns="1" view="pageBreakPreview" topLeftCell="A17">
      <selection activeCell="H30" sqref="H30"/>
      <rowBreaks count="3" manualBreakCount="3">
        <brk id="35" max="16383" man="1"/>
        <brk id="60" max="16383" man="1"/>
        <brk id="83" max="16383" man="1"/>
      </rowBreaks>
      <colBreaks count="1" manualBreakCount="1">
        <brk id="35" max="1048575" man="1"/>
      </colBreaks>
      <pageMargins left="0.39370078740157483" right="0.39370078740157483" top="0.19685039370078741" bottom="0.19685039370078741" header="0.31496062992125984" footer="0.31496062992125984"/>
      <pageSetup paperSize="9" scale="31" fitToHeight="6" orientation="landscape" r:id="rId4"/>
    </customSheetView>
    <customSheetView guid="{79971965-4C3E-4F6D-82D4-06E9338FB302}"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5"/>
    </customSheetView>
    <customSheetView guid="{67959110-810A-48DC-8557-7A749BB9427E}" scale="60" showPageBreaks="1" hiddenColumns="1" view="pageBreakPreview">
      <pane xSplit="1" ySplit="5" topLeftCell="C6" activePane="bottomRight" state="frozen"/>
      <selection pane="bottomRight" activeCell="I116" sqref="I116"/>
      <rowBreaks count="2" manualBreakCount="2">
        <brk id="60" max="16383" man="1"/>
        <brk id="83" max="16383" man="1"/>
      </rowBreaks>
      <pageMargins left="0.39370078740157483" right="0.39370078740157483" top="0.19685039370078741" bottom="0.19685039370078741" header="0.31496062992125984" footer="0.31496062992125984"/>
      <pageSetup paperSize="9" scale="34" fitToHeight="6" orientation="landscape" r:id="rId6"/>
    </customSheetView>
    <customSheetView guid="{7D83ADC9-554F-49F5-9F3A-8020034AA83A}"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7"/>
    </customSheetView>
    <customSheetView guid="{8991206F-96BC-4E4A-9BEF-FB119480CFE1}"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8"/>
    </customSheetView>
    <customSheetView guid="{C599058B-0D9F-45BB-A102-E92C28C88691}"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9"/>
    </customSheetView>
    <customSheetView guid="{FFEDA674-087A-4656-BF09-7E905D9B9A21}"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0"/>
    </customSheetView>
    <customSheetView guid="{CC99A19B-7C06-4842-B555-F1FC30BBAE15}"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1"/>
    </customSheetView>
    <customSheetView guid="{63473B3F-A685-4EE9-A01B-183212BE5C53}"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2"/>
    </customSheetView>
    <customSheetView guid="{B9F5A68E-7A21-490B-A9C1-858A34AED228}" scale="60" showPageBreaks="1" printArea="1" hiddenColumns="1" view="pageBreakPreview">
      <pane xSplit="1" ySplit="5" topLeftCell="C6" activePane="bottomRight" state="frozen"/>
      <selection pane="bottomRight" activeCell="AF8" sqref="AF8"/>
      <pageMargins left="0.39370078740157483" right="0.39370078740157483" top="0.19685039370078741" bottom="0.19685039370078741" header="0.31496062992125984" footer="0.31496062992125984"/>
      <pageSetup paperSize="9" scale="35" fitToHeight="6" orientation="landscape" r:id="rId13"/>
    </customSheetView>
    <customSheetView guid="{E36983B1-2930-4BC3-9F81-C76866BFC5EC}" scale="60" showPageBreaks="1" printArea="1" hiddenColumns="1" view="pageBreakPreview">
      <pane xSplit="1" ySplit="5" topLeftCell="C12" activePane="bottomRight" state="frozen"/>
      <selection pane="bottomRight" activeCell="A84" sqref="A84:XFD89"/>
      <pageMargins left="0.39370078740157483" right="0.39370078740157483" top="0.19685039370078741" bottom="0.19685039370078741" header="0.31496062992125984" footer="0.31496062992125984"/>
      <pageSetup paperSize="9" scale="35" fitToHeight="6" orientation="landscape" r:id="rId14"/>
    </customSheetView>
    <customSheetView guid="{14AFD6C3-FC5A-47D1-B6D3-4DD498FDE7ED}"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5"/>
    </customSheetView>
    <customSheetView guid="{E6058B35-16EE-4520-97FC-BC8944DC361A}"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6"/>
    </customSheetView>
    <customSheetView guid="{7DE9713E-1F38-437C-8FB6-9C29DB24E5B8}"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7"/>
    </customSheetView>
    <customSheetView guid="{356BE809-9589-4A4C-A8C3-12B5A4A1A47A}"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8"/>
    </customSheetView>
    <customSheetView guid="{2D22DDA1-0B32-4042-8E55-53A9917D8437}"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9"/>
    </customSheetView>
    <customSheetView guid="{B6ED5A6A-E502-40ED-B1F2-2FE231B320B9}"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0"/>
    </customSheetView>
    <customSheetView guid="{9A254B3E-BF29-465E-994B-E56187330748}"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1"/>
    </customSheetView>
    <customSheetView guid="{3680FFF4-6D9F-486C-AA14-8F72F0313081}"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2"/>
    </customSheetView>
    <customSheetView guid="{EBBEF937-D19E-44FA-94D9-3672C89A5F21}" scale="60" showPageBreaks="1" printArea="1" hiddenColumns="1" view="pageBreakPreview">
      <pane xSplit="1" ySplit="5" topLeftCell="C6" activePane="bottomRight" state="frozen"/>
      <selection pane="bottomRight" activeCell="AF8" sqref="AF8"/>
      <pageMargins left="0.39370078740157483" right="0.39370078740157483" top="0.19685039370078741" bottom="0.19685039370078741" header="0.31496062992125984" footer="0.31496062992125984"/>
      <pageSetup paperSize="9" scale="35" fitToHeight="6" orientation="landscape" r:id="rId23"/>
    </customSheetView>
    <customSheetView guid="{E83B3B5A-C7A8-4F47-A336-85E65C55625C}" scale="60" showPageBreaks="1" printArea="1" hiddenColumns="1" view="pageBreakPreview">
      <pane xSplit="1" ySplit="5" topLeftCell="Q14" activePane="bottomRight" state="frozen"/>
      <selection pane="bottomRight" activeCell="AR106" sqref="AR106"/>
      <rowBreaks count="1" manualBreakCount="1">
        <brk id="35" max="43" man="1"/>
      </rowBreaks>
      <colBreaks count="1" manualBreakCount="1">
        <brk id="38" max="103" man="1"/>
      </colBreaks>
      <pageMargins left="0.39370078740157483" right="0.39370078740157483" top="0.39370078740157483" bottom="0.39370078740157483" header="0.31496062992125984" footer="0.31496062992125984"/>
      <pageSetup paperSize="9" scale="32" fitToHeight="6" orientation="landscape" r:id="rId24"/>
    </customSheetView>
    <customSheetView guid="{A2E3A7A6-FF28-41C5-9BA8-3899D915CB9D}"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5"/>
    </customSheetView>
    <customSheetView guid="{C3FD0E28-97E5-445A-A080-491543C717B0}"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6"/>
    </customSheetView>
    <customSheetView guid="{7C652CC3-AEBA-4CE1-8785-60610E85E470}"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7"/>
    </customSheetView>
    <customSheetView guid="{3B746F1D-385E-47E1-9DD6-DF5EE791B92F}"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8"/>
    </customSheetView>
    <customSheetView guid="{F3ED6C4F-162A-421A-B77B-B013DF363C4B}"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9"/>
    </customSheetView>
    <customSheetView guid="{F6B45C19-5DEC-4311-9E14-1DFCA0D8A318}" scale="75"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30"/>
    </customSheetView>
    <customSheetView guid="{60316D21-4A2C-431E-9A80-483B098C48B4}"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31"/>
    </customSheetView>
    <customSheetView guid="{B20F874D-7001-429F-971F-C60F72171BB4}"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32"/>
    </customSheetView>
    <customSheetView guid="{7E4D5209-3514-4B4B-9D2B-9C42A7BE704E}" scale="60" showPageBreak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33"/>
    </customSheetView>
  </customSheetViews>
  <mergeCells count="34">
    <mergeCell ref="AR60:AR65"/>
    <mergeCell ref="G104:N104"/>
    <mergeCell ref="C107:D107"/>
    <mergeCell ref="G107:H107"/>
    <mergeCell ref="I107:O107"/>
    <mergeCell ref="X104:AJ104"/>
    <mergeCell ref="AR72:AR77"/>
    <mergeCell ref="AR78:AR83"/>
    <mergeCell ref="AR12:AR17"/>
    <mergeCell ref="AR30:AR35"/>
    <mergeCell ref="AR36:AR41"/>
    <mergeCell ref="AR42:AR47"/>
    <mergeCell ref="AR54:AR59"/>
    <mergeCell ref="X151:AJ151"/>
    <mergeCell ref="L3:N3"/>
    <mergeCell ref="O3:Q3"/>
    <mergeCell ref="R3:T3"/>
    <mergeCell ref="U3:W3"/>
    <mergeCell ref="X3:Z3"/>
    <mergeCell ref="A1:AP1"/>
    <mergeCell ref="A3:A4"/>
    <mergeCell ref="C3:C4"/>
    <mergeCell ref="D3:D4"/>
    <mergeCell ref="E3:E4"/>
    <mergeCell ref="F3:F4"/>
    <mergeCell ref="G3:H3"/>
    <mergeCell ref="I3:K3"/>
    <mergeCell ref="AP3:AQ3"/>
    <mergeCell ref="AR3:AR4"/>
    <mergeCell ref="AJ3:AL3"/>
    <mergeCell ref="AM3:AO3"/>
    <mergeCell ref="AA3:AC3"/>
    <mergeCell ref="AD3:AF3"/>
    <mergeCell ref="AG3:AI3"/>
  </mergeCells>
  <pageMargins left="0.39370078740157483" right="0.39370078740157483" top="0.19685039370078741" bottom="0.19685039370078741" header="0.31496062992125984" footer="0.31496062992125984"/>
  <pageSetup paperSize="9" scale="35" fitToHeight="6" orientation="landscape" r:id="rId3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91"/>
  <sheetViews>
    <sheetView view="pageBreakPreview" zoomScale="60" zoomScaleNormal="100" workbookViewId="0">
      <pane ySplit="5" topLeftCell="A6" activePane="bottomLeft" state="frozen"/>
      <selection pane="bottomLeft" activeCell="E36" sqref="E36"/>
    </sheetView>
  </sheetViews>
  <sheetFormatPr defaultColWidth="9.33203125" defaultRowHeight="16.8" x14ac:dyDescent="0.3"/>
  <cols>
    <col min="1" max="1" width="57.6640625" style="665" customWidth="1"/>
    <col min="2" max="2" width="18.5546875" style="665" hidden="1" customWidth="1"/>
    <col min="3" max="3" width="15.33203125" style="665" customWidth="1"/>
    <col min="4" max="4" width="14.33203125" style="665" customWidth="1"/>
    <col min="5" max="5" width="14.44140625" style="665" customWidth="1"/>
    <col min="6" max="6" width="15" style="665" customWidth="1"/>
    <col min="7" max="7" width="13.33203125" style="665" customWidth="1"/>
    <col min="8" max="8" width="15.6640625" style="665" customWidth="1"/>
    <col min="9" max="9" width="13.6640625" style="665" customWidth="1"/>
    <col min="10" max="10" width="11" style="665" hidden="1" customWidth="1"/>
    <col min="11" max="11" width="14.44140625" style="665" customWidth="1"/>
    <col min="12" max="12" width="14.33203125" style="665" customWidth="1"/>
    <col min="13" max="13" width="12.6640625" style="665" hidden="1" customWidth="1"/>
    <col min="14" max="14" width="12.6640625" style="665" customWidth="1"/>
    <col min="15" max="15" width="13.6640625" style="665" customWidth="1"/>
    <col min="16" max="16" width="8.33203125" style="665" hidden="1" customWidth="1"/>
    <col min="17" max="17" width="12.6640625" style="665" customWidth="1"/>
    <col min="18" max="18" width="14.33203125" style="665" customWidth="1"/>
    <col min="19" max="19" width="9.33203125" style="665" hidden="1" customWidth="1"/>
    <col min="20" max="20" width="12.33203125" style="665" customWidth="1"/>
    <col min="21" max="21" width="13.5546875" style="665" customWidth="1"/>
    <col min="22" max="22" width="9.33203125" style="665" hidden="1" customWidth="1"/>
    <col min="23" max="23" width="11.44140625" style="665" customWidth="1"/>
    <col min="24" max="24" width="14" style="665" customWidth="1"/>
    <col min="25" max="25" width="9.33203125" style="665" hidden="1" customWidth="1"/>
    <col min="26" max="26" width="12.5546875" style="665" customWidth="1"/>
    <col min="27" max="27" width="13.33203125" style="665" customWidth="1"/>
    <col min="28" max="28" width="9.33203125" style="665" hidden="1" customWidth="1"/>
    <col min="29" max="29" width="12.5546875" style="665" customWidth="1"/>
    <col min="30" max="30" width="13" style="665" customWidth="1"/>
    <col min="31" max="31" width="9.33203125" style="665" hidden="1" customWidth="1"/>
    <col min="32" max="32" width="12.44140625" style="665" customWidth="1"/>
    <col min="33" max="33" width="14.33203125" style="665" customWidth="1"/>
    <col min="34" max="34" width="9.33203125" style="665" hidden="1" customWidth="1"/>
    <col min="35" max="35" width="12.5546875" style="665" customWidth="1"/>
    <col min="36" max="36" width="13.33203125" style="665" customWidth="1"/>
    <col min="37" max="37" width="9.33203125" style="665" hidden="1" customWidth="1"/>
    <col min="38" max="38" width="11.44140625" style="665" customWidth="1"/>
    <col min="39" max="39" width="13.6640625" style="665" customWidth="1"/>
    <col min="40" max="40" width="9.33203125" style="665" hidden="1" customWidth="1"/>
    <col min="41" max="42" width="14.6640625" style="665" customWidth="1"/>
    <col min="43" max="43" width="15.33203125" style="665" customWidth="1"/>
    <col min="44" max="44" width="169.33203125" style="665" customWidth="1"/>
    <col min="45" max="16384" width="9.33203125" style="665"/>
  </cols>
  <sheetData>
    <row r="1" spans="1:44" ht="30.75" customHeight="1" x14ac:dyDescent="0.3">
      <c r="A1" s="1815" t="s">
        <v>804</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row>
    <row r="2" spans="1:44" ht="18.75" customHeight="1" x14ac:dyDescent="0.3">
      <c r="A2" s="666"/>
      <c r="B2" s="666"/>
      <c r="C2" s="666"/>
      <c r="D2" s="666"/>
      <c r="E2" s="666"/>
      <c r="F2" s="666"/>
      <c r="G2" s="666"/>
      <c r="H2" s="666"/>
      <c r="I2" s="666"/>
    </row>
    <row r="3" spans="1:44" ht="63" customHeight="1" x14ac:dyDescent="0.3">
      <c r="A3" s="1812" t="s">
        <v>374</v>
      </c>
      <c r="B3" s="1812" t="s">
        <v>396</v>
      </c>
      <c r="C3" s="1812" t="s">
        <v>375</v>
      </c>
      <c r="D3" s="1812" t="s">
        <v>768</v>
      </c>
      <c r="E3" s="1812" t="s">
        <v>769</v>
      </c>
      <c r="F3" s="1812" t="s">
        <v>770</v>
      </c>
      <c r="G3" s="1817" t="s">
        <v>216</v>
      </c>
      <c r="H3" s="1817"/>
      <c r="I3" s="1809" t="s">
        <v>6</v>
      </c>
      <c r="J3" s="1810"/>
      <c r="K3" s="1811"/>
      <c r="L3" s="1809" t="s">
        <v>7</v>
      </c>
      <c r="M3" s="1810"/>
      <c r="N3" s="1811"/>
      <c r="O3" s="1809" t="s">
        <v>8</v>
      </c>
      <c r="P3" s="1810"/>
      <c r="Q3" s="1811"/>
      <c r="R3" s="1809" t="s">
        <v>9</v>
      </c>
      <c r="S3" s="1810"/>
      <c r="T3" s="1811"/>
      <c r="U3" s="1809" t="s">
        <v>10</v>
      </c>
      <c r="V3" s="1810"/>
      <c r="W3" s="1811"/>
      <c r="X3" s="1809" t="s">
        <v>11</v>
      </c>
      <c r="Y3" s="1810"/>
      <c r="Z3" s="1811"/>
      <c r="AA3" s="1809" t="s">
        <v>12</v>
      </c>
      <c r="AB3" s="1810"/>
      <c r="AC3" s="1811"/>
      <c r="AD3" s="1809" t="s">
        <v>13</v>
      </c>
      <c r="AE3" s="1810"/>
      <c r="AF3" s="1811"/>
      <c r="AG3" s="1809" t="s">
        <v>14</v>
      </c>
      <c r="AH3" s="1810"/>
      <c r="AI3" s="1811"/>
      <c r="AJ3" s="1809" t="s">
        <v>15</v>
      </c>
      <c r="AK3" s="1810"/>
      <c r="AL3" s="1811"/>
      <c r="AM3" s="1809" t="s">
        <v>16</v>
      </c>
      <c r="AN3" s="1810"/>
      <c r="AO3" s="1811"/>
      <c r="AP3" s="1814" t="s">
        <v>17</v>
      </c>
      <c r="AQ3" s="1814"/>
      <c r="AR3" s="718" t="s">
        <v>18</v>
      </c>
    </row>
    <row r="4" spans="1:44" ht="53.25" customHeight="1" x14ac:dyDescent="0.3">
      <c r="A4" s="1813"/>
      <c r="B4" s="1813"/>
      <c r="C4" s="1813"/>
      <c r="D4" s="1813"/>
      <c r="E4" s="1813"/>
      <c r="F4" s="1813"/>
      <c r="G4" s="717" t="s">
        <v>173</v>
      </c>
      <c r="H4" s="717" t="s">
        <v>21</v>
      </c>
      <c r="I4" s="667" t="s">
        <v>176</v>
      </c>
      <c r="J4" s="667" t="s">
        <v>23</v>
      </c>
      <c r="K4" s="667" t="s">
        <v>113</v>
      </c>
      <c r="L4" s="667" t="s">
        <v>176</v>
      </c>
      <c r="M4" s="667" t="s">
        <v>23</v>
      </c>
      <c r="N4" s="667" t="s">
        <v>113</v>
      </c>
      <c r="O4" s="667" t="s">
        <v>176</v>
      </c>
      <c r="P4" s="667" t="s">
        <v>23</v>
      </c>
      <c r="Q4" s="667" t="s">
        <v>113</v>
      </c>
      <c r="R4" s="667" t="s">
        <v>176</v>
      </c>
      <c r="S4" s="667" t="s">
        <v>23</v>
      </c>
      <c r="T4" s="667" t="s">
        <v>113</v>
      </c>
      <c r="U4" s="667" t="s">
        <v>176</v>
      </c>
      <c r="V4" s="667" t="s">
        <v>23</v>
      </c>
      <c r="W4" s="667" t="s">
        <v>113</v>
      </c>
      <c r="X4" s="667" t="s">
        <v>176</v>
      </c>
      <c r="Y4" s="667" t="s">
        <v>23</v>
      </c>
      <c r="Z4" s="667" t="s">
        <v>113</v>
      </c>
      <c r="AA4" s="667" t="s">
        <v>176</v>
      </c>
      <c r="AB4" s="667" t="s">
        <v>23</v>
      </c>
      <c r="AC4" s="667" t="s">
        <v>113</v>
      </c>
      <c r="AD4" s="667" t="s">
        <v>176</v>
      </c>
      <c r="AE4" s="667" t="s">
        <v>23</v>
      </c>
      <c r="AF4" s="667" t="s">
        <v>113</v>
      </c>
      <c r="AG4" s="667" t="s">
        <v>176</v>
      </c>
      <c r="AH4" s="667" t="s">
        <v>23</v>
      </c>
      <c r="AI4" s="667" t="s">
        <v>113</v>
      </c>
      <c r="AJ4" s="667" t="s">
        <v>176</v>
      </c>
      <c r="AK4" s="667" t="s">
        <v>23</v>
      </c>
      <c r="AL4" s="667" t="s">
        <v>113</v>
      </c>
      <c r="AM4" s="667" t="s">
        <v>176</v>
      </c>
      <c r="AN4" s="667" t="s">
        <v>23</v>
      </c>
      <c r="AO4" s="667" t="s">
        <v>113</v>
      </c>
      <c r="AP4" s="667" t="s">
        <v>176</v>
      </c>
      <c r="AQ4" s="667" t="s">
        <v>113</v>
      </c>
      <c r="AR4" s="712"/>
    </row>
    <row r="5" spans="1:44" x14ac:dyDescent="0.3">
      <c r="A5" s="719">
        <v>1</v>
      </c>
      <c r="B5" s="719"/>
      <c r="C5" s="719">
        <v>2</v>
      </c>
      <c r="D5" s="719">
        <v>3</v>
      </c>
      <c r="E5" s="719">
        <v>4</v>
      </c>
      <c r="F5" s="719">
        <v>5</v>
      </c>
      <c r="G5" s="719">
        <v>6</v>
      </c>
      <c r="H5" s="719">
        <v>7</v>
      </c>
      <c r="I5" s="667">
        <v>8</v>
      </c>
      <c r="J5" s="667"/>
      <c r="K5" s="667">
        <v>9</v>
      </c>
      <c r="L5" s="667">
        <v>10</v>
      </c>
      <c r="M5" s="667"/>
      <c r="N5" s="667">
        <v>11</v>
      </c>
      <c r="O5" s="667">
        <v>12</v>
      </c>
      <c r="P5" s="667"/>
      <c r="Q5" s="667">
        <v>13</v>
      </c>
      <c r="R5" s="667">
        <v>14</v>
      </c>
      <c r="S5" s="667"/>
      <c r="T5" s="667">
        <v>15</v>
      </c>
      <c r="U5" s="667">
        <v>16</v>
      </c>
      <c r="V5" s="667"/>
      <c r="W5" s="667">
        <v>17</v>
      </c>
      <c r="X5" s="667">
        <v>18</v>
      </c>
      <c r="Y5" s="667"/>
      <c r="Z5" s="667">
        <v>19</v>
      </c>
      <c r="AA5" s="667">
        <v>20</v>
      </c>
      <c r="AB5" s="667"/>
      <c r="AC5" s="667">
        <v>21</v>
      </c>
      <c r="AD5" s="667">
        <v>22</v>
      </c>
      <c r="AE5" s="667"/>
      <c r="AF5" s="667">
        <v>23</v>
      </c>
      <c r="AG5" s="667">
        <v>24</v>
      </c>
      <c r="AH5" s="667"/>
      <c r="AI5" s="667">
        <v>25</v>
      </c>
      <c r="AJ5" s="667">
        <v>26</v>
      </c>
      <c r="AK5" s="667"/>
      <c r="AL5" s="667">
        <v>27</v>
      </c>
      <c r="AM5" s="667">
        <v>28</v>
      </c>
      <c r="AN5" s="667"/>
      <c r="AO5" s="667">
        <v>29</v>
      </c>
      <c r="AP5" s="667">
        <v>30</v>
      </c>
      <c r="AQ5" s="667">
        <v>31</v>
      </c>
      <c r="AR5" s="667">
        <v>32</v>
      </c>
    </row>
    <row r="6" spans="1:44" ht="22.5" customHeight="1" x14ac:dyDescent="0.3">
      <c r="A6" s="1806" t="s">
        <v>411</v>
      </c>
      <c r="B6" s="1807"/>
      <c r="C6" s="1807"/>
      <c r="D6" s="1807"/>
      <c r="E6" s="1807"/>
      <c r="F6" s="1807"/>
      <c r="G6" s="1807"/>
      <c r="H6" s="1807"/>
      <c r="I6" s="1807"/>
      <c r="J6" s="1807"/>
      <c r="K6" s="1807"/>
      <c r="L6" s="1807"/>
      <c r="M6" s="1807"/>
      <c r="N6" s="1807"/>
      <c r="O6" s="1807"/>
      <c r="P6" s="1807"/>
      <c r="Q6" s="1807"/>
      <c r="R6" s="1807"/>
      <c r="S6" s="1807"/>
      <c r="T6" s="1807"/>
      <c r="U6" s="1807"/>
      <c r="V6" s="1807"/>
      <c r="W6" s="1807"/>
      <c r="X6" s="1807"/>
      <c r="Y6" s="1807"/>
      <c r="Z6" s="1807"/>
      <c r="AA6" s="1807"/>
      <c r="AB6" s="1807"/>
      <c r="AC6" s="1807"/>
      <c r="AD6" s="1807"/>
      <c r="AE6" s="1807"/>
      <c r="AF6" s="1807"/>
      <c r="AG6" s="1807"/>
      <c r="AH6" s="1807"/>
      <c r="AI6" s="1807"/>
      <c r="AJ6" s="1807"/>
      <c r="AK6" s="1807"/>
      <c r="AL6" s="1807"/>
      <c r="AM6" s="1807"/>
      <c r="AN6" s="1807"/>
      <c r="AO6" s="1807"/>
      <c r="AP6" s="1808"/>
      <c r="AQ6" s="712"/>
      <c r="AR6" s="712"/>
    </row>
    <row r="7" spans="1:44" s="669" customFormat="1" ht="50.4" x14ac:dyDescent="0.3">
      <c r="A7" s="1454" t="s">
        <v>412</v>
      </c>
      <c r="B7" s="668">
        <f>B8</f>
        <v>18665</v>
      </c>
      <c r="C7" s="668">
        <f>C8</f>
        <v>21075.4</v>
      </c>
      <c r="D7" s="668">
        <f t="shared" ref="D7:F7" si="0">D8</f>
        <v>21075.4</v>
      </c>
      <c r="E7" s="668">
        <f t="shared" si="0"/>
        <v>20865.920000000002</v>
      </c>
      <c r="F7" s="668">
        <f t="shared" si="0"/>
        <v>20865.920000000002</v>
      </c>
      <c r="G7" s="668">
        <f>F7/C7*100</f>
        <v>99.006044962373196</v>
      </c>
      <c r="H7" s="668">
        <f>F7/D7*100</f>
        <v>99.006044962373196</v>
      </c>
      <c r="I7" s="668">
        <f t="shared" ref="I7:AQ7" si="1">I8</f>
        <v>1893.4</v>
      </c>
      <c r="J7" s="668">
        <f t="shared" si="1"/>
        <v>0</v>
      </c>
      <c r="K7" s="668">
        <f t="shared" si="1"/>
        <v>1893.4</v>
      </c>
      <c r="L7" s="668">
        <f t="shared" si="1"/>
        <v>1765.08</v>
      </c>
      <c r="M7" s="668">
        <f t="shared" si="1"/>
        <v>0</v>
      </c>
      <c r="N7" s="668">
        <f t="shared" si="1"/>
        <v>1752.61</v>
      </c>
      <c r="O7" s="668">
        <f t="shared" si="1"/>
        <v>1593.23</v>
      </c>
      <c r="P7" s="668">
        <f t="shared" si="1"/>
        <v>0</v>
      </c>
      <c r="Q7" s="668">
        <f t="shared" si="1"/>
        <v>1592.81</v>
      </c>
      <c r="R7" s="668">
        <f t="shared" si="1"/>
        <v>1765.08</v>
      </c>
      <c r="S7" s="668">
        <f t="shared" si="1"/>
        <v>0</v>
      </c>
      <c r="T7" s="668">
        <f t="shared" si="1"/>
        <v>1764.34</v>
      </c>
      <c r="U7" s="668">
        <f t="shared" si="1"/>
        <v>1707.58</v>
      </c>
      <c r="V7" s="668">
        <f t="shared" si="1"/>
        <v>0</v>
      </c>
      <c r="W7" s="668">
        <f t="shared" si="1"/>
        <v>1707.29</v>
      </c>
      <c r="X7" s="668">
        <f t="shared" si="1"/>
        <v>1764.08</v>
      </c>
      <c r="Y7" s="668">
        <f t="shared" si="1"/>
        <v>0</v>
      </c>
      <c r="Z7" s="668">
        <f t="shared" si="1"/>
        <v>1764.34</v>
      </c>
      <c r="AA7" s="668">
        <f t="shared" si="1"/>
        <v>1717.48</v>
      </c>
      <c r="AB7" s="668">
        <f t="shared" si="1"/>
        <v>0</v>
      </c>
      <c r="AC7" s="668">
        <f t="shared" si="1"/>
        <v>1711.62</v>
      </c>
      <c r="AD7" s="668">
        <f t="shared" si="1"/>
        <v>1776.21</v>
      </c>
      <c r="AE7" s="668">
        <f t="shared" si="1"/>
        <v>0</v>
      </c>
      <c r="AF7" s="668">
        <f t="shared" si="1"/>
        <v>1726.6</v>
      </c>
      <c r="AG7" s="668">
        <f t="shared" si="1"/>
        <v>1776.2</v>
      </c>
      <c r="AH7" s="668">
        <f t="shared" si="1"/>
        <v>0</v>
      </c>
      <c r="AI7" s="668">
        <f t="shared" si="1"/>
        <v>1773.99</v>
      </c>
      <c r="AJ7" s="668">
        <f t="shared" si="1"/>
        <v>1707.58</v>
      </c>
      <c r="AK7" s="668">
        <f t="shared" si="1"/>
        <v>0</v>
      </c>
      <c r="AL7" s="668">
        <f t="shared" si="1"/>
        <v>1707.29</v>
      </c>
      <c r="AM7" s="668">
        <f t="shared" si="1"/>
        <v>1765.08</v>
      </c>
      <c r="AN7" s="668">
        <f t="shared" si="1"/>
        <v>0</v>
      </c>
      <c r="AO7" s="668">
        <f t="shared" si="1"/>
        <v>1764.34</v>
      </c>
      <c r="AP7" s="668">
        <f t="shared" si="1"/>
        <v>1844.4</v>
      </c>
      <c r="AQ7" s="668">
        <f t="shared" si="1"/>
        <v>1707.29</v>
      </c>
      <c r="AR7" s="1791" t="s">
        <v>666</v>
      </c>
    </row>
    <row r="8" spans="1:44" s="669" customFormat="1" x14ac:dyDescent="0.3">
      <c r="A8" s="670" t="s">
        <v>413</v>
      </c>
      <c r="B8" s="671">
        <f>B9+B10+B11+B13</f>
        <v>18665</v>
      </c>
      <c r="C8" s="671">
        <f>C9+C10+C11+C13</f>
        <v>21075.4</v>
      </c>
      <c r="D8" s="671">
        <f t="shared" ref="D8:F8" si="2">D9+D10+D11+D13</f>
        <v>21075.4</v>
      </c>
      <c r="E8" s="671">
        <f t="shared" si="2"/>
        <v>20865.920000000002</v>
      </c>
      <c r="F8" s="671">
        <f t="shared" si="2"/>
        <v>20865.920000000002</v>
      </c>
      <c r="G8" s="671">
        <f>F8/C8*100</f>
        <v>99.006044962373196</v>
      </c>
      <c r="H8" s="671">
        <f>F8/D8*100</f>
        <v>99.006044962373196</v>
      </c>
      <c r="I8" s="671">
        <f>I9+I10+I11+I13</f>
        <v>1893.4</v>
      </c>
      <c r="J8" s="671">
        <f t="shared" ref="J8:AQ8" si="3">J9+J10+J11+J13</f>
        <v>0</v>
      </c>
      <c r="K8" s="671">
        <f t="shared" si="3"/>
        <v>1893.4</v>
      </c>
      <c r="L8" s="671">
        <f t="shared" si="3"/>
        <v>1765.08</v>
      </c>
      <c r="M8" s="671">
        <f t="shared" si="3"/>
        <v>0</v>
      </c>
      <c r="N8" s="671">
        <f t="shared" si="3"/>
        <v>1752.61</v>
      </c>
      <c r="O8" s="671">
        <f t="shared" si="3"/>
        <v>1593.23</v>
      </c>
      <c r="P8" s="671">
        <f t="shared" si="3"/>
        <v>0</v>
      </c>
      <c r="Q8" s="671">
        <f t="shared" si="3"/>
        <v>1592.81</v>
      </c>
      <c r="R8" s="671">
        <f t="shared" si="3"/>
        <v>1765.08</v>
      </c>
      <c r="S8" s="671">
        <f t="shared" si="3"/>
        <v>0</v>
      </c>
      <c r="T8" s="671">
        <f t="shared" si="3"/>
        <v>1764.34</v>
      </c>
      <c r="U8" s="671">
        <f t="shared" si="3"/>
        <v>1707.58</v>
      </c>
      <c r="V8" s="671">
        <f t="shared" si="3"/>
        <v>0</v>
      </c>
      <c r="W8" s="671">
        <f t="shared" si="3"/>
        <v>1707.29</v>
      </c>
      <c r="X8" s="671">
        <f t="shared" si="3"/>
        <v>1764.08</v>
      </c>
      <c r="Y8" s="671">
        <f t="shared" si="3"/>
        <v>0</v>
      </c>
      <c r="Z8" s="671">
        <f t="shared" si="3"/>
        <v>1764.34</v>
      </c>
      <c r="AA8" s="671">
        <f t="shared" si="3"/>
        <v>1717.48</v>
      </c>
      <c r="AB8" s="671">
        <f t="shared" si="3"/>
        <v>0</v>
      </c>
      <c r="AC8" s="671">
        <f t="shared" si="3"/>
        <v>1711.62</v>
      </c>
      <c r="AD8" s="671">
        <f t="shared" si="3"/>
        <v>1776.21</v>
      </c>
      <c r="AE8" s="671">
        <f t="shared" si="3"/>
        <v>0</v>
      </c>
      <c r="AF8" s="671">
        <f t="shared" si="3"/>
        <v>1726.6</v>
      </c>
      <c r="AG8" s="671">
        <f t="shared" si="3"/>
        <v>1776.2</v>
      </c>
      <c r="AH8" s="671">
        <f t="shared" si="3"/>
        <v>0</v>
      </c>
      <c r="AI8" s="671">
        <f t="shared" si="3"/>
        <v>1773.99</v>
      </c>
      <c r="AJ8" s="671">
        <f t="shared" si="3"/>
        <v>1707.58</v>
      </c>
      <c r="AK8" s="671">
        <f t="shared" si="3"/>
        <v>0</v>
      </c>
      <c r="AL8" s="671">
        <f t="shared" si="3"/>
        <v>1707.29</v>
      </c>
      <c r="AM8" s="671">
        <f t="shared" si="3"/>
        <v>1765.08</v>
      </c>
      <c r="AN8" s="671">
        <f t="shared" si="3"/>
        <v>0</v>
      </c>
      <c r="AO8" s="671">
        <f t="shared" si="3"/>
        <v>1764.34</v>
      </c>
      <c r="AP8" s="671">
        <f t="shared" si="3"/>
        <v>1844.4</v>
      </c>
      <c r="AQ8" s="671">
        <f t="shared" si="3"/>
        <v>1707.29</v>
      </c>
      <c r="AR8" s="1792"/>
    </row>
    <row r="9" spans="1:44" s="669" customFormat="1" x14ac:dyDescent="0.3">
      <c r="A9" s="672" t="s">
        <v>29</v>
      </c>
      <c r="B9" s="673">
        <v>0</v>
      </c>
      <c r="C9" s="673"/>
      <c r="D9" s="673"/>
      <c r="E9" s="673"/>
      <c r="F9" s="673"/>
      <c r="G9" s="673"/>
      <c r="H9" s="673"/>
      <c r="I9" s="674"/>
      <c r="J9" s="675"/>
      <c r="K9" s="925"/>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925"/>
      <c r="AR9" s="1792"/>
    </row>
    <row r="10" spans="1:44" s="669" customFormat="1" ht="33.6" x14ac:dyDescent="0.3">
      <c r="A10" s="677" t="s">
        <v>414</v>
      </c>
      <c r="B10" s="673">
        <v>0</v>
      </c>
      <c r="C10" s="673"/>
      <c r="D10" s="673"/>
      <c r="E10" s="673"/>
      <c r="F10" s="673"/>
      <c r="G10" s="673"/>
      <c r="H10" s="673"/>
      <c r="I10" s="674"/>
      <c r="J10" s="675"/>
      <c r="K10" s="925"/>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925"/>
      <c r="AR10" s="1792"/>
    </row>
    <row r="11" spans="1:44" s="669" customFormat="1" x14ac:dyDescent="0.3">
      <c r="A11" s="677" t="s">
        <v>28</v>
      </c>
      <c r="B11" s="673">
        <v>18665</v>
      </c>
      <c r="C11" s="673">
        <f t="shared" ref="C11" si="4">I11+L11+O11+R11+U11+X11+AA11+AD11+AG11+AJ11+AM11+AP11</f>
        <v>21075.4</v>
      </c>
      <c r="D11" s="673">
        <f>I11+L11+O11+R11+U11+X11+AA11+AD11+AG11+AJ11+AM11+AP11</f>
        <v>21075.4</v>
      </c>
      <c r="E11" s="673">
        <f t="shared" ref="E11" si="5">F11</f>
        <v>20865.920000000002</v>
      </c>
      <c r="F11" s="673">
        <f>K11+N11+Q11+T11+W11+Z11+AC11+AF11+AI11+AL11+AO11+AQ11</f>
        <v>20865.920000000002</v>
      </c>
      <c r="G11" s="673">
        <f>F11/C11*100</f>
        <v>99.006044962373196</v>
      </c>
      <c r="H11" s="673">
        <f>F11/D11*100</f>
        <v>99.006044962373196</v>
      </c>
      <c r="I11" s="674">
        <v>1893.4</v>
      </c>
      <c r="J11" s="678"/>
      <c r="K11" s="932">
        <v>1893.4</v>
      </c>
      <c r="L11" s="679">
        <v>1765.08</v>
      </c>
      <c r="M11" s="679"/>
      <c r="N11" s="679">
        <v>1752.61</v>
      </c>
      <c r="O11" s="679">
        <v>1593.23</v>
      </c>
      <c r="P11" s="679"/>
      <c r="Q11" s="679">
        <v>1592.81</v>
      </c>
      <c r="R11" s="679">
        <v>1765.08</v>
      </c>
      <c r="S11" s="679"/>
      <c r="T11" s="679">
        <v>1764.34</v>
      </c>
      <c r="U11" s="679">
        <v>1707.58</v>
      </c>
      <c r="V11" s="679"/>
      <c r="W11" s="679">
        <v>1707.29</v>
      </c>
      <c r="X11" s="679">
        <v>1764.08</v>
      </c>
      <c r="Y11" s="679"/>
      <c r="Z11" s="679">
        <v>1764.34</v>
      </c>
      <c r="AA11" s="679">
        <v>1717.48</v>
      </c>
      <c r="AB11" s="679"/>
      <c r="AC11" s="679">
        <v>1711.62</v>
      </c>
      <c r="AD11" s="679">
        <v>1776.21</v>
      </c>
      <c r="AE11" s="679"/>
      <c r="AF11" s="679">
        <v>1726.6</v>
      </c>
      <c r="AG11" s="679">
        <v>1776.2</v>
      </c>
      <c r="AH11" s="679"/>
      <c r="AI11" s="679">
        <v>1773.99</v>
      </c>
      <c r="AJ11" s="679">
        <v>1707.58</v>
      </c>
      <c r="AK11" s="679"/>
      <c r="AL11" s="679">
        <v>1707.29</v>
      </c>
      <c r="AM11" s="679">
        <v>1765.08</v>
      </c>
      <c r="AN11" s="679"/>
      <c r="AO11" s="679">
        <v>1764.34</v>
      </c>
      <c r="AP11" s="679">
        <v>1844.4</v>
      </c>
      <c r="AQ11" s="928">
        <v>1707.29</v>
      </c>
      <c r="AR11" s="1792"/>
    </row>
    <row r="12" spans="1:44" s="685" customFormat="1" x14ac:dyDescent="0.25">
      <c r="A12" s="680" t="s">
        <v>380</v>
      </c>
      <c r="B12" s="681"/>
      <c r="C12" s="681"/>
      <c r="D12" s="681"/>
      <c r="E12" s="673"/>
      <c r="F12" s="681"/>
      <c r="G12" s="681"/>
      <c r="H12" s="681"/>
      <c r="I12" s="682"/>
      <c r="J12" s="683"/>
      <c r="K12" s="926"/>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926"/>
      <c r="AR12" s="1792"/>
    </row>
    <row r="13" spans="1:44" s="669" customFormat="1" x14ac:dyDescent="0.3">
      <c r="A13" s="677" t="s">
        <v>275</v>
      </c>
      <c r="B13" s="673">
        <v>0</v>
      </c>
      <c r="C13" s="673"/>
      <c r="D13" s="673"/>
      <c r="E13" s="673"/>
      <c r="F13" s="673"/>
      <c r="G13" s="673"/>
      <c r="H13" s="673"/>
      <c r="I13" s="674"/>
      <c r="J13" s="675"/>
      <c r="K13" s="925"/>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925"/>
      <c r="AR13" s="1792"/>
    </row>
    <row r="14" spans="1:44" s="688" customFormat="1" x14ac:dyDescent="0.3">
      <c r="A14" s="686" t="s">
        <v>415</v>
      </c>
      <c r="B14" s="687">
        <f t="shared" ref="B14:B19" si="6">B8</f>
        <v>18665</v>
      </c>
      <c r="C14" s="687">
        <f>C15+C16+C17+C19</f>
        <v>21075.4</v>
      </c>
      <c r="D14" s="687">
        <f t="shared" ref="D14:F14" si="7">D15+D16+D17+D19</f>
        <v>21075.4</v>
      </c>
      <c r="E14" s="687">
        <f t="shared" si="7"/>
        <v>20865.920000000002</v>
      </c>
      <c r="F14" s="687">
        <f t="shared" si="7"/>
        <v>20865.920000000002</v>
      </c>
      <c r="G14" s="687">
        <f>F14/C14*100</f>
        <v>99.006044962373196</v>
      </c>
      <c r="H14" s="687">
        <f>F14/D14*100</f>
        <v>99.006044962373196</v>
      </c>
      <c r="I14" s="687">
        <f>I15+I16+I17+I18+I19</f>
        <v>1893.4</v>
      </c>
      <c r="J14" s="687">
        <f t="shared" ref="J14:AQ14" si="8">J15+J16+J17+J18+J19</f>
        <v>0</v>
      </c>
      <c r="K14" s="687">
        <f t="shared" si="8"/>
        <v>1893.4</v>
      </c>
      <c r="L14" s="687">
        <f t="shared" si="8"/>
        <v>1765.08</v>
      </c>
      <c r="M14" s="687">
        <f t="shared" si="8"/>
        <v>0</v>
      </c>
      <c r="N14" s="687">
        <f t="shared" si="8"/>
        <v>1752.61</v>
      </c>
      <c r="O14" s="687">
        <f t="shared" si="8"/>
        <v>1593.23</v>
      </c>
      <c r="P14" s="687">
        <f t="shared" si="8"/>
        <v>0</v>
      </c>
      <c r="Q14" s="687">
        <f t="shared" si="8"/>
        <v>1592.81</v>
      </c>
      <c r="R14" s="687">
        <f t="shared" si="8"/>
        <v>1765.08</v>
      </c>
      <c r="S14" s="687">
        <f t="shared" si="8"/>
        <v>0</v>
      </c>
      <c r="T14" s="687">
        <f t="shared" si="8"/>
        <v>1764.34</v>
      </c>
      <c r="U14" s="687">
        <f t="shared" si="8"/>
        <v>1707.58</v>
      </c>
      <c r="V14" s="687">
        <f t="shared" si="8"/>
        <v>0</v>
      </c>
      <c r="W14" s="687">
        <f t="shared" si="8"/>
        <v>1707.29</v>
      </c>
      <c r="X14" s="687">
        <f t="shared" si="8"/>
        <v>1764.08</v>
      </c>
      <c r="Y14" s="687">
        <f t="shared" si="8"/>
        <v>0</v>
      </c>
      <c r="Z14" s="687">
        <f t="shared" si="8"/>
        <v>1764.34</v>
      </c>
      <c r="AA14" s="687">
        <f t="shared" si="8"/>
        <v>1717.48</v>
      </c>
      <c r="AB14" s="687">
        <f t="shared" si="8"/>
        <v>0</v>
      </c>
      <c r="AC14" s="687">
        <f t="shared" si="8"/>
        <v>1711.62</v>
      </c>
      <c r="AD14" s="687">
        <f t="shared" si="8"/>
        <v>1776.21</v>
      </c>
      <c r="AE14" s="687">
        <f t="shared" si="8"/>
        <v>0</v>
      </c>
      <c r="AF14" s="687">
        <f t="shared" si="8"/>
        <v>1726.6</v>
      </c>
      <c r="AG14" s="687">
        <f t="shared" si="8"/>
        <v>1776.2</v>
      </c>
      <c r="AH14" s="687">
        <f t="shared" si="8"/>
        <v>0</v>
      </c>
      <c r="AI14" s="687">
        <f t="shared" si="8"/>
        <v>1773.99</v>
      </c>
      <c r="AJ14" s="687">
        <f t="shared" si="8"/>
        <v>1707.58</v>
      </c>
      <c r="AK14" s="687">
        <f t="shared" si="8"/>
        <v>0</v>
      </c>
      <c r="AL14" s="687">
        <f t="shared" si="8"/>
        <v>1707.29</v>
      </c>
      <c r="AM14" s="687">
        <f t="shared" si="8"/>
        <v>1765.08</v>
      </c>
      <c r="AN14" s="687">
        <f t="shared" si="8"/>
        <v>0</v>
      </c>
      <c r="AO14" s="687">
        <f t="shared" si="8"/>
        <v>1764.34</v>
      </c>
      <c r="AP14" s="687">
        <f t="shared" si="8"/>
        <v>1844.4</v>
      </c>
      <c r="AQ14" s="687">
        <f t="shared" si="8"/>
        <v>1707.29</v>
      </c>
      <c r="AR14" s="1792"/>
    </row>
    <row r="15" spans="1:44" s="669" customFormat="1" x14ac:dyDescent="0.3">
      <c r="A15" s="672" t="s">
        <v>29</v>
      </c>
      <c r="B15" s="673">
        <f t="shared" si="6"/>
        <v>0</v>
      </c>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1792"/>
    </row>
    <row r="16" spans="1:44" s="669" customFormat="1" x14ac:dyDescent="0.3">
      <c r="A16" s="677" t="s">
        <v>382</v>
      </c>
      <c r="B16" s="673">
        <f t="shared" si="6"/>
        <v>0</v>
      </c>
      <c r="C16" s="673"/>
      <c r="D16" s="673"/>
      <c r="E16" s="673"/>
      <c r="F16" s="673"/>
      <c r="G16" s="673"/>
      <c r="H16" s="673"/>
      <c r="I16" s="673"/>
      <c r="J16" s="673"/>
      <c r="K16" s="67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1792"/>
    </row>
    <row r="17" spans="1:44" s="669" customFormat="1" x14ac:dyDescent="0.3">
      <c r="A17" s="677" t="s">
        <v>74</v>
      </c>
      <c r="B17" s="673">
        <f t="shared" si="6"/>
        <v>18665</v>
      </c>
      <c r="C17" s="673">
        <f>I17+L17+O17+R17+U17+X17+AA17+AD17+AG17+AJ17+AM17+AP17</f>
        <v>21075.4</v>
      </c>
      <c r="D17" s="673">
        <f>D11</f>
        <v>21075.4</v>
      </c>
      <c r="E17" s="673">
        <f t="shared" ref="E17" si="9">F17</f>
        <v>20865.920000000002</v>
      </c>
      <c r="F17" s="673">
        <f>K17+N17+Q17+T17+W17+Z17+AC17+AF17+AI17+AL17+AO17+AQ17</f>
        <v>20865.920000000002</v>
      </c>
      <c r="G17" s="673">
        <f>F17/C17*100</f>
        <v>99.006044962373196</v>
      </c>
      <c r="H17" s="673">
        <f>F17/D17*100</f>
        <v>99.006044962373196</v>
      </c>
      <c r="I17" s="673">
        <f t="shared" ref="I17" si="10">I11</f>
        <v>1893.4</v>
      </c>
      <c r="J17" s="673"/>
      <c r="K17" s="673">
        <f t="shared" ref="K17:L17" si="11">K11</f>
        <v>1893.4</v>
      </c>
      <c r="L17" s="673">
        <f t="shared" si="11"/>
        <v>1765.08</v>
      </c>
      <c r="M17" s="673"/>
      <c r="N17" s="673">
        <f t="shared" ref="N17" si="12">N11</f>
        <v>1752.61</v>
      </c>
      <c r="O17" s="673">
        <f t="shared" ref="O17:AP17" si="13">O11</f>
        <v>1593.23</v>
      </c>
      <c r="P17" s="673"/>
      <c r="Q17" s="673">
        <f t="shared" ref="Q17" si="14">Q11</f>
        <v>1592.81</v>
      </c>
      <c r="R17" s="673">
        <f t="shared" si="13"/>
        <v>1765.08</v>
      </c>
      <c r="S17" s="673"/>
      <c r="T17" s="673">
        <f t="shared" ref="T17" si="15">T11</f>
        <v>1764.34</v>
      </c>
      <c r="U17" s="673">
        <f t="shared" si="13"/>
        <v>1707.58</v>
      </c>
      <c r="V17" s="673"/>
      <c r="W17" s="673">
        <f t="shared" ref="W17" si="16">W11</f>
        <v>1707.29</v>
      </c>
      <c r="X17" s="673">
        <f t="shared" si="13"/>
        <v>1764.08</v>
      </c>
      <c r="Y17" s="673"/>
      <c r="Z17" s="673">
        <f t="shared" ref="Z17" si="17">Z11</f>
        <v>1764.34</v>
      </c>
      <c r="AA17" s="673">
        <f t="shared" si="13"/>
        <v>1717.48</v>
      </c>
      <c r="AB17" s="673"/>
      <c r="AC17" s="673">
        <f t="shared" ref="AC17" si="18">AC11</f>
        <v>1711.62</v>
      </c>
      <c r="AD17" s="673">
        <f t="shared" si="13"/>
        <v>1776.21</v>
      </c>
      <c r="AE17" s="673"/>
      <c r="AF17" s="673">
        <f t="shared" ref="AF17" si="19">AF11</f>
        <v>1726.6</v>
      </c>
      <c r="AG17" s="673">
        <f t="shared" si="13"/>
        <v>1776.2</v>
      </c>
      <c r="AH17" s="673"/>
      <c r="AI17" s="673">
        <f t="shared" ref="AI17" si="20">AI11</f>
        <v>1773.99</v>
      </c>
      <c r="AJ17" s="673">
        <f t="shared" si="13"/>
        <v>1707.58</v>
      </c>
      <c r="AK17" s="673"/>
      <c r="AL17" s="673">
        <f t="shared" ref="AL17" si="21">AL11</f>
        <v>1707.29</v>
      </c>
      <c r="AM17" s="673">
        <f t="shared" si="13"/>
        <v>1765.08</v>
      </c>
      <c r="AN17" s="673"/>
      <c r="AO17" s="673">
        <f t="shared" ref="AO17" si="22">AO11</f>
        <v>1764.34</v>
      </c>
      <c r="AP17" s="673">
        <f t="shared" si="13"/>
        <v>1844.4</v>
      </c>
      <c r="AQ17" s="673">
        <f t="shared" ref="AQ17" si="23">AQ11</f>
        <v>1707.29</v>
      </c>
      <c r="AR17" s="1792"/>
    </row>
    <row r="18" spans="1:44" s="685" customFormat="1" x14ac:dyDescent="0.25">
      <c r="A18" s="680" t="s">
        <v>380</v>
      </c>
      <c r="B18" s="681">
        <f t="shared" si="6"/>
        <v>0</v>
      </c>
      <c r="C18" s="673"/>
      <c r="D18" s="673"/>
      <c r="E18" s="673"/>
      <c r="F18" s="673"/>
      <c r="G18" s="673"/>
      <c r="H18" s="673"/>
      <c r="I18" s="673"/>
      <c r="J18" s="683"/>
      <c r="K18" s="673"/>
      <c r="L18" s="673"/>
      <c r="M18" s="684"/>
      <c r="N18" s="673"/>
      <c r="O18" s="673"/>
      <c r="P18" s="684"/>
      <c r="Q18" s="673"/>
      <c r="R18" s="673"/>
      <c r="S18" s="684"/>
      <c r="T18" s="673"/>
      <c r="U18" s="673"/>
      <c r="V18" s="684"/>
      <c r="W18" s="673"/>
      <c r="X18" s="673"/>
      <c r="Y18" s="684"/>
      <c r="Z18" s="673"/>
      <c r="AA18" s="673"/>
      <c r="AB18" s="684"/>
      <c r="AC18" s="673"/>
      <c r="AD18" s="673"/>
      <c r="AE18" s="684"/>
      <c r="AF18" s="673"/>
      <c r="AG18" s="673"/>
      <c r="AH18" s="684"/>
      <c r="AI18" s="673"/>
      <c r="AJ18" s="673"/>
      <c r="AK18" s="684"/>
      <c r="AL18" s="673"/>
      <c r="AM18" s="673"/>
      <c r="AN18" s="684"/>
      <c r="AO18" s="673"/>
      <c r="AP18" s="673"/>
      <c r="AQ18" s="673"/>
      <c r="AR18" s="1792"/>
    </row>
    <row r="19" spans="1:44" s="669" customFormat="1" x14ac:dyDescent="0.3">
      <c r="A19" s="677" t="s">
        <v>275</v>
      </c>
      <c r="B19" s="673">
        <f t="shared" si="6"/>
        <v>0</v>
      </c>
      <c r="C19" s="673"/>
      <c r="D19" s="673"/>
      <c r="E19" s="673"/>
      <c r="F19" s="673"/>
      <c r="G19" s="673"/>
      <c r="H19" s="673"/>
      <c r="I19" s="673"/>
      <c r="J19" s="673"/>
      <c r="K19" s="673"/>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673"/>
      <c r="AK19" s="673"/>
      <c r="AL19" s="673"/>
      <c r="AM19" s="673"/>
      <c r="AN19" s="673"/>
      <c r="AO19" s="673"/>
      <c r="AP19" s="673"/>
      <c r="AQ19" s="673"/>
      <c r="AR19" s="1793"/>
    </row>
    <row r="20" spans="1:44" ht="21.75" customHeight="1" x14ac:dyDescent="0.3">
      <c r="A20" s="1795" t="s">
        <v>416</v>
      </c>
      <c r="B20" s="1796"/>
      <c r="C20" s="1796"/>
      <c r="D20" s="1796"/>
      <c r="E20" s="1796"/>
      <c r="F20" s="1796"/>
      <c r="G20" s="1796"/>
      <c r="H20" s="1796"/>
      <c r="I20" s="1796"/>
      <c r="J20" s="1796"/>
      <c r="K20" s="1796"/>
      <c r="L20" s="1796"/>
      <c r="M20" s="1796"/>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c r="AL20" s="1796"/>
      <c r="AM20" s="1796"/>
      <c r="AN20" s="1796"/>
      <c r="AO20" s="1796"/>
      <c r="AP20" s="1797"/>
      <c r="AQ20" s="712"/>
      <c r="AR20" s="925"/>
    </row>
    <row r="21" spans="1:44" s="669" customFormat="1" ht="69" customHeight="1" x14ac:dyDescent="0.3">
      <c r="A21" s="689" t="s">
        <v>417</v>
      </c>
      <c r="B21" s="668">
        <f>B22+B23+B24+B26</f>
        <v>61262.1</v>
      </c>
      <c r="C21" s="668">
        <f>C22+C23+C24+C26</f>
        <v>48578.700000000004</v>
      </c>
      <c r="D21" s="668">
        <f>D22+D23+D24+D26</f>
        <v>48578.700000000012</v>
      </c>
      <c r="E21" s="668">
        <f t="shared" ref="E21:F21" si="24">E22+E23+E24+E26</f>
        <v>48578.600000000006</v>
      </c>
      <c r="F21" s="668">
        <f t="shared" si="24"/>
        <v>48578.600000000006</v>
      </c>
      <c r="G21" s="668">
        <f>F21/C21*100</f>
        <v>99.999794148464247</v>
      </c>
      <c r="H21" s="668">
        <f>F21/D21*100</f>
        <v>99.999794148464233</v>
      </c>
      <c r="I21" s="668">
        <f t="shared" ref="I21:AQ21" si="25">I22+I23+I24+I26</f>
        <v>0</v>
      </c>
      <c r="J21" s="668">
        <f t="shared" si="25"/>
        <v>0</v>
      </c>
      <c r="K21" s="668">
        <f t="shared" si="25"/>
        <v>0</v>
      </c>
      <c r="L21" s="668">
        <f t="shared" si="25"/>
        <v>0</v>
      </c>
      <c r="M21" s="668">
        <f t="shared" si="25"/>
        <v>0</v>
      </c>
      <c r="N21" s="668">
        <f t="shared" si="25"/>
        <v>0</v>
      </c>
      <c r="O21" s="668">
        <f t="shared" si="25"/>
        <v>0</v>
      </c>
      <c r="P21" s="668">
        <f t="shared" si="25"/>
        <v>0</v>
      </c>
      <c r="Q21" s="668">
        <f t="shared" si="25"/>
        <v>0</v>
      </c>
      <c r="R21" s="668">
        <f t="shared" si="25"/>
        <v>0</v>
      </c>
      <c r="S21" s="668">
        <f t="shared" si="25"/>
        <v>0</v>
      </c>
      <c r="T21" s="668">
        <f t="shared" si="25"/>
        <v>0</v>
      </c>
      <c r="U21" s="668">
        <f t="shared" si="25"/>
        <v>0</v>
      </c>
      <c r="V21" s="668">
        <f t="shared" si="25"/>
        <v>0</v>
      </c>
      <c r="W21" s="668">
        <f t="shared" si="25"/>
        <v>0</v>
      </c>
      <c r="X21" s="668">
        <f t="shared" si="25"/>
        <v>0</v>
      </c>
      <c r="Y21" s="668">
        <f t="shared" si="25"/>
        <v>0</v>
      </c>
      <c r="Z21" s="668">
        <f t="shared" si="25"/>
        <v>0</v>
      </c>
      <c r="AA21" s="668">
        <f t="shared" si="25"/>
        <v>0</v>
      </c>
      <c r="AB21" s="668">
        <f t="shared" si="25"/>
        <v>0</v>
      </c>
      <c r="AC21" s="668">
        <f t="shared" si="25"/>
        <v>0</v>
      </c>
      <c r="AD21" s="668">
        <f t="shared" si="25"/>
        <v>39839.57</v>
      </c>
      <c r="AE21" s="668">
        <f t="shared" si="25"/>
        <v>0</v>
      </c>
      <c r="AF21" s="668">
        <f t="shared" si="25"/>
        <v>0</v>
      </c>
      <c r="AG21" s="668">
        <f t="shared" si="25"/>
        <v>2149.33</v>
      </c>
      <c r="AH21" s="668">
        <f t="shared" si="25"/>
        <v>0</v>
      </c>
      <c r="AI21" s="668">
        <f t="shared" si="25"/>
        <v>0</v>
      </c>
      <c r="AJ21" s="668">
        <f t="shared" si="25"/>
        <v>6589.8</v>
      </c>
      <c r="AK21" s="668">
        <f t="shared" si="25"/>
        <v>0</v>
      </c>
      <c r="AL21" s="668">
        <f t="shared" si="25"/>
        <v>0</v>
      </c>
      <c r="AM21" s="668">
        <f t="shared" si="25"/>
        <v>0</v>
      </c>
      <c r="AN21" s="668">
        <f t="shared" si="25"/>
        <v>0</v>
      </c>
      <c r="AO21" s="668">
        <f t="shared" si="25"/>
        <v>0</v>
      </c>
      <c r="AP21" s="668">
        <f t="shared" si="25"/>
        <v>0</v>
      </c>
      <c r="AQ21" s="668">
        <f t="shared" si="25"/>
        <v>0</v>
      </c>
      <c r="AR21" s="925"/>
    </row>
    <row r="22" spans="1:44" s="669" customFormat="1" x14ac:dyDescent="0.3">
      <c r="A22" s="677" t="s">
        <v>29</v>
      </c>
      <c r="B22" s="674">
        <f>B28+B34+B40</f>
        <v>0</v>
      </c>
      <c r="C22" s="673"/>
      <c r="D22" s="673"/>
      <c r="E22" s="673"/>
      <c r="F22" s="673"/>
      <c r="G22" s="673"/>
      <c r="H22" s="673"/>
      <c r="I22" s="673"/>
      <c r="J22" s="673">
        <f t="shared" ref="J22:AP24" si="26">J28+J34</f>
        <v>0</v>
      </c>
      <c r="K22" s="673"/>
      <c r="L22" s="673"/>
      <c r="M22" s="673"/>
      <c r="N22" s="673"/>
      <c r="O22" s="673"/>
      <c r="P22" s="673"/>
      <c r="Q22" s="673"/>
      <c r="R22" s="673"/>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925"/>
      <c r="AR22" s="925"/>
    </row>
    <row r="23" spans="1:44" s="669" customFormat="1" x14ac:dyDescent="0.3">
      <c r="A23" s="677" t="s">
        <v>382</v>
      </c>
      <c r="B23" s="674">
        <f>B29+B35+B41</f>
        <v>54252.2</v>
      </c>
      <c r="C23" s="673"/>
      <c r="D23" s="673"/>
      <c r="E23" s="673"/>
      <c r="F23" s="673"/>
      <c r="G23" s="673"/>
      <c r="H23" s="673"/>
      <c r="I23" s="673"/>
      <c r="J23" s="673"/>
      <c r="K23" s="673"/>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925"/>
      <c r="AR23" s="925"/>
    </row>
    <row r="24" spans="1:44" s="669" customFormat="1" x14ac:dyDescent="0.3">
      <c r="A24" s="677" t="s">
        <v>28</v>
      </c>
      <c r="B24" s="674">
        <f>B30+B36+B42</f>
        <v>7009.9</v>
      </c>
      <c r="C24" s="673">
        <f>I24+L24+O24+R24+U24+X24+AA24+AD24+AG24+AJ24+AM24+AP24</f>
        <v>48578.700000000004</v>
      </c>
      <c r="D24" s="673">
        <f>D30+D36</f>
        <v>48578.700000000012</v>
      </c>
      <c r="E24" s="673">
        <f>E30+E36</f>
        <v>48578.600000000006</v>
      </c>
      <c r="F24" s="673">
        <f>F30+F36</f>
        <v>48578.600000000006</v>
      </c>
      <c r="G24" s="673">
        <f>F24/C24*100</f>
        <v>99.999794148464247</v>
      </c>
      <c r="H24" s="673">
        <f>F24/D24*100</f>
        <v>99.999794148464233</v>
      </c>
      <c r="I24" s="673">
        <f t="shared" ref="I24" si="27">I30+I36</f>
        <v>0</v>
      </c>
      <c r="J24" s="673"/>
      <c r="K24" s="673"/>
      <c r="L24" s="673">
        <f t="shared" si="26"/>
        <v>0</v>
      </c>
      <c r="M24" s="673"/>
      <c r="N24" s="673"/>
      <c r="O24" s="673">
        <f t="shared" si="26"/>
        <v>0</v>
      </c>
      <c r="P24" s="673"/>
      <c r="Q24" s="673"/>
      <c r="R24" s="673">
        <f t="shared" si="26"/>
        <v>0</v>
      </c>
      <c r="S24" s="673"/>
      <c r="T24" s="673"/>
      <c r="U24" s="673">
        <f t="shared" si="26"/>
        <v>0</v>
      </c>
      <c r="V24" s="673"/>
      <c r="W24" s="673"/>
      <c r="X24" s="673">
        <f t="shared" si="26"/>
        <v>0</v>
      </c>
      <c r="Y24" s="673"/>
      <c r="Z24" s="673"/>
      <c r="AA24" s="673">
        <f t="shared" si="26"/>
        <v>0</v>
      </c>
      <c r="AB24" s="673"/>
      <c r="AC24" s="673"/>
      <c r="AD24" s="673">
        <f t="shared" si="26"/>
        <v>39839.57</v>
      </c>
      <c r="AE24" s="673"/>
      <c r="AF24" s="673"/>
      <c r="AG24" s="673">
        <f>AG30+AG36</f>
        <v>2149.33</v>
      </c>
      <c r="AH24" s="673"/>
      <c r="AI24" s="673"/>
      <c r="AJ24" s="673">
        <f t="shared" si="26"/>
        <v>6589.8</v>
      </c>
      <c r="AK24" s="673"/>
      <c r="AL24" s="673"/>
      <c r="AM24" s="673">
        <f t="shared" si="26"/>
        <v>0</v>
      </c>
      <c r="AN24" s="673"/>
      <c r="AO24" s="673"/>
      <c r="AP24" s="673">
        <f t="shared" si="26"/>
        <v>0</v>
      </c>
      <c r="AQ24" s="925"/>
      <c r="AR24" s="925"/>
    </row>
    <row r="25" spans="1:44" s="685" customFormat="1" x14ac:dyDescent="0.25">
      <c r="A25" s="680" t="s">
        <v>380</v>
      </c>
      <c r="B25" s="681"/>
      <c r="C25" s="681"/>
      <c r="D25" s="681"/>
      <c r="E25" s="673"/>
      <c r="F25" s="681"/>
      <c r="G25" s="681"/>
      <c r="H25" s="681"/>
      <c r="I25" s="673"/>
      <c r="J25" s="683"/>
      <c r="K25" s="926"/>
      <c r="L25" s="673"/>
      <c r="M25" s="684"/>
      <c r="N25" s="684"/>
      <c r="O25" s="673"/>
      <c r="P25" s="684"/>
      <c r="Q25" s="684"/>
      <c r="R25" s="673"/>
      <c r="S25" s="684"/>
      <c r="T25" s="684"/>
      <c r="U25" s="673"/>
      <c r="V25" s="684"/>
      <c r="W25" s="684"/>
      <c r="X25" s="673"/>
      <c r="Y25" s="684"/>
      <c r="Z25" s="684"/>
      <c r="AA25" s="673"/>
      <c r="AB25" s="684"/>
      <c r="AC25" s="684"/>
      <c r="AD25" s="673"/>
      <c r="AE25" s="684"/>
      <c r="AF25" s="684"/>
      <c r="AG25" s="673"/>
      <c r="AH25" s="684"/>
      <c r="AI25" s="684"/>
      <c r="AJ25" s="673"/>
      <c r="AK25" s="684"/>
      <c r="AL25" s="684"/>
      <c r="AM25" s="673"/>
      <c r="AN25" s="684"/>
      <c r="AO25" s="684"/>
      <c r="AP25" s="673"/>
      <c r="AQ25" s="926"/>
      <c r="AR25" s="926"/>
    </row>
    <row r="26" spans="1:44" s="669" customFormat="1" x14ac:dyDescent="0.3">
      <c r="A26" s="677" t="s">
        <v>275</v>
      </c>
      <c r="B26" s="674">
        <f>B32+B38+B44</f>
        <v>0</v>
      </c>
      <c r="C26" s="673"/>
      <c r="D26" s="673"/>
      <c r="E26" s="673"/>
      <c r="F26" s="673"/>
      <c r="G26" s="673"/>
      <c r="H26" s="673"/>
      <c r="I26" s="673"/>
      <c r="J26" s="673"/>
      <c r="K26" s="673"/>
      <c r="L26" s="673"/>
      <c r="M26" s="673"/>
      <c r="N26" s="673"/>
      <c r="O26" s="673"/>
      <c r="P26" s="673"/>
      <c r="Q26" s="673"/>
      <c r="R26" s="673"/>
      <c r="S26" s="673"/>
      <c r="T26" s="673"/>
      <c r="U26" s="673"/>
      <c r="V26" s="673"/>
      <c r="W26" s="673"/>
      <c r="X26" s="673"/>
      <c r="Y26" s="673"/>
      <c r="Z26" s="673"/>
      <c r="AA26" s="673"/>
      <c r="AB26" s="673"/>
      <c r="AC26" s="673"/>
      <c r="AD26" s="673"/>
      <c r="AE26" s="673"/>
      <c r="AF26" s="673"/>
      <c r="AG26" s="673"/>
      <c r="AH26" s="673"/>
      <c r="AI26" s="673"/>
      <c r="AJ26" s="673"/>
      <c r="AK26" s="673"/>
      <c r="AL26" s="673"/>
      <c r="AM26" s="673"/>
      <c r="AN26" s="673"/>
      <c r="AO26" s="673"/>
      <c r="AP26" s="673"/>
      <c r="AQ26" s="925"/>
      <c r="AR26" s="925"/>
    </row>
    <row r="27" spans="1:44" s="669" customFormat="1" ht="281.25" customHeight="1" x14ac:dyDescent="0.3">
      <c r="A27" s="690" t="s">
        <v>418</v>
      </c>
      <c r="B27" s="691">
        <f>B28+B29+B30+B32</f>
        <v>60712.799999999996</v>
      </c>
      <c r="C27" s="691">
        <f t="shared" ref="C27:F27" si="28">C28+C29+C30+C32</f>
        <v>48226.400000000009</v>
      </c>
      <c r="D27" s="691">
        <f t="shared" si="28"/>
        <v>48226.400000000009</v>
      </c>
      <c r="E27" s="691">
        <f t="shared" si="28"/>
        <v>48226.3</v>
      </c>
      <c r="F27" s="691">
        <f t="shared" si="28"/>
        <v>48226.3</v>
      </c>
      <c r="G27" s="691">
        <f>F27/C27*100</f>
        <v>99.999792644692519</v>
      </c>
      <c r="H27" s="691">
        <f>F27/D27*100</f>
        <v>99.999792644692519</v>
      </c>
      <c r="I27" s="691">
        <f>I28+I29+I30+I32</f>
        <v>0</v>
      </c>
      <c r="J27" s="691">
        <f t="shared" ref="J27:AQ27" si="29">J28+J29+J30+J32</f>
        <v>0</v>
      </c>
      <c r="K27" s="691">
        <f t="shared" si="29"/>
        <v>0</v>
      </c>
      <c r="L27" s="691">
        <f t="shared" si="29"/>
        <v>0</v>
      </c>
      <c r="M27" s="691">
        <f t="shared" si="29"/>
        <v>0</v>
      </c>
      <c r="N27" s="691">
        <f t="shared" si="29"/>
        <v>0</v>
      </c>
      <c r="O27" s="691">
        <f t="shared" si="29"/>
        <v>0</v>
      </c>
      <c r="P27" s="691">
        <f t="shared" si="29"/>
        <v>0</v>
      </c>
      <c r="Q27" s="691">
        <f t="shared" si="29"/>
        <v>0</v>
      </c>
      <c r="R27" s="691">
        <f t="shared" si="29"/>
        <v>0</v>
      </c>
      <c r="S27" s="691">
        <f t="shared" si="29"/>
        <v>0</v>
      </c>
      <c r="T27" s="691">
        <f t="shared" si="29"/>
        <v>0</v>
      </c>
      <c r="U27" s="691">
        <f t="shared" si="29"/>
        <v>0</v>
      </c>
      <c r="V27" s="691">
        <f t="shared" si="29"/>
        <v>0</v>
      </c>
      <c r="W27" s="691">
        <f t="shared" si="29"/>
        <v>0</v>
      </c>
      <c r="X27" s="691">
        <f t="shared" si="29"/>
        <v>0</v>
      </c>
      <c r="Y27" s="691">
        <f t="shared" si="29"/>
        <v>0</v>
      </c>
      <c r="Z27" s="691">
        <f t="shared" si="29"/>
        <v>0</v>
      </c>
      <c r="AA27" s="691">
        <f t="shared" si="29"/>
        <v>0</v>
      </c>
      <c r="AB27" s="691">
        <f t="shared" si="29"/>
        <v>0</v>
      </c>
      <c r="AC27" s="691">
        <f t="shared" si="29"/>
        <v>0</v>
      </c>
      <c r="AD27" s="691">
        <f t="shared" si="29"/>
        <v>39554.870000000003</v>
      </c>
      <c r="AE27" s="691">
        <f t="shared" si="29"/>
        <v>0</v>
      </c>
      <c r="AF27" s="691">
        <f t="shared" si="29"/>
        <v>39554.870000000003</v>
      </c>
      <c r="AG27" s="691">
        <f t="shared" si="29"/>
        <v>2081.73</v>
      </c>
      <c r="AH27" s="691">
        <f t="shared" si="29"/>
        <v>0</v>
      </c>
      <c r="AI27" s="691">
        <f t="shared" si="29"/>
        <v>1671.93</v>
      </c>
      <c r="AJ27" s="691">
        <f t="shared" si="29"/>
        <v>6589.8</v>
      </c>
      <c r="AK27" s="691">
        <f t="shared" si="29"/>
        <v>0</v>
      </c>
      <c r="AL27" s="691">
        <f t="shared" si="29"/>
        <v>6999.5</v>
      </c>
      <c r="AM27" s="691">
        <f t="shared" si="29"/>
        <v>0</v>
      </c>
      <c r="AN27" s="691">
        <f t="shared" si="29"/>
        <v>0</v>
      </c>
      <c r="AO27" s="691">
        <f t="shared" si="29"/>
        <v>0</v>
      </c>
      <c r="AP27" s="691">
        <f t="shared" si="29"/>
        <v>0</v>
      </c>
      <c r="AQ27" s="691">
        <f t="shared" si="29"/>
        <v>0</v>
      </c>
      <c r="AR27" s="1791" t="s">
        <v>805</v>
      </c>
    </row>
    <row r="28" spans="1:44" s="669" customFormat="1" x14ac:dyDescent="0.3">
      <c r="A28" s="677" t="s">
        <v>29</v>
      </c>
      <c r="B28" s="674">
        <v>0</v>
      </c>
      <c r="C28" s="674"/>
      <c r="D28" s="674"/>
      <c r="E28" s="674"/>
      <c r="F28" s="674"/>
      <c r="G28" s="698"/>
      <c r="H28" s="698"/>
      <c r="I28" s="673"/>
      <c r="J28" s="673"/>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K28" s="673"/>
      <c r="AL28" s="673"/>
      <c r="AM28" s="673"/>
      <c r="AN28" s="673"/>
      <c r="AO28" s="673"/>
      <c r="AP28" s="673"/>
      <c r="AQ28" s="925"/>
      <c r="AR28" s="1792"/>
    </row>
    <row r="29" spans="1:44" s="669" customFormat="1" x14ac:dyDescent="0.3">
      <c r="A29" s="677" t="s">
        <v>382</v>
      </c>
      <c r="B29" s="674">
        <v>54252.2</v>
      </c>
      <c r="C29" s="674"/>
      <c r="D29" s="674"/>
      <c r="E29" s="674"/>
      <c r="F29" s="674"/>
      <c r="G29" s="698"/>
      <c r="H29" s="698"/>
      <c r="I29" s="673"/>
      <c r="J29" s="673"/>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673"/>
      <c r="AK29" s="673"/>
      <c r="AL29" s="673"/>
      <c r="AM29" s="673"/>
      <c r="AN29" s="673"/>
      <c r="AO29" s="673"/>
      <c r="AP29" s="673"/>
      <c r="AQ29" s="925"/>
      <c r="AR29" s="1792"/>
    </row>
    <row r="30" spans="1:44" s="669" customFormat="1" x14ac:dyDescent="0.3">
      <c r="A30" s="677" t="s">
        <v>28</v>
      </c>
      <c r="B30" s="674">
        <v>6460.6</v>
      </c>
      <c r="C30" s="674">
        <f>I30+L30+O30+R30+U30+X30+AA30+AD30+AG30+AJ30+AM30+AP30</f>
        <v>48226.400000000009</v>
      </c>
      <c r="D30" s="674">
        <f>I30+L30+O30+R30+U30+X30+AA30+AD30+AG30+AJ30+AM30+AP30</f>
        <v>48226.400000000009</v>
      </c>
      <c r="E30" s="674">
        <f t="shared" ref="E30" si="30">F30</f>
        <v>48226.3</v>
      </c>
      <c r="F30" s="674">
        <f>K30+N30+Q30+T30+W30+Z30+AC30+AF30+AI30+AL30+AO30+AQ30</f>
        <v>48226.3</v>
      </c>
      <c r="G30" s="698">
        <f>F30/C30*100</f>
        <v>99.999792644692519</v>
      </c>
      <c r="H30" s="698">
        <f t="shared" ref="H30" si="31">F30/D30*100</f>
        <v>99.999792644692519</v>
      </c>
      <c r="I30" s="673"/>
      <c r="J30" s="673"/>
      <c r="K30" s="673"/>
      <c r="L30" s="673"/>
      <c r="M30" s="673"/>
      <c r="N30" s="673"/>
      <c r="O30" s="673"/>
      <c r="P30" s="673"/>
      <c r="Q30" s="673"/>
      <c r="R30" s="673"/>
      <c r="S30" s="673"/>
      <c r="T30" s="673"/>
      <c r="U30" s="673"/>
      <c r="V30" s="673"/>
      <c r="W30" s="673"/>
      <c r="X30" s="673"/>
      <c r="Y30" s="673"/>
      <c r="Z30" s="673"/>
      <c r="AA30" s="673"/>
      <c r="AB30" s="673"/>
      <c r="AC30" s="673"/>
      <c r="AD30" s="673">
        <v>39554.870000000003</v>
      </c>
      <c r="AE30" s="673"/>
      <c r="AF30" s="673">
        <v>39554.870000000003</v>
      </c>
      <c r="AG30" s="673">
        <v>2081.73</v>
      </c>
      <c r="AH30" s="673"/>
      <c r="AI30" s="673">
        <v>1671.93</v>
      </c>
      <c r="AJ30" s="673">
        <f>6340+249.8</f>
        <v>6589.8</v>
      </c>
      <c r="AK30" s="673"/>
      <c r="AL30" s="673">
        <f>6749.8+249.7</f>
        <v>6999.5</v>
      </c>
      <c r="AM30" s="673"/>
      <c r="AN30" s="673"/>
      <c r="AO30" s="673"/>
      <c r="AP30" s="673"/>
      <c r="AQ30" s="925"/>
      <c r="AR30" s="1792"/>
    </row>
    <row r="31" spans="1:44" s="685" customFormat="1" x14ac:dyDescent="0.25">
      <c r="A31" s="680" t="s">
        <v>380</v>
      </c>
      <c r="B31" s="681"/>
      <c r="C31" s="681"/>
      <c r="D31" s="681"/>
      <c r="E31" s="674"/>
      <c r="F31" s="681"/>
      <c r="G31" s="698"/>
      <c r="H31" s="698"/>
      <c r="I31" s="682"/>
      <c r="J31" s="683"/>
      <c r="K31" s="926"/>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K31" s="684"/>
      <c r="AL31" s="684"/>
      <c r="AM31" s="684"/>
      <c r="AN31" s="684"/>
      <c r="AO31" s="684"/>
      <c r="AP31" s="684"/>
      <c r="AQ31" s="926"/>
      <c r="AR31" s="1792"/>
    </row>
    <row r="32" spans="1:44" s="669" customFormat="1" x14ac:dyDescent="0.3">
      <c r="A32" s="677" t="s">
        <v>275</v>
      </c>
      <c r="B32" s="674">
        <v>0</v>
      </c>
      <c r="C32" s="674"/>
      <c r="D32" s="674"/>
      <c r="E32" s="674"/>
      <c r="F32" s="674"/>
      <c r="G32" s="698"/>
      <c r="H32" s="698"/>
      <c r="I32" s="673"/>
      <c r="J32" s="673"/>
      <c r="K32" s="673"/>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K32" s="673"/>
      <c r="AL32" s="673"/>
      <c r="AM32" s="673"/>
      <c r="AN32" s="673"/>
      <c r="AO32" s="673"/>
      <c r="AP32" s="673"/>
      <c r="AQ32" s="925"/>
      <c r="AR32" s="1793"/>
    </row>
    <row r="33" spans="1:44" s="669" customFormat="1" ht="69.75" customHeight="1" x14ac:dyDescent="0.3">
      <c r="A33" s="690" t="s">
        <v>419</v>
      </c>
      <c r="B33" s="691">
        <f>B34+B35+B36+B38</f>
        <v>160.4</v>
      </c>
      <c r="C33" s="691">
        <f>C34+C35+C36+C38</f>
        <v>352.29999999999995</v>
      </c>
      <c r="D33" s="691">
        <f t="shared" ref="D33:E33" si="32">D34+D35+D36+D38</f>
        <v>352.29999999999995</v>
      </c>
      <c r="E33" s="691">
        <f t="shared" si="32"/>
        <v>352.29999999999995</v>
      </c>
      <c r="F33" s="691">
        <f>F34+F35+F36+F38</f>
        <v>352.29999999999995</v>
      </c>
      <c r="G33" s="691">
        <f>F33/C33*100</f>
        <v>100</v>
      </c>
      <c r="H33" s="691">
        <f>F33/D33*100</f>
        <v>100</v>
      </c>
      <c r="I33" s="691">
        <f>I34+I35+I36+I38</f>
        <v>0</v>
      </c>
      <c r="J33" s="691">
        <f t="shared" ref="J33:AQ33" si="33">J34+J35+J36+J38</f>
        <v>66</v>
      </c>
      <c r="K33" s="691">
        <f t="shared" si="33"/>
        <v>0</v>
      </c>
      <c r="L33" s="691">
        <f t="shared" si="33"/>
        <v>0</v>
      </c>
      <c r="M33" s="691">
        <f t="shared" si="33"/>
        <v>0</v>
      </c>
      <c r="N33" s="691">
        <f t="shared" si="33"/>
        <v>0</v>
      </c>
      <c r="O33" s="691">
        <f t="shared" si="33"/>
        <v>0</v>
      </c>
      <c r="P33" s="691">
        <f t="shared" si="33"/>
        <v>0</v>
      </c>
      <c r="Q33" s="691">
        <f t="shared" si="33"/>
        <v>0</v>
      </c>
      <c r="R33" s="691">
        <f t="shared" si="33"/>
        <v>0</v>
      </c>
      <c r="S33" s="691">
        <f t="shared" si="33"/>
        <v>0</v>
      </c>
      <c r="T33" s="691">
        <f t="shared" si="33"/>
        <v>0</v>
      </c>
      <c r="U33" s="691">
        <f t="shared" si="33"/>
        <v>0</v>
      </c>
      <c r="V33" s="691">
        <f t="shared" si="33"/>
        <v>0</v>
      </c>
      <c r="W33" s="691">
        <f t="shared" si="33"/>
        <v>0</v>
      </c>
      <c r="X33" s="691">
        <f t="shared" si="33"/>
        <v>0</v>
      </c>
      <c r="Y33" s="691">
        <f t="shared" si="33"/>
        <v>0</v>
      </c>
      <c r="Z33" s="691">
        <f t="shared" si="33"/>
        <v>0</v>
      </c>
      <c r="AA33" s="691">
        <f t="shared" si="33"/>
        <v>0</v>
      </c>
      <c r="AB33" s="691">
        <f t="shared" si="33"/>
        <v>0</v>
      </c>
      <c r="AC33" s="691">
        <f t="shared" si="33"/>
        <v>0</v>
      </c>
      <c r="AD33" s="691">
        <f t="shared" si="33"/>
        <v>284.7</v>
      </c>
      <c r="AE33" s="691">
        <f t="shared" si="33"/>
        <v>0</v>
      </c>
      <c r="AF33" s="691">
        <f t="shared" si="33"/>
        <v>284.7</v>
      </c>
      <c r="AG33" s="691">
        <f t="shared" si="33"/>
        <v>67.599999999999994</v>
      </c>
      <c r="AH33" s="691">
        <f t="shared" si="33"/>
        <v>0</v>
      </c>
      <c r="AI33" s="691">
        <f t="shared" si="33"/>
        <v>67.599999999999994</v>
      </c>
      <c r="AJ33" s="691">
        <f t="shared" si="33"/>
        <v>0</v>
      </c>
      <c r="AK33" s="691">
        <f t="shared" si="33"/>
        <v>0</v>
      </c>
      <c r="AL33" s="691">
        <f t="shared" si="33"/>
        <v>0</v>
      </c>
      <c r="AM33" s="691">
        <f t="shared" si="33"/>
        <v>0</v>
      </c>
      <c r="AN33" s="691">
        <f t="shared" si="33"/>
        <v>0</v>
      </c>
      <c r="AO33" s="691">
        <f t="shared" si="33"/>
        <v>0</v>
      </c>
      <c r="AP33" s="691">
        <f t="shared" si="33"/>
        <v>0</v>
      </c>
      <c r="AQ33" s="691">
        <f t="shared" si="33"/>
        <v>0</v>
      </c>
      <c r="AR33" s="1791" t="s">
        <v>732</v>
      </c>
    </row>
    <row r="34" spans="1:44" s="669" customFormat="1" x14ac:dyDescent="0.3">
      <c r="A34" s="677" t="s">
        <v>29</v>
      </c>
      <c r="B34" s="674">
        <v>0</v>
      </c>
      <c r="C34" s="674"/>
      <c r="D34" s="674"/>
      <c r="E34" s="674"/>
      <c r="F34" s="674"/>
      <c r="G34" s="698"/>
      <c r="H34" s="698"/>
      <c r="I34" s="673"/>
      <c r="J34" s="673"/>
      <c r="K34" s="673"/>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3"/>
      <c r="AQ34" s="925"/>
      <c r="AR34" s="1792"/>
    </row>
    <row r="35" spans="1:44" s="669" customFormat="1" x14ac:dyDescent="0.3">
      <c r="A35" s="677" t="s">
        <v>382</v>
      </c>
      <c r="B35" s="674">
        <v>0</v>
      </c>
      <c r="C35" s="674"/>
      <c r="D35" s="674"/>
      <c r="E35" s="674"/>
      <c r="F35" s="674"/>
      <c r="G35" s="698"/>
      <c r="H35" s="698"/>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3"/>
      <c r="AQ35" s="925"/>
      <c r="AR35" s="1792"/>
    </row>
    <row r="36" spans="1:44" s="669" customFormat="1" x14ac:dyDescent="0.3">
      <c r="A36" s="677" t="s">
        <v>28</v>
      </c>
      <c r="B36" s="674">
        <v>160.4</v>
      </c>
      <c r="C36" s="674">
        <f t="shared" ref="C36" si="34">I36+L36+O36+R36+U36+X36+AA36+AD36+AG36+AJ36+AM36+AP36</f>
        <v>352.29999999999995</v>
      </c>
      <c r="D36" s="674">
        <f>I36+L36+O36+R36+U36+X36+AA36+AD36+AG36+AJ36+AM36+AP36</f>
        <v>352.29999999999995</v>
      </c>
      <c r="E36" s="674">
        <f t="shared" ref="E36" si="35">F36</f>
        <v>352.29999999999995</v>
      </c>
      <c r="F36" s="674">
        <f>K36+N36+Q36+T36+W36+Z36+AC36+AF36+AI36+AL36+AO36+AQ36</f>
        <v>352.29999999999995</v>
      </c>
      <c r="G36" s="698">
        <f t="shared" ref="G36" si="36">F36/C36*100</f>
        <v>100</v>
      </c>
      <c r="H36" s="698">
        <f t="shared" ref="H36" si="37">F36/D36*100</f>
        <v>100</v>
      </c>
      <c r="I36" s="673"/>
      <c r="J36" s="673">
        <v>66</v>
      </c>
      <c r="K36" s="673"/>
      <c r="L36" s="673"/>
      <c r="M36" s="673"/>
      <c r="N36" s="673"/>
      <c r="O36" s="673"/>
      <c r="P36" s="673"/>
      <c r="Q36" s="673"/>
      <c r="R36" s="673"/>
      <c r="S36" s="673"/>
      <c r="T36" s="673"/>
      <c r="U36" s="673"/>
      <c r="V36" s="673"/>
      <c r="W36" s="673"/>
      <c r="X36" s="673"/>
      <c r="Y36" s="673"/>
      <c r="Z36" s="673"/>
      <c r="AA36" s="673"/>
      <c r="AB36" s="673"/>
      <c r="AC36" s="673"/>
      <c r="AD36" s="673">
        <v>284.7</v>
      </c>
      <c r="AE36" s="673"/>
      <c r="AF36" s="673">
        <v>284.7</v>
      </c>
      <c r="AG36" s="673">
        <v>67.599999999999994</v>
      </c>
      <c r="AH36" s="673"/>
      <c r="AI36" s="673">
        <v>67.599999999999994</v>
      </c>
      <c r="AJ36" s="673"/>
      <c r="AK36" s="673"/>
      <c r="AL36" s="673"/>
      <c r="AM36" s="673"/>
      <c r="AN36" s="673"/>
      <c r="AO36" s="673"/>
      <c r="AP36" s="673"/>
      <c r="AQ36" s="925"/>
      <c r="AR36" s="1792"/>
    </row>
    <row r="37" spans="1:44" s="685" customFormat="1" ht="15" customHeight="1" x14ac:dyDescent="0.25">
      <c r="A37" s="680" t="s">
        <v>380</v>
      </c>
      <c r="B37" s="681"/>
      <c r="C37" s="681"/>
      <c r="D37" s="681"/>
      <c r="E37" s="674"/>
      <c r="F37" s="681"/>
      <c r="G37" s="698"/>
      <c r="H37" s="698"/>
      <c r="I37" s="682"/>
      <c r="J37" s="683"/>
      <c r="K37" s="926"/>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K37" s="684"/>
      <c r="AL37" s="684"/>
      <c r="AM37" s="684"/>
      <c r="AN37" s="684"/>
      <c r="AO37" s="684"/>
      <c r="AP37" s="684"/>
      <c r="AQ37" s="926"/>
      <c r="AR37" s="1792"/>
    </row>
    <row r="38" spans="1:44" s="669" customFormat="1" x14ac:dyDescent="0.3">
      <c r="A38" s="677" t="s">
        <v>275</v>
      </c>
      <c r="B38" s="674">
        <v>0</v>
      </c>
      <c r="C38" s="674"/>
      <c r="D38" s="674"/>
      <c r="E38" s="674"/>
      <c r="F38" s="674"/>
      <c r="G38" s="698"/>
      <c r="H38" s="698"/>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925"/>
      <c r="AR38" s="1793"/>
    </row>
    <row r="39" spans="1:44" s="669" customFormat="1" ht="67.2" customHeight="1" x14ac:dyDescent="0.3">
      <c r="A39" s="689" t="s">
        <v>420</v>
      </c>
      <c r="B39" s="668">
        <f>B40+B41+B42+B44</f>
        <v>388.9</v>
      </c>
      <c r="C39" s="668">
        <f>C40+C41+C42+C44</f>
        <v>24839.699999999997</v>
      </c>
      <c r="D39" s="668">
        <f t="shared" ref="D39:F39" si="38">D40+D41+D42+D44</f>
        <v>17939.3</v>
      </c>
      <c r="E39" s="668">
        <f t="shared" si="38"/>
        <v>17938.98</v>
      </c>
      <c r="F39" s="668">
        <f t="shared" si="38"/>
        <v>17938.98</v>
      </c>
      <c r="G39" s="668">
        <f>F39/C39*100</f>
        <v>72.218988152030832</v>
      </c>
      <c r="H39" s="668">
        <f>F39/D39*100</f>
        <v>99.998216206875412</v>
      </c>
      <c r="I39" s="668">
        <f t="shared" ref="I39:AQ39" si="39">I40+I41+I42+I44</f>
        <v>0</v>
      </c>
      <c r="J39" s="668">
        <f t="shared" si="39"/>
        <v>0</v>
      </c>
      <c r="K39" s="668">
        <f t="shared" si="39"/>
        <v>0</v>
      </c>
      <c r="L39" s="668">
        <f t="shared" si="39"/>
        <v>0</v>
      </c>
      <c r="M39" s="668">
        <f t="shared" si="39"/>
        <v>0</v>
      </c>
      <c r="N39" s="668">
        <f t="shared" si="39"/>
        <v>0</v>
      </c>
      <c r="O39" s="668">
        <f t="shared" si="39"/>
        <v>0</v>
      </c>
      <c r="P39" s="668">
        <f t="shared" si="39"/>
        <v>0</v>
      </c>
      <c r="Q39" s="668">
        <f t="shared" si="39"/>
        <v>0</v>
      </c>
      <c r="R39" s="668">
        <f t="shared" si="39"/>
        <v>0</v>
      </c>
      <c r="S39" s="668">
        <f t="shared" si="39"/>
        <v>0</v>
      </c>
      <c r="T39" s="668">
        <f t="shared" si="39"/>
        <v>0</v>
      </c>
      <c r="U39" s="668">
        <f t="shared" si="39"/>
        <v>0</v>
      </c>
      <c r="V39" s="668">
        <f t="shared" si="39"/>
        <v>0</v>
      </c>
      <c r="W39" s="668">
        <f t="shared" si="39"/>
        <v>0</v>
      </c>
      <c r="X39" s="668">
        <f t="shared" si="39"/>
        <v>0</v>
      </c>
      <c r="Y39" s="668">
        <f t="shared" si="39"/>
        <v>0</v>
      </c>
      <c r="Z39" s="668">
        <f t="shared" si="39"/>
        <v>0</v>
      </c>
      <c r="AA39" s="668">
        <f t="shared" si="39"/>
        <v>320.39999999999998</v>
      </c>
      <c r="AB39" s="668">
        <f t="shared" si="39"/>
        <v>0</v>
      </c>
      <c r="AC39" s="668">
        <f t="shared" si="39"/>
        <v>0</v>
      </c>
      <c r="AD39" s="668">
        <f t="shared" si="39"/>
        <v>5714.1</v>
      </c>
      <c r="AE39" s="668">
        <f t="shared" si="39"/>
        <v>0</v>
      </c>
      <c r="AF39" s="668">
        <f t="shared" si="39"/>
        <v>0</v>
      </c>
      <c r="AG39" s="668">
        <f t="shared" si="39"/>
        <v>34.130000000000003</v>
      </c>
      <c r="AH39" s="668">
        <f t="shared" si="39"/>
        <v>0</v>
      </c>
      <c r="AI39" s="668">
        <f t="shared" si="39"/>
        <v>0</v>
      </c>
      <c r="AJ39" s="668">
        <f t="shared" si="39"/>
        <v>0</v>
      </c>
      <c r="AK39" s="668">
        <f t="shared" si="39"/>
        <v>0</v>
      </c>
      <c r="AL39" s="668">
        <f t="shared" si="39"/>
        <v>0</v>
      </c>
      <c r="AM39" s="668">
        <f t="shared" si="39"/>
        <v>0</v>
      </c>
      <c r="AN39" s="668">
        <f t="shared" si="39"/>
        <v>0</v>
      </c>
      <c r="AO39" s="668">
        <f t="shared" si="39"/>
        <v>0</v>
      </c>
      <c r="AP39" s="668">
        <f t="shared" si="39"/>
        <v>7.0000000000000007E-2</v>
      </c>
      <c r="AQ39" s="668">
        <f t="shared" si="39"/>
        <v>0</v>
      </c>
      <c r="AR39" s="925"/>
    </row>
    <row r="40" spans="1:44" s="669" customFormat="1" x14ac:dyDescent="0.3">
      <c r="A40" s="677" t="s">
        <v>29</v>
      </c>
      <c r="B40" s="674">
        <v>0</v>
      </c>
      <c r="C40" s="674"/>
      <c r="D40" s="674"/>
      <c r="E40" s="674"/>
      <c r="F40" s="674"/>
      <c r="G40" s="674"/>
      <c r="H40" s="674"/>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925"/>
      <c r="AR40" s="925"/>
    </row>
    <row r="41" spans="1:44" s="669" customFormat="1" x14ac:dyDescent="0.3">
      <c r="A41" s="677" t="s">
        <v>382</v>
      </c>
      <c r="B41" s="674">
        <v>0</v>
      </c>
      <c r="C41" s="674"/>
      <c r="D41" s="674"/>
      <c r="E41" s="674"/>
      <c r="F41" s="674"/>
      <c r="G41" s="674"/>
      <c r="H41" s="674"/>
      <c r="I41" s="673"/>
      <c r="J41" s="673"/>
      <c r="K41" s="673"/>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673"/>
      <c r="AK41" s="673"/>
      <c r="AL41" s="673"/>
      <c r="AM41" s="673"/>
      <c r="AN41" s="673"/>
      <c r="AO41" s="673"/>
      <c r="AP41" s="673"/>
      <c r="AQ41" s="925"/>
      <c r="AR41" s="925"/>
    </row>
    <row r="42" spans="1:44" s="669" customFormat="1" x14ac:dyDescent="0.3">
      <c r="A42" s="677" t="s">
        <v>28</v>
      </c>
      <c r="B42" s="674">
        <v>388.9</v>
      </c>
      <c r="C42" s="674">
        <f>C48+C54+C60+C66</f>
        <v>24839.699999999997</v>
      </c>
      <c r="D42" s="674">
        <f>D48+D54+D60</f>
        <v>17939.3</v>
      </c>
      <c r="E42" s="674">
        <f t="shared" ref="E42:F42" si="40">E48+E54+E60</f>
        <v>17938.98</v>
      </c>
      <c r="F42" s="674">
        <f t="shared" si="40"/>
        <v>17938.98</v>
      </c>
      <c r="G42" s="674">
        <f>F42/C42*100</f>
        <v>72.218988152030832</v>
      </c>
      <c r="H42" s="674">
        <f>F42/D42*100</f>
        <v>99.998216206875412</v>
      </c>
      <c r="I42" s="673">
        <f t="shared" ref="I42" si="41">I48+I54</f>
        <v>0</v>
      </c>
      <c r="J42" s="673"/>
      <c r="K42" s="673"/>
      <c r="L42" s="673">
        <f t="shared" ref="L42:AP42" si="42">L48+L54</f>
        <v>0</v>
      </c>
      <c r="M42" s="673"/>
      <c r="N42" s="673"/>
      <c r="O42" s="673">
        <f t="shared" si="42"/>
        <v>0</v>
      </c>
      <c r="P42" s="673"/>
      <c r="Q42" s="673"/>
      <c r="R42" s="673">
        <f t="shared" si="42"/>
        <v>0</v>
      </c>
      <c r="S42" s="673"/>
      <c r="T42" s="673"/>
      <c r="U42" s="673">
        <f t="shared" si="42"/>
        <v>0</v>
      </c>
      <c r="V42" s="673"/>
      <c r="W42" s="673"/>
      <c r="X42" s="673">
        <f t="shared" si="42"/>
        <v>0</v>
      </c>
      <c r="Y42" s="673"/>
      <c r="Z42" s="673"/>
      <c r="AA42" s="673">
        <f t="shared" si="42"/>
        <v>320.39999999999998</v>
      </c>
      <c r="AB42" s="673"/>
      <c r="AC42" s="673"/>
      <c r="AD42" s="673">
        <f t="shared" si="42"/>
        <v>5714.1</v>
      </c>
      <c r="AE42" s="673"/>
      <c r="AF42" s="673"/>
      <c r="AG42" s="673">
        <f t="shared" si="42"/>
        <v>34.130000000000003</v>
      </c>
      <c r="AH42" s="673"/>
      <c r="AI42" s="673"/>
      <c r="AJ42" s="673">
        <f t="shared" si="42"/>
        <v>0</v>
      </c>
      <c r="AK42" s="673"/>
      <c r="AL42" s="673"/>
      <c r="AM42" s="673">
        <f t="shared" si="42"/>
        <v>0</v>
      </c>
      <c r="AN42" s="673"/>
      <c r="AO42" s="673"/>
      <c r="AP42" s="673">
        <f t="shared" si="42"/>
        <v>7.0000000000000007E-2</v>
      </c>
      <c r="AQ42" s="925"/>
      <c r="AR42" s="925"/>
    </row>
    <row r="43" spans="1:44" s="685" customFormat="1" x14ac:dyDescent="0.25">
      <c r="A43" s="680" t="s">
        <v>380</v>
      </c>
      <c r="B43" s="681"/>
      <c r="C43" s="681"/>
      <c r="D43" s="681"/>
      <c r="E43" s="681"/>
      <c r="F43" s="681"/>
      <c r="G43" s="681"/>
      <c r="H43" s="681"/>
      <c r="I43" s="673"/>
      <c r="J43" s="683"/>
      <c r="K43" s="926"/>
      <c r="L43" s="673"/>
      <c r="M43" s="684"/>
      <c r="N43" s="684"/>
      <c r="O43" s="673"/>
      <c r="P43" s="684"/>
      <c r="Q43" s="684"/>
      <c r="R43" s="673"/>
      <c r="S43" s="684"/>
      <c r="T43" s="684"/>
      <c r="U43" s="673"/>
      <c r="V43" s="684"/>
      <c r="W43" s="684"/>
      <c r="X43" s="673"/>
      <c r="Y43" s="684"/>
      <c r="Z43" s="684"/>
      <c r="AA43" s="673"/>
      <c r="AB43" s="684"/>
      <c r="AC43" s="684"/>
      <c r="AD43" s="673"/>
      <c r="AE43" s="684"/>
      <c r="AF43" s="684"/>
      <c r="AG43" s="673"/>
      <c r="AH43" s="684"/>
      <c r="AI43" s="684"/>
      <c r="AJ43" s="673"/>
      <c r="AK43" s="684"/>
      <c r="AL43" s="684"/>
      <c r="AM43" s="673"/>
      <c r="AN43" s="684"/>
      <c r="AO43" s="684"/>
      <c r="AP43" s="673"/>
      <c r="AQ43" s="926"/>
      <c r="AR43" s="926"/>
    </row>
    <row r="44" spans="1:44" s="669" customFormat="1" x14ac:dyDescent="0.3">
      <c r="A44" s="677" t="s">
        <v>275</v>
      </c>
      <c r="B44" s="674">
        <v>0</v>
      </c>
      <c r="C44" s="674"/>
      <c r="D44" s="674"/>
      <c r="E44" s="674"/>
      <c r="F44" s="674"/>
      <c r="G44" s="674"/>
      <c r="H44" s="674"/>
      <c r="I44" s="673"/>
      <c r="J44" s="673"/>
      <c r="K44" s="673"/>
      <c r="L44" s="673"/>
      <c r="M44" s="673"/>
      <c r="N44" s="673"/>
      <c r="O44" s="673"/>
      <c r="P44" s="673"/>
      <c r="Q44" s="673"/>
      <c r="R44" s="673"/>
      <c r="S44" s="673"/>
      <c r="T44" s="673"/>
      <c r="U44" s="673"/>
      <c r="V44" s="673"/>
      <c r="W44" s="673"/>
      <c r="X44" s="673"/>
      <c r="Y44" s="673"/>
      <c r="Z44" s="673"/>
      <c r="AA44" s="673"/>
      <c r="AB44" s="673"/>
      <c r="AC44" s="673"/>
      <c r="AD44" s="673"/>
      <c r="AE44" s="673"/>
      <c r="AF44" s="673"/>
      <c r="AG44" s="673"/>
      <c r="AH44" s="673"/>
      <c r="AI44" s="673"/>
      <c r="AJ44" s="673"/>
      <c r="AK44" s="673"/>
      <c r="AL44" s="673"/>
      <c r="AM44" s="673"/>
      <c r="AN44" s="673"/>
      <c r="AO44" s="673"/>
      <c r="AP44" s="673"/>
      <c r="AQ44" s="925"/>
      <c r="AR44" s="925"/>
    </row>
    <row r="45" spans="1:44" s="669" customFormat="1" ht="57.75" customHeight="1" x14ac:dyDescent="0.3">
      <c r="A45" s="690" t="s">
        <v>421</v>
      </c>
      <c r="B45" s="691">
        <f>B46+B47+B48+B50</f>
        <v>388.9</v>
      </c>
      <c r="C45" s="691">
        <f>C46+C47+C48+C50</f>
        <v>320.39999999999998</v>
      </c>
      <c r="D45" s="691">
        <f>D48</f>
        <v>320.39999999999998</v>
      </c>
      <c r="E45" s="691">
        <f>E48</f>
        <v>320.32</v>
      </c>
      <c r="F45" s="691">
        <f>K45+N45+Q45+T45+W45+Z45+AC45+AF45+AI45+AL45+AO45+AQ45</f>
        <v>320.32</v>
      </c>
      <c r="G45" s="691">
        <f>F45/C45*100</f>
        <v>99.975031210986273</v>
      </c>
      <c r="H45" s="691">
        <f>F45/D45*100</f>
        <v>99.975031210986273</v>
      </c>
      <c r="I45" s="691">
        <f>I46+I47+I48+I50</f>
        <v>0</v>
      </c>
      <c r="J45" s="691">
        <f t="shared" ref="J45:AQ45" si="43">J46+J47+J48+J50</f>
        <v>0</v>
      </c>
      <c r="K45" s="691">
        <f t="shared" si="43"/>
        <v>0</v>
      </c>
      <c r="L45" s="691">
        <f t="shared" si="43"/>
        <v>0</v>
      </c>
      <c r="M45" s="691">
        <f t="shared" si="43"/>
        <v>0</v>
      </c>
      <c r="N45" s="691">
        <f t="shared" si="43"/>
        <v>0</v>
      </c>
      <c r="O45" s="691">
        <f t="shared" si="43"/>
        <v>0</v>
      </c>
      <c r="P45" s="691">
        <f t="shared" si="43"/>
        <v>0</v>
      </c>
      <c r="Q45" s="691">
        <f t="shared" si="43"/>
        <v>0</v>
      </c>
      <c r="R45" s="691">
        <f t="shared" si="43"/>
        <v>0</v>
      </c>
      <c r="S45" s="691">
        <f t="shared" si="43"/>
        <v>0</v>
      </c>
      <c r="T45" s="691">
        <f t="shared" si="43"/>
        <v>0</v>
      </c>
      <c r="U45" s="691">
        <f t="shared" si="43"/>
        <v>0</v>
      </c>
      <c r="V45" s="691">
        <f t="shared" si="43"/>
        <v>0</v>
      </c>
      <c r="W45" s="691">
        <f t="shared" si="43"/>
        <v>0</v>
      </c>
      <c r="X45" s="691">
        <f t="shared" si="43"/>
        <v>0</v>
      </c>
      <c r="Y45" s="691">
        <f t="shared" si="43"/>
        <v>0</v>
      </c>
      <c r="Z45" s="691">
        <f t="shared" si="43"/>
        <v>0</v>
      </c>
      <c r="AA45" s="691">
        <f t="shared" si="43"/>
        <v>320.39999999999998</v>
      </c>
      <c r="AB45" s="691">
        <f t="shared" si="43"/>
        <v>0</v>
      </c>
      <c r="AC45" s="691">
        <f t="shared" si="43"/>
        <v>0</v>
      </c>
      <c r="AD45" s="691">
        <f t="shared" si="43"/>
        <v>0</v>
      </c>
      <c r="AE45" s="691">
        <f t="shared" si="43"/>
        <v>0</v>
      </c>
      <c r="AF45" s="691">
        <f t="shared" si="43"/>
        <v>320.32</v>
      </c>
      <c r="AG45" s="691">
        <f t="shared" si="43"/>
        <v>0</v>
      </c>
      <c r="AH45" s="691">
        <f t="shared" si="43"/>
        <v>0</v>
      </c>
      <c r="AI45" s="691">
        <f t="shared" si="43"/>
        <v>0</v>
      </c>
      <c r="AJ45" s="691">
        <f t="shared" si="43"/>
        <v>0</v>
      </c>
      <c r="AK45" s="691">
        <f t="shared" si="43"/>
        <v>0</v>
      </c>
      <c r="AL45" s="691">
        <f t="shared" si="43"/>
        <v>0</v>
      </c>
      <c r="AM45" s="691">
        <f t="shared" si="43"/>
        <v>0</v>
      </c>
      <c r="AN45" s="691">
        <f t="shared" si="43"/>
        <v>0</v>
      </c>
      <c r="AO45" s="691">
        <f t="shared" si="43"/>
        <v>0</v>
      </c>
      <c r="AP45" s="691">
        <f t="shared" si="43"/>
        <v>0</v>
      </c>
      <c r="AQ45" s="691">
        <f t="shared" si="43"/>
        <v>0</v>
      </c>
      <c r="AR45" s="1791" t="s">
        <v>733</v>
      </c>
    </row>
    <row r="46" spans="1:44" s="669" customFormat="1" x14ac:dyDescent="0.3">
      <c r="A46" s="677" t="s">
        <v>29</v>
      </c>
      <c r="B46" s="674">
        <v>0</v>
      </c>
      <c r="C46" s="674"/>
      <c r="D46" s="674"/>
      <c r="E46" s="674"/>
      <c r="F46" s="674"/>
      <c r="G46" s="674"/>
      <c r="H46" s="674"/>
      <c r="I46" s="673"/>
      <c r="J46" s="673"/>
      <c r="K46" s="673"/>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673"/>
      <c r="AM46" s="673"/>
      <c r="AN46" s="673"/>
      <c r="AO46" s="673"/>
      <c r="AP46" s="673"/>
      <c r="AQ46" s="925"/>
      <c r="AR46" s="1792"/>
    </row>
    <row r="47" spans="1:44" s="669" customFormat="1" x14ac:dyDescent="0.3">
      <c r="A47" s="677" t="s">
        <v>382</v>
      </c>
      <c r="B47" s="674">
        <v>0</v>
      </c>
      <c r="C47" s="674"/>
      <c r="D47" s="674"/>
      <c r="E47" s="674"/>
      <c r="F47" s="674"/>
      <c r="G47" s="674"/>
      <c r="H47" s="674"/>
      <c r="I47" s="673"/>
      <c r="J47" s="67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925"/>
      <c r="AR47" s="1792"/>
    </row>
    <row r="48" spans="1:44" s="669" customFormat="1" x14ac:dyDescent="0.3">
      <c r="A48" s="677" t="s">
        <v>28</v>
      </c>
      <c r="B48" s="674">
        <v>388.9</v>
      </c>
      <c r="C48" s="674">
        <f t="shared" ref="C48" si="44">I48+L48+O48+R48+U48+X48+AA48+AD48+AG48+AJ48+AM48+AP48</f>
        <v>320.39999999999998</v>
      </c>
      <c r="D48" s="674">
        <f>I48+L48+O48+R48+U48+X48+AA48+AD48+AG48+AJ48+AM48+AP48</f>
        <v>320.39999999999998</v>
      </c>
      <c r="E48" s="674">
        <f>F48</f>
        <v>320.32</v>
      </c>
      <c r="F48" s="674">
        <f>K48+N48+Q48+T48+W48+Z48+AC48+AF48+AI48+AL48+AO48+AQ48</f>
        <v>320.32</v>
      </c>
      <c r="G48" s="674"/>
      <c r="H48" s="674"/>
      <c r="I48" s="673"/>
      <c r="J48" s="673"/>
      <c r="K48" s="673"/>
      <c r="L48" s="673"/>
      <c r="M48" s="673"/>
      <c r="N48" s="673"/>
      <c r="O48" s="673"/>
      <c r="P48" s="673"/>
      <c r="Q48" s="673"/>
      <c r="R48" s="673"/>
      <c r="S48" s="673"/>
      <c r="T48" s="673"/>
      <c r="U48" s="673"/>
      <c r="V48" s="673"/>
      <c r="W48" s="673"/>
      <c r="X48" s="673"/>
      <c r="Y48" s="673"/>
      <c r="Z48" s="673"/>
      <c r="AA48" s="673">
        <v>320.39999999999998</v>
      </c>
      <c r="AB48" s="673"/>
      <c r="AC48" s="673"/>
      <c r="AD48" s="673"/>
      <c r="AE48" s="673"/>
      <c r="AF48" s="673">
        <v>320.32</v>
      </c>
      <c r="AG48" s="673"/>
      <c r="AH48" s="673"/>
      <c r="AI48" s="673"/>
      <c r="AJ48" s="673"/>
      <c r="AK48" s="673"/>
      <c r="AL48" s="673"/>
      <c r="AM48" s="673"/>
      <c r="AN48" s="673"/>
      <c r="AO48" s="673"/>
      <c r="AP48" s="673"/>
      <c r="AQ48" s="925"/>
      <c r="AR48" s="1792"/>
    </row>
    <row r="49" spans="1:44" s="685" customFormat="1" ht="13.8" x14ac:dyDescent="0.25">
      <c r="A49" s="680" t="s">
        <v>380</v>
      </c>
      <c r="B49" s="681"/>
      <c r="C49" s="681"/>
      <c r="D49" s="681"/>
      <c r="E49" s="681"/>
      <c r="F49" s="681"/>
      <c r="G49" s="681"/>
      <c r="H49" s="681"/>
      <c r="I49" s="682"/>
      <c r="J49" s="683"/>
      <c r="K49" s="926"/>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684"/>
      <c r="AL49" s="684"/>
      <c r="AM49" s="684"/>
      <c r="AN49" s="684"/>
      <c r="AO49" s="684"/>
      <c r="AP49" s="684"/>
      <c r="AQ49" s="926"/>
      <c r="AR49" s="1792"/>
    </row>
    <row r="50" spans="1:44" s="669" customFormat="1" x14ac:dyDescent="0.3">
      <c r="A50" s="677" t="s">
        <v>275</v>
      </c>
      <c r="B50" s="674">
        <v>0</v>
      </c>
      <c r="C50" s="674"/>
      <c r="D50" s="674"/>
      <c r="E50" s="674"/>
      <c r="F50" s="674"/>
      <c r="G50" s="674"/>
      <c r="H50" s="674"/>
      <c r="I50" s="673"/>
      <c r="J50" s="673"/>
      <c r="K50" s="673"/>
      <c r="L50" s="673"/>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925"/>
      <c r="AR50" s="1793"/>
    </row>
    <row r="51" spans="1:44" s="669" customFormat="1" ht="67.2" customHeight="1" x14ac:dyDescent="0.3">
      <c r="A51" s="690" t="s">
        <v>422</v>
      </c>
      <c r="B51" s="691">
        <f>B52+B53+B54+B56</f>
        <v>388.9</v>
      </c>
      <c r="C51" s="691">
        <f>C52+C53+C54+C56</f>
        <v>5748.3</v>
      </c>
      <c r="D51" s="691">
        <f t="shared" ref="D51:F51" si="45">D52+D53+D54+D56</f>
        <v>5748.3</v>
      </c>
      <c r="E51" s="691">
        <f t="shared" si="45"/>
        <v>5748.17</v>
      </c>
      <c r="F51" s="691">
        <f t="shared" si="45"/>
        <v>5748.17</v>
      </c>
      <c r="G51" s="691">
        <f>F51/C51*100</f>
        <v>99.997738461806094</v>
      </c>
      <c r="H51" s="691">
        <f>F51/D51*100</f>
        <v>99.997738461806094</v>
      </c>
      <c r="I51" s="691">
        <f>I52+I53+I54+I56</f>
        <v>0</v>
      </c>
      <c r="J51" s="691">
        <f t="shared" ref="J51:AQ51" si="46">J52+J53+J54+J56</f>
        <v>0</v>
      </c>
      <c r="K51" s="691">
        <f t="shared" si="46"/>
        <v>0</v>
      </c>
      <c r="L51" s="691">
        <f t="shared" si="46"/>
        <v>0</v>
      </c>
      <c r="M51" s="691">
        <f t="shared" si="46"/>
        <v>0</v>
      </c>
      <c r="N51" s="691">
        <f t="shared" si="46"/>
        <v>0</v>
      </c>
      <c r="O51" s="691">
        <f t="shared" si="46"/>
        <v>0</v>
      </c>
      <c r="P51" s="691">
        <f t="shared" si="46"/>
        <v>0</v>
      </c>
      <c r="Q51" s="691">
        <f t="shared" si="46"/>
        <v>0</v>
      </c>
      <c r="R51" s="691">
        <f t="shared" si="46"/>
        <v>0</v>
      </c>
      <c r="S51" s="691">
        <f t="shared" si="46"/>
        <v>0</v>
      </c>
      <c r="T51" s="691">
        <f t="shared" si="46"/>
        <v>0</v>
      </c>
      <c r="U51" s="691">
        <f t="shared" si="46"/>
        <v>0</v>
      </c>
      <c r="V51" s="691">
        <f t="shared" si="46"/>
        <v>0</v>
      </c>
      <c r="W51" s="691">
        <f t="shared" si="46"/>
        <v>0</v>
      </c>
      <c r="X51" s="691">
        <f t="shared" si="46"/>
        <v>0</v>
      </c>
      <c r="Y51" s="691">
        <f t="shared" si="46"/>
        <v>0</v>
      </c>
      <c r="Z51" s="691">
        <f t="shared" si="46"/>
        <v>0</v>
      </c>
      <c r="AA51" s="691">
        <f t="shared" si="46"/>
        <v>0</v>
      </c>
      <c r="AB51" s="691">
        <f t="shared" si="46"/>
        <v>0</v>
      </c>
      <c r="AC51" s="691">
        <f t="shared" si="46"/>
        <v>0</v>
      </c>
      <c r="AD51" s="691">
        <f t="shared" si="46"/>
        <v>5714.1</v>
      </c>
      <c r="AE51" s="691">
        <f t="shared" si="46"/>
        <v>0</v>
      </c>
      <c r="AF51" s="691">
        <f t="shared" si="46"/>
        <v>0</v>
      </c>
      <c r="AG51" s="691">
        <f t="shared" si="46"/>
        <v>34.130000000000003</v>
      </c>
      <c r="AH51" s="691">
        <f t="shared" si="46"/>
        <v>0</v>
      </c>
      <c r="AI51" s="691">
        <f t="shared" si="46"/>
        <v>5748.17</v>
      </c>
      <c r="AJ51" s="691">
        <f t="shared" si="46"/>
        <v>0</v>
      </c>
      <c r="AK51" s="691">
        <f t="shared" si="46"/>
        <v>0</v>
      </c>
      <c r="AL51" s="691"/>
      <c r="AM51" s="691"/>
      <c r="AN51" s="691"/>
      <c r="AO51" s="691"/>
      <c r="AP51" s="691">
        <f t="shared" si="46"/>
        <v>7.0000000000000007E-2</v>
      </c>
      <c r="AQ51" s="691">
        <f t="shared" si="46"/>
        <v>0</v>
      </c>
      <c r="AR51" s="1791" t="s">
        <v>734</v>
      </c>
    </row>
    <row r="52" spans="1:44" s="669" customFormat="1" x14ac:dyDescent="0.3">
      <c r="A52" s="677" t="s">
        <v>29</v>
      </c>
      <c r="B52" s="674">
        <v>0</v>
      </c>
      <c r="C52" s="674"/>
      <c r="D52" s="674"/>
      <c r="E52" s="674"/>
      <c r="F52" s="674"/>
      <c r="G52" s="674"/>
      <c r="H52" s="674"/>
      <c r="I52" s="673"/>
      <c r="J52" s="673"/>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K52" s="673"/>
      <c r="AL52" s="673"/>
      <c r="AM52" s="673"/>
      <c r="AN52" s="673"/>
      <c r="AO52" s="673"/>
      <c r="AP52" s="673"/>
      <c r="AQ52" s="925"/>
      <c r="AR52" s="1792"/>
    </row>
    <row r="53" spans="1:44" s="669" customFormat="1" x14ac:dyDescent="0.3">
      <c r="A53" s="677" t="s">
        <v>382</v>
      </c>
      <c r="B53" s="674">
        <v>0</v>
      </c>
      <c r="C53" s="674"/>
      <c r="D53" s="674"/>
      <c r="E53" s="674"/>
      <c r="F53" s="674"/>
      <c r="G53" s="674"/>
      <c r="H53" s="674"/>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925"/>
      <c r="AR53" s="1792"/>
    </row>
    <row r="54" spans="1:44" s="669" customFormat="1" x14ac:dyDescent="0.3">
      <c r="A54" s="677" t="s">
        <v>28</v>
      </c>
      <c r="B54" s="674">
        <v>388.9</v>
      </c>
      <c r="C54" s="674">
        <f t="shared" ref="C54" si="47">I54+L54+O54+R54+U54+X54+AA54+AD54+AG54+AJ54+AM54+AP54</f>
        <v>5748.3</v>
      </c>
      <c r="D54" s="674">
        <f>I54+L54+O54+R54+U54+X54+AA54+AD54+AG54+AJ54+AM54+AP54</f>
        <v>5748.3</v>
      </c>
      <c r="E54" s="674">
        <f>F54</f>
        <v>5748.17</v>
      </c>
      <c r="F54" s="674">
        <f>K54+N54+Q54+T54+W54+Z54+AC54+AF54+AI54+AL54+AO54+AQ54</f>
        <v>5748.17</v>
      </c>
      <c r="G54" s="674"/>
      <c r="H54" s="674"/>
      <c r="I54" s="673"/>
      <c r="J54" s="673"/>
      <c r="K54" s="673"/>
      <c r="L54" s="673"/>
      <c r="M54" s="673"/>
      <c r="N54" s="673"/>
      <c r="O54" s="673"/>
      <c r="P54" s="673"/>
      <c r="Q54" s="673"/>
      <c r="R54" s="673"/>
      <c r="S54" s="673"/>
      <c r="T54" s="673"/>
      <c r="U54" s="673"/>
      <c r="V54" s="673"/>
      <c r="W54" s="673"/>
      <c r="X54" s="673"/>
      <c r="Y54" s="673"/>
      <c r="Z54" s="673"/>
      <c r="AA54" s="673"/>
      <c r="AB54" s="673"/>
      <c r="AC54" s="673"/>
      <c r="AD54" s="673">
        <v>5714.1</v>
      </c>
      <c r="AE54" s="673"/>
      <c r="AF54" s="673"/>
      <c r="AG54" s="673">
        <v>34.130000000000003</v>
      </c>
      <c r="AH54" s="673"/>
      <c r="AI54" s="673">
        <v>5748.17</v>
      </c>
      <c r="AJ54" s="673"/>
      <c r="AK54" s="673"/>
      <c r="AL54" s="673"/>
      <c r="AM54" s="673"/>
      <c r="AN54" s="673"/>
      <c r="AO54" s="673"/>
      <c r="AP54" s="673">
        <v>7.0000000000000007E-2</v>
      </c>
      <c r="AQ54" s="925"/>
      <c r="AR54" s="1792"/>
    </row>
    <row r="55" spans="1:44" s="685" customFormat="1" ht="15" customHeight="1" x14ac:dyDescent="0.25">
      <c r="A55" s="680" t="s">
        <v>380</v>
      </c>
      <c r="B55" s="681"/>
      <c r="C55" s="681"/>
      <c r="D55" s="681"/>
      <c r="E55" s="681"/>
      <c r="F55" s="681"/>
      <c r="G55" s="681"/>
      <c r="H55" s="681"/>
      <c r="I55" s="682"/>
      <c r="J55" s="683"/>
      <c r="K55" s="926"/>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K55" s="684"/>
      <c r="AL55" s="684"/>
      <c r="AM55" s="684"/>
      <c r="AN55" s="684"/>
      <c r="AO55" s="684"/>
      <c r="AP55" s="684"/>
      <c r="AQ55" s="926"/>
      <c r="AR55" s="1792"/>
    </row>
    <row r="56" spans="1:44" s="669" customFormat="1" x14ac:dyDescent="0.3">
      <c r="A56" s="677" t="s">
        <v>275</v>
      </c>
      <c r="B56" s="674">
        <v>0</v>
      </c>
      <c r="C56" s="674"/>
      <c r="D56" s="674"/>
      <c r="E56" s="674"/>
      <c r="F56" s="674"/>
      <c r="G56" s="674"/>
      <c r="H56" s="674"/>
      <c r="I56" s="673"/>
      <c r="J56" s="673"/>
      <c r="K56" s="673"/>
      <c r="L56" s="673"/>
      <c r="M56" s="673"/>
      <c r="N56" s="673"/>
      <c r="O56" s="673"/>
      <c r="P56" s="673"/>
      <c r="Q56" s="673"/>
      <c r="R56" s="673"/>
      <c r="S56" s="673"/>
      <c r="T56" s="673"/>
      <c r="U56" s="673"/>
      <c r="V56" s="673"/>
      <c r="W56" s="673"/>
      <c r="X56" s="673"/>
      <c r="Y56" s="673"/>
      <c r="Z56" s="673"/>
      <c r="AA56" s="673"/>
      <c r="AB56" s="673"/>
      <c r="AC56" s="673"/>
      <c r="AD56" s="673"/>
      <c r="AE56" s="673"/>
      <c r="AF56" s="673"/>
      <c r="AG56" s="673"/>
      <c r="AH56" s="673"/>
      <c r="AI56" s="673"/>
      <c r="AJ56" s="673"/>
      <c r="AK56" s="673"/>
      <c r="AL56" s="673"/>
      <c r="AM56" s="673"/>
      <c r="AN56" s="673"/>
      <c r="AO56" s="673"/>
      <c r="AP56" s="673"/>
      <c r="AQ56" s="925"/>
      <c r="AR56" s="1793"/>
    </row>
    <row r="57" spans="1:44" s="669" customFormat="1" ht="54.75" customHeight="1" x14ac:dyDescent="0.3">
      <c r="A57" s="690" t="s">
        <v>569</v>
      </c>
      <c r="B57" s="691"/>
      <c r="C57" s="691">
        <f>C60</f>
        <v>11870.599999999999</v>
      </c>
      <c r="D57" s="691">
        <f t="shared" ref="D57:F57" si="48">D60</f>
        <v>11870.599999999999</v>
      </c>
      <c r="E57" s="691">
        <f t="shared" si="48"/>
        <v>11870.49</v>
      </c>
      <c r="F57" s="691">
        <f t="shared" si="48"/>
        <v>11870.49</v>
      </c>
      <c r="G57" s="691">
        <f>G60</f>
        <v>99.999073340858928</v>
      </c>
      <c r="H57" s="691">
        <f>H60</f>
        <v>99.999073340858928</v>
      </c>
      <c r="I57" s="938"/>
      <c r="J57" s="938"/>
      <c r="K57" s="938"/>
      <c r="L57" s="938"/>
      <c r="M57" s="938"/>
      <c r="N57" s="938"/>
      <c r="O57" s="938"/>
      <c r="P57" s="938"/>
      <c r="Q57" s="938"/>
      <c r="R57" s="938"/>
      <c r="S57" s="938"/>
      <c r="T57" s="938"/>
      <c r="U57" s="938"/>
      <c r="V57" s="938"/>
      <c r="W57" s="938"/>
      <c r="X57" s="938"/>
      <c r="Y57" s="938"/>
      <c r="Z57" s="938"/>
      <c r="AA57" s="938"/>
      <c r="AB57" s="938"/>
      <c r="AC57" s="938"/>
      <c r="AD57" s="938">
        <f>AD60</f>
        <v>11824.6</v>
      </c>
      <c r="AE57" s="938">
        <f t="shared" ref="AE57:AQ57" si="49">AE60</f>
        <v>0</v>
      </c>
      <c r="AF57" s="938">
        <f t="shared" si="49"/>
        <v>11824.6</v>
      </c>
      <c r="AG57" s="938">
        <f t="shared" si="49"/>
        <v>45.89</v>
      </c>
      <c r="AH57" s="938">
        <f t="shared" si="49"/>
        <v>0</v>
      </c>
      <c r="AI57" s="938">
        <f t="shared" si="49"/>
        <v>45.89</v>
      </c>
      <c r="AJ57" s="938">
        <f t="shared" si="49"/>
        <v>0.05</v>
      </c>
      <c r="AK57" s="938">
        <f t="shared" si="49"/>
        <v>0</v>
      </c>
      <c r="AL57" s="938"/>
      <c r="AM57" s="938"/>
      <c r="AN57" s="938"/>
      <c r="AO57" s="938"/>
      <c r="AP57" s="938">
        <f t="shared" si="49"/>
        <v>0.06</v>
      </c>
      <c r="AQ57" s="938">
        <f t="shared" si="49"/>
        <v>0</v>
      </c>
      <c r="AR57" s="1791" t="s">
        <v>725</v>
      </c>
    </row>
    <row r="58" spans="1:44" s="669" customFormat="1" x14ac:dyDescent="0.3">
      <c r="A58" s="677" t="s">
        <v>29</v>
      </c>
      <c r="B58" s="674"/>
      <c r="C58" s="674"/>
      <c r="D58" s="674"/>
      <c r="E58" s="674"/>
      <c r="F58" s="674"/>
      <c r="G58" s="674"/>
      <c r="H58" s="674"/>
      <c r="I58" s="673"/>
      <c r="J58" s="673"/>
      <c r="K58" s="673"/>
      <c r="L58" s="673"/>
      <c r="M58" s="673"/>
      <c r="N58" s="673"/>
      <c r="O58" s="673"/>
      <c r="P58" s="673"/>
      <c r="Q58" s="673"/>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925"/>
      <c r="AR58" s="1792"/>
    </row>
    <row r="59" spans="1:44" s="669" customFormat="1" x14ac:dyDescent="0.3">
      <c r="A59" s="677" t="s">
        <v>382</v>
      </c>
      <c r="B59" s="674"/>
      <c r="C59" s="674"/>
      <c r="D59" s="674"/>
      <c r="E59" s="674"/>
      <c r="F59" s="674"/>
      <c r="G59" s="674"/>
      <c r="H59" s="674"/>
      <c r="I59" s="673"/>
      <c r="J59" s="673"/>
      <c r="K59" s="673"/>
      <c r="L59" s="673"/>
      <c r="M59" s="673"/>
      <c r="N59" s="673"/>
      <c r="O59" s="673"/>
      <c r="P59" s="673"/>
      <c r="Q59" s="673"/>
      <c r="R59" s="673"/>
      <c r="S59" s="673"/>
      <c r="T59" s="673"/>
      <c r="U59" s="673"/>
      <c r="V59" s="673"/>
      <c r="W59" s="673"/>
      <c r="X59" s="673"/>
      <c r="Y59" s="673"/>
      <c r="Z59" s="673"/>
      <c r="AA59" s="673"/>
      <c r="AB59" s="673"/>
      <c r="AC59" s="673"/>
      <c r="AD59" s="673"/>
      <c r="AE59" s="673"/>
      <c r="AF59" s="673"/>
      <c r="AG59" s="673"/>
      <c r="AH59" s="673"/>
      <c r="AI59" s="673"/>
      <c r="AJ59" s="673"/>
      <c r="AK59" s="673"/>
      <c r="AL59" s="673"/>
      <c r="AM59" s="673"/>
      <c r="AN59" s="673"/>
      <c r="AO59" s="673"/>
      <c r="AP59" s="673"/>
      <c r="AQ59" s="925"/>
      <c r="AR59" s="1792"/>
    </row>
    <row r="60" spans="1:44" s="669" customFormat="1" x14ac:dyDescent="0.3">
      <c r="A60" s="677" t="s">
        <v>28</v>
      </c>
      <c r="B60" s="674"/>
      <c r="C60" s="674">
        <f>I60+L60+O60+R60+U60+X60+AA60+AD60+AG60+AJ60+AM60+AP60</f>
        <v>11870.599999999999</v>
      </c>
      <c r="D60" s="674">
        <f>I60+L60+O60+R60+U60+X60+AA60+AD60+AG60+AJ60+AM60+AP60</f>
        <v>11870.599999999999</v>
      </c>
      <c r="E60" s="674">
        <f>F60</f>
        <v>11870.49</v>
      </c>
      <c r="F60" s="674">
        <f>K60+N60+Q60+T60+W60+Z60+AC60+AF60+AI60+AL60+AO60+AQ60</f>
        <v>11870.49</v>
      </c>
      <c r="G60" s="674">
        <f>F60/C60*100</f>
        <v>99.999073340858928</v>
      </c>
      <c r="H60" s="674">
        <f>F60/D60*100</f>
        <v>99.999073340858928</v>
      </c>
      <c r="I60" s="673"/>
      <c r="J60" s="673"/>
      <c r="K60" s="673"/>
      <c r="L60" s="673"/>
      <c r="M60" s="673"/>
      <c r="N60" s="673"/>
      <c r="O60" s="673"/>
      <c r="P60" s="673"/>
      <c r="Q60" s="673"/>
      <c r="R60" s="673"/>
      <c r="S60" s="673"/>
      <c r="T60" s="673"/>
      <c r="U60" s="673"/>
      <c r="V60" s="673"/>
      <c r="W60" s="673"/>
      <c r="X60" s="673"/>
      <c r="Y60" s="673"/>
      <c r="Z60" s="673"/>
      <c r="AA60" s="673"/>
      <c r="AB60" s="673"/>
      <c r="AC60" s="673"/>
      <c r="AD60" s="673">
        <v>11824.6</v>
      </c>
      <c r="AE60" s="673"/>
      <c r="AF60" s="673">
        <v>11824.6</v>
      </c>
      <c r="AG60" s="673">
        <v>45.89</v>
      </c>
      <c r="AH60" s="673"/>
      <c r="AI60" s="673">
        <v>45.89</v>
      </c>
      <c r="AJ60" s="673">
        <v>0.05</v>
      </c>
      <c r="AK60" s="673"/>
      <c r="AL60" s="673"/>
      <c r="AM60" s="673"/>
      <c r="AN60" s="673"/>
      <c r="AO60" s="673"/>
      <c r="AP60" s="673">
        <v>0.06</v>
      </c>
      <c r="AQ60" s="925"/>
      <c r="AR60" s="1792"/>
    </row>
    <row r="61" spans="1:44" s="669" customFormat="1" x14ac:dyDescent="0.3">
      <c r="A61" s="680" t="s">
        <v>380</v>
      </c>
      <c r="B61" s="674"/>
      <c r="C61" s="674"/>
      <c r="D61" s="674"/>
      <c r="E61" s="674"/>
      <c r="F61" s="674"/>
      <c r="G61" s="674"/>
      <c r="H61" s="674"/>
      <c r="I61" s="673"/>
      <c r="J61" s="673"/>
      <c r="K61" s="673"/>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925"/>
      <c r="AR61" s="1792"/>
    </row>
    <row r="62" spans="1:44" s="669" customFormat="1" x14ac:dyDescent="0.3">
      <c r="A62" s="677" t="s">
        <v>275</v>
      </c>
      <c r="B62" s="674"/>
      <c r="C62" s="674"/>
      <c r="D62" s="674"/>
      <c r="E62" s="674"/>
      <c r="F62" s="674"/>
      <c r="G62" s="674"/>
      <c r="H62" s="674"/>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K62" s="673"/>
      <c r="AL62" s="673"/>
      <c r="AM62" s="673"/>
      <c r="AN62" s="673"/>
      <c r="AO62" s="673"/>
      <c r="AP62" s="673"/>
      <c r="AQ62" s="925"/>
      <c r="AR62" s="1793"/>
    </row>
    <row r="63" spans="1:44" s="669" customFormat="1" ht="100.8" x14ac:dyDescent="0.3">
      <c r="A63" s="690" t="s">
        <v>639</v>
      </c>
      <c r="B63" s="691"/>
      <c r="C63" s="691">
        <f t="shared" ref="C63:H63" si="50">C66</f>
        <v>6900.4</v>
      </c>
      <c r="D63" s="691">
        <f t="shared" si="50"/>
        <v>6900.4</v>
      </c>
      <c r="E63" s="691">
        <f t="shared" si="50"/>
        <v>6900.3499999999995</v>
      </c>
      <c r="F63" s="691">
        <f t="shared" si="50"/>
        <v>6900.3499999999995</v>
      </c>
      <c r="G63" s="691">
        <f t="shared" si="50"/>
        <v>99.999275404324379</v>
      </c>
      <c r="H63" s="691">
        <f t="shared" si="50"/>
        <v>99.999275404324379</v>
      </c>
      <c r="I63" s="938"/>
      <c r="J63" s="938"/>
      <c r="K63" s="938"/>
      <c r="L63" s="938"/>
      <c r="M63" s="938"/>
      <c r="N63" s="938"/>
      <c r="O63" s="938"/>
      <c r="P63" s="938"/>
      <c r="Q63" s="938"/>
      <c r="R63" s="938"/>
      <c r="S63" s="938"/>
      <c r="T63" s="938"/>
      <c r="U63" s="938"/>
      <c r="V63" s="938"/>
      <c r="W63" s="938"/>
      <c r="X63" s="938"/>
      <c r="Y63" s="938"/>
      <c r="Z63" s="938"/>
      <c r="AA63" s="938"/>
      <c r="AB63" s="938"/>
      <c r="AC63" s="938"/>
      <c r="AD63" s="938">
        <f>AD66</f>
        <v>385.9</v>
      </c>
      <c r="AE63" s="938">
        <f t="shared" ref="AE63:AL63" si="51">AE66</f>
        <v>0</v>
      </c>
      <c r="AF63" s="938">
        <f t="shared" si="51"/>
        <v>385.9</v>
      </c>
      <c r="AG63" s="938">
        <f t="shared" si="51"/>
        <v>6481.8</v>
      </c>
      <c r="AH63" s="938">
        <f t="shared" si="51"/>
        <v>0</v>
      </c>
      <c r="AI63" s="938">
        <f t="shared" si="51"/>
        <v>6481.78</v>
      </c>
      <c r="AJ63" s="938">
        <f t="shared" si="51"/>
        <v>32.700000000000003</v>
      </c>
      <c r="AK63" s="938">
        <f t="shared" si="51"/>
        <v>0</v>
      </c>
      <c r="AL63" s="938">
        <f t="shared" si="51"/>
        <v>32.67</v>
      </c>
      <c r="AM63" s="938"/>
      <c r="AN63" s="938"/>
      <c r="AO63" s="938"/>
      <c r="AP63" s="938"/>
      <c r="AQ63" s="675"/>
      <c r="AR63" s="1186" t="s">
        <v>735</v>
      </c>
    </row>
    <row r="64" spans="1:44" s="669" customFormat="1" x14ac:dyDescent="0.3">
      <c r="A64" s="677" t="s">
        <v>29</v>
      </c>
      <c r="B64" s="674"/>
      <c r="C64" s="674"/>
      <c r="D64" s="674"/>
      <c r="E64" s="674"/>
      <c r="F64" s="674"/>
      <c r="G64" s="674"/>
      <c r="H64" s="674"/>
      <c r="I64" s="673"/>
      <c r="J64" s="673"/>
      <c r="K64" s="673"/>
      <c r="L64" s="673"/>
      <c r="M64" s="673"/>
      <c r="N64" s="673"/>
      <c r="O64" s="673"/>
      <c r="P64" s="673"/>
      <c r="Q64" s="673"/>
      <c r="R64" s="673"/>
      <c r="S64" s="673"/>
      <c r="T64" s="673"/>
      <c r="U64" s="673"/>
      <c r="V64" s="673"/>
      <c r="W64" s="673"/>
      <c r="X64" s="673"/>
      <c r="Y64" s="673"/>
      <c r="Z64" s="673"/>
      <c r="AA64" s="673"/>
      <c r="AB64" s="673"/>
      <c r="AC64" s="673"/>
      <c r="AD64" s="673"/>
      <c r="AE64" s="673"/>
      <c r="AF64" s="673"/>
      <c r="AG64" s="673"/>
      <c r="AH64" s="673"/>
      <c r="AI64" s="673"/>
      <c r="AJ64" s="673"/>
      <c r="AK64" s="673"/>
      <c r="AL64" s="673"/>
      <c r="AM64" s="673"/>
      <c r="AN64" s="673"/>
      <c r="AO64" s="673"/>
      <c r="AP64" s="673"/>
      <c r="AQ64" s="925"/>
      <c r="AR64" s="1177"/>
    </row>
    <row r="65" spans="1:44" s="669" customFormat="1" x14ac:dyDescent="0.3">
      <c r="A65" s="677" t="s">
        <v>382</v>
      </c>
      <c r="B65" s="674"/>
      <c r="C65" s="674"/>
      <c r="D65" s="674"/>
      <c r="E65" s="674"/>
      <c r="F65" s="674"/>
      <c r="G65" s="674"/>
      <c r="H65" s="674"/>
      <c r="I65" s="673"/>
      <c r="J65" s="673"/>
      <c r="K65" s="673"/>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673"/>
      <c r="AK65" s="673"/>
      <c r="AL65" s="673"/>
      <c r="AM65" s="673"/>
      <c r="AN65" s="673"/>
      <c r="AO65" s="673"/>
      <c r="AP65" s="673"/>
      <c r="AQ65" s="925"/>
      <c r="AR65" s="1177"/>
    </row>
    <row r="66" spans="1:44" s="669" customFormat="1" x14ac:dyDescent="0.3">
      <c r="A66" s="677" t="s">
        <v>28</v>
      </c>
      <c r="B66" s="674"/>
      <c r="C66" s="674">
        <f>I66+L66+O66+R66+U66+X66+AA66+AD66+AG66+AJ66+AM66+AP66</f>
        <v>6900.4</v>
      </c>
      <c r="D66" s="674">
        <f>I66+L66+O66+R66+U66+X66+AA66+AD66+AG66+AJ66+AM66+AP66</f>
        <v>6900.4</v>
      </c>
      <c r="E66" s="674">
        <f>F66</f>
        <v>6900.3499999999995</v>
      </c>
      <c r="F66" s="674">
        <f>K66+N66+Q66+T66+W66+Z66+AC66+AF66+AI66+AL66+AO66+AQ66</f>
        <v>6900.3499999999995</v>
      </c>
      <c r="G66" s="674">
        <f>F66/C66*100</f>
        <v>99.999275404324379</v>
      </c>
      <c r="H66" s="674">
        <f>F66/D66*100</f>
        <v>99.999275404324379</v>
      </c>
      <c r="I66" s="673"/>
      <c r="J66" s="673"/>
      <c r="K66" s="673"/>
      <c r="L66" s="673"/>
      <c r="M66" s="673"/>
      <c r="N66" s="673"/>
      <c r="O66" s="673"/>
      <c r="P66" s="673"/>
      <c r="Q66" s="673"/>
      <c r="R66" s="673"/>
      <c r="S66" s="673"/>
      <c r="T66" s="673"/>
      <c r="U66" s="673"/>
      <c r="V66" s="673"/>
      <c r="W66" s="673"/>
      <c r="X66" s="673"/>
      <c r="Y66" s="673"/>
      <c r="Z66" s="673"/>
      <c r="AA66" s="673"/>
      <c r="AB66" s="673"/>
      <c r="AC66" s="673"/>
      <c r="AD66" s="673">
        <v>385.9</v>
      </c>
      <c r="AE66" s="673"/>
      <c r="AF66" s="673">
        <v>385.9</v>
      </c>
      <c r="AG66" s="673">
        <v>6481.8</v>
      </c>
      <c r="AH66" s="673"/>
      <c r="AI66" s="673">
        <v>6481.78</v>
      </c>
      <c r="AJ66" s="673">
        <v>32.700000000000003</v>
      </c>
      <c r="AK66" s="673"/>
      <c r="AL66" s="673">
        <v>32.67</v>
      </c>
      <c r="AM66" s="673"/>
      <c r="AN66" s="673"/>
      <c r="AO66" s="673"/>
      <c r="AP66" s="673"/>
      <c r="AQ66" s="925"/>
      <c r="AR66" s="1177"/>
    </row>
    <row r="67" spans="1:44" s="669" customFormat="1" x14ac:dyDescent="0.3">
      <c r="A67" s="1185" t="s">
        <v>380</v>
      </c>
      <c r="B67" s="674"/>
      <c r="C67" s="674"/>
      <c r="D67" s="674"/>
      <c r="E67" s="674"/>
      <c r="F67" s="674"/>
      <c r="G67" s="674"/>
      <c r="H67" s="674"/>
      <c r="I67" s="673"/>
      <c r="J67" s="673"/>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673"/>
      <c r="AM67" s="673"/>
      <c r="AN67" s="673"/>
      <c r="AO67" s="673"/>
      <c r="AP67" s="673"/>
      <c r="AQ67" s="925"/>
      <c r="AR67" s="1177"/>
    </row>
    <row r="68" spans="1:44" s="669" customFormat="1" x14ac:dyDescent="0.3">
      <c r="A68" s="677" t="s">
        <v>275</v>
      </c>
      <c r="B68" s="674"/>
      <c r="C68" s="674"/>
      <c r="D68" s="674"/>
      <c r="E68" s="674"/>
      <c r="F68" s="674"/>
      <c r="G68" s="674"/>
      <c r="H68" s="674"/>
      <c r="I68" s="673"/>
      <c r="J68" s="673"/>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K68" s="673"/>
      <c r="AL68" s="673"/>
      <c r="AM68" s="673"/>
      <c r="AN68" s="673"/>
      <c r="AO68" s="673"/>
      <c r="AP68" s="673"/>
      <c r="AQ68" s="925"/>
      <c r="AR68" s="1177"/>
    </row>
    <row r="69" spans="1:44" s="692" customFormat="1" ht="67.2" customHeight="1" x14ac:dyDescent="0.3">
      <c r="A69" s="689" t="s">
        <v>423</v>
      </c>
      <c r="B69" s="668">
        <f>B70+B71+B72+B74</f>
        <v>2661.1</v>
      </c>
      <c r="C69" s="668">
        <f>C72</f>
        <v>224777.91200000007</v>
      </c>
      <c r="D69" s="668">
        <f t="shared" ref="D69:F69" si="52">D72</f>
        <v>205527.91200000004</v>
      </c>
      <c r="E69" s="668">
        <f t="shared" si="52"/>
        <v>195252.61</v>
      </c>
      <c r="F69" s="668">
        <f t="shared" si="52"/>
        <v>195252.61</v>
      </c>
      <c r="G69" s="668">
        <f>F69/C69*100</f>
        <v>86.864678234042827</v>
      </c>
      <c r="H69" s="668">
        <f>F69/D69*100</f>
        <v>95.000532093178634</v>
      </c>
      <c r="I69" s="668">
        <f>I70+I71+I72+I74</f>
        <v>15151.74</v>
      </c>
      <c r="J69" s="668">
        <f t="shared" ref="J69:AQ69" si="53">J70+J71+J72+J74</f>
        <v>0</v>
      </c>
      <c r="K69" s="668">
        <f t="shared" si="53"/>
        <v>7924.84</v>
      </c>
      <c r="L69" s="668">
        <f t="shared" si="53"/>
        <v>25281.85</v>
      </c>
      <c r="M69" s="668">
        <f t="shared" si="53"/>
        <v>978.3</v>
      </c>
      <c r="N69" s="668">
        <f t="shared" si="53"/>
        <v>20829.129999999997</v>
      </c>
      <c r="O69" s="668">
        <f t="shared" si="53"/>
        <v>16877.149999999998</v>
      </c>
      <c r="P69" s="668">
        <f t="shared" si="53"/>
        <v>978.3</v>
      </c>
      <c r="Q69" s="668">
        <f t="shared" si="53"/>
        <v>17412.93</v>
      </c>
      <c r="R69" s="668">
        <f t="shared" si="53"/>
        <v>17327.32</v>
      </c>
      <c r="S69" s="668">
        <f t="shared" si="53"/>
        <v>978.3</v>
      </c>
      <c r="T69" s="668">
        <f t="shared" si="53"/>
        <v>17809.05</v>
      </c>
      <c r="U69" s="668">
        <f t="shared" si="53"/>
        <v>18173.544000000002</v>
      </c>
      <c r="V69" s="668">
        <f t="shared" si="53"/>
        <v>978.3</v>
      </c>
      <c r="W69" s="668">
        <f t="shared" si="53"/>
        <v>17701.13</v>
      </c>
      <c r="X69" s="668">
        <f t="shared" si="53"/>
        <v>17855.953999999998</v>
      </c>
      <c r="Y69" s="668">
        <f t="shared" si="53"/>
        <v>978.3</v>
      </c>
      <c r="Z69" s="668">
        <f t="shared" si="53"/>
        <v>14328.96</v>
      </c>
      <c r="AA69" s="668">
        <f t="shared" si="53"/>
        <v>18976.474000000002</v>
      </c>
      <c r="AB69" s="668">
        <f t="shared" si="53"/>
        <v>978.3</v>
      </c>
      <c r="AC69" s="668">
        <f t="shared" si="53"/>
        <v>16611.2</v>
      </c>
      <c r="AD69" s="668">
        <f t="shared" si="53"/>
        <v>12731.38</v>
      </c>
      <c r="AE69" s="668">
        <f t="shared" si="53"/>
        <v>978.3</v>
      </c>
      <c r="AF69" s="668">
        <f t="shared" si="53"/>
        <v>13365.609999999999</v>
      </c>
      <c r="AG69" s="668">
        <f t="shared" si="53"/>
        <v>15845.98</v>
      </c>
      <c r="AH69" s="668">
        <f t="shared" si="53"/>
        <v>978.3</v>
      </c>
      <c r="AI69" s="668">
        <f t="shared" si="53"/>
        <v>16741.059999999998</v>
      </c>
      <c r="AJ69" s="668">
        <f t="shared" si="53"/>
        <v>22779.05</v>
      </c>
      <c r="AK69" s="668">
        <f t="shared" si="53"/>
        <v>978.3</v>
      </c>
      <c r="AL69" s="668">
        <f t="shared" si="53"/>
        <v>14583.240000000002</v>
      </c>
      <c r="AM69" s="668">
        <f t="shared" si="53"/>
        <v>12332.810000000001</v>
      </c>
      <c r="AN69" s="668">
        <f t="shared" si="53"/>
        <v>978.3</v>
      </c>
      <c r="AO69" s="668">
        <f t="shared" si="53"/>
        <v>19265.990000000002</v>
      </c>
      <c r="AP69" s="668">
        <f t="shared" si="53"/>
        <v>12194.66</v>
      </c>
      <c r="AQ69" s="668">
        <f t="shared" si="53"/>
        <v>18679.469999999998</v>
      </c>
      <c r="AR69" s="925"/>
    </row>
    <row r="70" spans="1:44" s="692" customFormat="1" x14ac:dyDescent="0.3">
      <c r="A70" s="677" t="s">
        <v>29</v>
      </c>
      <c r="B70" s="674">
        <v>0</v>
      </c>
      <c r="C70" s="674"/>
      <c r="D70" s="674"/>
      <c r="E70" s="674"/>
      <c r="F70" s="674"/>
      <c r="G70" s="674"/>
      <c r="H70" s="674"/>
      <c r="I70" s="674"/>
      <c r="J70" s="674"/>
      <c r="K70" s="674"/>
      <c r="L70" s="674"/>
      <c r="M70" s="674"/>
      <c r="N70" s="674"/>
      <c r="O70" s="674"/>
      <c r="P70" s="674"/>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674"/>
      <c r="AN70" s="674"/>
      <c r="AO70" s="674"/>
      <c r="AP70" s="674"/>
      <c r="AQ70" s="676"/>
      <c r="AR70" s="925"/>
    </row>
    <row r="71" spans="1:44" s="692" customFormat="1" x14ac:dyDescent="0.3">
      <c r="A71" s="677" t="s">
        <v>382</v>
      </c>
      <c r="B71" s="674">
        <v>0</v>
      </c>
      <c r="C71" s="674"/>
      <c r="D71" s="674"/>
      <c r="E71" s="674"/>
      <c r="F71" s="674"/>
      <c r="G71" s="674"/>
      <c r="H71" s="674"/>
      <c r="I71" s="674"/>
      <c r="J71" s="674"/>
      <c r="K71" s="674"/>
      <c r="L71" s="674"/>
      <c r="M71" s="674"/>
      <c r="N71" s="674"/>
      <c r="O71" s="674"/>
      <c r="P71" s="674"/>
      <c r="Q71" s="674"/>
      <c r="R71" s="674"/>
      <c r="S71" s="674"/>
      <c r="T71" s="674"/>
      <c r="U71" s="674"/>
      <c r="V71" s="674"/>
      <c r="W71" s="674"/>
      <c r="X71" s="674"/>
      <c r="Y71" s="674"/>
      <c r="Z71" s="674"/>
      <c r="AA71" s="674"/>
      <c r="AB71" s="674"/>
      <c r="AC71" s="674"/>
      <c r="AD71" s="674"/>
      <c r="AE71" s="674"/>
      <c r="AF71" s="674"/>
      <c r="AG71" s="674"/>
      <c r="AH71" s="674"/>
      <c r="AI71" s="674"/>
      <c r="AJ71" s="674"/>
      <c r="AK71" s="674"/>
      <c r="AL71" s="674"/>
      <c r="AM71" s="674"/>
      <c r="AN71" s="674"/>
      <c r="AO71" s="674"/>
      <c r="AP71" s="674"/>
      <c r="AQ71" s="676"/>
      <c r="AR71" s="925"/>
    </row>
    <row r="72" spans="1:44" s="692" customFormat="1" x14ac:dyDescent="0.3">
      <c r="A72" s="677" t="s">
        <v>28</v>
      </c>
      <c r="B72" s="674">
        <v>2661.1</v>
      </c>
      <c r="C72" s="674">
        <f>C75+C93+C99+C105+C111</f>
        <v>224777.91200000007</v>
      </c>
      <c r="D72" s="674">
        <f>D78+D96+D102+D108+D114</f>
        <v>205527.91200000004</v>
      </c>
      <c r="E72" s="674">
        <f>F72</f>
        <v>195252.61</v>
      </c>
      <c r="F72" s="674">
        <f>K72+N72+Q72+T72+W72+Z72+AC72+AF72+AI72+AL72+AO72+AQ72</f>
        <v>195252.61</v>
      </c>
      <c r="G72" s="674">
        <f>F72/C72*100</f>
        <v>86.864678234042827</v>
      </c>
      <c r="H72" s="674">
        <f>F72/D72*100</f>
        <v>95.000532093178634</v>
      </c>
      <c r="I72" s="674">
        <f>I78+I96+I102+I108+I114</f>
        <v>15151.74</v>
      </c>
      <c r="J72" s="674">
        <f t="shared" ref="J72:AQ72" si="54">J78+J96+J102+J108+J114</f>
        <v>0</v>
      </c>
      <c r="K72" s="674">
        <f t="shared" si="54"/>
        <v>7924.84</v>
      </c>
      <c r="L72" s="674">
        <f t="shared" si="54"/>
        <v>25281.85</v>
      </c>
      <c r="M72" s="674">
        <f t="shared" si="54"/>
        <v>978.3</v>
      </c>
      <c r="N72" s="674">
        <f t="shared" si="54"/>
        <v>20829.129999999997</v>
      </c>
      <c r="O72" s="674">
        <f t="shared" si="54"/>
        <v>16877.149999999998</v>
      </c>
      <c r="P72" s="674">
        <f t="shared" si="54"/>
        <v>978.3</v>
      </c>
      <c r="Q72" s="674">
        <f t="shared" si="54"/>
        <v>17412.93</v>
      </c>
      <c r="R72" s="674">
        <f t="shared" si="54"/>
        <v>17327.32</v>
      </c>
      <c r="S72" s="674">
        <f t="shared" si="54"/>
        <v>978.3</v>
      </c>
      <c r="T72" s="674">
        <f t="shared" si="54"/>
        <v>17809.05</v>
      </c>
      <c r="U72" s="674">
        <f t="shared" si="54"/>
        <v>18173.544000000002</v>
      </c>
      <c r="V72" s="674">
        <f t="shared" si="54"/>
        <v>978.3</v>
      </c>
      <c r="W72" s="674">
        <f t="shared" si="54"/>
        <v>17701.13</v>
      </c>
      <c r="X72" s="674">
        <f t="shared" si="54"/>
        <v>17855.953999999998</v>
      </c>
      <c r="Y72" s="674">
        <f t="shared" si="54"/>
        <v>978.3</v>
      </c>
      <c r="Z72" s="674">
        <f t="shared" si="54"/>
        <v>14328.96</v>
      </c>
      <c r="AA72" s="674">
        <f t="shared" si="54"/>
        <v>18976.474000000002</v>
      </c>
      <c r="AB72" s="674">
        <f t="shared" si="54"/>
        <v>978.3</v>
      </c>
      <c r="AC72" s="674">
        <f t="shared" si="54"/>
        <v>16611.2</v>
      </c>
      <c r="AD72" s="674">
        <f t="shared" si="54"/>
        <v>12731.38</v>
      </c>
      <c r="AE72" s="674">
        <f t="shared" si="54"/>
        <v>978.3</v>
      </c>
      <c r="AF72" s="674">
        <f t="shared" si="54"/>
        <v>13365.609999999999</v>
      </c>
      <c r="AG72" s="674">
        <f t="shared" si="54"/>
        <v>15845.98</v>
      </c>
      <c r="AH72" s="674">
        <f t="shared" si="54"/>
        <v>978.3</v>
      </c>
      <c r="AI72" s="674">
        <f t="shared" si="54"/>
        <v>16741.059999999998</v>
      </c>
      <c r="AJ72" s="674">
        <f t="shared" si="54"/>
        <v>22779.05</v>
      </c>
      <c r="AK72" s="674">
        <f t="shared" si="54"/>
        <v>978.3</v>
      </c>
      <c r="AL72" s="674">
        <f t="shared" si="54"/>
        <v>14583.240000000002</v>
      </c>
      <c r="AM72" s="674">
        <f t="shared" si="54"/>
        <v>12332.810000000001</v>
      </c>
      <c r="AN72" s="674">
        <f t="shared" si="54"/>
        <v>978.3</v>
      </c>
      <c r="AO72" s="674">
        <f t="shared" si="54"/>
        <v>19265.990000000002</v>
      </c>
      <c r="AP72" s="674">
        <f t="shared" si="54"/>
        <v>12194.66</v>
      </c>
      <c r="AQ72" s="674">
        <f t="shared" si="54"/>
        <v>18679.469999999998</v>
      </c>
      <c r="AR72" s="925"/>
    </row>
    <row r="73" spans="1:44" s="685" customFormat="1" x14ac:dyDescent="0.25">
      <c r="A73" s="680" t="s">
        <v>380</v>
      </c>
      <c r="B73" s="681"/>
      <c r="C73" s="681"/>
      <c r="D73" s="681"/>
      <c r="E73" s="681"/>
      <c r="F73" s="681"/>
      <c r="G73" s="681"/>
      <c r="H73" s="681"/>
      <c r="I73" s="674"/>
      <c r="J73" s="683"/>
      <c r="K73" s="926"/>
      <c r="L73" s="674"/>
      <c r="M73" s="684"/>
      <c r="N73" s="684"/>
      <c r="O73" s="674"/>
      <c r="P73" s="684"/>
      <c r="Q73" s="684"/>
      <c r="R73" s="674"/>
      <c r="S73" s="684"/>
      <c r="T73" s="684"/>
      <c r="U73" s="674"/>
      <c r="V73" s="684"/>
      <c r="W73" s="684"/>
      <c r="X73" s="674"/>
      <c r="Y73" s="684"/>
      <c r="Z73" s="684"/>
      <c r="AA73" s="674"/>
      <c r="AB73" s="684"/>
      <c r="AC73" s="684"/>
      <c r="AD73" s="674"/>
      <c r="AE73" s="684"/>
      <c r="AF73" s="684"/>
      <c r="AG73" s="674"/>
      <c r="AH73" s="684"/>
      <c r="AI73" s="684"/>
      <c r="AJ73" s="674"/>
      <c r="AK73" s="684"/>
      <c r="AL73" s="684"/>
      <c r="AM73" s="674"/>
      <c r="AN73" s="684"/>
      <c r="AO73" s="684"/>
      <c r="AP73" s="674"/>
      <c r="AQ73" s="926"/>
      <c r="AR73" s="926"/>
    </row>
    <row r="74" spans="1:44" s="692" customFormat="1" x14ac:dyDescent="0.3">
      <c r="A74" s="677" t="s">
        <v>275</v>
      </c>
      <c r="B74" s="674">
        <v>0</v>
      </c>
      <c r="C74" s="674"/>
      <c r="D74" s="674"/>
      <c r="E74" s="674"/>
      <c r="F74" s="67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74"/>
      <c r="AE74" s="674"/>
      <c r="AF74" s="674"/>
      <c r="AG74" s="674"/>
      <c r="AH74" s="674"/>
      <c r="AI74" s="674"/>
      <c r="AJ74" s="674"/>
      <c r="AK74" s="674"/>
      <c r="AL74" s="674"/>
      <c r="AM74" s="674"/>
      <c r="AN74" s="674"/>
      <c r="AO74" s="674"/>
      <c r="AP74" s="674"/>
      <c r="AQ74" s="676"/>
      <c r="AR74" s="925"/>
    </row>
    <row r="75" spans="1:44" s="692" customFormat="1" ht="356.25" customHeight="1" x14ac:dyDescent="0.3">
      <c r="A75" s="690" t="s">
        <v>424</v>
      </c>
      <c r="B75" s="691">
        <f>B76+B77+B78+B80</f>
        <v>2661.1</v>
      </c>
      <c r="C75" s="691">
        <f t="shared" ref="C75:AQ75" si="55">C76+C77+C78+C80</f>
        <v>188934.21200000006</v>
      </c>
      <c r="D75" s="691">
        <f t="shared" si="55"/>
        <v>188934.21200000003</v>
      </c>
      <c r="E75" s="691">
        <f t="shared" si="55"/>
        <v>178789.34</v>
      </c>
      <c r="F75" s="691">
        <f t="shared" si="55"/>
        <v>178789.34</v>
      </c>
      <c r="G75" s="691">
        <f>F75/C75*100</f>
        <v>94.630473807464767</v>
      </c>
      <c r="H75" s="691">
        <f>F75/D75*100</f>
        <v>94.630473807464782</v>
      </c>
      <c r="I75" s="691">
        <f t="shared" si="55"/>
        <v>14707.68</v>
      </c>
      <c r="J75" s="691">
        <f t="shared" si="55"/>
        <v>0</v>
      </c>
      <c r="K75" s="691">
        <f t="shared" si="55"/>
        <v>7481.38</v>
      </c>
      <c r="L75" s="691">
        <f t="shared" si="55"/>
        <v>24757.1</v>
      </c>
      <c r="M75" s="691">
        <f t="shared" si="55"/>
        <v>978.3</v>
      </c>
      <c r="N75" s="691">
        <f t="shared" si="55"/>
        <v>20356.259999999998</v>
      </c>
      <c r="O75" s="691">
        <f t="shared" si="55"/>
        <v>16357.859999999999</v>
      </c>
      <c r="P75" s="691">
        <f t="shared" si="55"/>
        <v>978.3</v>
      </c>
      <c r="Q75" s="691">
        <f t="shared" si="55"/>
        <v>16998.86</v>
      </c>
      <c r="R75" s="691">
        <f t="shared" si="55"/>
        <v>16818.400000000001</v>
      </c>
      <c r="S75" s="691">
        <f t="shared" si="55"/>
        <v>978.3</v>
      </c>
      <c r="T75" s="691">
        <f t="shared" si="55"/>
        <v>17353.78</v>
      </c>
      <c r="U75" s="691">
        <f t="shared" si="55"/>
        <v>17666.954000000002</v>
      </c>
      <c r="V75" s="691">
        <f t="shared" si="55"/>
        <v>978.3</v>
      </c>
      <c r="W75" s="691">
        <f t="shared" si="55"/>
        <v>17281.66</v>
      </c>
      <c r="X75" s="691">
        <f t="shared" si="55"/>
        <v>17347.493999999999</v>
      </c>
      <c r="Y75" s="691">
        <f t="shared" si="55"/>
        <v>978.3</v>
      </c>
      <c r="Z75" s="691">
        <f t="shared" si="55"/>
        <v>13723.279999999999</v>
      </c>
      <c r="AA75" s="691">
        <f t="shared" si="55"/>
        <v>18466.114000000001</v>
      </c>
      <c r="AB75" s="691">
        <f t="shared" si="55"/>
        <v>978.3</v>
      </c>
      <c r="AC75" s="691">
        <f t="shared" si="55"/>
        <v>15973.5</v>
      </c>
      <c r="AD75" s="691">
        <f t="shared" si="55"/>
        <v>11501.64</v>
      </c>
      <c r="AE75" s="691">
        <f t="shared" si="55"/>
        <v>978.3</v>
      </c>
      <c r="AF75" s="691">
        <f t="shared" si="55"/>
        <v>12139.82</v>
      </c>
      <c r="AG75" s="691">
        <f t="shared" si="55"/>
        <v>10910.76</v>
      </c>
      <c r="AH75" s="691">
        <f t="shared" si="55"/>
        <v>978.3</v>
      </c>
      <c r="AI75" s="691">
        <f t="shared" si="55"/>
        <v>11798.539999999999</v>
      </c>
      <c r="AJ75" s="691">
        <f t="shared" si="55"/>
        <v>16472.23</v>
      </c>
      <c r="AK75" s="691">
        <f t="shared" si="55"/>
        <v>978.3</v>
      </c>
      <c r="AL75" s="691">
        <f t="shared" si="55"/>
        <v>13929.720000000001</v>
      </c>
      <c r="AM75" s="691">
        <f t="shared" si="55"/>
        <v>11885.470000000001</v>
      </c>
      <c r="AN75" s="691">
        <f t="shared" si="55"/>
        <v>978.3</v>
      </c>
      <c r="AO75" s="691">
        <f t="shared" si="55"/>
        <v>13891.74</v>
      </c>
      <c r="AP75" s="691">
        <f t="shared" si="55"/>
        <v>12042.51</v>
      </c>
      <c r="AQ75" s="691">
        <f t="shared" si="55"/>
        <v>17860.8</v>
      </c>
      <c r="AR75" s="1791" t="s">
        <v>817</v>
      </c>
    </row>
    <row r="76" spans="1:44" s="692" customFormat="1" x14ac:dyDescent="0.3">
      <c r="A76" s="677" t="s">
        <v>29</v>
      </c>
      <c r="B76" s="674">
        <v>0</v>
      </c>
      <c r="C76" s="674"/>
      <c r="D76" s="674"/>
      <c r="E76" s="674"/>
      <c r="F76" s="674"/>
      <c r="G76" s="674"/>
      <c r="H76" s="674"/>
      <c r="I76" s="674"/>
      <c r="J76" s="674"/>
      <c r="K76" s="674"/>
      <c r="L76" s="674"/>
      <c r="M76" s="674"/>
      <c r="N76" s="674"/>
      <c r="O76" s="674"/>
      <c r="P76" s="674"/>
      <c r="Q76" s="674"/>
      <c r="R76" s="674"/>
      <c r="S76" s="674"/>
      <c r="T76" s="674"/>
      <c r="U76" s="674"/>
      <c r="V76" s="674"/>
      <c r="W76" s="674"/>
      <c r="X76" s="674"/>
      <c r="Y76" s="674"/>
      <c r="Z76" s="674"/>
      <c r="AA76" s="674"/>
      <c r="AB76" s="674"/>
      <c r="AC76" s="674"/>
      <c r="AD76" s="674"/>
      <c r="AE76" s="674"/>
      <c r="AF76" s="674"/>
      <c r="AG76" s="674"/>
      <c r="AH76" s="674"/>
      <c r="AI76" s="674"/>
      <c r="AJ76" s="674"/>
      <c r="AK76" s="674"/>
      <c r="AL76" s="674"/>
      <c r="AM76" s="674"/>
      <c r="AN76" s="674"/>
      <c r="AO76" s="674"/>
      <c r="AP76" s="674"/>
      <c r="AQ76" s="676"/>
      <c r="AR76" s="1804"/>
    </row>
    <row r="77" spans="1:44" s="692" customFormat="1" x14ac:dyDescent="0.3">
      <c r="A77" s="677" t="s">
        <v>382</v>
      </c>
      <c r="B77" s="674">
        <v>0</v>
      </c>
      <c r="C77" s="674"/>
      <c r="D77" s="674"/>
      <c r="E77" s="674"/>
      <c r="F77" s="674"/>
      <c r="G77" s="674"/>
      <c r="H77" s="674"/>
      <c r="I77" s="674"/>
      <c r="J77" s="676"/>
      <c r="K77" s="676"/>
      <c r="L77" s="674"/>
      <c r="M77" s="676"/>
      <c r="N77" s="676"/>
      <c r="O77" s="674"/>
      <c r="P77" s="676"/>
      <c r="Q77" s="676"/>
      <c r="R77" s="674"/>
      <c r="S77" s="676"/>
      <c r="T77" s="676"/>
      <c r="U77" s="674"/>
      <c r="V77" s="676"/>
      <c r="W77" s="676"/>
      <c r="X77" s="674"/>
      <c r="Y77" s="676"/>
      <c r="Z77" s="676"/>
      <c r="AA77" s="674"/>
      <c r="AB77" s="676"/>
      <c r="AC77" s="676"/>
      <c r="AD77" s="674"/>
      <c r="AE77" s="676"/>
      <c r="AF77" s="676"/>
      <c r="AG77" s="674"/>
      <c r="AH77" s="676"/>
      <c r="AI77" s="676"/>
      <c r="AJ77" s="674"/>
      <c r="AK77" s="676"/>
      <c r="AL77" s="676"/>
      <c r="AM77" s="674"/>
      <c r="AN77" s="676"/>
      <c r="AO77" s="676"/>
      <c r="AP77" s="674"/>
      <c r="AQ77" s="676"/>
      <c r="AR77" s="1804"/>
    </row>
    <row r="78" spans="1:44" s="692" customFormat="1" ht="31.5" customHeight="1" x14ac:dyDescent="0.3">
      <c r="A78" s="677" t="s">
        <v>28</v>
      </c>
      <c r="B78" s="674">
        <v>2661.1</v>
      </c>
      <c r="C78" s="674">
        <f t="shared" ref="C78" si="56">I78+L78+O78+R78+U78+X78+AA78+AD78+AG78+AJ78+AM78+AP78</f>
        <v>188934.21200000006</v>
      </c>
      <c r="D78" s="674">
        <f>D84+D90</f>
        <v>188934.21200000003</v>
      </c>
      <c r="E78" s="674">
        <f>F78</f>
        <v>178789.34</v>
      </c>
      <c r="F78" s="674">
        <f>K78+N78+Q78+T78+W78+Z78+AC78+AF78+AI78+AL78+AO78+AQ78</f>
        <v>178789.34</v>
      </c>
      <c r="G78" s="674">
        <f>F78/C78*100</f>
        <v>94.630473807464767</v>
      </c>
      <c r="H78" s="674">
        <f>F78/D78*100</f>
        <v>94.630473807464782</v>
      </c>
      <c r="I78" s="674">
        <f>I84+I90</f>
        <v>14707.68</v>
      </c>
      <c r="J78" s="674">
        <f t="shared" ref="J78:AQ78" si="57">J84+J90</f>
        <v>0</v>
      </c>
      <c r="K78" s="674">
        <f t="shared" si="57"/>
        <v>7481.38</v>
      </c>
      <c r="L78" s="674">
        <f t="shared" si="57"/>
        <v>24757.1</v>
      </c>
      <c r="M78" s="674">
        <f t="shared" si="57"/>
        <v>978.3</v>
      </c>
      <c r="N78" s="674">
        <f t="shared" si="57"/>
        <v>20356.259999999998</v>
      </c>
      <c r="O78" s="674">
        <f t="shared" si="57"/>
        <v>16357.859999999999</v>
      </c>
      <c r="P78" s="674">
        <f t="shared" si="57"/>
        <v>978.3</v>
      </c>
      <c r="Q78" s="674">
        <f t="shared" si="57"/>
        <v>16998.86</v>
      </c>
      <c r="R78" s="674">
        <f t="shared" si="57"/>
        <v>16818.400000000001</v>
      </c>
      <c r="S78" s="674">
        <f t="shared" si="57"/>
        <v>978.3</v>
      </c>
      <c r="T78" s="674">
        <f t="shared" si="57"/>
        <v>17353.78</v>
      </c>
      <c r="U78" s="674">
        <f t="shared" si="57"/>
        <v>17666.954000000002</v>
      </c>
      <c r="V78" s="674">
        <f t="shared" si="57"/>
        <v>978.3</v>
      </c>
      <c r="W78" s="674">
        <f t="shared" si="57"/>
        <v>17281.66</v>
      </c>
      <c r="X78" s="674">
        <f t="shared" si="57"/>
        <v>17347.493999999999</v>
      </c>
      <c r="Y78" s="674">
        <f t="shared" si="57"/>
        <v>978.3</v>
      </c>
      <c r="Z78" s="674">
        <f t="shared" si="57"/>
        <v>13723.279999999999</v>
      </c>
      <c r="AA78" s="674">
        <f t="shared" si="57"/>
        <v>18466.114000000001</v>
      </c>
      <c r="AB78" s="674">
        <f t="shared" si="57"/>
        <v>978.3</v>
      </c>
      <c r="AC78" s="674">
        <f t="shared" si="57"/>
        <v>15973.5</v>
      </c>
      <c r="AD78" s="674">
        <f t="shared" si="57"/>
        <v>11501.64</v>
      </c>
      <c r="AE78" s="674">
        <f t="shared" si="57"/>
        <v>978.3</v>
      </c>
      <c r="AF78" s="674">
        <f t="shared" si="57"/>
        <v>12139.82</v>
      </c>
      <c r="AG78" s="674">
        <f t="shared" si="57"/>
        <v>10910.76</v>
      </c>
      <c r="AH78" s="674">
        <f t="shared" si="57"/>
        <v>978.3</v>
      </c>
      <c r="AI78" s="674">
        <f t="shared" si="57"/>
        <v>11798.539999999999</v>
      </c>
      <c r="AJ78" s="674">
        <f t="shared" si="57"/>
        <v>16472.23</v>
      </c>
      <c r="AK78" s="674">
        <f t="shared" si="57"/>
        <v>978.3</v>
      </c>
      <c r="AL78" s="674">
        <f t="shared" si="57"/>
        <v>13929.720000000001</v>
      </c>
      <c r="AM78" s="674">
        <f t="shared" si="57"/>
        <v>11885.470000000001</v>
      </c>
      <c r="AN78" s="674">
        <f t="shared" si="57"/>
        <v>978.3</v>
      </c>
      <c r="AO78" s="674">
        <f t="shared" si="57"/>
        <v>13891.74</v>
      </c>
      <c r="AP78" s="674">
        <f t="shared" si="57"/>
        <v>12042.51</v>
      </c>
      <c r="AQ78" s="674">
        <f t="shared" si="57"/>
        <v>17860.8</v>
      </c>
      <c r="AR78" s="1804"/>
    </row>
    <row r="79" spans="1:44" s="685" customFormat="1" x14ac:dyDescent="0.25">
      <c r="A79" s="680" t="s">
        <v>380</v>
      </c>
      <c r="B79" s="681"/>
      <c r="C79" s="681"/>
      <c r="D79" s="681"/>
      <c r="E79" s="681"/>
      <c r="F79" s="681"/>
      <c r="G79" s="681"/>
      <c r="H79" s="681"/>
      <c r="I79" s="674"/>
      <c r="J79" s="683"/>
      <c r="K79" s="926"/>
      <c r="L79" s="674"/>
      <c r="M79" s="684"/>
      <c r="N79" s="684"/>
      <c r="O79" s="674"/>
      <c r="P79" s="684"/>
      <c r="Q79" s="684"/>
      <c r="R79" s="674"/>
      <c r="S79" s="684"/>
      <c r="T79" s="684"/>
      <c r="U79" s="674"/>
      <c r="V79" s="684"/>
      <c r="W79" s="684"/>
      <c r="X79" s="674"/>
      <c r="Y79" s="684"/>
      <c r="Z79" s="684"/>
      <c r="AA79" s="674"/>
      <c r="AB79" s="684"/>
      <c r="AC79" s="684"/>
      <c r="AD79" s="674"/>
      <c r="AE79" s="684"/>
      <c r="AF79" s="684"/>
      <c r="AG79" s="674"/>
      <c r="AH79" s="684"/>
      <c r="AI79" s="684"/>
      <c r="AJ79" s="674"/>
      <c r="AK79" s="684"/>
      <c r="AL79" s="684"/>
      <c r="AM79" s="674"/>
      <c r="AN79" s="684"/>
      <c r="AO79" s="684"/>
      <c r="AP79" s="674"/>
      <c r="AQ79" s="926"/>
      <c r="AR79" s="1804"/>
    </row>
    <row r="80" spans="1:44" s="692" customFormat="1" x14ac:dyDescent="0.3">
      <c r="A80" s="677" t="s">
        <v>275</v>
      </c>
      <c r="B80" s="674">
        <v>0</v>
      </c>
      <c r="C80" s="674"/>
      <c r="D80" s="674"/>
      <c r="E80" s="674"/>
      <c r="F80" s="674"/>
      <c r="G80" s="674"/>
      <c r="H80" s="674"/>
      <c r="I80" s="674"/>
      <c r="J80" s="679"/>
      <c r="K80" s="679"/>
      <c r="L80" s="674"/>
      <c r="M80" s="676"/>
      <c r="N80" s="676"/>
      <c r="O80" s="674"/>
      <c r="P80" s="676"/>
      <c r="Q80" s="676"/>
      <c r="R80" s="674"/>
      <c r="S80" s="676"/>
      <c r="T80" s="676"/>
      <c r="U80" s="674"/>
      <c r="V80" s="676"/>
      <c r="W80" s="676"/>
      <c r="X80" s="674"/>
      <c r="Y80" s="676"/>
      <c r="Z80" s="676"/>
      <c r="AA80" s="674"/>
      <c r="AB80" s="676"/>
      <c r="AC80" s="676"/>
      <c r="AD80" s="674"/>
      <c r="AE80" s="676"/>
      <c r="AF80" s="676"/>
      <c r="AG80" s="674"/>
      <c r="AH80" s="676"/>
      <c r="AI80" s="676"/>
      <c r="AJ80" s="674"/>
      <c r="AK80" s="676"/>
      <c r="AL80" s="676"/>
      <c r="AM80" s="674"/>
      <c r="AN80" s="676"/>
      <c r="AO80" s="676"/>
      <c r="AP80" s="674"/>
      <c r="AQ80" s="676"/>
      <c r="AR80" s="1804"/>
    </row>
    <row r="81" spans="1:44" ht="50.7" customHeight="1" x14ac:dyDescent="0.3">
      <c r="A81" s="690" t="s">
        <v>425</v>
      </c>
      <c r="B81" s="691">
        <f>B84+B86</f>
        <v>125269.3</v>
      </c>
      <c r="C81" s="691">
        <f t="shared" ref="C81:AQ81" si="58">C84+C86</f>
        <v>173667.30000000002</v>
      </c>
      <c r="D81" s="691">
        <f t="shared" si="58"/>
        <v>173667.30000000002</v>
      </c>
      <c r="E81" s="691">
        <f t="shared" si="58"/>
        <v>163543.67999999999</v>
      </c>
      <c r="F81" s="691">
        <f t="shared" si="58"/>
        <v>163543.67999999999</v>
      </c>
      <c r="G81" s="691">
        <f>F81/C81*100</f>
        <v>94.17068152726506</v>
      </c>
      <c r="H81" s="691">
        <f>F81/D81*100</f>
        <v>94.17068152726506</v>
      </c>
      <c r="I81" s="691">
        <f t="shared" si="58"/>
        <v>13729.33</v>
      </c>
      <c r="J81" s="691">
        <f t="shared" si="58"/>
        <v>0</v>
      </c>
      <c r="K81" s="691">
        <f>K84+K86</f>
        <v>6763.43</v>
      </c>
      <c r="L81" s="691">
        <f t="shared" si="58"/>
        <v>23251.1</v>
      </c>
      <c r="M81" s="691">
        <f t="shared" si="58"/>
        <v>0</v>
      </c>
      <c r="N81" s="691">
        <f t="shared" si="58"/>
        <v>19638.3</v>
      </c>
      <c r="O81" s="691">
        <f t="shared" si="58"/>
        <v>14591.46</v>
      </c>
      <c r="P81" s="691">
        <f t="shared" si="58"/>
        <v>0</v>
      </c>
      <c r="Q81" s="691">
        <f t="shared" si="58"/>
        <v>16280.91</v>
      </c>
      <c r="R81" s="691">
        <f t="shared" si="58"/>
        <v>15840.07</v>
      </c>
      <c r="S81" s="691">
        <f t="shared" si="58"/>
        <v>0</v>
      </c>
      <c r="T81" s="691">
        <f t="shared" si="58"/>
        <v>14278.62</v>
      </c>
      <c r="U81" s="691">
        <f t="shared" si="58"/>
        <v>16688.650000000001</v>
      </c>
      <c r="V81" s="691">
        <f t="shared" si="58"/>
        <v>0</v>
      </c>
      <c r="W81" s="691">
        <f t="shared" si="58"/>
        <v>16303.36</v>
      </c>
      <c r="X81" s="691">
        <f t="shared" si="58"/>
        <v>16369.19</v>
      </c>
      <c r="Y81" s="691">
        <f t="shared" si="58"/>
        <v>0</v>
      </c>
      <c r="Z81" s="691">
        <f t="shared" si="58"/>
        <v>12744.98</v>
      </c>
      <c r="AA81" s="691">
        <f t="shared" si="58"/>
        <v>17487.810000000001</v>
      </c>
      <c r="AB81" s="691">
        <f t="shared" si="58"/>
        <v>0</v>
      </c>
      <c r="AC81" s="691">
        <f t="shared" si="58"/>
        <v>14995.2</v>
      </c>
      <c r="AD81" s="691">
        <f t="shared" si="58"/>
        <v>10523.34</v>
      </c>
      <c r="AE81" s="691">
        <f t="shared" si="58"/>
        <v>0</v>
      </c>
      <c r="AF81" s="691">
        <f t="shared" si="58"/>
        <v>11161.51</v>
      </c>
      <c r="AG81" s="691">
        <f t="shared" si="58"/>
        <v>9932.4500000000007</v>
      </c>
      <c r="AH81" s="691">
        <f t="shared" si="58"/>
        <v>0</v>
      </c>
      <c r="AI81" s="691">
        <f t="shared" si="58"/>
        <v>10820.23</v>
      </c>
      <c r="AJ81" s="691">
        <f t="shared" si="58"/>
        <v>13303.76</v>
      </c>
      <c r="AK81" s="691">
        <f t="shared" si="58"/>
        <v>0</v>
      </c>
      <c r="AL81" s="691">
        <f t="shared" si="58"/>
        <v>10761.2</v>
      </c>
      <c r="AM81" s="691">
        <f t="shared" si="58"/>
        <v>10907.1</v>
      </c>
      <c r="AN81" s="691">
        <f t="shared" si="58"/>
        <v>0</v>
      </c>
      <c r="AO81" s="691">
        <f t="shared" si="58"/>
        <v>12913.44</v>
      </c>
      <c r="AP81" s="691">
        <f t="shared" si="58"/>
        <v>11043.04</v>
      </c>
      <c r="AQ81" s="691">
        <f t="shared" si="58"/>
        <v>16882.5</v>
      </c>
      <c r="AR81" s="1804"/>
    </row>
    <row r="82" spans="1:44" x14ac:dyDescent="0.3">
      <c r="A82" s="1186" t="s">
        <v>29</v>
      </c>
      <c r="B82" s="674">
        <f>B88+B106+B118</f>
        <v>0</v>
      </c>
      <c r="C82" s="674"/>
      <c r="D82" s="674"/>
      <c r="E82" s="674"/>
      <c r="F82" s="674"/>
      <c r="G82" s="674"/>
      <c r="H82" s="674"/>
      <c r="I82" s="674"/>
      <c r="J82" s="674"/>
      <c r="K82" s="674"/>
      <c r="L82" s="674"/>
      <c r="M82" s="674"/>
      <c r="N82" s="674"/>
      <c r="O82" s="674"/>
      <c r="P82" s="674"/>
      <c r="Q82" s="674"/>
      <c r="R82" s="674"/>
      <c r="S82" s="674"/>
      <c r="T82" s="674"/>
      <c r="U82" s="674"/>
      <c r="V82" s="674"/>
      <c r="W82" s="674"/>
      <c r="X82" s="674"/>
      <c r="Y82" s="674"/>
      <c r="Z82" s="674"/>
      <c r="AA82" s="674"/>
      <c r="AB82" s="674"/>
      <c r="AC82" s="674"/>
      <c r="AD82" s="674"/>
      <c r="AE82" s="674"/>
      <c r="AF82" s="674"/>
      <c r="AG82" s="674"/>
      <c r="AH82" s="674"/>
      <c r="AI82" s="674"/>
      <c r="AJ82" s="674"/>
      <c r="AK82" s="674"/>
      <c r="AL82" s="674"/>
      <c r="AM82" s="674"/>
      <c r="AN82" s="674"/>
      <c r="AO82" s="674"/>
      <c r="AP82" s="674"/>
      <c r="AQ82" s="712"/>
      <c r="AR82" s="1804"/>
    </row>
    <row r="83" spans="1:44" x14ac:dyDescent="0.3">
      <c r="A83" s="677" t="s">
        <v>382</v>
      </c>
      <c r="B83" s="674">
        <f>B89+B107+B119</f>
        <v>0</v>
      </c>
      <c r="C83" s="674"/>
      <c r="D83" s="674"/>
      <c r="E83" s="674"/>
      <c r="F83" s="674"/>
      <c r="G83" s="674"/>
      <c r="H83" s="674"/>
      <c r="I83" s="674"/>
      <c r="J83" s="674"/>
      <c r="K83" s="674"/>
      <c r="L83" s="674"/>
      <c r="M83" s="674"/>
      <c r="N83" s="674"/>
      <c r="O83" s="674"/>
      <c r="P83" s="674"/>
      <c r="Q83" s="674"/>
      <c r="R83" s="674"/>
      <c r="S83" s="674"/>
      <c r="T83" s="674"/>
      <c r="U83" s="674"/>
      <c r="V83" s="674"/>
      <c r="W83" s="674"/>
      <c r="X83" s="674"/>
      <c r="Y83" s="674"/>
      <c r="Z83" s="674"/>
      <c r="AA83" s="674"/>
      <c r="AB83" s="674"/>
      <c r="AC83" s="674"/>
      <c r="AD83" s="674"/>
      <c r="AE83" s="674"/>
      <c r="AF83" s="674"/>
      <c r="AG83" s="674"/>
      <c r="AH83" s="674"/>
      <c r="AI83" s="674"/>
      <c r="AJ83" s="674"/>
      <c r="AK83" s="674"/>
      <c r="AL83" s="674"/>
      <c r="AM83" s="674"/>
      <c r="AN83" s="674"/>
      <c r="AO83" s="674"/>
      <c r="AP83" s="674"/>
      <c r="AQ83" s="712"/>
      <c r="AR83" s="1804"/>
    </row>
    <row r="84" spans="1:44" x14ac:dyDescent="0.3">
      <c r="A84" s="677" t="s">
        <v>28</v>
      </c>
      <c r="B84" s="674">
        <f>B90+B108+B120</f>
        <v>125269.3</v>
      </c>
      <c r="C84" s="674">
        <f>I84+L84+O84+R84+U84+X84+AA84+AD84+AG84+AJ84+AM84+AP84</f>
        <v>173667.30000000002</v>
      </c>
      <c r="D84" s="674">
        <f>I84+L84+O84+R84+U84+X84+AA84+AD84+AG84+AJ84+AM84+AP84</f>
        <v>173667.30000000002</v>
      </c>
      <c r="E84" s="674">
        <f>F84</f>
        <v>163543.67999999999</v>
      </c>
      <c r="F84" s="674">
        <f>K84+N84+Q84+T84+W84+Z84+AC84+AF84+AI84+AL84+AO84+AQ84</f>
        <v>163543.67999999999</v>
      </c>
      <c r="G84" s="674">
        <f>F84/C84*100</f>
        <v>94.17068152726506</v>
      </c>
      <c r="H84" s="674">
        <f>F84/D84*100</f>
        <v>94.17068152726506</v>
      </c>
      <c r="I84" s="674">
        <v>13729.33</v>
      </c>
      <c r="J84" s="674"/>
      <c r="K84" s="674">
        <v>6763.43</v>
      </c>
      <c r="L84" s="674">
        <v>23251.1</v>
      </c>
      <c r="M84" s="674"/>
      <c r="N84" s="674">
        <v>19638.3</v>
      </c>
      <c r="O84" s="674">
        <v>14591.46</v>
      </c>
      <c r="P84" s="674"/>
      <c r="Q84" s="674">
        <v>16280.91</v>
      </c>
      <c r="R84" s="674">
        <v>15840.07</v>
      </c>
      <c r="S84" s="674"/>
      <c r="T84" s="674">
        <v>14278.62</v>
      </c>
      <c r="U84" s="674">
        <v>16688.650000000001</v>
      </c>
      <c r="V84" s="674"/>
      <c r="W84" s="674">
        <v>16303.36</v>
      </c>
      <c r="X84" s="674">
        <v>16369.19</v>
      </c>
      <c r="Y84" s="674"/>
      <c r="Z84" s="674">
        <v>12744.98</v>
      </c>
      <c r="AA84" s="674">
        <v>17487.810000000001</v>
      </c>
      <c r="AB84" s="674"/>
      <c r="AC84" s="674">
        <v>14995.2</v>
      </c>
      <c r="AD84" s="674">
        <v>10523.34</v>
      </c>
      <c r="AE84" s="674"/>
      <c r="AF84" s="674">
        <v>11161.51</v>
      </c>
      <c r="AG84" s="674">
        <v>9932.4500000000007</v>
      </c>
      <c r="AH84" s="674"/>
      <c r="AI84" s="674">
        <v>10820.23</v>
      </c>
      <c r="AJ84" s="674">
        <v>13303.76</v>
      </c>
      <c r="AK84" s="674"/>
      <c r="AL84" s="674">
        <v>10761.2</v>
      </c>
      <c r="AM84" s="674">
        <v>10907.1</v>
      </c>
      <c r="AN84" s="674"/>
      <c r="AO84" s="674">
        <v>12913.44</v>
      </c>
      <c r="AP84" s="674">
        <v>11043.04</v>
      </c>
      <c r="AQ84" s="1442">
        <v>16882.5</v>
      </c>
      <c r="AR84" s="1804"/>
    </row>
    <row r="85" spans="1:44" s="685" customFormat="1" ht="15" customHeight="1" x14ac:dyDescent="0.25">
      <c r="A85" s="680" t="s">
        <v>380</v>
      </c>
      <c r="B85" s="681"/>
      <c r="C85" s="681"/>
      <c r="D85" s="681"/>
      <c r="E85" s="681"/>
      <c r="F85" s="681"/>
      <c r="G85" s="681"/>
      <c r="H85" s="681"/>
      <c r="I85" s="682"/>
      <c r="J85" s="683"/>
      <c r="K85" s="926"/>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K85" s="684"/>
      <c r="AL85" s="684"/>
      <c r="AM85" s="684"/>
      <c r="AN85" s="684"/>
      <c r="AO85" s="684"/>
      <c r="AP85" s="684"/>
      <c r="AQ85" s="926"/>
      <c r="AR85" s="1804"/>
    </row>
    <row r="86" spans="1:44" x14ac:dyDescent="0.3">
      <c r="A86" s="677" t="s">
        <v>275</v>
      </c>
      <c r="B86" s="674">
        <f>B92+B110+B122</f>
        <v>0</v>
      </c>
      <c r="C86" s="674"/>
      <c r="D86" s="674"/>
      <c r="E86" s="674"/>
      <c r="F86" s="674"/>
      <c r="G86" s="674"/>
      <c r="H86" s="674"/>
      <c r="I86" s="674"/>
      <c r="J86" s="674"/>
      <c r="K86" s="674"/>
      <c r="L86" s="674"/>
      <c r="M86" s="674"/>
      <c r="N86" s="674"/>
      <c r="O86" s="674"/>
      <c r="P86" s="674"/>
      <c r="Q86" s="674"/>
      <c r="R86" s="674"/>
      <c r="S86" s="674"/>
      <c r="T86" s="674"/>
      <c r="U86" s="674"/>
      <c r="V86" s="674"/>
      <c r="W86" s="674"/>
      <c r="X86" s="674"/>
      <c r="Y86" s="674"/>
      <c r="Z86" s="674"/>
      <c r="AA86" s="674"/>
      <c r="AB86" s="674"/>
      <c r="AC86" s="674"/>
      <c r="AD86" s="674"/>
      <c r="AE86" s="674"/>
      <c r="AF86" s="674"/>
      <c r="AG86" s="674"/>
      <c r="AH86" s="674"/>
      <c r="AI86" s="674"/>
      <c r="AJ86" s="674"/>
      <c r="AK86" s="674"/>
      <c r="AL86" s="674"/>
      <c r="AM86" s="674"/>
      <c r="AN86" s="674"/>
      <c r="AO86" s="674"/>
      <c r="AP86" s="674"/>
      <c r="AQ86" s="712"/>
      <c r="AR86" s="1805"/>
    </row>
    <row r="87" spans="1:44" ht="78.75" customHeight="1" x14ac:dyDescent="0.3">
      <c r="A87" s="690" t="s">
        <v>426</v>
      </c>
      <c r="B87" s="691">
        <f>B90</f>
        <v>117190.70000000001</v>
      </c>
      <c r="C87" s="691">
        <f t="shared" ref="C87:AQ87" si="59">C90</f>
        <v>15266.911999999998</v>
      </c>
      <c r="D87" s="691">
        <f>D90</f>
        <v>15266.911999999998</v>
      </c>
      <c r="E87" s="691">
        <f t="shared" si="59"/>
        <v>15245.66</v>
      </c>
      <c r="F87" s="691">
        <f t="shared" si="59"/>
        <v>15245.66</v>
      </c>
      <c r="G87" s="691">
        <f>F87/C87*100</f>
        <v>99.860796996799365</v>
      </c>
      <c r="H87" s="691">
        <f>F87/D87*100</f>
        <v>99.860796996799365</v>
      </c>
      <c r="I87" s="691">
        <f t="shared" si="59"/>
        <v>978.35</v>
      </c>
      <c r="J87" s="691">
        <f t="shared" si="59"/>
        <v>0</v>
      </c>
      <c r="K87" s="691">
        <f t="shared" si="59"/>
        <v>717.95</v>
      </c>
      <c r="L87" s="691">
        <f t="shared" si="59"/>
        <v>1506</v>
      </c>
      <c r="M87" s="691">
        <f t="shared" si="59"/>
        <v>978.3</v>
      </c>
      <c r="N87" s="691">
        <f t="shared" si="59"/>
        <v>717.96</v>
      </c>
      <c r="O87" s="691">
        <f t="shared" si="59"/>
        <v>1766.4</v>
      </c>
      <c r="P87" s="691">
        <f t="shared" si="59"/>
        <v>978.3</v>
      </c>
      <c r="Q87" s="691">
        <f t="shared" si="59"/>
        <v>717.95</v>
      </c>
      <c r="R87" s="691">
        <f t="shared" si="59"/>
        <v>978.33</v>
      </c>
      <c r="S87" s="691">
        <f t="shared" si="59"/>
        <v>978.3</v>
      </c>
      <c r="T87" s="691">
        <f t="shared" si="59"/>
        <v>3075.16</v>
      </c>
      <c r="U87" s="691">
        <f t="shared" si="59"/>
        <v>978.30399999999997</v>
      </c>
      <c r="V87" s="691">
        <f t="shared" si="59"/>
        <v>978.3</v>
      </c>
      <c r="W87" s="691">
        <f t="shared" si="59"/>
        <v>978.3</v>
      </c>
      <c r="X87" s="691">
        <f t="shared" si="59"/>
        <v>978.30399999999997</v>
      </c>
      <c r="Y87" s="691">
        <f t="shared" si="59"/>
        <v>978.3</v>
      </c>
      <c r="Z87" s="691">
        <f t="shared" si="59"/>
        <v>978.3</v>
      </c>
      <c r="AA87" s="691">
        <f t="shared" si="59"/>
        <v>978.30399999999997</v>
      </c>
      <c r="AB87" s="691">
        <f t="shared" si="59"/>
        <v>978.3</v>
      </c>
      <c r="AC87" s="691">
        <f t="shared" si="59"/>
        <v>978.3</v>
      </c>
      <c r="AD87" s="691">
        <f t="shared" si="59"/>
        <v>978.3</v>
      </c>
      <c r="AE87" s="691">
        <f t="shared" si="59"/>
        <v>978.3</v>
      </c>
      <c r="AF87" s="691">
        <f t="shared" si="59"/>
        <v>978.31</v>
      </c>
      <c r="AG87" s="691">
        <f t="shared" si="59"/>
        <v>978.31</v>
      </c>
      <c r="AH87" s="691">
        <f t="shared" si="59"/>
        <v>978.3</v>
      </c>
      <c r="AI87" s="691">
        <f t="shared" si="59"/>
        <v>978.31</v>
      </c>
      <c r="AJ87" s="691">
        <f t="shared" si="59"/>
        <v>3168.47</v>
      </c>
      <c r="AK87" s="691">
        <f t="shared" si="59"/>
        <v>978.3</v>
      </c>
      <c r="AL87" s="691">
        <f t="shared" si="59"/>
        <v>3168.52</v>
      </c>
      <c r="AM87" s="691">
        <f t="shared" si="59"/>
        <v>978.37</v>
      </c>
      <c r="AN87" s="691">
        <f t="shared" si="59"/>
        <v>978.3</v>
      </c>
      <c r="AO87" s="691">
        <f t="shared" si="59"/>
        <v>978.3</v>
      </c>
      <c r="AP87" s="691">
        <f t="shared" si="59"/>
        <v>999.47</v>
      </c>
      <c r="AQ87" s="691">
        <f t="shared" si="59"/>
        <v>978.3</v>
      </c>
      <c r="AR87" s="1791" t="s">
        <v>818</v>
      </c>
    </row>
    <row r="88" spans="1:44" x14ac:dyDescent="0.3">
      <c r="A88" s="677" t="s">
        <v>29</v>
      </c>
      <c r="B88" s="674">
        <f>B94+B100</f>
        <v>0</v>
      </c>
      <c r="C88" s="674"/>
      <c r="D88" s="674"/>
      <c r="E88" s="674"/>
      <c r="F88" s="674"/>
      <c r="G88" s="674"/>
      <c r="H88" s="674"/>
      <c r="I88" s="674"/>
      <c r="J88" s="674"/>
      <c r="K88" s="674"/>
      <c r="L88" s="674"/>
      <c r="M88" s="674"/>
      <c r="N88" s="674"/>
      <c r="O88" s="674"/>
      <c r="P88" s="674"/>
      <c r="Q88" s="674"/>
      <c r="R88" s="674"/>
      <c r="S88" s="674"/>
      <c r="T88" s="674"/>
      <c r="U88" s="674"/>
      <c r="V88" s="674"/>
      <c r="W88" s="674"/>
      <c r="X88" s="674"/>
      <c r="Y88" s="674"/>
      <c r="Z88" s="674"/>
      <c r="AA88" s="674"/>
      <c r="AB88" s="674"/>
      <c r="AC88" s="674"/>
      <c r="AD88" s="674"/>
      <c r="AE88" s="674"/>
      <c r="AF88" s="674"/>
      <c r="AG88" s="674"/>
      <c r="AH88" s="674"/>
      <c r="AI88" s="674"/>
      <c r="AJ88" s="674"/>
      <c r="AK88" s="674"/>
      <c r="AL88" s="674"/>
      <c r="AM88" s="674"/>
      <c r="AN88" s="674"/>
      <c r="AO88" s="674"/>
      <c r="AP88" s="674"/>
      <c r="AQ88" s="712"/>
      <c r="AR88" s="1792"/>
    </row>
    <row r="89" spans="1:44" x14ac:dyDescent="0.3">
      <c r="A89" s="677" t="s">
        <v>382</v>
      </c>
      <c r="B89" s="674">
        <f>B95+B101</f>
        <v>0</v>
      </c>
      <c r="C89" s="674"/>
      <c r="D89" s="674"/>
      <c r="E89" s="674"/>
      <c r="F89" s="674"/>
      <c r="G89" s="674"/>
      <c r="H89" s="674"/>
      <c r="I89" s="674"/>
      <c r="J89" s="674"/>
      <c r="K89" s="674"/>
      <c r="L89" s="674"/>
      <c r="M89" s="674"/>
      <c r="N89" s="674"/>
      <c r="O89" s="674"/>
      <c r="P89" s="674"/>
      <c r="Q89" s="674"/>
      <c r="R89" s="674"/>
      <c r="S89" s="674"/>
      <c r="T89" s="674"/>
      <c r="U89" s="674"/>
      <c r="V89" s="674"/>
      <c r="W89" s="674"/>
      <c r="X89" s="674"/>
      <c r="Y89" s="674"/>
      <c r="Z89" s="674"/>
      <c r="AA89" s="674"/>
      <c r="AB89" s="674"/>
      <c r="AC89" s="674"/>
      <c r="AD89" s="674"/>
      <c r="AE89" s="674"/>
      <c r="AF89" s="674"/>
      <c r="AG89" s="674"/>
      <c r="AH89" s="674"/>
      <c r="AI89" s="674"/>
      <c r="AJ89" s="674"/>
      <c r="AK89" s="674"/>
      <c r="AL89" s="674"/>
      <c r="AM89" s="674"/>
      <c r="AN89" s="674"/>
      <c r="AO89" s="674"/>
      <c r="AP89" s="674"/>
      <c r="AQ89" s="712"/>
      <c r="AR89" s="1792"/>
    </row>
    <row r="90" spans="1:44" x14ac:dyDescent="0.3">
      <c r="A90" s="677" t="s">
        <v>28</v>
      </c>
      <c r="B90" s="674">
        <f>B96+B102</f>
        <v>117190.70000000001</v>
      </c>
      <c r="C90" s="674">
        <f t="shared" ref="C90" si="60">I90+L90+O90+R90+U90+X90+AA90+AD90+AG90+AJ90+AM90+AP90</f>
        <v>15266.911999999998</v>
      </c>
      <c r="D90" s="674">
        <f>I90+L90+O90+R90+U90+X90+AA90+AD90+AG90+AJ90+AM90+AP90</f>
        <v>15266.911999999998</v>
      </c>
      <c r="E90" s="674">
        <f>F90</f>
        <v>15245.66</v>
      </c>
      <c r="F90" s="674">
        <f>K90+N90+Q90+T90+W90+Z90+AC90+AF90+AI90+AL90+AO90+AQ90</f>
        <v>15245.66</v>
      </c>
      <c r="G90" s="674">
        <f>F90/C90*100</f>
        <v>99.860796996799365</v>
      </c>
      <c r="H90" s="674">
        <f>F90/D90*100</f>
        <v>99.860796996799365</v>
      </c>
      <c r="I90" s="674">
        <v>978.35</v>
      </c>
      <c r="J90" s="674"/>
      <c r="K90" s="674">
        <v>717.95</v>
      </c>
      <c r="L90" s="674">
        <v>1506</v>
      </c>
      <c r="M90" s="674">
        <v>978.3</v>
      </c>
      <c r="N90" s="674">
        <v>717.96</v>
      </c>
      <c r="O90" s="674">
        <v>1766.4</v>
      </c>
      <c r="P90" s="674">
        <v>978.3</v>
      </c>
      <c r="Q90" s="674">
        <v>717.95</v>
      </c>
      <c r="R90" s="674">
        <v>978.33</v>
      </c>
      <c r="S90" s="674">
        <v>978.3</v>
      </c>
      <c r="T90" s="674">
        <v>3075.16</v>
      </c>
      <c r="U90" s="674">
        <v>978.30399999999997</v>
      </c>
      <c r="V90" s="674">
        <v>978.3</v>
      </c>
      <c r="W90" s="674">
        <v>978.3</v>
      </c>
      <c r="X90" s="674">
        <v>978.30399999999997</v>
      </c>
      <c r="Y90" s="674">
        <v>978.3</v>
      </c>
      <c r="Z90" s="674">
        <v>978.3</v>
      </c>
      <c r="AA90" s="674">
        <v>978.30399999999997</v>
      </c>
      <c r="AB90" s="674">
        <v>978.3</v>
      </c>
      <c r="AC90" s="674">
        <v>978.3</v>
      </c>
      <c r="AD90" s="674">
        <v>978.3</v>
      </c>
      <c r="AE90" s="674">
        <v>978.3</v>
      </c>
      <c r="AF90" s="674">
        <v>978.31</v>
      </c>
      <c r="AG90" s="674">
        <v>978.31</v>
      </c>
      <c r="AH90" s="674">
        <v>978.3</v>
      </c>
      <c r="AI90" s="674">
        <v>978.31</v>
      </c>
      <c r="AJ90" s="674">
        <v>3168.47</v>
      </c>
      <c r="AK90" s="674">
        <v>978.3</v>
      </c>
      <c r="AL90" s="674">
        <v>3168.52</v>
      </c>
      <c r="AM90" s="674">
        <v>978.37</v>
      </c>
      <c r="AN90" s="674">
        <v>978.3</v>
      </c>
      <c r="AO90" s="674">
        <v>978.3</v>
      </c>
      <c r="AP90" s="674">
        <v>999.47</v>
      </c>
      <c r="AQ90" s="1441">
        <v>978.3</v>
      </c>
      <c r="AR90" s="1792"/>
    </row>
    <row r="91" spans="1:44" s="685" customFormat="1" ht="13.8" x14ac:dyDescent="0.25">
      <c r="A91" s="680" t="s">
        <v>380</v>
      </c>
      <c r="B91" s="681"/>
      <c r="C91" s="681"/>
      <c r="D91" s="681"/>
      <c r="E91" s="681"/>
      <c r="F91" s="681"/>
      <c r="G91" s="681"/>
      <c r="H91" s="681"/>
      <c r="I91" s="682"/>
      <c r="J91" s="683"/>
      <c r="K91" s="926"/>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K91" s="684"/>
      <c r="AL91" s="684"/>
      <c r="AM91" s="684"/>
      <c r="AN91" s="684"/>
      <c r="AO91" s="684"/>
      <c r="AP91" s="684"/>
      <c r="AQ91" s="926"/>
      <c r="AR91" s="1792"/>
    </row>
    <row r="92" spans="1:44" x14ac:dyDescent="0.3">
      <c r="A92" s="677" t="s">
        <v>275</v>
      </c>
      <c r="B92" s="674">
        <f>B98+B104</f>
        <v>0</v>
      </c>
      <c r="C92" s="674"/>
      <c r="D92" s="674"/>
      <c r="E92" s="674"/>
      <c r="F92" s="674"/>
      <c r="G92" s="674"/>
      <c r="H92" s="674"/>
      <c r="I92" s="674"/>
      <c r="J92" s="674"/>
      <c r="K92" s="674"/>
      <c r="L92" s="674"/>
      <c r="M92" s="674"/>
      <c r="N92" s="674"/>
      <c r="O92" s="674"/>
      <c r="P92" s="674"/>
      <c r="Q92" s="674"/>
      <c r="R92" s="674"/>
      <c r="S92" s="674"/>
      <c r="T92" s="674"/>
      <c r="U92" s="674"/>
      <c r="V92" s="674"/>
      <c r="W92" s="674"/>
      <c r="X92" s="674"/>
      <c r="Y92" s="674"/>
      <c r="Z92" s="674"/>
      <c r="AA92" s="674"/>
      <c r="AB92" s="674"/>
      <c r="AC92" s="674"/>
      <c r="AD92" s="674"/>
      <c r="AE92" s="674"/>
      <c r="AF92" s="674"/>
      <c r="AG92" s="674"/>
      <c r="AH92" s="674"/>
      <c r="AI92" s="674"/>
      <c r="AJ92" s="674"/>
      <c r="AK92" s="674"/>
      <c r="AL92" s="674"/>
      <c r="AM92" s="674"/>
      <c r="AN92" s="674"/>
      <c r="AO92" s="674"/>
      <c r="AP92" s="674"/>
      <c r="AQ92" s="712"/>
      <c r="AR92" s="1793"/>
    </row>
    <row r="93" spans="1:44" ht="71.25" customHeight="1" x14ac:dyDescent="0.3">
      <c r="A93" s="690" t="s">
        <v>427</v>
      </c>
      <c r="B93" s="691">
        <f>B94+B95+B96+B98</f>
        <v>115766.6</v>
      </c>
      <c r="C93" s="691">
        <f>C94+C95+C96+C98</f>
        <v>5821.3500000000013</v>
      </c>
      <c r="D93" s="691">
        <f t="shared" ref="D93:F93" si="61">D94+D95+D96+D98</f>
        <v>5821.3500000000013</v>
      </c>
      <c r="E93" s="691">
        <f t="shared" si="61"/>
        <v>5821.35</v>
      </c>
      <c r="F93" s="691">
        <f t="shared" si="61"/>
        <v>5821.35</v>
      </c>
      <c r="G93" s="691">
        <f>F93/C93*100</f>
        <v>99.999999999999986</v>
      </c>
      <c r="H93" s="691">
        <f>F93/D93*100</f>
        <v>99.999999999999986</v>
      </c>
      <c r="I93" s="691">
        <f t="shared" ref="I93:J93" si="62">I94+I95+I96+I98</f>
        <v>433.26</v>
      </c>
      <c r="J93" s="691">
        <f t="shared" si="62"/>
        <v>0</v>
      </c>
      <c r="K93" s="691">
        <f>K96</f>
        <v>433.26</v>
      </c>
      <c r="L93" s="691">
        <f t="shared" ref="L93:AQ93" si="63">L96</f>
        <v>507.25</v>
      </c>
      <c r="M93" s="691">
        <f t="shared" si="63"/>
        <v>0</v>
      </c>
      <c r="N93" s="691">
        <f t="shared" si="63"/>
        <v>459.37</v>
      </c>
      <c r="O93" s="691">
        <f t="shared" si="63"/>
        <v>501.79</v>
      </c>
      <c r="P93" s="691">
        <f t="shared" si="63"/>
        <v>0</v>
      </c>
      <c r="Q93" s="691">
        <f t="shared" si="63"/>
        <v>400.57</v>
      </c>
      <c r="R93" s="691">
        <f t="shared" si="63"/>
        <v>491.42</v>
      </c>
      <c r="S93" s="691">
        <f t="shared" si="63"/>
        <v>0</v>
      </c>
      <c r="T93" s="691">
        <f t="shared" si="63"/>
        <v>429.77</v>
      </c>
      <c r="U93" s="691">
        <f t="shared" si="63"/>
        <v>489.09</v>
      </c>
      <c r="V93" s="691">
        <f t="shared" si="63"/>
        <v>0</v>
      </c>
      <c r="W93" s="691">
        <f t="shared" si="63"/>
        <v>401.97</v>
      </c>
      <c r="X93" s="691">
        <f t="shared" si="63"/>
        <v>490.96</v>
      </c>
      <c r="Y93" s="691">
        <f t="shared" si="63"/>
        <v>0</v>
      </c>
      <c r="Z93" s="691">
        <f t="shared" si="63"/>
        <v>588.17999999999995</v>
      </c>
      <c r="AA93" s="691">
        <f t="shared" si="63"/>
        <v>492.86</v>
      </c>
      <c r="AB93" s="691">
        <f t="shared" si="63"/>
        <v>0</v>
      </c>
      <c r="AC93" s="691">
        <f t="shared" si="63"/>
        <v>624.20000000000005</v>
      </c>
      <c r="AD93" s="691">
        <f t="shared" si="63"/>
        <v>541.09</v>
      </c>
      <c r="AE93" s="691">
        <f t="shared" si="63"/>
        <v>0</v>
      </c>
      <c r="AF93" s="691">
        <f t="shared" si="63"/>
        <v>537.14</v>
      </c>
      <c r="AG93" s="691">
        <f t="shared" si="63"/>
        <v>632.23</v>
      </c>
      <c r="AH93" s="691">
        <f t="shared" si="63"/>
        <v>0</v>
      </c>
      <c r="AI93" s="691">
        <f t="shared" si="63"/>
        <v>639.53</v>
      </c>
      <c r="AJ93" s="691">
        <f t="shared" si="63"/>
        <v>687.51</v>
      </c>
      <c r="AK93" s="691">
        <f t="shared" si="63"/>
        <v>0</v>
      </c>
      <c r="AL93" s="691">
        <f t="shared" si="63"/>
        <v>636.02</v>
      </c>
      <c r="AM93" s="691">
        <f t="shared" si="63"/>
        <v>426.54</v>
      </c>
      <c r="AN93" s="691">
        <f t="shared" si="63"/>
        <v>0</v>
      </c>
      <c r="AO93" s="691">
        <f t="shared" si="63"/>
        <v>324.29000000000002</v>
      </c>
      <c r="AP93" s="691">
        <f t="shared" si="63"/>
        <v>127.35</v>
      </c>
      <c r="AQ93" s="691">
        <f t="shared" si="63"/>
        <v>347.05</v>
      </c>
      <c r="AR93" s="1791" t="s">
        <v>806</v>
      </c>
    </row>
    <row r="94" spans="1:44" x14ac:dyDescent="0.3">
      <c r="A94" s="677" t="s">
        <v>29</v>
      </c>
      <c r="B94" s="674">
        <v>0</v>
      </c>
      <c r="C94" s="674"/>
      <c r="D94" s="674"/>
      <c r="E94" s="674"/>
      <c r="F94" s="674"/>
      <c r="G94" s="674"/>
      <c r="H94" s="674"/>
      <c r="I94" s="674"/>
      <c r="J94" s="693"/>
      <c r="K94" s="693"/>
      <c r="L94" s="679"/>
      <c r="M94" s="679"/>
      <c r="N94" s="679"/>
      <c r="O94" s="679"/>
      <c r="P94" s="679"/>
      <c r="Q94" s="679"/>
      <c r="R94" s="679"/>
      <c r="S94" s="679"/>
      <c r="T94" s="679"/>
      <c r="U94" s="679"/>
      <c r="V94" s="679"/>
      <c r="W94" s="679"/>
      <c r="X94" s="679"/>
      <c r="Y94" s="679"/>
      <c r="Z94" s="679"/>
      <c r="AA94" s="679"/>
      <c r="AB94" s="679"/>
      <c r="AC94" s="679"/>
      <c r="AD94" s="679"/>
      <c r="AE94" s="679"/>
      <c r="AF94" s="679"/>
      <c r="AG94" s="679"/>
      <c r="AH94" s="679"/>
      <c r="AI94" s="679"/>
      <c r="AJ94" s="679"/>
      <c r="AK94" s="679"/>
      <c r="AL94" s="679"/>
      <c r="AM94" s="679"/>
      <c r="AN94" s="679"/>
      <c r="AO94" s="679"/>
      <c r="AP94" s="679"/>
      <c r="AQ94" s="712"/>
      <c r="AR94" s="1792"/>
    </row>
    <row r="95" spans="1:44" x14ac:dyDescent="0.3">
      <c r="A95" s="677" t="s">
        <v>382</v>
      </c>
      <c r="B95" s="674">
        <v>0</v>
      </c>
      <c r="C95" s="674"/>
      <c r="D95" s="674"/>
      <c r="E95" s="674"/>
      <c r="F95" s="674"/>
      <c r="G95" s="674"/>
      <c r="H95" s="674"/>
      <c r="I95" s="674"/>
      <c r="J95" s="693"/>
      <c r="K95" s="693"/>
      <c r="L95" s="679"/>
      <c r="M95" s="679"/>
      <c r="N95" s="679"/>
      <c r="O95" s="679"/>
      <c r="P95" s="679"/>
      <c r="Q95" s="679"/>
      <c r="R95" s="679"/>
      <c r="S95" s="679"/>
      <c r="T95" s="679"/>
      <c r="U95" s="679"/>
      <c r="V95" s="679"/>
      <c r="W95" s="679"/>
      <c r="X95" s="679"/>
      <c r="Y95" s="679"/>
      <c r="Z95" s="679"/>
      <c r="AA95" s="679"/>
      <c r="AB95" s="679"/>
      <c r="AC95" s="679"/>
      <c r="AD95" s="679"/>
      <c r="AE95" s="679"/>
      <c r="AF95" s="679"/>
      <c r="AG95" s="679"/>
      <c r="AH95" s="679"/>
      <c r="AI95" s="679"/>
      <c r="AJ95" s="679"/>
      <c r="AK95" s="679"/>
      <c r="AL95" s="679"/>
      <c r="AM95" s="679"/>
      <c r="AN95" s="679"/>
      <c r="AO95" s="679"/>
      <c r="AP95" s="679"/>
      <c r="AQ95" s="712"/>
      <c r="AR95" s="1792"/>
    </row>
    <row r="96" spans="1:44" x14ac:dyDescent="0.3">
      <c r="A96" s="677" t="s">
        <v>28</v>
      </c>
      <c r="B96" s="674">
        <v>115766.6</v>
      </c>
      <c r="C96" s="674">
        <f t="shared" ref="C96" si="64">I96+L96+O96+R96+U96+X96+AA96+AD96+AG96+AJ96+AM96+AP96</f>
        <v>5821.3500000000013</v>
      </c>
      <c r="D96" s="674">
        <f>I96+L96+O96+R96+U96+X96+AA96+AD96+AG96+AJ96+AM96+AP96</f>
        <v>5821.3500000000013</v>
      </c>
      <c r="E96" s="674">
        <f>F96</f>
        <v>5821.35</v>
      </c>
      <c r="F96" s="674">
        <f>K96+N96+Q96+T96+W96+Z96+AC96+AF96+AI96+AL96+AO96+AQ96</f>
        <v>5821.35</v>
      </c>
      <c r="G96" s="674">
        <f>F96/C96*100</f>
        <v>99.999999999999986</v>
      </c>
      <c r="H96" s="674">
        <f>F96/D96*100</f>
        <v>99.999999999999986</v>
      </c>
      <c r="I96" s="674">
        <v>433.26</v>
      </c>
      <c r="J96" s="694"/>
      <c r="K96" s="931">
        <v>433.26</v>
      </c>
      <c r="L96" s="695">
        <v>507.25</v>
      </c>
      <c r="M96" s="695"/>
      <c r="N96" s="695">
        <v>459.37</v>
      </c>
      <c r="O96" s="695">
        <v>501.79</v>
      </c>
      <c r="P96" s="695"/>
      <c r="Q96" s="695">
        <v>400.57</v>
      </c>
      <c r="R96" s="695">
        <v>491.42</v>
      </c>
      <c r="S96" s="695"/>
      <c r="T96" s="695">
        <v>429.77</v>
      </c>
      <c r="U96" s="695">
        <v>489.09</v>
      </c>
      <c r="V96" s="695"/>
      <c r="W96" s="695">
        <v>401.97</v>
      </c>
      <c r="X96" s="695">
        <v>490.96</v>
      </c>
      <c r="Y96" s="695"/>
      <c r="Z96" s="695">
        <v>588.17999999999995</v>
      </c>
      <c r="AA96" s="695">
        <v>492.86</v>
      </c>
      <c r="AB96" s="695"/>
      <c r="AC96" s="695">
        <v>624.20000000000005</v>
      </c>
      <c r="AD96" s="695">
        <v>541.09</v>
      </c>
      <c r="AE96" s="695"/>
      <c r="AF96" s="695">
        <v>537.14</v>
      </c>
      <c r="AG96" s="695">
        <v>632.23</v>
      </c>
      <c r="AH96" s="695"/>
      <c r="AI96" s="695">
        <v>639.53</v>
      </c>
      <c r="AJ96" s="695">
        <v>687.51</v>
      </c>
      <c r="AK96" s="695"/>
      <c r="AL96" s="695">
        <v>636.02</v>
      </c>
      <c r="AM96" s="695">
        <v>426.54</v>
      </c>
      <c r="AN96" s="695"/>
      <c r="AO96" s="695">
        <v>324.29000000000002</v>
      </c>
      <c r="AP96" s="695">
        <v>127.35</v>
      </c>
      <c r="AQ96" s="1441">
        <v>347.05</v>
      </c>
      <c r="AR96" s="1792"/>
    </row>
    <row r="97" spans="1:44" s="685" customFormat="1" ht="13.8" x14ac:dyDescent="0.25">
      <c r="A97" s="680" t="s">
        <v>380</v>
      </c>
      <c r="B97" s="681"/>
      <c r="C97" s="681"/>
      <c r="D97" s="681"/>
      <c r="E97" s="681"/>
      <c r="F97" s="681"/>
      <c r="G97" s="681"/>
      <c r="H97" s="681"/>
      <c r="I97" s="682"/>
      <c r="J97" s="683"/>
      <c r="K97" s="926"/>
      <c r="L97" s="684"/>
      <c r="M97" s="684"/>
      <c r="N97" s="684"/>
      <c r="O97" s="684"/>
      <c r="P97" s="684"/>
      <c r="Q97" s="684"/>
      <c r="R97" s="684"/>
      <c r="S97" s="684"/>
      <c r="T97" s="684"/>
      <c r="U97" s="684"/>
      <c r="V97" s="684"/>
      <c r="W97" s="684"/>
      <c r="X97" s="684"/>
      <c r="Y97" s="684"/>
      <c r="Z97" s="684"/>
      <c r="AA97" s="684"/>
      <c r="AB97" s="684"/>
      <c r="AC97" s="684"/>
      <c r="AD97" s="684"/>
      <c r="AE97" s="684"/>
      <c r="AF97" s="684"/>
      <c r="AG97" s="684"/>
      <c r="AH97" s="684"/>
      <c r="AI97" s="684"/>
      <c r="AJ97" s="684"/>
      <c r="AK97" s="684"/>
      <c r="AL97" s="684"/>
      <c r="AM97" s="684"/>
      <c r="AN97" s="684"/>
      <c r="AO97" s="684"/>
      <c r="AP97" s="684"/>
      <c r="AQ97" s="926"/>
      <c r="AR97" s="1792"/>
    </row>
    <row r="98" spans="1:44" x14ac:dyDescent="0.3">
      <c r="A98" s="677" t="s">
        <v>275</v>
      </c>
      <c r="B98" s="674">
        <v>0</v>
      </c>
      <c r="C98" s="674"/>
      <c r="D98" s="674"/>
      <c r="E98" s="674"/>
      <c r="F98" s="674"/>
      <c r="G98" s="674"/>
      <c r="H98" s="674"/>
      <c r="I98" s="674"/>
      <c r="J98" s="693"/>
      <c r="K98" s="693"/>
      <c r="L98" s="679"/>
      <c r="M98" s="679"/>
      <c r="N98" s="679"/>
      <c r="O98" s="679"/>
      <c r="P98" s="679"/>
      <c r="Q98" s="679"/>
      <c r="R98" s="679"/>
      <c r="S98" s="679"/>
      <c r="T98" s="679"/>
      <c r="U98" s="679"/>
      <c r="V98" s="679"/>
      <c r="W98" s="679"/>
      <c r="X98" s="679"/>
      <c r="Y98" s="679"/>
      <c r="Z98" s="679"/>
      <c r="AA98" s="679"/>
      <c r="AB98" s="679"/>
      <c r="AC98" s="679"/>
      <c r="AD98" s="679"/>
      <c r="AE98" s="679"/>
      <c r="AF98" s="679"/>
      <c r="AG98" s="679"/>
      <c r="AH98" s="679"/>
      <c r="AI98" s="679"/>
      <c r="AJ98" s="679"/>
      <c r="AK98" s="679"/>
      <c r="AL98" s="679"/>
      <c r="AM98" s="679"/>
      <c r="AN98" s="679"/>
      <c r="AO98" s="679"/>
      <c r="AP98" s="679"/>
      <c r="AQ98" s="712"/>
      <c r="AR98" s="1793"/>
    </row>
    <row r="99" spans="1:44" ht="148.5" customHeight="1" x14ac:dyDescent="0.3">
      <c r="A99" s="690" t="s">
        <v>428</v>
      </c>
      <c r="B99" s="691">
        <f>B100+B101+B102+B104</f>
        <v>1424.1</v>
      </c>
      <c r="C99" s="691">
        <f>C100+C101+C102+C104</f>
        <v>2315.3500000000004</v>
      </c>
      <c r="D99" s="691">
        <f t="shared" ref="D99:F99" si="65">D100+D101+D102+D104</f>
        <v>2315.3500000000004</v>
      </c>
      <c r="E99" s="691">
        <f t="shared" si="65"/>
        <v>2189.65</v>
      </c>
      <c r="F99" s="691">
        <f t="shared" si="65"/>
        <v>2189.65</v>
      </c>
      <c r="G99" s="691">
        <f>F99/C99*100</f>
        <v>94.571015181290079</v>
      </c>
      <c r="H99" s="691">
        <f>F99/D99*100</f>
        <v>94.571015181290079</v>
      </c>
      <c r="I99" s="691">
        <f t="shared" ref="I99:J99" si="66">I100+I101+I102+I104</f>
        <v>10.8</v>
      </c>
      <c r="J99" s="691">
        <f t="shared" si="66"/>
        <v>0</v>
      </c>
      <c r="K99" s="691">
        <f>K102</f>
        <v>10.199999999999999</v>
      </c>
      <c r="L99" s="691">
        <f>L102</f>
        <v>17.5</v>
      </c>
      <c r="M99" s="691">
        <f t="shared" ref="M99:AQ99" si="67">M102</f>
        <v>0</v>
      </c>
      <c r="N99" s="691">
        <f t="shared" si="67"/>
        <v>13.5</v>
      </c>
      <c r="O99" s="691">
        <f t="shared" si="67"/>
        <v>17.5</v>
      </c>
      <c r="P99" s="691">
        <f t="shared" si="67"/>
        <v>0</v>
      </c>
      <c r="Q99" s="691">
        <f t="shared" si="67"/>
        <v>13.5</v>
      </c>
      <c r="R99" s="691">
        <f t="shared" si="67"/>
        <v>17.5</v>
      </c>
      <c r="S99" s="691">
        <f t="shared" si="67"/>
        <v>0</v>
      </c>
      <c r="T99" s="691">
        <f t="shared" si="67"/>
        <v>25.5</v>
      </c>
      <c r="U99" s="691">
        <f t="shared" si="67"/>
        <v>17.5</v>
      </c>
      <c r="V99" s="691">
        <f t="shared" si="67"/>
        <v>0</v>
      </c>
      <c r="W99" s="691">
        <f t="shared" si="67"/>
        <v>17.5</v>
      </c>
      <c r="X99" s="691">
        <f t="shared" si="67"/>
        <v>17.5</v>
      </c>
      <c r="Y99" s="691">
        <f t="shared" si="67"/>
        <v>0</v>
      </c>
      <c r="Z99" s="691">
        <f t="shared" si="67"/>
        <v>17.5</v>
      </c>
      <c r="AA99" s="691">
        <f t="shared" si="67"/>
        <v>17.5</v>
      </c>
      <c r="AB99" s="691">
        <f t="shared" si="67"/>
        <v>0</v>
      </c>
      <c r="AC99" s="691">
        <f t="shared" si="67"/>
        <v>13.5</v>
      </c>
      <c r="AD99" s="691">
        <f t="shared" si="67"/>
        <v>17.5</v>
      </c>
      <c r="AE99" s="691">
        <f t="shared" si="67"/>
        <v>0</v>
      </c>
      <c r="AF99" s="691">
        <f t="shared" si="67"/>
        <v>17.5</v>
      </c>
      <c r="AG99" s="691">
        <f t="shared" si="67"/>
        <v>17.5</v>
      </c>
      <c r="AH99" s="691">
        <f t="shared" si="67"/>
        <v>0</v>
      </c>
      <c r="AI99" s="691">
        <f t="shared" si="67"/>
        <v>17.5</v>
      </c>
      <c r="AJ99" s="691">
        <f t="shared" si="67"/>
        <v>2118.9499999999998</v>
      </c>
      <c r="AK99" s="691">
        <f t="shared" si="67"/>
        <v>0</v>
      </c>
      <c r="AL99" s="691">
        <f t="shared" si="67"/>
        <v>17.5</v>
      </c>
      <c r="AM99" s="691">
        <f t="shared" si="67"/>
        <v>20.8</v>
      </c>
      <c r="AN99" s="691">
        <f t="shared" si="67"/>
        <v>0</v>
      </c>
      <c r="AO99" s="691">
        <f t="shared" si="67"/>
        <v>1797.85</v>
      </c>
      <c r="AP99" s="691">
        <f t="shared" si="67"/>
        <v>24.8</v>
      </c>
      <c r="AQ99" s="691">
        <f t="shared" si="67"/>
        <v>228.1</v>
      </c>
      <c r="AR99" s="1791" t="s">
        <v>807</v>
      </c>
    </row>
    <row r="100" spans="1:44" x14ac:dyDescent="0.3">
      <c r="A100" s="677" t="s">
        <v>29</v>
      </c>
      <c r="B100" s="674">
        <v>0</v>
      </c>
      <c r="C100" s="674"/>
      <c r="D100" s="674"/>
      <c r="E100" s="674"/>
      <c r="F100" s="674"/>
      <c r="G100" s="674"/>
      <c r="H100" s="674"/>
      <c r="I100" s="674"/>
      <c r="J100" s="693"/>
      <c r="K100" s="693"/>
      <c r="L100" s="679"/>
      <c r="M100" s="679"/>
      <c r="N100" s="679"/>
      <c r="O100" s="679"/>
      <c r="P100" s="679"/>
      <c r="Q100" s="679"/>
      <c r="R100" s="679"/>
      <c r="S100" s="679"/>
      <c r="T100" s="679"/>
      <c r="U100" s="679"/>
      <c r="V100" s="679"/>
      <c r="W100" s="679"/>
      <c r="X100" s="679"/>
      <c r="Y100" s="679"/>
      <c r="Z100" s="679"/>
      <c r="AA100" s="679"/>
      <c r="AB100" s="679"/>
      <c r="AC100" s="679"/>
      <c r="AD100" s="679"/>
      <c r="AE100" s="679"/>
      <c r="AF100" s="679"/>
      <c r="AG100" s="679"/>
      <c r="AH100" s="679"/>
      <c r="AI100" s="679"/>
      <c r="AJ100" s="679"/>
      <c r="AK100" s="679"/>
      <c r="AL100" s="679"/>
      <c r="AM100" s="679"/>
      <c r="AN100" s="679"/>
      <c r="AO100" s="679"/>
      <c r="AP100" s="679"/>
      <c r="AQ100" s="712"/>
      <c r="AR100" s="1792"/>
    </row>
    <row r="101" spans="1:44" x14ac:dyDescent="0.3">
      <c r="A101" s="677" t="s">
        <v>382</v>
      </c>
      <c r="B101" s="674">
        <v>0</v>
      </c>
      <c r="C101" s="674"/>
      <c r="D101" s="674"/>
      <c r="E101" s="674"/>
      <c r="F101" s="674"/>
      <c r="G101" s="674"/>
      <c r="H101" s="674"/>
      <c r="I101" s="674"/>
      <c r="J101" s="693"/>
      <c r="K101" s="693"/>
      <c r="L101" s="679"/>
      <c r="M101" s="679"/>
      <c r="N101" s="679"/>
      <c r="O101" s="679"/>
      <c r="P101" s="679"/>
      <c r="Q101" s="679"/>
      <c r="R101" s="679"/>
      <c r="S101" s="679"/>
      <c r="T101" s="679"/>
      <c r="U101" s="679"/>
      <c r="V101" s="679"/>
      <c r="W101" s="679"/>
      <c r="X101" s="679"/>
      <c r="Y101" s="679"/>
      <c r="Z101" s="679"/>
      <c r="AA101" s="679"/>
      <c r="AB101" s="679"/>
      <c r="AC101" s="679"/>
      <c r="AD101" s="679"/>
      <c r="AE101" s="679"/>
      <c r="AF101" s="679"/>
      <c r="AG101" s="679"/>
      <c r="AH101" s="679"/>
      <c r="AI101" s="679"/>
      <c r="AJ101" s="679"/>
      <c r="AK101" s="679"/>
      <c r="AL101" s="679"/>
      <c r="AM101" s="679"/>
      <c r="AN101" s="679"/>
      <c r="AO101" s="679"/>
      <c r="AP101" s="679"/>
      <c r="AQ101" s="712"/>
      <c r="AR101" s="1792"/>
    </row>
    <row r="102" spans="1:44" x14ac:dyDescent="0.3">
      <c r="A102" s="677" t="s">
        <v>28</v>
      </c>
      <c r="B102" s="674">
        <v>1424.1</v>
      </c>
      <c r="C102" s="674">
        <f t="shared" ref="C102" si="68">I102+L102+O102+R102+U102+X102+AA102+AD102+AG102+AJ102+AM102+AP102</f>
        <v>2315.3500000000004</v>
      </c>
      <c r="D102" s="674">
        <f>I102+L102+O102+R102+U102+X102+AA102+AD102+AG102+AJ102+AM102+AP102</f>
        <v>2315.3500000000004</v>
      </c>
      <c r="E102" s="674">
        <f>F102</f>
        <v>2189.65</v>
      </c>
      <c r="F102" s="674">
        <f>K102+N102+Q102+T102+W102+Z102+AC102+AF102+AI102+AL102+AO102+AQ102</f>
        <v>2189.65</v>
      </c>
      <c r="G102" s="674">
        <f>F102/C102*100</f>
        <v>94.571015181290079</v>
      </c>
      <c r="H102" s="674">
        <f>F102/D102*100</f>
        <v>94.571015181290079</v>
      </c>
      <c r="I102" s="674">
        <v>10.8</v>
      </c>
      <c r="J102" s="694"/>
      <c r="K102" s="694">
        <v>10.199999999999999</v>
      </c>
      <c r="L102" s="695">
        <v>17.5</v>
      </c>
      <c r="M102" s="695"/>
      <c r="N102" s="695">
        <v>13.5</v>
      </c>
      <c r="O102" s="695">
        <v>17.5</v>
      </c>
      <c r="P102" s="695"/>
      <c r="Q102" s="695">
        <v>13.5</v>
      </c>
      <c r="R102" s="695">
        <v>17.5</v>
      </c>
      <c r="S102" s="695"/>
      <c r="T102" s="695">
        <v>25.5</v>
      </c>
      <c r="U102" s="695">
        <v>17.5</v>
      </c>
      <c r="V102" s="695"/>
      <c r="W102" s="695">
        <v>17.5</v>
      </c>
      <c r="X102" s="695">
        <v>17.5</v>
      </c>
      <c r="Y102" s="695"/>
      <c r="Z102" s="695">
        <v>17.5</v>
      </c>
      <c r="AA102" s="695">
        <v>17.5</v>
      </c>
      <c r="AB102" s="695"/>
      <c r="AC102" s="695">
        <v>13.5</v>
      </c>
      <c r="AD102" s="695">
        <v>17.5</v>
      </c>
      <c r="AE102" s="695"/>
      <c r="AF102" s="695">
        <v>17.5</v>
      </c>
      <c r="AG102" s="695">
        <v>17.5</v>
      </c>
      <c r="AH102" s="695"/>
      <c r="AI102" s="695">
        <v>17.5</v>
      </c>
      <c r="AJ102" s="695">
        <v>2118.9499999999998</v>
      </c>
      <c r="AK102" s="695"/>
      <c r="AL102" s="695">
        <v>17.5</v>
      </c>
      <c r="AM102" s="695">
        <v>20.8</v>
      </c>
      <c r="AN102" s="695"/>
      <c r="AO102" s="695">
        <v>1797.85</v>
      </c>
      <c r="AP102" s="674">
        <v>24.8</v>
      </c>
      <c r="AQ102" s="1442">
        <v>228.1</v>
      </c>
      <c r="AR102" s="1792"/>
    </row>
    <row r="103" spans="1:44" s="685" customFormat="1" ht="15" customHeight="1" x14ac:dyDescent="0.25">
      <c r="A103" s="680" t="s">
        <v>380</v>
      </c>
      <c r="B103" s="681"/>
      <c r="C103" s="681"/>
      <c r="D103" s="681"/>
      <c r="E103" s="681"/>
      <c r="F103" s="681"/>
      <c r="G103" s="681"/>
      <c r="H103" s="681"/>
      <c r="I103" s="682"/>
      <c r="J103" s="683"/>
      <c r="K103" s="926"/>
      <c r="L103" s="684"/>
      <c r="M103" s="684"/>
      <c r="N103" s="684"/>
      <c r="O103" s="684"/>
      <c r="P103" s="684"/>
      <c r="Q103" s="684"/>
      <c r="R103" s="684"/>
      <c r="S103" s="684"/>
      <c r="T103" s="684"/>
      <c r="U103" s="684"/>
      <c r="V103" s="684"/>
      <c r="W103" s="684"/>
      <c r="X103" s="684"/>
      <c r="Y103" s="684"/>
      <c r="Z103" s="684"/>
      <c r="AA103" s="684"/>
      <c r="AB103" s="684"/>
      <c r="AC103" s="684"/>
      <c r="AD103" s="684"/>
      <c r="AE103" s="684"/>
      <c r="AF103" s="684"/>
      <c r="AG103" s="684"/>
      <c r="AH103" s="684"/>
      <c r="AI103" s="684"/>
      <c r="AJ103" s="684"/>
      <c r="AK103" s="684"/>
      <c r="AL103" s="684"/>
      <c r="AM103" s="684"/>
      <c r="AN103" s="684"/>
      <c r="AO103" s="684"/>
      <c r="AP103" s="684"/>
      <c r="AQ103" s="926"/>
      <c r="AR103" s="1792"/>
    </row>
    <row r="104" spans="1:44" x14ac:dyDescent="0.3">
      <c r="A104" s="677" t="s">
        <v>275</v>
      </c>
      <c r="B104" s="674">
        <v>0</v>
      </c>
      <c r="C104" s="674"/>
      <c r="D104" s="674"/>
      <c r="E104" s="674"/>
      <c r="F104" s="674"/>
      <c r="G104" s="674"/>
      <c r="H104" s="674"/>
      <c r="I104" s="674"/>
      <c r="J104" s="693"/>
      <c r="K104" s="693"/>
      <c r="L104" s="679"/>
      <c r="M104" s="679"/>
      <c r="N104" s="679"/>
      <c r="O104" s="679"/>
      <c r="P104" s="679"/>
      <c r="Q104" s="679"/>
      <c r="R104" s="679"/>
      <c r="S104" s="679"/>
      <c r="T104" s="679"/>
      <c r="U104" s="679"/>
      <c r="V104" s="679"/>
      <c r="W104" s="679"/>
      <c r="X104" s="679"/>
      <c r="Y104" s="679"/>
      <c r="Z104" s="679"/>
      <c r="AA104" s="679"/>
      <c r="AB104" s="679"/>
      <c r="AC104" s="679"/>
      <c r="AD104" s="679"/>
      <c r="AE104" s="679"/>
      <c r="AF104" s="679"/>
      <c r="AG104" s="679"/>
      <c r="AH104" s="679"/>
      <c r="AI104" s="679"/>
      <c r="AJ104" s="679"/>
      <c r="AK104" s="679"/>
      <c r="AL104" s="679"/>
      <c r="AM104" s="679"/>
      <c r="AN104" s="679"/>
      <c r="AO104" s="679"/>
      <c r="AP104" s="679"/>
      <c r="AQ104" s="712"/>
      <c r="AR104" s="1793"/>
    </row>
    <row r="105" spans="1:44" s="669" customFormat="1" ht="93.75" customHeight="1" x14ac:dyDescent="0.3">
      <c r="A105" s="690" t="s">
        <v>429</v>
      </c>
      <c r="B105" s="691">
        <f>B106+B107+B108+B110</f>
        <v>5662.4</v>
      </c>
      <c r="C105" s="691">
        <f t="shared" ref="C105:J105" si="69">C106+C107+C108+C110</f>
        <v>23023.4</v>
      </c>
      <c r="D105" s="691">
        <f t="shared" si="69"/>
        <v>23023.4</v>
      </c>
      <c r="E105" s="691">
        <f t="shared" si="69"/>
        <v>23023.260000000002</v>
      </c>
      <c r="F105" s="691">
        <f t="shared" si="69"/>
        <v>23023.260000000002</v>
      </c>
      <c r="G105" s="691">
        <f>F105/C105*100</f>
        <v>99.999391923000076</v>
      </c>
      <c r="H105" s="691">
        <f>F105/D105*100</f>
        <v>99.999391923000076</v>
      </c>
      <c r="I105" s="691">
        <f t="shared" si="69"/>
        <v>0</v>
      </c>
      <c r="J105" s="691">
        <f t="shared" si="69"/>
        <v>0</v>
      </c>
      <c r="K105" s="691"/>
      <c r="L105" s="691">
        <f>L106+L107+L108+L110</f>
        <v>0</v>
      </c>
      <c r="M105" s="691">
        <f t="shared" ref="M105:AQ105" si="70">M106+M107+M108+M110</f>
        <v>0</v>
      </c>
      <c r="N105" s="691">
        <f t="shared" si="70"/>
        <v>0</v>
      </c>
      <c r="O105" s="691">
        <f t="shared" si="70"/>
        <v>0</v>
      </c>
      <c r="P105" s="691">
        <f t="shared" si="70"/>
        <v>0</v>
      </c>
      <c r="Q105" s="691">
        <f t="shared" si="70"/>
        <v>0</v>
      </c>
      <c r="R105" s="691">
        <f t="shared" si="70"/>
        <v>0</v>
      </c>
      <c r="S105" s="691">
        <f t="shared" si="70"/>
        <v>0</v>
      </c>
      <c r="T105" s="691">
        <f t="shared" si="70"/>
        <v>0</v>
      </c>
      <c r="U105" s="691">
        <f t="shared" si="70"/>
        <v>0</v>
      </c>
      <c r="V105" s="691">
        <f t="shared" si="70"/>
        <v>0</v>
      </c>
      <c r="W105" s="691">
        <f t="shared" si="70"/>
        <v>0</v>
      </c>
      <c r="X105" s="691">
        <f t="shared" si="70"/>
        <v>0</v>
      </c>
      <c r="Y105" s="691">
        <f t="shared" si="70"/>
        <v>0</v>
      </c>
      <c r="Z105" s="691">
        <f t="shared" si="70"/>
        <v>0</v>
      </c>
      <c r="AA105" s="691">
        <f t="shared" si="70"/>
        <v>5775</v>
      </c>
      <c r="AB105" s="691">
        <f t="shared" si="70"/>
        <v>0</v>
      </c>
      <c r="AC105" s="691">
        <f>AC106+AC107+AC108+AC110</f>
        <v>0</v>
      </c>
      <c r="AD105" s="691">
        <f t="shared" si="70"/>
        <v>13996.15</v>
      </c>
      <c r="AE105" s="691">
        <f t="shared" si="70"/>
        <v>0</v>
      </c>
      <c r="AF105" s="691">
        <f t="shared" si="70"/>
        <v>6296.15</v>
      </c>
      <c r="AG105" s="691">
        <f t="shared" si="70"/>
        <v>0</v>
      </c>
      <c r="AH105" s="691">
        <f t="shared" si="70"/>
        <v>0</v>
      </c>
      <c r="AI105" s="691">
        <f t="shared" si="70"/>
        <v>0</v>
      </c>
      <c r="AJ105" s="691">
        <f t="shared" si="70"/>
        <v>3252.25</v>
      </c>
      <c r="AK105" s="691">
        <f t="shared" si="70"/>
        <v>0</v>
      </c>
      <c r="AL105" s="691">
        <f t="shared" si="70"/>
        <v>0</v>
      </c>
      <c r="AM105" s="691">
        <f t="shared" si="70"/>
        <v>0</v>
      </c>
      <c r="AN105" s="691">
        <f t="shared" si="70"/>
        <v>0</v>
      </c>
      <c r="AO105" s="691">
        <f t="shared" si="70"/>
        <v>16727.11</v>
      </c>
      <c r="AP105" s="691">
        <f t="shared" si="70"/>
        <v>0</v>
      </c>
      <c r="AQ105" s="691">
        <f t="shared" si="70"/>
        <v>0</v>
      </c>
      <c r="AR105" s="1791" t="s">
        <v>808</v>
      </c>
    </row>
    <row r="106" spans="1:44" s="669" customFormat="1" x14ac:dyDescent="0.3">
      <c r="A106" s="677" t="s">
        <v>29</v>
      </c>
      <c r="B106" s="674">
        <v>0</v>
      </c>
      <c r="C106" s="674"/>
      <c r="D106" s="674"/>
      <c r="E106" s="674"/>
      <c r="F106" s="674"/>
      <c r="G106" s="674"/>
      <c r="H106" s="674"/>
      <c r="I106" s="674"/>
      <c r="J106" s="675"/>
      <c r="K106" s="925"/>
      <c r="L106" s="676"/>
      <c r="M106" s="676"/>
      <c r="N106" s="676"/>
      <c r="O106" s="676"/>
      <c r="P106" s="676"/>
      <c r="Q106" s="676"/>
      <c r="R106" s="676"/>
      <c r="S106" s="676"/>
      <c r="T106" s="676"/>
      <c r="U106" s="676"/>
      <c r="V106" s="676"/>
      <c r="W106" s="676"/>
      <c r="X106" s="676"/>
      <c r="Y106" s="676"/>
      <c r="Z106" s="676"/>
      <c r="AA106" s="676"/>
      <c r="AB106" s="676"/>
      <c r="AC106" s="676"/>
      <c r="AD106" s="676"/>
      <c r="AE106" s="676"/>
      <c r="AF106" s="676"/>
      <c r="AG106" s="676"/>
      <c r="AH106" s="676"/>
      <c r="AI106" s="676"/>
      <c r="AJ106" s="676"/>
      <c r="AK106" s="676"/>
      <c r="AL106" s="676"/>
      <c r="AM106" s="676"/>
      <c r="AN106" s="676"/>
      <c r="AO106" s="676"/>
      <c r="AP106" s="676"/>
      <c r="AQ106" s="925"/>
      <c r="AR106" s="1792"/>
    </row>
    <row r="107" spans="1:44" s="669" customFormat="1" x14ac:dyDescent="0.3">
      <c r="A107" s="677" t="s">
        <v>382</v>
      </c>
      <c r="B107" s="674">
        <v>0</v>
      </c>
      <c r="C107" s="674"/>
      <c r="D107" s="674"/>
      <c r="E107" s="674"/>
      <c r="F107" s="674"/>
      <c r="G107" s="674"/>
      <c r="H107" s="674"/>
      <c r="I107" s="674"/>
      <c r="J107" s="675"/>
      <c r="K107" s="925"/>
      <c r="L107" s="676"/>
      <c r="M107" s="676"/>
      <c r="N107" s="676"/>
      <c r="O107" s="676"/>
      <c r="P107" s="676"/>
      <c r="Q107" s="676"/>
      <c r="R107" s="676"/>
      <c r="S107" s="676"/>
      <c r="T107" s="676"/>
      <c r="U107" s="676"/>
      <c r="V107" s="676"/>
      <c r="W107" s="676"/>
      <c r="X107" s="676"/>
      <c r="Y107" s="676"/>
      <c r="Z107" s="676"/>
      <c r="AA107" s="676"/>
      <c r="AB107" s="676"/>
      <c r="AC107" s="676"/>
      <c r="AD107" s="676"/>
      <c r="AE107" s="676"/>
      <c r="AF107" s="676"/>
      <c r="AG107" s="676"/>
      <c r="AH107" s="676"/>
      <c r="AI107" s="676"/>
      <c r="AJ107" s="676"/>
      <c r="AK107" s="676"/>
      <c r="AL107" s="676"/>
      <c r="AM107" s="676"/>
      <c r="AN107" s="676"/>
      <c r="AO107" s="676"/>
      <c r="AP107" s="676"/>
      <c r="AQ107" s="925"/>
      <c r="AR107" s="1792"/>
    </row>
    <row r="108" spans="1:44" s="669" customFormat="1" x14ac:dyDescent="0.3">
      <c r="A108" s="677" t="s">
        <v>28</v>
      </c>
      <c r="B108" s="674">
        <v>5662.4</v>
      </c>
      <c r="C108" s="674">
        <f>I108+L108+O108+R108+U108+X108+AA108+AD108+AG108+AJ108+AM108+AP108</f>
        <v>3773.4</v>
      </c>
      <c r="D108" s="674">
        <f>I108+L108+O108+R108+U108+X108+AA108+AD108+AG108+AJ108+AM108+AP108</f>
        <v>3773.4</v>
      </c>
      <c r="E108" s="674">
        <f>F108</f>
        <v>3773.26</v>
      </c>
      <c r="F108" s="674">
        <f>K108+N108+Q108+T108+W108+Z108+AC108+AF108+AI108+AL108+AO108+AQ108</f>
        <v>3773.26</v>
      </c>
      <c r="G108" s="674">
        <f>F108/C108*100</f>
        <v>99.996289818201106</v>
      </c>
      <c r="H108" s="674">
        <f>F108/D108*100</f>
        <v>99.996289818201106</v>
      </c>
      <c r="I108" s="674"/>
      <c r="J108" s="675"/>
      <c r="K108" s="925"/>
      <c r="L108" s="676"/>
      <c r="M108" s="676"/>
      <c r="N108" s="676"/>
      <c r="O108" s="676"/>
      <c r="P108" s="676"/>
      <c r="Q108" s="676"/>
      <c r="R108" s="676"/>
      <c r="S108" s="676"/>
      <c r="T108" s="676"/>
      <c r="U108" s="676"/>
      <c r="V108" s="676"/>
      <c r="W108" s="676"/>
      <c r="X108" s="676"/>
      <c r="Y108" s="676"/>
      <c r="Z108" s="676"/>
      <c r="AA108" s="676"/>
      <c r="AB108" s="676"/>
      <c r="AC108" s="676"/>
      <c r="AD108" s="676">
        <v>521.15</v>
      </c>
      <c r="AE108" s="676"/>
      <c r="AF108" s="676">
        <v>521.15</v>
      </c>
      <c r="AG108" s="676"/>
      <c r="AH108" s="676"/>
      <c r="AI108" s="676"/>
      <c r="AJ108" s="696">
        <v>3252.25</v>
      </c>
      <c r="AK108" s="676"/>
      <c r="AL108" s="676"/>
      <c r="AM108" s="676"/>
      <c r="AN108" s="676"/>
      <c r="AO108" s="676">
        <v>3252.11</v>
      </c>
      <c r="AP108" s="676"/>
      <c r="AQ108" s="925"/>
      <c r="AR108" s="1792"/>
    </row>
    <row r="109" spans="1:44" s="685" customFormat="1" ht="15" customHeight="1" x14ac:dyDescent="0.25">
      <c r="A109" s="680" t="s">
        <v>380</v>
      </c>
      <c r="B109" s="681"/>
      <c r="C109" s="1187"/>
      <c r="D109" s="1187"/>
      <c r="E109" s="1187"/>
      <c r="F109" s="1187"/>
      <c r="G109" s="1187"/>
      <c r="H109" s="1187"/>
      <c r="I109" s="682"/>
      <c r="J109" s="683"/>
      <c r="K109" s="926"/>
      <c r="L109" s="684"/>
      <c r="M109" s="684"/>
      <c r="N109" s="684"/>
      <c r="O109" s="684"/>
      <c r="P109" s="684"/>
      <c r="Q109" s="684"/>
      <c r="R109" s="684"/>
      <c r="S109" s="684"/>
      <c r="T109" s="684"/>
      <c r="U109" s="684"/>
      <c r="V109" s="684"/>
      <c r="W109" s="684"/>
      <c r="X109" s="684"/>
      <c r="Y109" s="684"/>
      <c r="Z109" s="684"/>
      <c r="AA109" s="684"/>
      <c r="AB109" s="684"/>
      <c r="AC109" s="684"/>
      <c r="AD109" s="684"/>
      <c r="AE109" s="684"/>
      <c r="AF109" s="684"/>
      <c r="AG109" s="684"/>
      <c r="AH109" s="684"/>
      <c r="AI109" s="684"/>
      <c r="AJ109" s="684"/>
      <c r="AK109" s="684"/>
      <c r="AL109" s="684"/>
      <c r="AM109" s="684"/>
      <c r="AN109" s="684"/>
      <c r="AO109" s="684"/>
      <c r="AP109" s="684"/>
      <c r="AQ109" s="926"/>
      <c r="AR109" s="1792"/>
    </row>
    <row r="110" spans="1:44" s="669" customFormat="1" x14ac:dyDescent="0.3">
      <c r="A110" s="677" t="s">
        <v>275</v>
      </c>
      <c r="B110" s="674">
        <v>0</v>
      </c>
      <c r="C110" s="674">
        <f>I110+L110+O110+R110+U110+X110+AA110+AD110+AG110+AJ110+AM110+AP110</f>
        <v>19250</v>
      </c>
      <c r="D110" s="674">
        <f>I110+L110+O110+R110+U110+X110+AA110+AD110+AG110+AJ110+AM110+AP110</f>
        <v>19250</v>
      </c>
      <c r="E110" s="674">
        <f>F110</f>
        <v>19250</v>
      </c>
      <c r="F110" s="674">
        <f>K110+N110+Q110+T110+W110+Z110+AC110+AF110+AI110+AL110+AO110+AQ110</f>
        <v>19250</v>
      </c>
      <c r="G110" s="674">
        <f>F110/C110*100</f>
        <v>100</v>
      </c>
      <c r="H110" s="674">
        <f>F110/D110*100</f>
        <v>100</v>
      </c>
      <c r="I110" s="674"/>
      <c r="J110" s="675"/>
      <c r="K110" s="925"/>
      <c r="L110" s="676"/>
      <c r="M110" s="676"/>
      <c r="N110" s="676"/>
      <c r="O110" s="676"/>
      <c r="P110" s="676"/>
      <c r="Q110" s="676"/>
      <c r="R110" s="676"/>
      <c r="S110" s="676"/>
      <c r="T110" s="676"/>
      <c r="U110" s="676"/>
      <c r="V110" s="676"/>
      <c r="W110" s="676"/>
      <c r="X110" s="676"/>
      <c r="Y110" s="676"/>
      <c r="Z110" s="676"/>
      <c r="AA110" s="679">
        <v>5775</v>
      </c>
      <c r="AB110" s="679"/>
      <c r="AC110" s="679"/>
      <c r="AD110" s="679">
        <v>13475</v>
      </c>
      <c r="AE110" s="679"/>
      <c r="AF110" s="679">
        <v>5775</v>
      </c>
      <c r="AG110" s="676"/>
      <c r="AH110" s="676"/>
      <c r="AI110" s="676"/>
      <c r="AJ110" s="676"/>
      <c r="AK110" s="676"/>
      <c r="AL110" s="676"/>
      <c r="AM110" s="676"/>
      <c r="AN110" s="676"/>
      <c r="AO110" s="701">
        <v>13475</v>
      </c>
      <c r="AP110" s="676"/>
      <c r="AQ110" s="925"/>
      <c r="AR110" s="1793"/>
    </row>
    <row r="111" spans="1:44" s="669" customFormat="1" ht="65.25" customHeight="1" x14ac:dyDescent="0.3">
      <c r="A111" s="690" t="s">
        <v>568</v>
      </c>
      <c r="B111" s="691"/>
      <c r="C111" s="691">
        <f>C114+C116</f>
        <v>4683.5999999999995</v>
      </c>
      <c r="D111" s="691">
        <f>D114+D116</f>
        <v>4683.5999999999995</v>
      </c>
      <c r="E111" s="691">
        <f t="shared" ref="E111:F111" si="71">E114</f>
        <v>4679.01</v>
      </c>
      <c r="F111" s="691">
        <f t="shared" si="71"/>
        <v>4679.01</v>
      </c>
      <c r="G111" s="691">
        <f>G114</f>
        <v>99.901998462720996</v>
      </c>
      <c r="H111" s="691">
        <f>H114</f>
        <v>99.901998462720996</v>
      </c>
      <c r="I111" s="691">
        <f>I114</f>
        <v>0</v>
      </c>
      <c r="J111" s="691">
        <f t="shared" ref="J111:AQ111" si="72">J114</f>
        <v>0</v>
      </c>
      <c r="K111" s="691">
        <f t="shared" si="72"/>
        <v>0</v>
      </c>
      <c r="L111" s="691">
        <f t="shared" si="72"/>
        <v>0</v>
      </c>
      <c r="M111" s="691">
        <f t="shared" si="72"/>
        <v>0</v>
      </c>
      <c r="N111" s="691">
        <f t="shared" si="72"/>
        <v>0</v>
      </c>
      <c r="O111" s="691">
        <f t="shared" si="72"/>
        <v>0</v>
      </c>
      <c r="P111" s="691">
        <f t="shared" si="72"/>
        <v>0</v>
      </c>
      <c r="Q111" s="691">
        <f t="shared" si="72"/>
        <v>0</v>
      </c>
      <c r="R111" s="691">
        <f t="shared" si="72"/>
        <v>0</v>
      </c>
      <c r="S111" s="691">
        <f t="shared" si="72"/>
        <v>0</v>
      </c>
      <c r="T111" s="691">
        <f t="shared" si="72"/>
        <v>0</v>
      </c>
      <c r="U111" s="691">
        <f t="shared" si="72"/>
        <v>0</v>
      </c>
      <c r="V111" s="691">
        <f t="shared" si="72"/>
        <v>0</v>
      </c>
      <c r="W111" s="691">
        <f t="shared" si="72"/>
        <v>0</v>
      </c>
      <c r="X111" s="691">
        <f t="shared" si="72"/>
        <v>0</v>
      </c>
      <c r="Y111" s="691">
        <f t="shared" si="72"/>
        <v>0</v>
      </c>
      <c r="Z111" s="691">
        <f t="shared" si="72"/>
        <v>0</v>
      </c>
      <c r="AA111" s="691">
        <f t="shared" si="72"/>
        <v>0</v>
      </c>
      <c r="AB111" s="691">
        <f t="shared" si="72"/>
        <v>0</v>
      </c>
      <c r="AC111" s="691">
        <f t="shared" si="72"/>
        <v>0</v>
      </c>
      <c r="AD111" s="691">
        <f t="shared" si="72"/>
        <v>150</v>
      </c>
      <c r="AE111" s="691">
        <f t="shared" si="72"/>
        <v>0</v>
      </c>
      <c r="AF111" s="691">
        <f t="shared" si="72"/>
        <v>150</v>
      </c>
      <c r="AG111" s="691">
        <f t="shared" si="72"/>
        <v>4285.49</v>
      </c>
      <c r="AH111" s="691">
        <f t="shared" si="72"/>
        <v>0</v>
      </c>
      <c r="AI111" s="691">
        <f t="shared" si="72"/>
        <v>4285.49</v>
      </c>
      <c r="AJ111" s="691">
        <f t="shared" si="72"/>
        <v>248.11</v>
      </c>
      <c r="AK111" s="691">
        <f t="shared" si="72"/>
        <v>0</v>
      </c>
      <c r="AL111" s="691">
        <f t="shared" si="72"/>
        <v>0</v>
      </c>
      <c r="AM111" s="691">
        <f t="shared" si="72"/>
        <v>0</v>
      </c>
      <c r="AN111" s="691">
        <f t="shared" si="72"/>
        <v>0</v>
      </c>
      <c r="AO111" s="691">
        <f t="shared" si="72"/>
        <v>0</v>
      </c>
      <c r="AP111" s="691">
        <f t="shared" si="72"/>
        <v>0</v>
      </c>
      <c r="AQ111" s="691">
        <f t="shared" si="72"/>
        <v>243.52</v>
      </c>
      <c r="AR111" s="1791" t="s">
        <v>714</v>
      </c>
    </row>
    <row r="112" spans="1:44" s="669" customFormat="1" x14ac:dyDescent="0.3">
      <c r="A112" s="677" t="s">
        <v>29</v>
      </c>
      <c r="B112" s="674"/>
      <c r="C112" s="674"/>
      <c r="D112" s="674"/>
      <c r="E112" s="674"/>
      <c r="F112" s="674"/>
      <c r="G112" s="674"/>
      <c r="H112" s="674"/>
      <c r="I112" s="674"/>
      <c r="J112" s="675"/>
      <c r="K112" s="925"/>
      <c r="L112" s="676"/>
      <c r="M112" s="676"/>
      <c r="N112" s="676"/>
      <c r="O112" s="676"/>
      <c r="P112" s="676"/>
      <c r="Q112" s="676"/>
      <c r="R112" s="676"/>
      <c r="S112" s="676"/>
      <c r="T112" s="676"/>
      <c r="U112" s="676"/>
      <c r="V112" s="676"/>
      <c r="W112" s="676"/>
      <c r="X112" s="676"/>
      <c r="Y112" s="676"/>
      <c r="Z112" s="676"/>
      <c r="AA112" s="676"/>
      <c r="AB112" s="676"/>
      <c r="AC112" s="676"/>
      <c r="AD112" s="676"/>
      <c r="AE112" s="676"/>
      <c r="AF112" s="676"/>
      <c r="AG112" s="676"/>
      <c r="AH112" s="676"/>
      <c r="AI112" s="676"/>
      <c r="AJ112" s="676"/>
      <c r="AK112" s="676"/>
      <c r="AL112" s="676"/>
      <c r="AM112" s="676"/>
      <c r="AN112" s="676"/>
      <c r="AO112" s="676"/>
      <c r="AP112" s="676"/>
      <c r="AQ112" s="925"/>
      <c r="AR112" s="1792"/>
    </row>
    <row r="113" spans="1:44" s="669" customFormat="1" x14ac:dyDescent="0.3">
      <c r="A113" s="677" t="s">
        <v>382</v>
      </c>
      <c r="B113" s="674"/>
      <c r="C113" s="674"/>
      <c r="D113" s="674"/>
      <c r="E113" s="674"/>
      <c r="F113" s="674"/>
      <c r="G113" s="674"/>
      <c r="H113" s="674"/>
      <c r="I113" s="674"/>
      <c r="J113" s="675"/>
      <c r="K113" s="925"/>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925"/>
      <c r="AR113" s="1792"/>
    </row>
    <row r="114" spans="1:44" s="669" customFormat="1" x14ac:dyDescent="0.3">
      <c r="A114" s="677" t="s">
        <v>28</v>
      </c>
      <c r="B114" s="674"/>
      <c r="C114" s="674">
        <f>I114+L114+O114+R114+U114+X114+AA114+AD114+AG114+AJ114+AM114+AP114</f>
        <v>4683.5999999999995</v>
      </c>
      <c r="D114" s="674">
        <f>I114+L114+O114+R114+U114+X114+AA114+AD114+AG114+AJ114+AM114+AP114</f>
        <v>4683.5999999999995</v>
      </c>
      <c r="E114" s="674">
        <f>F114</f>
        <v>4679.01</v>
      </c>
      <c r="F114" s="674">
        <f>K114+N114+Q114+T114+W114+Z114+AC114+AF114+AI114+AL114+AO114+AQ114</f>
        <v>4679.01</v>
      </c>
      <c r="G114" s="674">
        <f>F114/C114*100</f>
        <v>99.901998462720996</v>
      </c>
      <c r="H114" s="674">
        <f>F114/D114*100</f>
        <v>99.901998462720996</v>
      </c>
      <c r="I114" s="674"/>
      <c r="J114" s="675"/>
      <c r="K114" s="925"/>
      <c r="L114" s="676"/>
      <c r="M114" s="676"/>
      <c r="N114" s="676"/>
      <c r="O114" s="676"/>
      <c r="P114" s="676"/>
      <c r="Q114" s="676"/>
      <c r="R114" s="676"/>
      <c r="S114" s="676"/>
      <c r="T114" s="676"/>
      <c r="U114" s="676"/>
      <c r="V114" s="676"/>
      <c r="W114" s="676"/>
      <c r="X114" s="676"/>
      <c r="Y114" s="676"/>
      <c r="Z114" s="676"/>
      <c r="AA114" s="676"/>
      <c r="AB114" s="676"/>
      <c r="AC114" s="676"/>
      <c r="AD114" s="679">
        <v>150</v>
      </c>
      <c r="AE114" s="679"/>
      <c r="AF114" s="679">
        <v>150</v>
      </c>
      <c r="AG114" s="676">
        <v>4285.49</v>
      </c>
      <c r="AH114" s="676"/>
      <c r="AI114" s="676">
        <v>4285.49</v>
      </c>
      <c r="AJ114" s="676">
        <v>248.11</v>
      </c>
      <c r="AK114" s="676"/>
      <c r="AL114" s="676"/>
      <c r="AM114" s="676"/>
      <c r="AN114" s="676"/>
      <c r="AO114" s="676"/>
      <c r="AP114" s="676"/>
      <c r="AQ114" s="928">
        <v>243.52</v>
      </c>
      <c r="AR114" s="1792"/>
    </row>
    <row r="115" spans="1:44" s="669" customFormat="1" x14ac:dyDescent="0.3">
      <c r="A115" s="680" t="s">
        <v>380</v>
      </c>
      <c r="B115" s="674"/>
      <c r="C115" s="674"/>
      <c r="D115" s="674"/>
      <c r="E115" s="674"/>
      <c r="F115" s="674"/>
      <c r="G115" s="674"/>
      <c r="H115" s="674"/>
      <c r="I115" s="674"/>
      <c r="J115" s="675"/>
      <c r="K115" s="925"/>
      <c r="L115" s="676"/>
      <c r="M115" s="676"/>
      <c r="N115" s="676"/>
      <c r="O115" s="676"/>
      <c r="P115" s="676"/>
      <c r="Q115" s="676"/>
      <c r="R115" s="676"/>
      <c r="S115" s="676"/>
      <c r="T115" s="676"/>
      <c r="U115" s="676"/>
      <c r="V115" s="676"/>
      <c r="W115" s="676"/>
      <c r="X115" s="676"/>
      <c r="Y115" s="676"/>
      <c r="Z115" s="676"/>
      <c r="AA115" s="676"/>
      <c r="AB115" s="676"/>
      <c r="AC115" s="676"/>
      <c r="AD115" s="676"/>
      <c r="AE115" s="676"/>
      <c r="AF115" s="676"/>
      <c r="AG115" s="676"/>
      <c r="AH115" s="676"/>
      <c r="AI115" s="676"/>
      <c r="AJ115" s="676"/>
      <c r="AK115" s="676"/>
      <c r="AL115" s="676"/>
      <c r="AM115" s="676"/>
      <c r="AN115" s="676"/>
      <c r="AO115" s="676"/>
      <c r="AP115" s="676"/>
      <c r="AQ115" s="925"/>
      <c r="AR115" s="1792"/>
    </row>
    <row r="116" spans="1:44" s="669" customFormat="1" x14ac:dyDescent="0.3">
      <c r="A116" s="677" t="s">
        <v>275</v>
      </c>
      <c r="B116" s="674"/>
      <c r="C116" s="674"/>
      <c r="D116" s="674"/>
      <c r="E116" s="674"/>
      <c r="F116" s="674"/>
      <c r="G116" s="674"/>
      <c r="H116" s="674"/>
      <c r="I116" s="674"/>
      <c r="J116" s="675"/>
      <c r="K116" s="925"/>
      <c r="L116" s="676"/>
      <c r="M116" s="676"/>
      <c r="N116" s="676"/>
      <c r="O116" s="676"/>
      <c r="P116" s="676"/>
      <c r="Q116" s="676"/>
      <c r="R116" s="676"/>
      <c r="S116" s="676"/>
      <c r="T116" s="676"/>
      <c r="U116" s="676"/>
      <c r="V116" s="676"/>
      <c r="W116" s="676"/>
      <c r="X116" s="676"/>
      <c r="Y116" s="676"/>
      <c r="Z116" s="676"/>
      <c r="AA116" s="679"/>
      <c r="AB116" s="676"/>
      <c r="AC116" s="676"/>
      <c r="AD116" s="679"/>
      <c r="AE116" s="676"/>
      <c r="AF116" s="676"/>
      <c r="AG116" s="676"/>
      <c r="AH116" s="676"/>
      <c r="AI116" s="676"/>
      <c r="AJ116" s="676"/>
      <c r="AK116" s="676"/>
      <c r="AL116" s="676"/>
      <c r="AM116" s="676"/>
      <c r="AN116" s="676"/>
      <c r="AO116" s="676"/>
      <c r="AP116" s="676"/>
      <c r="AQ116" s="925"/>
      <c r="AR116" s="1793"/>
    </row>
    <row r="117" spans="1:44" ht="18" customHeight="1" x14ac:dyDescent="0.3">
      <c r="A117" s="697" t="s">
        <v>430</v>
      </c>
      <c r="B117" s="698">
        <f>B118+B119+B120+B122</f>
        <v>2416.1999999999998</v>
      </c>
      <c r="C117" s="699">
        <f>C118+C119+C120+C122</f>
        <v>298196.31200000003</v>
      </c>
      <c r="D117" s="699">
        <f t="shared" ref="D117:F117" si="73">D118+D119+D120+D122</f>
        <v>205527.91200000004</v>
      </c>
      <c r="E117" s="699">
        <f t="shared" si="73"/>
        <v>195252.61</v>
      </c>
      <c r="F117" s="699">
        <f t="shared" si="73"/>
        <v>195252.61</v>
      </c>
      <c r="G117" s="699">
        <f>F117/C117*100</f>
        <v>65.477875527850244</v>
      </c>
      <c r="H117" s="699">
        <f>F117/D117*100</f>
        <v>95.000532093178634</v>
      </c>
      <c r="I117" s="699">
        <f>I118+I119+I120+I122</f>
        <v>15151.74</v>
      </c>
      <c r="J117" s="699">
        <f t="shared" ref="J117" si="74">J118+J119+J120+J122</f>
        <v>0</v>
      </c>
      <c r="K117" s="699">
        <f>K118+K119+K120+K122</f>
        <v>7924.84</v>
      </c>
      <c r="L117" s="699">
        <f t="shared" ref="L117:AQ117" si="75">L118+L119+L120+L122</f>
        <v>25281.85</v>
      </c>
      <c r="M117" s="699">
        <f t="shared" si="75"/>
        <v>978.3</v>
      </c>
      <c r="N117" s="699">
        <f t="shared" si="75"/>
        <v>20829.129999999997</v>
      </c>
      <c r="O117" s="699">
        <f t="shared" si="75"/>
        <v>16877.149999999998</v>
      </c>
      <c r="P117" s="699">
        <f t="shared" si="75"/>
        <v>978.3</v>
      </c>
      <c r="Q117" s="699">
        <f t="shared" si="75"/>
        <v>17412.93</v>
      </c>
      <c r="R117" s="699">
        <f t="shared" si="75"/>
        <v>17327.32</v>
      </c>
      <c r="S117" s="699">
        <f t="shared" si="75"/>
        <v>978.3</v>
      </c>
      <c r="T117" s="699">
        <f t="shared" si="75"/>
        <v>17809.05</v>
      </c>
      <c r="U117" s="699">
        <f t="shared" si="75"/>
        <v>18173.544000000002</v>
      </c>
      <c r="V117" s="699">
        <f t="shared" si="75"/>
        <v>978.3</v>
      </c>
      <c r="W117" s="699">
        <f t="shared" si="75"/>
        <v>17701.13</v>
      </c>
      <c r="X117" s="699">
        <f t="shared" si="75"/>
        <v>17855.953999999998</v>
      </c>
      <c r="Y117" s="699">
        <f t="shared" si="75"/>
        <v>978.3</v>
      </c>
      <c r="Z117" s="699">
        <f t="shared" si="75"/>
        <v>14328.96</v>
      </c>
      <c r="AA117" s="699">
        <f t="shared" si="75"/>
        <v>19296.874000000003</v>
      </c>
      <c r="AB117" s="699">
        <f t="shared" si="75"/>
        <v>978.3</v>
      </c>
      <c r="AC117" s="699">
        <f t="shared" si="75"/>
        <v>16611.2</v>
      </c>
      <c r="AD117" s="699">
        <f t="shared" si="75"/>
        <v>58285.049999999996</v>
      </c>
      <c r="AE117" s="699">
        <f t="shared" si="75"/>
        <v>978.3</v>
      </c>
      <c r="AF117" s="699">
        <f t="shared" si="75"/>
        <v>13365.609999999999</v>
      </c>
      <c r="AG117" s="699">
        <f t="shared" si="75"/>
        <v>18029.439999999999</v>
      </c>
      <c r="AH117" s="699">
        <f t="shared" si="75"/>
        <v>978.3</v>
      </c>
      <c r="AI117" s="699">
        <f t="shared" si="75"/>
        <v>16741.059999999998</v>
      </c>
      <c r="AJ117" s="699">
        <f t="shared" si="75"/>
        <v>29368.85</v>
      </c>
      <c r="AK117" s="699">
        <f t="shared" si="75"/>
        <v>978.3</v>
      </c>
      <c r="AL117" s="699">
        <f t="shared" si="75"/>
        <v>14583.240000000002</v>
      </c>
      <c r="AM117" s="699">
        <f t="shared" si="75"/>
        <v>12332.810000000001</v>
      </c>
      <c r="AN117" s="699">
        <f t="shared" si="75"/>
        <v>978.3</v>
      </c>
      <c r="AO117" s="699">
        <f t="shared" si="75"/>
        <v>19265.990000000002</v>
      </c>
      <c r="AP117" s="699">
        <f t="shared" si="75"/>
        <v>12194.73</v>
      </c>
      <c r="AQ117" s="699">
        <f t="shared" si="75"/>
        <v>18679.469999999998</v>
      </c>
      <c r="AR117" s="925"/>
    </row>
    <row r="118" spans="1:44" x14ac:dyDescent="0.3">
      <c r="A118" s="677" t="s">
        <v>29</v>
      </c>
      <c r="B118" s="674">
        <v>0</v>
      </c>
      <c r="C118" s="674"/>
      <c r="D118" s="674"/>
      <c r="E118" s="674"/>
      <c r="F118" s="674"/>
      <c r="G118" s="699"/>
      <c r="H118" s="699"/>
      <c r="I118" s="700"/>
      <c r="J118" s="700"/>
      <c r="K118" s="700"/>
      <c r="L118" s="700"/>
      <c r="M118" s="700"/>
      <c r="N118" s="700"/>
      <c r="O118" s="700"/>
      <c r="P118" s="700"/>
      <c r="Q118" s="700"/>
      <c r="R118" s="700"/>
      <c r="S118" s="700"/>
      <c r="T118" s="700"/>
      <c r="U118" s="700"/>
      <c r="V118" s="700"/>
      <c r="W118" s="700"/>
      <c r="X118" s="700"/>
      <c r="Y118" s="700"/>
      <c r="Z118" s="700"/>
      <c r="AA118" s="700"/>
      <c r="AB118" s="700"/>
      <c r="AC118" s="700"/>
      <c r="AD118" s="700"/>
      <c r="AE118" s="700"/>
      <c r="AF118" s="700"/>
      <c r="AG118" s="700"/>
      <c r="AH118" s="700"/>
      <c r="AI118" s="700"/>
      <c r="AJ118" s="700"/>
      <c r="AK118" s="700"/>
      <c r="AL118" s="700"/>
      <c r="AM118" s="700"/>
      <c r="AN118" s="700"/>
      <c r="AO118" s="700"/>
      <c r="AP118" s="700"/>
      <c r="AQ118" s="700"/>
      <c r="AR118" s="925"/>
    </row>
    <row r="119" spans="1:44" x14ac:dyDescent="0.3">
      <c r="A119" s="677" t="s">
        <v>382</v>
      </c>
      <c r="B119" s="674">
        <v>0</v>
      </c>
      <c r="C119" s="674"/>
      <c r="D119" s="674"/>
      <c r="E119" s="674"/>
      <c r="F119" s="674"/>
      <c r="G119" s="699"/>
      <c r="H119" s="699"/>
      <c r="I119" s="700"/>
      <c r="J119" s="701"/>
      <c r="K119" s="700"/>
      <c r="L119" s="700"/>
      <c r="M119" s="701"/>
      <c r="N119" s="700"/>
      <c r="O119" s="700"/>
      <c r="P119" s="701"/>
      <c r="Q119" s="700"/>
      <c r="R119" s="700"/>
      <c r="S119" s="701"/>
      <c r="T119" s="700"/>
      <c r="U119" s="700"/>
      <c r="V119" s="701"/>
      <c r="W119" s="700"/>
      <c r="X119" s="700"/>
      <c r="Y119" s="701"/>
      <c r="Z119" s="700"/>
      <c r="AA119" s="700"/>
      <c r="AB119" s="701"/>
      <c r="AC119" s="700"/>
      <c r="AD119" s="700"/>
      <c r="AE119" s="701"/>
      <c r="AF119" s="700"/>
      <c r="AG119" s="700"/>
      <c r="AH119" s="701"/>
      <c r="AI119" s="700"/>
      <c r="AJ119" s="700"/>
      <c r="AK119" s="701"/>
      <c r="AL119" s="700"/>
      <c r="AM119" s="700"/>
      <c r="AN119" s="701"/>
      <c r="AO119" s="700"/>
      <c r="AP119" s="700"/>
      <c r="AQ119" s="700"/>
      <c r="AR119" s="925"/>
    </row>
    <row r="120" spans="1:44" x14ac:dyDescent="0.3">
      <c r="A120" s="677" t="s">
        <v>28</v>
      </c>
      <c r="B120" s="674">
        <v>2416.1999999999998</v>
      </c>
      <c r="C120" s="674">
        <f>C24+C42+C72</f>
        <v>298196.31200000003</v>
      </c>
      <c r="D120" s="674">
        <f>D72</f>
        <v>205527.91200000004</v>
      </c>
      <c r="E120" s="674">
        <f>F120</f>
        <v>195252.61</v>
      </c>
      <c r="F120" s="674">
        <f>K120+N120+Q120+T120+W120+Z120+AC120+AF120+AI120+AL120+AO120+AQ120</f>
        <v>195252.61</v>
      </c>
      <c r="G120" s="699">
        <f t="shared" ref="G120" si="76">F120/C120*100</f>
        <v>65.477875527850244</v>
      </c>
      <c r="H120" s="699">
        <f t="shared" ref="H120" si="77">F120/D120*100</f>
        <v>95.000532093178634</v>
      </c>
      <c r="I120" s="700">
        <f t="shared" ref="I120:AQ120" si="78">I24+I42+I72</f>
        <v>15151.74</v>
      </c>
      <c r="J120" s="700">
        <f t="shared" si="78"/>
        <v>0</v>
      </c>
      <c r="K120" s="700">
        <f t="shared" si="78"/>
        <v>7924.84</v>
      </c>
      <c r="L120" s="700">
        <f t="shared" si="78"/>
        <v>25281.85</v>
      </c>
      <c r="M120" s="700">
        <f t="shared" si="78"/>
        <v>978.3</v>
      </c>
      <c r="N120" s="700">
        <f t="shared" si="78"/>
        <v>20829.129999999997</v>
      </c>
      <c r="O120" s="700">
        <f t="shared" si="78"/>
        <v>16877.149999999998</v>
      </c>
      <c r="P120" s="700">
        <f t="shared" si="78"/>
        <v>978.3</v>
      </c>
      <c r="Q120" s="700">
        <f t="shared" si="78"/>
        <v>17412.93</v>
      </c>
      <c r="R120" s="700">
        <f t="shared" si="78"/>
        <v>17327.32</v>
      </c>
      <c r="S120" s="700">
        <f t="shared" si="78"/>
        <v>978.3</v>
      </c>
      <c r="T120" s="700">
        <f t="shared" si="78"/>
        <v>17809.05</v>
      </c>
      <c r="U120" s="700">
        <f t="shared" si="78"/>
        <v>18173.544000000002</v>
      </c>
      <c r="V120" s="700">
        <f t="shared" si="78"/>
        <v>978.3</v>
      </c>
      <c r="W120" s="700">
        <f t="shared" si="78"/>
        <v>17701.13</v>
      </c>
      <c r="X120" s="700">
        <f t="shared" si="78"/>
        <v>17855.953999999998</v>
      </c>
      <c r="Y120" s="700">
        <f t="shared" si="78"/>
        <v>978.3</v>
      </c>
      <c r="Z120" s="700">
        <f t="shared" si="78"/>
        <v>14328.96</v>
      </c>
      <c r="AA120" s="700">
        <f t="shared" si="78"/>
        <v>19296.874000000003</v>
      </c>
      <c r="AB120" s="700">
        <f t="shared" si="78"/>
        <v>978.3</v>
      </c>
      <c r="AC120" s="700">
        <f t="shared" si="78"/>
        <v>16611.2</v>
      </c>
      <c r="AD120" s="700">
        <f t="shared" si="78"/>
        <v>58285.049999999996</v>
      </c>
      <c r="AE120" s="700">
        <f t="shared" si="78"/>
        <v>978.3</v>
      </c>
      <c r="AF120" s="700">
        <f t="shared" si="78"/>
        <v>13365.609999999999</v>
      </c>
      <c r="AG120" s="700">
        <f t="shared" si="78"/>
        <v>18029.439999999999</v>
      </c>
      <c r="AH120" s="700">
        <f t="shared" si="78"/>
        <v>978.3</v>
      </c>
      <c r="AI120" s="700">
        <f t="shared" si="78"/>
        <v>16741.059999999998</v>
      </c>
      <c r="AJ120" s="700">
        <f t="shared" si="78"/>
        <v>29368.85</v>
      </c>
      <c r="AK120" s="700">
        <f t="shared" si="78"/>
        <v>978.3</v>
      </c>
      <c r="AL120" s="700">
        <f t="shared" si="78"/>
        <v>14583.240000000002</v>
      </c>
      <c r="AM120" s="700">
        <f t="shared" si="78"/>
        <v>12332.810000000001</v>
      </c>
      <c r="AN120" s="700">
        <f t="shared" si="78"/>
        <v>978.3</v>
      </c>
      <c r="AO120" s="700">
        <f t="shared" si="78"/>
        <v>19265.990000000002</v>
      </c>
      <c r="AP120" s="700">
        <f t="shared" si="78"/>
        <v>12194.73</v>
      </c>
      <c r="AQ120" s="700">
        <f t="shared" si="78"/>
        <v>18679.469999999998</v>
      </c>
      <c r="AR120" s="925"/>
    </row>
    <row r="121" spans="1:44" s="685" customFormat="1" x14ac:dyDescent="0.25">
      <c r="A121" s="680" t="s">
        <v>380</v>
      </c>
      <c r="B121" s="681"/>
      <c r="C121" s="681"/>
      <c r="D121" s="681"/>
      <c r="E121" s="681"/>
      <c r="F121" s="681"/>
      <c r="G121" s="699"/>
      <c r="H121" s="699"/>
      <c r="I121" s="700"/>
      <c r="J121" s="702"/>
      <c r="K121" s="700"/>
      <c r="L121" s="700"/>
      <c r="M121" s="703"/>
      <c r="N121" s="700"/>
      <c r="O121" s="700"/>
      <c r="P121" s="703"/>
      <c r="Q121" s="700"/>
      <c r="R121" s="700"/>
      <c r="S121" s="703"/>
      <c r="T121" s="700"/>
      <c r="U121" s="700"/>
      <c r="V121" s="703"/>
      <c r="W121" s="700"/>
      <c r="X121" s="700"/>
      <c r="Y121" s="703"/>
      <c r="Z121" s="700"/>
      <c r="AA121" s="700"/>
      <c r="AB121" s="703"/>
      <c r="AC121" s="700"/>
      <c r="AD121" s="700"/>
      <c r="AE121" s="703"/>
      <c r="AF121" s="700"/>
      <c r="AG121" s="700"/>
      <c r="AH121" s="703"/>
      <c r="AI121" s="700"/>
      <c r="AJ121" s="700"/>
      <c r="AK121" s="703"/>
      <c r="AL121" s="700"/>
      <c r="AM121" s="700"/>
      <c r="AN121" s="703"/>
      <c r="AO121" s="700"/>
      <c r="AP121" s="700"/>
      <c r="AQ121" s="700"/>
      <c r="AR121" s="926"/>
    </row>
    <row r="122" spans="1:44" x14ac:dyDescent="0.3">
      <c r="A122" s="677" t="s">
        <v>275</v>
      </c>
      <c r="B122" s="674">
        <v>0</v>
      </c>
      <c r="C122" s="674"/>
      <c r="D122" s="674"/>
      <c r="E122" s="674"/>
      <c r="F122" s="674"/>
      <c r="G122" s="699"/>
      <c r="H122" s="699"/>
      <c r="I122" s="700"/>
      <c r="J122" s="701"/>
      <c r="K122" s="700"/>
      <c r="L122" s="700"/>
      <c r="M122" s="701"/>
      <c r="N122" s="700"/>
      <c r="O122" s="700"/>
      <c r="P122" s="701"/>
      <c r="Q122" s="700"/>
      <c r="R122" s="700"/>
      <c r="S122" s="701"/>
      <c r="T122" s="700"/>
      <c r="U122" s="700"/>
      <c r="V122" s="701"/>
      <c r="W122" s="700"/>
      <c r="X122" s="700"/>
      <c r="Y122" s="701"/>
      <c r="Z122" s="700"/>
      <c r="AA122" s="700"/>
      <c r="AB122" s="701"/>
      <c r="AC122" s="700"/>
      <c r="AD122" s="700"/>
      <c r="AE122" s="701"/>
      <c r="AF122" s="700"/>
      <c r="AG122" s="700"/>
      <c r="AH122" s="701"/>
      <c r="AI122" s="700"/>
      <c r="AJ122" s="700"/>
      <c r="AK122" s="701"/>
      <c r="AL122" s="700"/>
      <c r="AM122" s="700"/>
      <c r="AN122" s="701"/>
      <c r="AO122" s="700"/>
      <c r="AP122" s="700"/>
      <c r="AQ122" s="700"/>
      <c r="AR122" s="925"/>
    </row>
    <row r="123" spans="1:44" x14ac:dyDescent="0.3">
      <c r="A123" s="1795" t="s">
        <v>431</v>
      </c>
      <c r="B123" s="1796"/>
      <c r="C123" s="1796"/>
      <c r="D123" s="1796"/>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1796"/>
      <c r="AI123" s="1796"/>
      <c r="AJ123" s="1796"/>
      <c r="AK123" s="1796"/>
      <c r="AL123" s="1796"/>
      <c r="AM123" s="1796"/>
      <c r="AN123" s="1796"/>
      <c r="AO123" s="1796"/>
      <c r="AP123" s="1797"/>
      <c r="AQ123" s="712"/>
      <c r="AR123" s="925"/>
    </row>
    <row r="124" spans="1:44" s="669" customFormat="1" ht="90.75" customHeight="1" x14ac:dyDescent="0.3">
      <c r="A124" s="689" t="s">
        <v>432</v>
      </c>
      <c r="B124" s="704">
        <f>B125+B126+B127+B129</f>
        <v>5662.4</v>
      </c>
      <c r="C124" s="704">
        <f>C125+C126+C127+C129</f>
        <v>14700.900000000001</v>
      </c>
      <c r="D124" s="704">
        <f>D125+D126+D127+D129</f>
        <v>14700.900000000001</v>
      </c>
      <c r="E124" s="704">
        <f t="shared" ref="E124:F124" si="79">E125+E126+E127+E129</f>
        <v>14654.91</v>
      </c>
      <c r="F124" s="704">
        <f t="shared" si="79"/>
        <v>14654.91</v>
      </c>
      <c r="G124" s="704">
        <f>F124/C124*100</f>
        <v>99.687162010489132</v>
      </c>
      <c r="H124" s="704">
        <f>F124/D124*100</f>
        <v>99.687162010489132</v>
      </c>
      <c r="I124" s="704">
        <f>I125+I126+I127+I129</f>
        <v>369.51</v>
      </c>
      <c r="J124" s="704">
        <f t="shared" ref="J124:AQ124" si="80">J125+J126+J127+J129</f>
        <v>0</v>
      </c>
      <c r="K124" s="704">
        <f>K125+K126+K127+K129</f>
        <v>368.52</v>
      </c>
      <c r="L124" s="704">
        <f t="shared" si="80"/>
        <v>360.74</v>
      </c>
      <c r="M124" s="704">
        <f t="shared" si="80"/>
        <v>0</v>
      </c>
      <c r="N124" s="704">
        <f t="shared" si="80"/>
        <v>343.74</v>
      </c>
      <c r="O124" s="704">
        <f t="shared" si="80"/>
        <v>360.74</v>
      </c>
      <c r="P124" s="704">
        <f t="shared" si="80"/>
        <v>0</v>
      </c>
      <c r="Q124" s="704">
        <f t="shared" si="80"/>
        <v>365.36</v>
      </c>
      <c r="R124" s="704">
        <f t="shared" si="80"/>
        <v>360.74</v>
      </c>
      <c r="S124" s="704">
        <f t="shared" si="80"/>
        <v>0</v>
      </c>
      <c r="T124" s="704">
        <f t="shared" si="80"/>
        <v>347.27</v>
      </c>
      <c r="U124" s="704">
        <f t="shared" si="80"/>
        <v>775.07</v>
      </c>
      <c r="V124" s="704">
        <f t="shared" si="80"/>
        <v>0</v>
      </c>
      <c r="W124" s="704">
        <f t="shared" si="80"/>
        <v>354.13</v>
      </c>
      <c r="X124" s="704">
        <f t="shared" si="80"/>
        <v>447.88</v>
      </c>
      <c r="Y124" s="704">
        <f t="shared" si="80"/>
        <v>0</v>
      </c>
      <c r="Z124" s="704">
        <f t="shared" si="80"/>
        <v>481.6</v>
      </c>
      <c r="AA124" s="704">
        <f t="shared" si="80"/>
        <v>4115.28</v>
      </c>
      <c r="AB124" s="704">
        <f t="shared" si="80"/>
        <v>0</v>
      </c>
      <c r="AC124" s="704">
        <f t="shared" si="80"/>
        <v>434.69</v>
      </c>
      <c r="AD124" s="704">
        <f t="shared" si="80"/>
        <v>5369.83</v>
      </c>
      <c r="AE124" s="704">
        <f t="shared" si="80"/>
        <v>0</v>
      </c>
      <c r="AF124" s="704">
        <f t="shared" si="80"/>
        <v>9030.61</v>
      </c>
      <c r="AG124" s="704">
        <f t="shared" si="80"/>
        <v>777.12</v>
      </c>
      <c r="AH124" s="704">
        <f t="shared" si="80"/>
        <v>0</v>
      </c>
      <c r="AI124" s="704">
        <f t="shared" si="80"/>
        <v>600.16</v>
      </c>
      <c r="AJ124" s="704">
        <f t="shared" si="80"/>
        <v>533.04999999999995</v>
      </c>
      <c r="AK124" s="704">
        <f t="shared" si="80"/>
        <v>0</v>
      </c>
      <c r="AL124" s="704">
        <f t="shared" si="80"/>
        <v>551.76</v>
      </c>
      <c r="AM124" s="704">
        <f t="shared" si="80"/>
        <v>533.01</v>
      </c>
      <c r="AN124" s="704">
        <f t="shared" si="80"/>
        <v>0</v>
      </c>
      <c r="AO124" s="704">
        <f t="shared" si="80"/>
        <v>687.71</v>
      </c>
      <c r="AP124" s="704">
        <f t="shared" si="80"/>
        <v>697.93</v>
      </c>
      <c r="AQ124" s="704">
        <f t="shared" si="80"/>
        <v>1089.3599999999999</v>
      </c>
      <c r="AR124" s="1801"/>
    </row>
    <row r="125" spans="1:44" s="669" customFormat="1" x14ac:dyDescent="0.3">
      <c r="A125" s="677" t="s">
        <v>29</v>
      </c>
      <c r="B125" s="674">
        <v>0</v>
      </c>
      <c r="C125" s="674"/>
      <c r="D125" s="674"/>
      <c r="E125" s="674"/>
      <c r="F125" s="674"/>
      <c r="G125" s="674"/>
      <c r="H125" s="674"/>
      <c r="I125" s="674"/>
      <c r="J125" s="674"/>
      <c r="K125" s="674"/>
      <c r="L125" s="674"/>
      <c r="M125" s="674"/>
      <c r="N125" s="674"/>
      <c r="O125" s="674"/>
      <c r="P125" s="674"/>
      <c r="Q125" s="674"/>
      <c r="R125" s="674"/>
      <c r="S125" s="674"/>
      <c r="T125" s="674"/>
      <c r="U125" s="674"/>
      <c r="V125" s="674"/>
      <c r="W125" s="674"/>
      <c r="X125" s="674"/>
      <c r="Y125" s="674"/>
      <c r="Z125" s="674"/>
      <c r="AA125" s="674"/>
      <c r="AB125" s="674"/>
      <c r="AC125" s="674"/>
      <c r="AD125" s="674"/>
      <c r="AE125" s="674"/>
      <c r="AF125" s="674"/>
      <c r="AG125" s="674"/>
      <c r="AH125" s="674"/>
      <c r="AI125" s="674"/>
      <c r="AJ125" s="674"/>
      <c r="AK125" s="674"/>
      <c r="AL125" s="674"/>
      <c r="AM125" s="674"/>
      <c r="AN125" s="674"/>
      <c r="AO125" s="674"/>
      <c r="AP125" s="674"/>
      <c r="AQ125" s="925"/>
      <c r="AR125" s="1802"/>
    </row>
    <row r="126" spans="1:44" s="669" customFormat="1" x14ac:dyDescent="0.3">
      <c r="A126" s="677" t="s">
        <v>382</v>
      </c>
      <c r="B126" s="674">
        <v>0</v>
      </c>
      <c r="C126" s="674">
        <f t="shared" ref="C126:C128" si="81">I126+L126+O126+R126+U126+X126+AA126+AD126+AG126+AJ126+AM126+AP126</f>
        <v>0</v>
      </c>
      <c r="D126" s="674">
        <f>D132+D138</f>
        <v>0</v>
      </c>
      <c r="E126" s="674"/>
      <c r="F126" s="674"/>
      <c r="G126" s="674"/>
      <c r="H126" s="674"/>
      <c r="I126" s="674">
        <f t="shared" ref="I126:X128" si="82">I132+I138</f>
        <v>0</v>
      </c>
      <c r="J126" s="674">
        <f t="shared" si="82"/>
        <v>0</v>
      </c>
      <c r="K126" s="674">
        <f t="shared" si="82"/>
        <v>0</v>
      </c>
      <c r="L126" s="674">
        <f t="shared" si="82"/>
        <v>0</v>
      </c>
      <c r="M126" s="674">
        <f t="shared" si="82"/>
        <v>0</v>
      </c>
      <c r="N126" s="674">
        <f t="shared" si="82"/>
        <v>0</v>
      </c>
      <c r="O126" s="674">
        <f t="shared" si="82"/>
        <v>0</v>
      </c>
      <c r="P126" s="674">
        <f t="shared" si="82"/>
        <v>0</v>
      </c>
      <c r="Q126" s="674">
        <f t="shared" si="82"/>
        <v>0</v>
      </c>
      <c r="R126" s="674">
        <f t="shared" si="82"/>
        <v>0</v>
      </c>
      <c r="S126" s="674">
        <f t="shared" si="82"/>
        <v>0</v>
      </c>
      <c r="T126" s="674">
        <f t="shared" si="82"/>
        <v>0</v>
      </c>
      <c r="U126" s="674">
        <f t="shared" si="82"/>
        <v>0</v>
      </c>
      <c r="V126" s="674">
        <f t="shared" si="82"/>
        <v>0</v>
      </c>
      <c r="W126" s="674">
        <f t="shared" si="82"/>
        <v>0</v>
      </c>
      <c r="X126" s="674">
        <f t="shared" si="82"/>
        <v>0</v>
      </c>
      <c r="Y126" s="674">
        <f t="shared" ref="Y126:AP126" si="83">Y132+Y138</f>
        <v>0</v>
      </c>
      <c r="Z126" s="674">
        <f t="shared" si="83"/>
        <v>0</v>
      </c>
      <c r="AA126" s="674">
        <f t="shared" si="83"/>
        <v>0</v>
      </c>
      <c r="AB126" s="674">
        <f t="shared" si="83"/>
        <v>0</v>
      </c>
      <c r="AC126" s="674">
        <f t="shared" si="83"/>
        <v>0</v>
      </c>
      <c r="AD126" s="674">
        <f t="shared" si="83"/>
        <v>0</v>
      </c>
      <c r="AE126" s="674">
        <f t="shared" si="83"/>
        <v>0</v>
      </c>
      <c r="AF126" s="674">
        <f t="shared" si="83"/>
        <v>0</v>
      </c>
      <c r="AG126" s="674">
        <f t="shared" si="83"/>
        <v>0</v>
      </c>
      <c r="AH126" s="674">
        <f t="shared" si="83"/>
        <v>0</v>
      </c>
      <c r="AI126" s="674">
        <f t="shared" si="83"/>
        <v>0</v>
      </c>
      <c r="AJ126" s="674">
        <f t="shared" si="83"/>
        <v>0</v>
      </c>
      <c r="AK126" s="674">
        <f t="shared" si="83"/>
        <v>0</v>
      </c>
      <c r="AL126" s="674">
        <f t="shared" si="83"/>
        <v>0</v>
      </c>
      <c r="AM126" s="674">
        <f t="shared" si="83"/>
        <v>0</v>
      </c>
      <c r="AN126" s="674">
        <f t="shared" si="83"/>
        <v>0</v>
      </c>
      <c r="AO126" s="674">
        <f t="shared" si="83"/>
        <v>0</v>
      </c>
      <c r="AP126" s="674">
        <f t="shared" si="83"/>
        <v>0</v>
      </c>
      <c r="AQ126" s="674">
        <f t="shared" ref="AQ126" si="84">AQ132+AQ138</f>
        <v>0</v>
      </c>
      <c r="AR126" s="1802"/>
    </row>
    <row r="127" spans="1:44" s="669" customFormat="1" x14ac:dyDescent="0.3">
      <c r="A127" s="677" t="s">
        <v>28</v>
      </c>
      <c r="B127" s="674">
        <v>5662.4</v>
      </c>
      <c r="C127" s="674">
        <f t="shared" si="81"/>
        <v>14700.900000000001</v>
      </c>
      <c r="D127" s="674">
        <f t="shared" ref="D127:D128" si="85">D133+D139</f>
        <v>14700.900000000001</v>
      </c>
      <c r="E127" s="674">
        <f>F127</f>
        <v>14654.91</v>
      </c>
      <c r="F127" s="674">
        <f>K127+N127+Q127+T127+W127+Z127+AC127+AF127+AI127+AL127+AO127+AQ127</f>
        <v>14654.91</v>
      </c>
      <c r="G127" s="674"/>
      <c r="H127" s="674"/>
      <c r="I127" s="674">
        <f>I133+I139</f>
        <v>369.51</v>
      </c>
      <c r="J127" s="674">
        <f t="shared" ref="J127:AQ128" si="86">J133+J139</f>
        <v>0</v>
      </c>
      <c r="K127" s="674">
        <f t="shared" si="86"/>
        <v>368.52</v>
      </c>
      <c r="L127" s="674">
        <f t="shared" si="86"/>
        <v>360.74</v>
      </c>
      <c r="M127" s="674">
        <f t="shared" si="86"/>
        <v>0</v>
      </c>
      <c r="N127" s="674">
        <f t="shared" si="86"/>
        <v>343.74</v>
      </c>
      <c r="O127" s="674">
        <f t="shared" si="86"/>
        <v>360.74</v>
      </c>
      <c r="P127" s="674">
        <f t="shared" si="86"/>
        <v>0</v>
      </c>
      <c r="Q127" s="674">
        <f t="shared" si="86"/>
        <v>365.36</v>
      </c>
      <c r="R127" s="674">
        <f t="shared" si="86"/>
        <v>360.74</v>
      </c>
      <c r="S127" s="674">
        <f t="shared" si="86"/>
        <v>0</v>
      </c>
      <c r="T127" s="674">
        <f t="shared" si="86"/>
        <v>347.27</v>
      </c>
      <c r="U127" s="674">
        <f t="shared" si="86"/>
        <v>775.07</v>
      </c>
      <c r="V127" s="674">
        <f t="shared" si="86"/>
        <v>0</v>
      </c>
      <c r="W127" s="674">
        <f t="shared" si="86"/>
        <v>354.13</v>
      </c>
      <c r="X127" s="674">
        <f t="shared" si="86"/>
        <v>447.88</v>
      </c>
      <c r="Y127" s="674">
        <f t="shared" si="86"/>
        <v>0</v>
      </c>
      <c r="Z127" s="674">
        <f t="shared" si="86"/>
        <v>481.6</v>
      </c>
      <c r="AA127" s="674">
        <f t="shared" si="86"/>
        <v>4115.28</v>
      </c>
      <c r="AB127" s="674">
        <f t="shared" si="86"/>
        <v>0</v>
      </c>
      <c r="AC127" s="674">
        <f t="shared" si="86"/>
        <v>434.69</v>
      </c>
      <c r="AD127" s="674">
        <f t="shared" si="86"/>
        <v>5369.83</v>
      </c>
      <c r="AE127" s="674">
        <f t="shared" si="86"/>
        <v>0</v>
      </c>
      <c r="AF127" s="674">
        <f t="shared" si="86"/>
        <v>9030.61</v>
      </c>
      <c r="AG127" s="674">
        <f t="shared" si="86"/>
        <v>777.12</v>
      </c>
      <c r="AH127" s="674">
        <f t="shared" si="86"/>
        <v>0</v>
      </c>
      <c r="AI127" s="674">
        <f t="shared" si="86"/>
        <v>600.16</v>
      </c>
      <c r="AJ127" s="674">
        <f t="shared" si="86"/>
        <v>533.04999999999995</v>
      </c>
      <c r="AK127" s="674">
        <f t="shared" si="86"/>
        <v>0</v>
      </c>
      <c r="AL127" s="674">
        <f t="shared" si="86"/>
        <v>551.76</v>
      </c>
      <c r="AM127" s="674">
        <f t="shared" si="86"/>
        <v>533.01</v>
      </c>
      <c r="AN127" s="674">
        <f t="shared" si="86"/>
        <v>0</v>
      </c>
      <c r="AO127" s="674">
        <f t="shared" si="86"/>
        <v>687.71</v>
      </c>
      <c r="AP127" s="674">
        <f t="shared" si="86"/>
        <v>697.93</v>
      </c>
      <c r="AQ127" s="674">
        <f t="shared" si="86"/>
        <v>1089.3599999999999</v>
      </c>
      <c r="AR127" s="1802"/>
    </row>
    <row r="128" spans="1:44" s="685" customFormat="1" x14ac:dyDescent="0.25">
      <c r="A128" s="680" t="s">
        <v>380</v>
      </c>
      <c r="B128" s="681"/>
      <c r="C128" s="681">
        <f t="shared" si="81"/>
        <v>0</v>
      </c>
      <c r="D128" s="674">
        <f t="shared" si="85"/>
        <v>0</v>
      </c>
      <c r="E128" s="681"/>
      <c r="F128" s="681"/>
      <c r="G128" s="681"/>
      <c r="H128" s="681"/>
      <c r="I128" s="674">
        <f t="shared" si="82"/>
        <v>0</v>
      </c>
      <c r="J128" s="674">
        <f t="shared" si="82"/>
        <v>0</v>
      </c>
      <c r="K128" s="674">
        <f t="shared" si="82"/>
        <v>0</v>
      </c>
      <c r="L128" s="674">
        <f t="shared" si="82"/>
        <v>0</v>
      </c>
      <c r="M128" s="674">
        <f t="shared" si="82"/>
        <v>0</v>
      </c>
      <c r="N128" s="674">
        <f t="shared" si="82"/>
        <v>0</v>
      </c>
      <c r="O128" s="674">
        <f t="shared" si="82"/>
        <v>0</v>
      </c>
      <c r="P128" s="674">
        <f t="shared" si="82"/>
        <v>0</v>
      </c>
      <c r="Q128" s="674">
        <f t="shared" si="82"/>
        <v>0</v>
      </c>
      <c r="R128" s="674">
        <f t="shared" si="82"/>
        <v>0</v>
      </c>
      <c r="S128" s="674">
        <f t="shared" si="82"/>
        <v>0</v>
      </c>
      <c r="T128" s="674">
        <f t="shared" si="82"/>
        <v>0</v>
      </c>
      <c r="U128" s="674">
        <f t="shared" si="82"/>
        <v>0</v>
      </c>
      <c r="V128" s="674">
        <f t="shared" si="82"/>
        <v>0</v>
      </c>
      <c r="W128" s="674">
        <f t="shared" si="82"/>
        <v>0</v>
      </c>
      <c r="X128" s="674">
        <f t="shared" si="82"/>
        <v>0</v>
      </c>
      <c r="Y128" s="674">
        <f t="shared" si="86"/>
        <v>0</v>
      </c>
      <c r="Z128" s="674">
        <f t="shared" si="86"/>
        <v>0</v>
      </c>
      <c r="AA128" s="674">
        <f t="shared" si="86"/>
        <v>0</v>
      </c>
      <c r="AB128" s="674">
        <f t="shared" si="86"/>
        <v>0</v>
      </c>
      <c r="AC128" s="674">
        <f t="shared" si="86"/>
        <v>0</v>
      </c>
      <c r="AD128" s="674">
        <f t="shared" si="86"/>
        <v>0</v>
      </c>
      <c r="AE128" s="674">
        <f t="shared" si="86"/>
        <v>0</v>
      </c>
      <c r="AF128" s="674">
        <f t="shared" si="86"/>
        <v>0</v>
      </c>
      <c r="AG128" s="674">
        <f t="shared" si="86"/>
        <v>0</v>
      </c>
      <c r="AH128" s="674">
        <f t="shared" si="86"/>
        <v>0</v>
      </c>
      <c r="AI128" s="674">
        <f t="shared" si="86"/>
        <v>0</v>
      </c>
      <c r="AJ128" s="674">
        <f t="shared" si="86"/>
        <v>0</v>
      </c>
      <c r="AK128" s="674">
        <f t="shared" si="86"/>
        <v>0</v>
      </c>
      <c r="AL128" s="674">
        <f t="shared" si="86"/>
        <v>0</v>
      </c>
      <c r="AM128" s="674">
        <f t="shared" si="86"/>
        <v>0</v>
      </c>
      <c r="AN128" s="674">
        <f t="shared" si="86"/>
        <v>0</v>
      </c>
      <c r="AO128" s="674">
        <f t="shared" si="86"/>
        <v>0</v>
      </c>
      <c r="AP128" s="674">
        <f t="shared" si="86"/>
        <v>0</v>
      </c>
      <c r="AQ128" s="674">
        <f t="shared" si="86"/>
        <v>0</v>
      </c>
      <c r="AR128" s="1802"/>
    </row>
    <row r="129" spans="1:44" s="669" customFormat="1" x14ac:dyDescent="0.3">
      <c r="A129" s="677" t="s">
        <v>275</v>
      </c>
      <c r="B129" s="674">
        <v>0</v>
      </c>
      <c r="C129" s="674"/>
      <c r="D129" s="674"/>
      <c r="E129" s="674"/>
      <c r="F129" s="674"/>
      <c r="G129" s="674"/>
      <c r="H129" s="674"/>
      <c r="I129" s="674"/>
      <c r="J129" s="675"/>
      <c r="K129" s="925"/>
      <c r="L129" s="674"/>
      <c r="M129" s="676"/>
      <c r="N129" s="676"/>
      <c r="O129" s="674"/>
      <c r="P129" s="676"/>
      <c r="Q129" s="676"/>
      <c r="R129" s="674"/>
      <c r="S129" s="676"/>
      <c r="T129" s="676"/>
      <c r="U129" s="674"/>
      <c r="V129" s="676"/>
      <c r="W129" s="676"/>
      <c r="X129" s="674"/>
      <c r="Y129" s="676"/>
      <c r="Z129" s="676"/>
      <c r="AA129" s="674"/>
      <c r="AB129" s="676"/>
      <c r="AC129" s="676"/>
      <c r="AD129" s="674"/>
      <c r="AE129" s="676"/>
      <c r="AF129" s="676"/>
      <c r="AG129" s="674"/>
      <c r="AH129" s="676"/>
      <c r="AI129" s="676"/>
      <c r="AJ129" s="674"/>
      <c r="AK129" s="676"/>
      <c r="AL129" s="676"/>
      <c r="AM129" s="674"/>
      <c r="AN129" s="676"/>
      <c r="AO129" s="676"/>
      <c r="AP129" s="674"/>
      <c r="AQ129" s="925"/>
      <c r="AR129" s="1803"/>
    </row>
    <row r="130" spans="1:44" s="669" customFormat="1" ht="203.25" customHeight="1" x14ac:dyDescent="0.3">
      <c r="A130" s="690" t="s">
        <v>433</v>
      </c>
      <c r="B130" s="691">
        <f>B131+B132+B133+B135</f>
        <v>5662.4</v>
      </c>
      <c r="C130" s="691">
        <f>C131+C132+C133+C135</f>
        <v>8589.4000000000015</v>
      </c>
      <c r="D130" s="691">
        <f>D131+D132+D133+D135</f>
        <v>8589.4000000000015</v>
      </c>
      <c r="E130" s="691">
        <f t="shared" ref="E130" si="87">E131+E132+E133+E135</f>
        <v>8589.27</v>
      </c>
      <c r="F130" s="691">
        <f>F131+F132+F133+F135</f>
        <v>8589.27</v>
      </c>
      <c r="G130" s="691">
        <f>F130/C130*100</f>
        <v>99.998486506624431</v>
      </c>
      <c r="H130" s="691">
        <f>F130/D130*100</f>
        <v>99.998486506624431</v>
      </c>
      <c r="I130" s="691">
        <f>I131+I132+I133+I135</f>
        <v>0</v>
      </c>
      <c r="J130" s="691">
        <f t="shared" ref="J130:AQ130" si="88">J131+J132+J133+J135</f>
        <v>0</v>
      </c>
      <c r="K130" s="691">
        <f t="shared" si="88"/>
        <v>0</v>
      </c>
      <c r="L130" s="691">
        <f t="shared" si="88"/>
        <v>0</v>
      </c>
      <c r="M130" s="691">
        <f t="shared" si="88"/>
        <v>0</v>
      </c>
      <c r="N130" s="691">
        <f t="shared" si="88"/>
        <v>0</v>
      </c>
      <c r="O130" s="691">
        <f t="shared" si="88"/>
        <v>0</v>
      </c>
      <c r="P130" s="691">
        <f t="shared" si="88"/>
        <v>0</v>
      </c>
      <c r="Q130" s="691">
        <f t="shared" si="88"/>
        <v>0</v>
      </c>
      <c r="R130" s="691">
        <f t="shared" si="88"/>
        <v>0</v>
      </c>
      <c r="S130" s="691">
        <f t="shared" si="88"/>
        <v>0</v>
      </c>
      <c r="T130" s="691">
        <f t="shared" si="88"/>
        <v>0</v>
      </c>
      <c r="U130" s="691">
        <f t="shared" si="88"/>
        <v>0</v>
      </c>
      <c r="V130" s="691">
        <f t="shared" si="88"/>
        <v>0</v>
      </c>
      <c r="W130" s="691">
        <f t="shared" si="88"/>
        <v>0</v>
      </c>
      <c r="X130" s="691">
        <f t="shared" si="88"/>
        <v>0</v>
      </c>
      <c r="Y130" s="691">
        <f t="shared" si="88"/>
        <v>0</v>
      </c>
      <c r="Z130" s="691">
        <f t="shared" si="88"/>
        <v>0</v>
      </c>
      <c r="AA130" s="691">
        <f t="shared" si="88"/>
        <v>3667.4</v>
      </c>
      <c r="AB130" s="691">
        <f t="shared" si="88"/>
        <v>0</v>
      </c>
      <c r="AC130" s="691">
        <f t="shared" si="88"/>
        <v>0</v>
      </c>
      <c r="AD130" s="691">
        <f t="shared" si="88"/>
        <v>4921.95</v>
      </c>
      <c r="AE130" s="691">
        <f t="shared" si="88"/>
        <v>0</v>
      </c>
      <c r="AF130" s="691">
        <f t="shared" si="88"/>
        <v>8589.27</v>
      </c>
      <c r="AG130" s="691">
        <f t="shared" si="88"/>
        <v>0.01</v>
      </c>
      <c r="AH130" s="691">
        <f t="shared" si="88"/>
        <v>0</v>
      </c>
      <c r="AI130" s="691">
        <f t="shared" si="88"/>
        <v>0</v>
      </c>
      <c r="AJ130" s="691">
        <f t="shared" si="88"/>
        <v>0.04</v>
      </c>
      <c r="AK130" s="691">
        <f t="shared" si="88"/>
        <v>0</v>
      </c>
      <c r="AL130" s="691">
        <f t="shared" si="88"/>
        <v>0</v>
      </c>
      <c r="AM130" s="691">
        <f t="shared" si="88"/>
        <v>0</v>
      </c>
      <c r="AN130" s="691">
        <f t="shared" si="88"/>
        <v>0</v>
      </c>
      <c r="AO130" s="691">
        <f t="shared" si="88"/>
        <v>0</v>
      </c>
      <c r="AP130" s="691">
        <f t="shared" si="88"/>
        <v>0</v>
      </c>
      <c r="AQ130" s="691">
        <f t="shared" si="88"/>
        <v>0</v>
      </c>
      <c r="AR130" s="1791" t="s">
        <v>736</v>
      </c>
    </row>
    <row r="131" spans="1:44" s="669" customFormat="1" x14ac:dyDescent="0.3">
      <c r="A131" s="677" t="s">
        <v>29</v>
      </c>
      <c r="B131" s="674">
        <v>0</v>
      </c>
      <c r="C131" s="674"/>
      <c r="D131" s="674"/>
      <c r="E131" s="674"/>
      <c r="F131" s="674"/>
      <c r="G131" s="674"/>
      <c r="H131" s="674"/>
      <c r="I131" s="674"/>
      <c r="J131" s="705"/>
      <c r="K131" s="928"/>
      <c r="L131" s="701"/>
      <c r="M131" s="701"/>
      <c r="N131" s="701"/>
      <c r="O131" s="701"/>
      <c r="P131" s="701"/>
      <c r="Q131" s="701"/>
      <c r="R131" s="701"/>
      <c r="S131" s="701"/>
      <c r="T131" s="701"/>
      <c r="U131" s="701"/>
      <c r="V131" s="701"/>
      <c r="W131" s="701"/>
      <c r="X131" s="701"/>
      <c r="Y131" s="701"/>
      <c r="Z131" s="701"/>
      <c r="AA131" s="701"/>
      <c r="AB131" s="701"/>
      <c r="AC131" s="701"/>
      <c r="AD131" s="701"/>
      <c r="AE131" s="701"/>
      <c r="AF131" s="701"/>
      <c r="AG131" s="701"/>
      <c r="AH131" s="701"/>
      <c r="AI131" s="701"/>
      <c r="AJ131" s="701"/>
      <c r="AK131" s="701"/>
      <c r="AL131" s="701"/>
      <c r="AM131" s="701"/>
      <c r="AN131" s="701"/>
      <c r="AO131" s="701"/>
      <c r="AP131" s="701"/>
      <c r="AQ131" s="925"/>
      <c r="AR131" s="1792"/>
    </row>
    <row r="132" spans="1:44" s="669" customFormat="1" x14ac:dyDescent="0.3">
      <c r="A132" s="677" t="s">
        <v>382</v>
      </c>
      <c r="B132" s="674">
        <v>0</v>
      </c>
      <c r="C132" s="674"/>
      <c r="D132" s="674"/>
      <c r="E132" s="674"/>
      <c r="F132" s="674"/>
      <c r="G132" s="674"/>
      <c r="H132" s="674"/>
      <c r="I132" s="674"/>
      <c r="J132" s="706"/>
      <c r="K132" s="929"/>
      <c r="L132" s="700"/>
      <c r="M132" s="700"/>
      <c r="N132" s="700"/>
      <c r="O132" s="700"/>
      <c r="P132" s="700"/>
      <c r="Q132" s="700"/>
      <c r="R132" s="700"/>
      <c r="S132" s="700"/>
      <c r="T132" s="700"/>
      <c r="U132" s="700"/>
      <c r="V132" s="700"/>
      <c r="W132" s="700"/>
      <c r="X132" s="700"/>
      <c r="Y132" s="700"/>
      <c r="Z132" s="700"/>
      <c r="AA132" s="700"/>
      <c r="AB132" s="700"/>
      <c r="AC132" s="700"/>
      <c r="AD132" s="700"/>
      <c r="AE132" s="700"/>
      <c r="AF132" s="700"/>
      <c r="AG132" s="700"/>
      <c r="AH132" s="700"/>
      <c r="AI132" s="700"/>
      <c r="AJ132" s="700"/>
      <c r="AK132" s="700"/>
      <c r="AL132" s="700"/>
      <c r="AM132" s="700"/>
      <c r="AN132" s="700"/>
      <c r="AO132" s="700"/>
      <c r="AP132" s="700"/>
      <c r="AQ132" s="925"/>
      <c r="AR132" s="1792"/>
    </row>
    <row r="133" spans="1:44" s="669" customFormat="1" x14ac:dyDescent="0.3">
      <c r="A133" s="677" t="s">
        <v>28</v>
      </c>
      <c r="B133" s="674">
        <v>5662.4</v>
      </c>
      <c r="C133" s="674">
        <f t="shared" ref="C133" si="89">I133+L133+O133+R133+U133+X133+AA133+AD133+AG133+AJ133+AM133+AP133</f>
        <v>8589.4000000000015</v>
      </c>
      <c r="D133" s="674">
        <f>I133+L133+O133+R133+U133+X133+AA133+AD133+AG133+AJ133+AM133+AP133</f>
        <v>8589.4000000000015</v>
      </c>
      <c r="E133" s="674">
        <f t="shared" ref="E133" si="90">F133</f>
        <v>8589.27</v>
      </c>
      <c r="F133" s="674">
        <f t="shared" ref="F133" si="91">K133+N133+Q133+T133+W133+Z133+AC133+AF133+AI133+AL133+AO133+AQ133</f>
        <v>8589.27</v>
      </c>
      <c r="G133" s="674">
        <f t="shared" ref="G133" si="92">F133/C133*100</f>
        <v>99.998486506624431</v>
      </c>
      <c r="H133" s="674">
        <f t="shared" ref="H133" si="93">F133/D133*100</f>
        <v>99.998486506624431</v>
      </c>
      <c r="I133" s="674"/>
      <c r="J133" s="706"/>
      <c r="K133" s="929"/>
      <c r="L133" s="700"/>
      <c r="M133" s="700"/>
      <c r="N133" s="700"/>
      <c r="O133" s="700"/>
      <c r="P133" s="700"/>
      <c r="Q133" s="700"/>
      <c r="R133" s="700"/>
      <c r="S133" s="700"/>
      <c r="T133" s="700"/>
      <c r="U133" s="700"/>
      <c r="V133" s="700"/>
      <c r="W133" s="700"/>
      <c r="X133" s="700"/>
      <c r="Y133" s="700"/>
      <c r="Z133" s="700"/>
      <c r="AA133" s="700">
        <v>3667.4</v>
      </c>
      <c r="AB133" s="700"/>
      <c r="AC133" s="700"/>
      <c r="AD133" s="700">
        <v>4921.95</v>
      </c>
      <c r="AE133" s="700"/>
      <c r="AF133" s="700">
        <v>8589.27</v>
      </c>
      <c r="AG133" s="700">
        <v>0.01</v>
      </c>
      <c r="AH133" s="700"/>
      <c r="AI133" s="700"/>
      <c r="AJ133" s="700">
        <v>0.04</v>
      </c>
      <c r="AK133" s="700"/>
      <c r="AL133" s="700"/>
      <c r="AM133" s="700"/>
      <c r="AN133" s="700"/>
      <c r="AO133" s="700"/>
      <c r="AP133" s="700"/>
      <c r="AQ133" s="925"/>
      <c r="AR133" s="1792"/>
    </row>
    <row r="134" spans="1:44" s="685" customFormat="1" x14ac:dyDescent="0.25">
      <c r="A134" s="680" t="s">
        <v>380</v>
      </c>
      <c r="B134" s="681"/>
      <c r="C134" s="681"/>
      <c r="D134" s="674"/>
      <c r="E134" s="674"/>
      <c r="F134" s="674"/>
      <c r="G134" s="674"/>
      <c r="H134" s="674"/>
      <c r="I134" s="682"/>
      <c r="J134" s="707"/>
      <c r="K134" s="930"/>
      <c r="L134" s="708"/>
      <c r="M134" s="708"/>
      <c r="N134" s="708"/>
      <c r="O134" s="708"/>
      <c r="P134" s="708"/>
      <c r="Q134" s="708"/>
      <c r="R134" s="708"/>
      <c r="S134" s="708"/>
      <c r="T134" s="708"/>
      <c r="U134" s="708"/>
      <c r="V134" s="708"/>
      <c r="W134" s="708"/>
      <c r="X134" s="708"/>
      <c r="Y134" s="708"/>
      <c r="Z134" s="708"/>
      <c r="AA134" s="708"/>
      <c r="AB134" s="708"/>
      <c r="AC134" s="708"/>
      <c r="AD134" s="708"/>
      <c r="AE134" s="708"/>
      <c r="AF134" s="708"/>
      <c r="AG134" s="708"/>
      <c r="AH134" s="708"/>
      <c r="AI134" s="708"/>
      <c r="AJ134" s="708"/>
      <c r="AK134" s="708"/>
      <c r="AL134" s="708"/>
      <c r="AM134" s="708"/>
      <c r="AN134" s="708"/>
      <c r="AO134" s="708"/>
      <c r="AP134" s="708"/>
      <c r="AQ134" s="926"/>
      <c r="AR134" s="1792"/>
    </row>
    <row r="135" spans="1:44" s="669" customFormat="1" x14ac:dyDescent="0.3">
      <c r="A135" s="677" t="s">
        <v>275</v>
      </c>
      <c r="B135" s="674">
        <v>0</v>
      </c>
      <c r="C135" s="674"/>
      <c r="D135" s="674"/>
      <c r="E135" s="674"/>
      <c r="F135" s="674"/>
      <c r="G135" s="674"/>
      <c r="H135" s="674"/>
      <c r="I135" s="674"/>
      <c r="J135" s="705"/>
      <c r="K135" s="928"/>
      <c r="L135" s="701"/>
      <c r="M135" s="701"/>
      <c r="N135" s="701"/>
      <c r="O135" s="701"/>
      <c r="P135" s="701"/>
      <c r="Q135" s="701"/>
      <c r="R135" s="701"/>
      <c r="S135" s="701"/>
      <c r="T135" s="701"/>
      <c r="U135" s="701"/>
      <c r="V135" s="701"/>
      <c r="W135" s="701"/>
      <c r="X135" s="701"/>
      <c r="Y135" s="701"/>
      <c r="Z135" s="701"/>
      <c r="AA135" s="701"/>
      <c r="AB135" s="701"/>
      <c r="AC135" s="701"/>
      <c r="AD135" s="701"/>
      <c r="AE135" s="701"/>
      <c r="AF135" s="701"/>
      <c r="AG135" s="701"/>
      <c r="AH135" s="701"/>
      <c r="AI135" s="701"/>
      <c r="AJ135" s="701"/>
      <c r="AK135" s="701"/>
      <c r="AL135" s="701"/>
      <c r="AM135" s="701"/>
      <c r="AN135" s="701"/>
      <c r="AO135" s="701"/>
      <c r="AP135" s="701"/>
      <c r="AQ135" s="925"/>
      <c r="AR135" s="1793"/>
    </row>
    <row r="136" spans="1:44" s="669" customFormat="1" ht="69" customHeight="1" x14ac:dyDescent="0.3">
      <c r="A136" s="690" t="s">
        <v>668</v>
      </c>
      <c r="B136" s="691">
        <f>B137+B138+B139+B141</f>
        <v>5662.4</v>
      </c>
      <c r="C136" s="691">
        <f t="shared" ref="C136:AQ136" si="94">C137+C138+C139+C141</f>
        <v>6111.5000000000009</v>
      </c>
      <c r="D136" s="691">
        <f t="shared" si="94"/>
        <v>6111.5000000000009</v>
      </c>
      <c r="E136" s="691">
        <f t="shared" si="94"/>
        <v>6065.6399999999994</v>
      </c>
      <c r="F136" s="691">
        <f t="shared" si="94"/>
        <v>6065.6399999999994</v>
      </c>
      <c r="G136" s="691">
        <f>F136/C136*100</f>
        <v>99.249611388366162</v>
      </c>
      <c r="H136" s="691">
        <f>F136/D136*100</f>
        <v>99.249611388366162</v>
      </c>
      <c r="I136" s="691">
        <f t="shared" si="94"/>
        <v>369.51</v>
      </c>
      <c r="J136" s="691">
        <f t="shared" si="94"/>
        <v>0</v>
      </c>
      <c r="K136" s="691">
        <f t="shared" si="94"/>
        <v>368.52</v>
      </c>
      <c r="L136" s="691">
        <f t="shared" si="94"/>
        <v>360.74</v>
      </c>
      <c r="M136" s="691">
        <f t="shared" si="94"/>
        <v>0</v>
      </c>
      <c r="N136" s="691">
        <f t="shared" si="94"/>
        <v>343.74</v>
      </c>
      <c r="O136" s="691">
        <f t="shared" si="94"/>
        <v>360.74</v>
      </c>
      <c r="P136" s="691">
        <f t="shared" si="94"/>
        <v>0</v>
      </c>
      <c r="Q136" s="691">
        <f t="shared" si="94"/>
        <v>365.36</v>
      </c>
      <c r="R136" s="691">
        <f t="shared" si="94"/>
        <v>360.74</v>
      </c>
      <c r="S136" s="691">
        <f t="shared" si="94"/>
        <v>0</v>
      </c>
      <c r="T136" s="691">
        <f t="shared" si="94"/>
        <v>347.27</v>
      </c>
      <c r="U136" s="691">
        <f t="shared" si="94"/>
        <v>775.07</v>
      </c>
      <c r="V136" s="691">
        <f t="shared" si="94"/>
        <v>0</v>
      </c>
      <c r="W136" s="691">
        <f t="shared" si="94"/>
        <v>354.13</v>
      </c>
      <c r="X136" s="691">
        <f t="shared" si="94"/>
        <v>447.88</v>
      </c>
      <c r="Y136" s="691">
        <f t="shared" si="94"/>
        <v>0</v>
      </c>
      <c r="Z136" s="691">
        <f t="shared" si="94"/>
        <v>481.6</v>
      </c>
      <c r="AA136" s="691">
        <f t="shared" si="94"/>
        <v>447.88</v>
      </c>
      <c r="AB136" s="691">
        <f t="shared" si="94"/>
        <v>0</v>
      </c>
      <c r="AC136" s="691">
        <f t="shared" si="94"/>
        <v>434.69</v>
      </c>
      <c r="AD136" s="691">
        <f t="shared" si="94"/>
        <v>447.88</v>
      </c>
      <c r="AE136" s="691">
        <f t="shared" si="94"/>
        <v>0</v>
      </c>
      <c r="AF136" s="691">
        <f t="shared" si="94"/>
        <v>441.34</v>
      </c>
      <c r="AG136" s="691">
        <f t="shared" si="94"/>
        <v>777.11</v>
      </c>
      <c r="AH136" s="691">
        <f t="shared" si="94"/>
        <v>0</v>
      </c>
      <c r="AI136" s="691">
        <f t="shared" si="94"/>
        <v>600.16</v>
      </c>
      <c r="AJ136" s="691">
        <f t="shared" si="94"/>
        <v>533.01</v>
      </c>
      <c r="AK136" s="691">
        <f t="shared" si="94"/>
        <v>0</v>
      </c>
      <c r="AL136" s="691">
        <f t="shared" si="94"/>
        <v>551.76</v>
      </c>
      <c r="AM136" s="691">
        <f t="shared" si="94"/>
        <v>533.01</v>
      </c>
      <c r="AN136" s="691">
        <f t="shared" si="94"/>
        <v>0</v>
      </c>
      <c r="AO136" s="691">
        <f t="shared" si="94"/>
        <v>687.71</v>
      </c>
      <c r="AP136" s="691">
        <f t="shared" si="94"/>
        <v>697.93</v>
      </c>
      <c r="AQ136" s="691">
        <f t="shared" si="94"/>
        <v>1089.3599999999999</v>
      </c>
      <c r="AR136" s="1794" t="s">
        <v>810</v>
      </c>
    </row>
    <row r="137" spans="1:44" s="669" customFormat="1" x14ac:dyDescent="0.3">
      <c r="A137" s="677" t="s">
        <v>29</v>
      </c>
      <c r="B137" s="674">
        <v>0</v>
      </c>
      <c r="C137" s="674"/>
      <c r="D137" s="674"/>
      <c r="E137" s="674"/>
      <c r="F137" s="674"/>
      <c r="G137" s="674"/>
      <c r="H137" s="674"/>
      <c r="I137" s="674"/>
      <c r="J137" s="675"/>
      <c r="K137" s="925"/>
      <c r="L137" s="676"/>
      <c r="M137" s="676"/>
      <c r="N137" s="676"/>
      <c r="O137" s="676"/>
      <c r="P137" s="676"/>
      <c r="Q137" s="676"/>
      <c r="R137" s="676"/>
      <c r="S137" s="676"/>
      <c r="T137" s="676"/>
      <c r="U137" s="676"/>
      <c r="V137" s="676"/>
      <c r="W137" s="676"/>
      <c r="X137" s="676"/>
      <c r="Y137" s="676"/>
      <c r="Z137" s="676"/>
      <c r="AA137" s="676"/>
      <c r="AB137" s="676"/>
      <c r="AC137" s="676"/>
      <c r="AD137" s="676"/>
      <c r="AE137" s="676"/>
      <c r="AF137" s="676"/>
      <c r="AG137" s="676"/>
      <c r="AH137" s="676"/>
      <c r="AI137" s="676"/>
      <c r="AJ137" s="676"/>
      <c r="AK137" s="676"/>
      <c r="AL137" s="676"/>
      <c r="AM137" s="676"/>
      <c r="AN137" s="676"/>
      <c r="AO137" s="676"/>
      <c r="AP137" s="676"/>
      <c r="AQ137" s="925"/>
      <c r="AR137" s="1792"/>
    </row>
    <row r="138" spans="1:44" s="669" customFormat="1" x14ac:dyDescent="0.3">
      <c r="A138" s="677" t="s">
        <v>382</v>
      </c>
      <c r="B138" s="674">
        <v>0</v>
      </c>
      <c r="C138" s="674"/>
      <c r="D138" s="674"/>
      <c r="E138" s="674"/>
      <c r="F138" s="674"/>
      <c r="G138" s="674"/>
      <c r="H138" s="674"/>
      <c r="I138" s="674"/>
      <c r="J138" s="675"/>
      <c r="K138" s="925"/>
      <c r="L138" s="676"/>
      <c r="M138" s="676"/>
      <c r="N138" s="676"/>
      <c r="O138" s="676"/>
      <c r="P138" s="676"/>
      <c r="Q138" s="676"/>
      <c r="R138" s="676"/>
      <c r="S138" s="676"/>
      <c r="T138" s="676"/>
      <c r="U138" s="676"/>
      <c r="V138" s="676"/>
      <c r="W138" s="676"/>
      <c r="X138" s="676"/>
      <c r="Y138" s="676"/>
      <c r="Z138" s="676"/>
      <c r="AA138" s="676"/>
      <c r="AB138" s="676"/>
      <c r="AC138" s="676"/>
      <c r="AD138" s="676"/>
      <c r="AE138" s="676"/>
      <c r="AF138" s="676"/>
      <c r="AG138" s="676"/>
      <c r="AH138" s="676"/>
      <c r="AI138" s="676"/>
      <c r="AJ138" s="676"/>
      <c r="AK138" s="676"/>
      <c r="AL138" s="676"/>
      <c r="AM138" s="676"/>
      <c r="AN138" s="676"/>
      <c r="AO138" s="676"/>
      <c r="AP138" s="676"/>
      <c r="AQ138" s="925"/>
      <c r="AR138" s="1792"/>
    </row>
    <row r="139" spans="1:44" s="669" customFormat="1" x14ac:dyDescent="0.3">
      <c r="A139" s="677" t="s">
        <v>28</v>
      </c>
      <c r="B139" s="674">
        <v>5662.4</v>
      </c>
      <c r="C139" s="674">
        <f t="shared" ref="C139" si="95">I139+L139+O139+R139+U139+X139+AA139+AD139+AG139+AJ139+AM139+AP139</f>
        <v>6111.5000000000009</v>
      </c>
      <c r="D139" s="674">
        <f>I139+L139+O139+R139+U139+X139+AA139+AD139+AG139+AJ139+AM139+AP139</f>
        <v>6111.5000000000009</v>
      </c>
      <c r="E139" s="674">
        <f>F139</f>
        <v>6065.6399999999994</v>
      </c>
      <c r="F139" s="674">
        <f>K139+N139+Q139+T139+W139+Z139+AC139+AF139+AI139+AL139+AO139+AQ139</f>
        <v>6065.6399999999994</v>
      </c>
      <c r="G139" s="674">
        <f>F139/C139*100</f>
        <v>99.249611388366162</v>
      </c>
      <c r="H139" s="674">
        <f>F139/D139*100</f>
        <v>99.249611388366162</v>
      </c>
      <c r="I139" s="674">
        <v>369.51</v>
      </c>
      <c r="J139" s="709"/>
      <c r="K139" s="927">
        <v>368.52</v>
      </c>
      <c r="L139" s="696">
        <v>360.74</v>
      </c>
      <c r="M139" s="696"/>
      <c r="N139" s="696">
        <v>343.74</v>
      </c>
      <c r="O139" s="696">
        <v>360.74</v>
      </c>
      <c r="P139" s="696"/>
      <c r="Q139" s="696">
        <v>365.36</v>
      </c>
      <c r="R139" s="696">
        <v>360.74</v>
      </c>
      <c r="S139" s="696"/>
      <c r="T139" s="696">
        <v>347.27</v>
      </c>
      <c r="U139" s="696">
        <v>775.07</v>
      </c>
      <c r="V139" s="696"/>
      <c r="W139" s="696">
        <v>354.13</v>
      </c>
      <c r="X139" s="696">
        <v>447.88</v>
      </c>
      <c r="Y139" s="696"/>
      <c r="Z139" s="696">
        <v>481.6</v>
      </c>
      <c r="AA139" s="696">
        <v>447.88</v>
      </c>
      <c r="AB139" s="696"/>
      <c r="AC139" s="696">
        <v>434.69</v>
      </c>
      <c r="AD139" s="696">
        <v>447.88</v>
      </c>
      <c r="AE139" s="696"/>
      <c r="AF139" s="696">
        <v>441.34</v>
      </c>
      <c r="AG139" s="696">
        <v>777.11</v>
      </c>
      <c r="AH139" s="696"/>
      <c r="AI139" s="696">
        <v>600.16</v>
      </c>
      <c r="AJ139" s="696">
        <v>533.01</v>
      </c>
      <c r="AK139" s="696"/>
      <c r="AL139" s="696">
        <v>551.76</v>
      </c>
      <c r="AM139" s="696">
        <v>533.01</v>
      </c>
      <c r="AN139" s="696"/>
      <c r="AO139" s="696">
        <v>687.71</v>
      </c>
      <c r="AP139" s="696">
        <v>697.93</v>
      </c>
      <c r="AQ139" s="927">
        <v>1089.3599999999999</v>
      </c>
      <c r="AR139" s="1792"/>
    </row>
    <row r="140" spans="1:44" s="685" customFormat="1" ht="13.8" x14ac:dyDescent="0.25">
      <c r="A140" s="680" t="s">
        <v>380</v>
      </c>
      <c r="B140" s="681"/>
      <c r="C140" s="681"/>
      <c r="D140" s="681"/>
      <c r="E140" s="681"/>
      <c r="F140" s="681"/>
      <c r="G140" s="681"/>
      <c r="H140" s="681"/>
      <c r="I140" s="682"/>
      <c r="J140" s="683"/>
      <c r="K140" s="926"/>
      <c r="L140" s="684"/>
      <c r="M140" s="684"/>
      <c r="N140" s="684"/>
      <c r="O140" s="684"/>
      <c r="P140" s="684"/>
      <c r="Q140" s="684"/>
      <c r="R140" s="684"/>
      <c r="S140" s="684"/>
      <c r="T140" s="684"/>
      <c r="U140" s="684"/>
      <c r="V140" s="684"/>
      <c r="W140" s="684"/>
      <c r="X140" s="684"/>
      <c r="Y140" s="684"/>
      <c r="Z140" s="684"/>
      <c r="AA140" s="684"/>
      <c r="AB140" s="684"/>
      <c r="AC140" s="684"/>
      <c r="AD140" s="684"/>
      <c r="AE140" s="684"/>
      <c r="AF140" s="684"/>
      <c r="AG140" s="684"/>
      <c r="AH140" s="684"/>
      <c r="AI140" s="684"/>
      <c r="AJ140" s="684"/>
      <c r="AK140" s="684"/>
      <c r="AL140" s="684"/>
      <c r="AM140" s="684"/>
      <c r="AN140" s="684"/>
      <c r="AO140" s="684"/>
      <c r="AP140" s="684"/>
      <c r="AQ140" s="926"/>
      <c r="AR140" s="1792"/>
    </row>
    <row r="141" spans="1:44" s="669" customFormat="1" x14ac:dyDescent="0.3">
      <c r="A141" s="677" t="s">
        <v>275</v>
      </c>
      <c r="B141" s="674">
        <v>0</v>
      </c>
      <c r="C141" s="674"/>
      <c r="D141" s="674"/>
      <c r="E141" s="674"/>
      <c r="F141" s="674"/>
      <c r="G141" s="674"/>
      <c r="H141" s="674"/>
      <c r="I141" s="674"/>
      <c r="J141" s="675"/>
      <c r="K141" s="925"/>
      <c r="L141" s="676"/>
      <c r="M141" s="676"/>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c r="AJ141" s="676"/>
      <c r="AK141" s="676"/>
      <c r="AL141" s="676"/>
      <c r="AM141" s="676"/>
      <c r="AN141" s="676"/>
      <c r="AO141" s="676"/>
      <c r="AP141" s="676"/>
      <c r="AQ141" s="925"/>
      <c r="AR141" s="1793"/>
    </row>
    <row r="142" spans="1:44" x14ac:dyDescent="0.3">
      <c r="A142" s="686" t="s">
        <v>434</v>
      </c>
      <c r="B142" s="674">
        <f t="shared" ref="B142:B147" si="96">B21+B69+B81</f>
        <v>189192.5</v>
      </c>
      <c r="C142" s="710">
        <f>C143+C144+C145+C147</f>
        <v>14700.900000000001</v>
      </c>
      <c r="D142" s="710">
        <f t="shared" ref="D142:H142" si="97">D143+D144+D145+D147</f>
        <v>14700.900000000001</v>
      </c>
      <c r="E142" s="710">
        <f t="shared" si="97"/>
        <v>14654.91</v>
      </c>
      <c r="F142" s="710">
        <f t="shared" si="97"/>
        <v>14654.91</v>
      </c>
      <c r="G142" s="710">
        <f t="shared" si="97"/>
        <v>0</v>
      </c>
      <c r="H142" s="710">
        <f t="shared" si="97"/>
        <v>0</v>
      </c>
      <c r="I142" s="710">
        <f t="shared" ref="I142:AQ142" si="98">I143+I144+I145+I147</f>
        <v>369.51</v>
      </c>
      <c r="J142" s="710">
        <f t="shared" si="98"/>
        <v>0</v>
      </c>
      <c r="K142" s="710">
        <f t="shared" si="98"/>
        <v>368.52</v>
      </c>
      <c r="L142" s="710">
        <f t="shared" si="98"/>
        <v>360.74</v>
      </c>
      <c r="M142" s="710">
        <f t="shared" si="98"/>
        <v>0</v>
      </c>
      <c r="N142" s="710">
        <f t="shared" si="98"/>
        <v>343.74</v>
      </c>
      <c r="O142" s="710">
        <f t="shared" si="98"/>
        <v>360.74</v>
      </c>
      <c r="P142" s="710">
        <f t="shared" si="98"/>
        <v>0</v>
      </c>
      <c r="Q142" s="710">
        <f t="shared" si="98"/>
        <v>365.36</v>
      </c>
      <c r="R142" s="710">
        <f t="shared" si="98"/>
        <v>360.74</v>
      </c>
      <c r="S142" s="710">
        <f t="shared" si="98"/>
        <v>0</v>
      </c>
      <c r="T142" s="710">
        <f t="shared" si="98"/>
        <v>347.27</v>
      </c>
      <c r="U142" s="710">
        <f t="shared" si="98"/>
        <v>775.07</v>
      </c>
      <c r="V142" s="710">
        <f t="shared" si="98"/>
        <v>0</v>
      </c>
      <c r="W142" s="710">
        <f t="shared" si="98"/>
        <v>354.13</v>
      </c>
      <c r="X142" s="710">
        <f t="shared" si="98"/>
        <v>447.88</v>
      </c>
      <c r="Y142" s="710">
        <f t="shared" si="98"/>
        <v>0</v>
      </c>
      <c r="Z142" s="710">
        <f t="shared" si="98"/>
        <v>481.6</v>
      </c>
      <c r="AA142" s="710">
        <f t="shared" si="98"/>
        <v>4115.28</v>
      </c>
      <c r="AB142" s="710">
        <f t="shared" si="98"/>
        <v>0</v>
      </c>
      <c r="AC142" s="710">
        <f t="shared" si="98"/>
        <v>434.69</v>
      </c>
      <c r="AD142" s="710">
        <f t="shared" si="98"/>
        <v>5369.83</v>
      </c>
      <c r="AE142" s="710">
        <f t="shared" si="98"/>
        <v>0</v>
      </c>
      <c r="AF142" s="710">
        <f t="shared" si="98"/>
        <v>9030.61</v>
      </c>
      <c r="AG142" s="710">
        <f t="shared" si="98"/>
        <v>777.12</v>
      </c>
      <c r="AH142" s="710">
        <f t="shared" si="98"/>
        <v>0</v>
      </c>
      <c r="AI142" s="710">
        <f t="shared" si="98"/>
        <v>600.16</v>
      </c>
      <c r="AJ142" s="710">
        <f t="shared" si="98"/>
        <v>533.04999999999995</v>
      </c>
      <c r="AK142" s="710">
        <f t="shared" si="98"/>
        <v>0</v>
      </c>
      <c r="AL142" s="710">
        <f t="shared" si="98"/>
        <v>551.76</v>
      </c>
      <c r="AM142" s="710">
        <f t="shared" si="98"/>
        <v>533.01</v>
      </c>
      <c r="AN142" s="710">
        <f t="shared" si="98"/>
        <v>0</v>
      </c>
      <c r="AO142" s="710">
        <f t="shared" si="98"/>
        <v>687.71</v>
      </c>
      <c r="AP142" s="710">
        <f t="shared" si="98"/>
        <v>697.93</v>
      </c>
      <c r="AQ142" s="710">
        <f t="shared" si="98"/>
        <v>1089.3599999999999</v>
      </c>
      <c r="AR142" s="925"/>
    </row>
    <row r="143" spans="1:44" x14ac:dyDescent="0.3">
      <c r="A143" s="672" t="s">
        <v>29</v>
      </c>
      <c r="B143" s="674">
        <f t="shared" si="96"/>
        <v>0</v>
      </c>
      <c r="C143" s="674"/>
      <c r="D143" s="674"/>
      <c r="E143" s="674"/>
      <c r="F143" s="674"/>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4"/>
      <c r="AL143" s="674"/>
      <c r="AM143" s="674"/>
      <c r="AN143" s="674"/>
      <c r="AO143" s="674"/>
      <c r="AP143" s="674"/>
      <c r="AQ143" s="674"/>
      <c r="AR143" s="925"/>
    </row>
    <row r="144" spans="1:44" x14ac:dyDescent="0.3">
      <c r="A144" s="677" t="s">
        <v>382</v>
      </c>
      <c r="B144" s="674">
        <f t="shared" si="96"/>
        <v>54252.2</v>
      </c>
      <c r="C144" s="674">
        <f t="shared" ref="C144:C146" si="99">I144+L144+O144+R144+U144+X144+AA144+AD144+AG144+AJ144+AM144+AP144</f>
        <v>0</v>
      </c>
      <c r="D144" s="674">
        <f>D126</f>
        <v>0</v>
      </c>
      <c r="E144" s="674">
        <f t="shared" ref="E144:E146" si="100">F144</f>
        <v>0</v>
      </c>
      <c r="F144" s="674">
        <f t="shared" ref="F144:F146" si="101">K144+N144+Q144+T144+W144+Z144+AC144+AF144+AI144+AL144+AO144+AQ144</f>
        <v>0</v>
      </c>
      <c r="G144" s="674">
        <f t="shared" ref="G144:H146" si="102">G125</f>
        <v>0</v>
      </c>
      <c r="H144" s="674">
        <f t="shared" si="102"/>
        <v>0</v>
      </c>
      <c r="I144" s="674">
        <f t="shared" ref="I144" si="103">I126</f>
        <v>0</v>
      </c>
      <c r="J144" s="674">
        <f t="shared" ref="J144:AQ144" si="104">J126</f>
        <v>0</v>
      </c>
      <c r="K144" s="674">
        <f t="shared" si="104"/>
        <v>0</v>
      </c>
      <c r="L144" s="674">
        <f t="shared" si="104"/>
        <v>0</v>
      </c>
      <c r="M144" s="674">
        <f t="shared" si="104"/>
        <v>0</v>
      </c>
      <c r="N144" s="674">
        <f t="shared" si="104"/>
        <v>0</v>
      </c>
      <c r="O144" s="674">
        <f t="shared" si="104"/>
        <v>0</v>
      </c>
      <c r="P144" s="674">
        <f t="shared" si="104"/>
        <v>0</v>
      </c>
      <c r="Q144" s="674">
        <f t="shared" si="104"/>
        <v>0</v>
      </c>
      <c r="R144" s="674">
        <f t="shared" si="104"/>
        <v>0</v>
      </c>
      <c r="S144" s="674">
        <f t="shared" si="104"/>
        <v>0</v>
      </c>
      <c r="T144" s="674">
        <f t="shared" si="104"/>
        <v>0</v>
      </c>
      <c r="U144" s="674">
        <f t="shared" si="104"/>
        <v>0</v>
      </c>
      <c r="V144" s="674">
        <f t="shared" si="104"/>
        <v>0</v>
      </c>
      <c r="W144" s="674">
        <f t="shared" si="104"/>
        <v>0</v>
      </c>
      <c r="X144" s="674">
        <f t="shared" si="104"/>
        <v>0</v>
      </c>
      <c r="Y144" s="674">
        <f t="shared" si="104"/>
        <v>0</v>
      </c>
      <c r="Z144" s="674">
        <f t="shared" si="104"/>
        <v>0</v>
      </c>
      <c r="AA144" s="674">
        <f t="shared" si="104"/>
        <v>0</v>
      </c>
      <c r="AB144" s="674">
        <f t="shared" si="104"/>
        <v>0</v>
      </c>
      <c r="AC144" s="674">
        <f t="shared" si="104"/>
        <v>0</v>
      </c>
      <c r="AD144" s="674">
        <f t="shared" si="104"/>
        <v>0</v>
      </c>
      <c r="AE144" s="674">
        <f t="shared" si="104"/>
        <v>0</v>
      </c>
      <c r="AF144" s="674">
        <f t="shared" si="104"/>
        <v>0</v>
      </c>
      <c r="AG144" s="674">
        <f t="shared" si="104"/>
        <v>0</v>
      </c>
      <c r="AH144" s="674">
        <f t="shared" si="104"/>
        <v>0</v>
      </c>
      <c r="AI144" s="674">
        <f t="shared" si="104"/>
        <v>0</v>
      </c>
      <c r="AJ144" s="674">
        <f t="shared" si="104"/>
        <v>0</v>
      </c>
      <c r="AK144" s="674">
        <f t="shared" si="104"/>
        <v>0</v>
      </c>
      <c r="AL144" s="674">
        <f t="shared" si="104"/>
        <v>0</v>
      </c>
      <c r="AM144" s="674">
        <f t="shared" si="104"/>
        <v>0</v>
      </c>
      <c r="AN144" s="674">
        <f t="shared" si="104"/>
        <v>0</v>
      </c>
      <c r="AO144" s="674">
        <f t="shared" si="104"/>
        <v>0</v>
      </c>
      <c r="AP144" s="674">
        <f t="shared" si="104"/>
        <v>0</v>
      </c>
      <c r="AQ144" s="674">
        <f t="shared" si="104"/>
        <v>0</v>
      </c>
      <c r="AR144" s="925"/>
    </row>
    <row r="145" spans="1:44" x14ac:dyDescent="0.3">
      <c r="A145" s="677" t="s">
        <v>435</v>
      </c>
      <c r="B145" s="674">
        <f t="shared" si="96"/>
        <v>134940.29999999999</v>
      </c>
      <c r="C145" s="674">
        <f t="shared" si="99"/>
        <v>14700.900000000001</v>
      </c>
      <c r="D145" s="674">
        <f t="shared" ref="D145:D146" si="105">D127</f>
        <v>14700.900000000001</v>
      </c>
      <c r="E145" s="674">
        <f t="shared" si="100"/>
        <v>14654.91</v>
      </c>
      <c r="F145" s="674">
        <f t="shared" si="101"/>
        <v>14654.91</v>
      </c>
      <c r="G145" s="674">
        <f t="shared" si="102"/>
        <v>0</v>
      </c>
      <c r="H145" s="674">
        <f t="shared" si="102"/>
        <v>0</v>
      </c>
      <c r="I145" s="674">
        <f>I127</f>
        <v>369.51</v>
      </c>
      <c r="J145" s="674">
        <f t="shared" ref="J145:AQ145" si="106">J127</f>
        <v>0</v>
      </c>
      <c r="K145" s="674">
        <f t="shared" si="106"/>
        <v>368.52</v>
      </c>
      <c r="L145" s="674">
        <f t="shared" si="106"/>
        <v>360.74</v>
      </c>
      <c r="M145" s="674">
        <f t="shared" si="106"/>
        <v>0</v>
      </c>
      <c r="N145" s="674">
        <f t="shared" si="106"/>
        <v>343.74</v>
      </c>
      <c r="O145" s="674">
        <f t="shared" si="106"/>
        <v>360.74</v>
      </c>
      <c r="P145" s="674">
        <f t="shared" si="106"/>
        <v>0</v>
      </c>
      <c r="Q145" s="674">
        <f t="shared" si="106"/>
        <v>365.36</v>
      </c>
      <c r="R145" s="674">
        <f t="shared" si="106"/>
        <v>360.74</v>
      </c>
      <c r="S145" s="674">
        <f t="shared" si="106"/>
        <v>0</v>
      </c>
      <c r="T145" s="674">
        <f t="shared" si="106"/>
        <v>347.27</v>
      </c>
      <c r="U145" s="674">
        <f t="shared" si="106"/>
        <v>775.07</v>
      </c>
      <c r="V145" s="674">
        <f t="shared" si="106"/>
        <v>0</v>
      </c>
      <c r="W145" s="674">
        <f t="shared" si="106"/>
        <v>354.13</v>
      </c>
      <c r="X145" s="674">
        <f t="shared" si="106"/>
        <v>447.88</v>
      </c>
      <c r="Y145" s="674">
        <f t="shared" si="106"/>
        <v>0</v>
      </c>
      <c r="Z145" s="674">
        <f t="shared" si="106"/>
        <v>481.6</v>
      </c>
      <c r="AA145" s="674">
        <f t="shared" si="106"/>
        <v>4115.28</v>
      </c>
      <c r="AB145" s="674">
        <f t="shared" si="106"/>
        <v>0</v>
      </c>
      <c r="AC145" s="674">
        <f t="shared" si="106"/>
        <v>434.69</v>
      </c>
      <c r="AD145" s="674">
        <f t="shared" si="106"/>
        <v>5369.83</v>
      </c>
      <c r="AE145" s="674">
        <f t="shared" si="106"/>
        <v>0</v>
      </c>
      <c r="AF145" s="674">
        <f t="shared" si="106"/>
        <v>9030.61</v>
      </c>
      <c r="AG145" s="674">
        <f t="shared" si="106"/>
        <v>777.12</v>
      </c>
      <c r="AH145" s="674">
        <f t="shared" si="106"/>
        <v>0</v>
      </c>
      <c r="AI145" s="674">
        <f t="shared" si="106"/>
        <v>600.16</v>
      </c>
      <c r="AJ145" s="674">
        <f t="shared" si="106"/>
        <v>533.04999999999995</v>
      </c>
      <c r="AK145" s="674">
        <f t="shared" si="106"/>
        <v>0</v>
      </c>
      <c r="AL145" s="674">
        <f t="shared" si="106"/>
        <v>551.76</v>
      </c>
      <c r="AM145" s="674">
        <f t="shared" si="106"/>
        <v>533.01</v>
      </c>
      <c r="AN145" s="674">
        <f t="shared" si="106"/>
        <v>0</v>
      </c>
      <c r="AO145" s="674">
        <f t="shared" si="106"/>
        <v>687.71</v>
      </c>
      <c r="AP145" s="674">
        <f t="shared" si="106"/>
        <v>697.93</v>
      </c>
      <c r="AQ145" s="674">
        <f t="shared" si="106"/>
        <v>1089.3599999999999</v>
      </c>
      <c r="AR145" s="925"/>
    </row>
    <row r="146" spans="1:44" s="685" customFormat="1" x14ac:dyDescent="0.25">
      <c r="A146" s="680" t="s">
        <v>380</v>
      </c>
      <c r="B146" s="681">
        <f t="shared" si="96"/>
        <v>0</v>
      </c>
      <c r="C146" s="681">
        <f t="shared" si="99"/>
        <v>0</v>
      </c>
      <c r="D146" s="674">
        <f t="shared" si="105"/>
        <v>0</v>
      </c>
      <c r="E146" s="674">
        <f t="shared" si="100"/>
        <v>0</v>
      </c>
      <c r="F146" s="674">
        <f t="shared" si="101"/>
        <v>0</v>
      </c>
      <c r="G146" s="674">
        <f t="shared" si="102"/>
        <v>0</v>
      </c>
      <c r="H146" s="674">
        <f t="shared" si="102"/>
        <v>0</v>
      </c>
      <c r="I146" s="674">
        <f>I128</f>
        <v>0</v>
      </c>
      <c r="J146" s="674">
        <f t="shared" ref="J146:AQ146" si="107">J128</f>
        <v>0</v>
      </c>
      <c r="K146" s="674">
        <f t="shared" si="107"/>
        <v>0</v>
      </c>
      <c r="L146" s="674">
        <f t="shared" si="107"/>
        <v>0</v>
      </c>
      <c r="M146" s="674">
        <f t="shared" si="107"/>
        <v>0</v>
      </c>
      <c r="N146" s="674">
        <f t="shared" si="107"/>
        <v>0</v>
      </c>
      <c r="O146" s="674">
        <f t="shared" si="107"/>
        <v>0</v>
      </c>
      <c r="P146" s="674">
        <f t="shared" si="107"/>
        <v>0</v>
      </c>
      <c r="Q146" s="674">
        <f t="shared" si="107"/>
        <v>0</v>
      </c>
      <c r="R146" s="674">
        <f t="shared" si="107"/>
        <v>0</v>
      </c>
      <c r="S146" s="674">
        <f t="shared" si="107"/>
        <v>0</v>
      </c>
      <c r="T146" s="674">
        <f t="shared" si="107"/>
        <v>0</v>
      </c>
      <c r="U146" s="674">
        <f t="shared" si="107"/>
        <v>0</v>
      </c>
      <c r="V146" s="674">
        <f t="shared" si="107"/>
        <v>0</v>
      </c>
      <c r="W146" s="674">
        <f t="shared" si="107"/>
        <v>0</v>
      </c>
      <c r="X146" s="674">
        <f t="shared" si="107"/>
        <v>0</v>
      </c>
      <c r="Y146" s="674">
        <f t="shared" si="107"/>
        <v>0</v>
      </c>
      <c r="Z146" s="674">
        <f t="shared" si="107"/>
        <v>0</v>
      </c>
      <c r="AA146" s="674">
        <f t="shared" si="107"/>
        <v>0</v>
      </c>
      <c r="AB146" s="674">
        <f t="shared" si="107"/>
        <v>0</v>
      </c>
      <c r="AC146" s="674">
        <f t="shared" si="107"/>
        <v>0</v>
      </c>
      <c r="AD146" s="674">
        <f t="shared" si="107"/>
        <v>0</v>
      </c>
      <c r="AE146" s="674">
        <f t="shared" si="107"/>
        <v>0</v>
      </c>
      <c r="AF146" s="674">
        <f t="shared" si="107"/>
        <v>0</v>
      </c>
      <c r="AG146" s="674">
        <f t="shared" si="107"/>
        <v>0</v>
      </c>
      <c r="AH146" s="674">
        <f t="shared" si="107"/>
        <v>0</v>
      </c>
      <c r="AI146" s="674">
        <f t="shared" si="107"/>
        <v>0</v>
      </c>
      <c r="AJ146" s="674">
        <f t="shared" si="107"/>
        <v>0</v>
      </c>
      <c r="AK146" s="674">
        <f t="shared" si="107"/>
        <v>0</v>
      </c>
      <c r="AL146" s="674">
        <f t="shared" si="107"/>
        <v>0</v>
      </c>
      <c r="AM146" s="674">
        <f t="shared" si="107"/>
        <v>0</v>
      </c>
      <c r="AN146" s="674">
        <f t="shared" si="107"/>
        <v>0</v>
      </c>
      <c r="AO146" s="674">
        <f t="shared" si="107"/>
        <v>0</v>
      </c>
      <c r="AP146" s="674">
        <f t="shared" si="107"/>
        <v>0</v>
      </c>
      <c r="AQ146" s="674">
        <f t="shared" si="107"/>
        <v>0</v>
      </c>
      <c r="AR146" s="926"/>
    </row>
    <row r="147" spans="1:44" ht="18.75" customHeight="1" x14ac:dyDescent="0.3">
      <c r="A147" s="677" t="s">
        <v>275</v>
      </c>
      <c r="B147" s="674">
        <f t="shared" si="96"/>
        <v>0</v>
      </c>
      <c r="C147" s="674"/>
      <c r="D147" s="674"/>
      <c r="E147" s="674"/>
      <c r="F147" s="674"/>
      <c r="G147" s="674"/>
      <c r="H147" s="674"/>
      <c r="I147" s="674"/>
      <c r="J147" s="674"/>
      <c r="K147" s="674"/>
      <c r="L147" s="674"/>
      <c r="M147" s="674"/>
      <c r="N147" s="674"/>
      <c r="O147" s="674"/>
      <c r="P147" s="674"/>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674"/>
      <c r="AL147" s="674"/>
      <c r="AM147" s="674"/>
      <c r="AN147" s="674"/>
      <c r="AO147" s="674"/>
      <c r="AP147" s="674"/>
      <c r="AQ147" s="674"/>
      <c r="AR147" s="925"/>
    </row>
    <row r="148" spans="1:44" x14ac:dyDescent="0.3">
      <c r="A148" s="1795" t="s">
        <v>663</v>
      </c>
      <c r="B148" s="1796"/>
      <c r="C148" s="1796"/>
      <c r="D148" s="1796"/>
      <c r="E148" s="1796"/>
      <c r="F148" s="1796"/>
      <c r="G148" s="1796"/>
      <c r="H148" s="1796"/>
      <c r="I148" s="1796"/>
      <c r="J148" s="1796"/>
      <c r="K148" s="1796"/>
      <c r="L148" s="1796"/>
      <c r="M148" s="1796"/>
      <c r="N148" s="1796"/>
      <c r="O148" s="1796"/>
      <c r="P148" s="1796"/>
      <c r="Q148" s="1796"/>
      <c r="R148" s="1796"/>
      <c r="S148" s="1796"/>
      <c r="T148" s="1796"/>
      <c r="U148" s="1796"/>
      <c r="V148" s="1796"/>
      <c r="W148" s="1796"/>
      <c r="X148" s="1796"/>
      <c r="Y148" s="1796"/>
      <c r="Z148" s="1796"/>
      <c r="AA148" s="1796"/>
      <c r="AB148" s="1796"/>
      <c r="AC148" s="1796"/>
      <c r="AD148" s="1796"/>
      <c r="AE148" s="1796"/>
      <c r="AF148" s="1796"/>
      <c r="AG148" s="1796"/>
      <c r="AH148" s="1796"/>
      <c r="AI148" s="1796"/>
      <c r="AJ148" s="1796"/>
      <c r="AK148" s="1796"/>
      <c r="AL148" s="1796"/>
      <c r="AM148" s="1796"/>
      <c r="AN148" s="1796"/>
      <c r="AO148" s="1796"/>
      <c r="AP148" s="1796"/>
      <c r="AQ148" s="1797"/>
      <c r="AR148" s="925"/>
    </row>
    <row r="149" spans="1:44" s="669" customFormat="1" ht="47.25" customHeight="1" x14ac:dyDescent="0.3">
      <c r="A149" s="689" t="s">
        <v>665</v>
      </c>
      <c r="B149" s="704">
        <f>B150+B151+B152+B154</f>
        <v>5662.4</v>
      </c>
      <c r="C149" s="704">
        <f>C150+C151+C152+C154</f>
        <v>84955.86</v>
      </c>
      <c r="D149" s="704">
        <f>D150+D151+D152+D154</f>
        <v>84955.86</v>
      </c>
      <c r="E149" s="704">
        <f t="shared" ref="E149:F149" si="108">E150+E151+E152+E154</f>
        <v>72447.789999999994</v>
      </c>
      <c r="F149" s="704">
        <f t="shared" si="108"/>
        <v>72447.789999999994</v>
      </c>
      <c r="G149" s="704">
        <f>F149/C149*100</f>
        <v>85.276977950667558</v>
      </c>
      <c r="H149" s="704">
        <f>F149/D149*100</f>
        <v>85.276977950667558</v>
      </c>
      <c r="I149" s="704">
        <f>I150+I151+I152+I154</f>
        <v>0</v>
      </c>
      <c r="J149" s="704">
        <f t="shared" ref="J149" si="109">J150+J151+J152+J154</f>
        <v>0</v>
      </c>
      <c r="K149" s="704">
        <f>K150+K151+K152+K154</f>
        <v>0</v>
      </c>
      <c r="L149" s="704">
        <f t="shared" ref="L149:AQ149" si="110">L150+L151+L152+L154</f>
        <v>0</v>
      </c>
      <c r="M149" s="704">
        <f t="shared" si="110"/>
        <v>0</v>
      </c>
      <c r="N149" s="704">
        <f t="shared" si="110"/>
        <v>0</v>
      </c>
      <c r="O149" s="704">
        <f t="shared" si="110"/>
        <v>0</v>
      </c>
      <c r="P149" s="704">
        <f t="shared" si="110"/>
        <v>0</v>
      </c>
      <c r="Q149" s="704">
        <f t="shared" si="110"/>
        <v>0</v>
      </c>
      <c r="R149" s="704">
        <f t="shared" si="110"/>
        <v>0</v>
      </c>
      <c r="S149" s="704">
        <f t="shared" si="110"/>
        <v>0</v>
      </c>
      <c r="T149" s="704">
        <f t="shared" si="110"/>
        <v>0</v>
      </c>
      <c r="U149" s="704">
        <f t="shared" si="110"/>
        <v>0</v>
      </c>
      <c r="V149" s="704">
        <f t="shared" si="110"/>
        <v>0</v>
      </c>
      <c r="W149" s="704">
        <f t="shared" si="110"/>
        <v>0</v>
      </c>
      <c r="X149" s="704">
        <f t="shared" si="110"/>
        <v>0</v>
      </c>
      <c r="Y149" s="704">
        <f t="shared" si="110"/>
        <v>0</v>
      </c>
      <c r="Z149" s="704">
        <f t="shared" si="110"/>
        <v>0</v>
      </c>
      <c r="AA149" s="704">
        <f t="shared" si="110"/>
        <v>57500</v>
      </c>
      <c r="AB149" s="704">
        <f t="shared" si="110"/>
        <v>0</v>
      </c>
      <c r="AC149" s="704">
        <f t="shared" si="110"/>
        <v>0</v>
      </c>
      <c r="AD149" s="704">
        <f t="shared" si="110"/>
        <v>19500</v>
      </c>
      <c r="AE149" s="704">
        <f t="shared" si="110"/>
        <v>0</v>
      </c>
      <c r="AF149" s="704">
        <f t="shared" si="110"/>
        <v>77000</v>
      </c>
      <c r="AG149" s="704">
        <f t="shared" si="110"/>
        <v>0</v>
      </c>
      <c r="AH149" s="704">
        <f t="shared" si="110"/>
        <v>0</v>
      </c>
      <c r="AI149" s="704">
        <f t="shared" si="110"/>
        <v>0</v>
      </c>
      <c r="AJ149" s="704">
        <f t="shared" si="110"/>
        <v>7955.86</v>
      </c>
      <c r="AK149" s="704">
        <f t="shared" si="110"/>
        <v>0</v>
      </c>
      <c r="AL149" s="704">
        <f t="shared" si="110"/>
        <v>0</v>
      </c>
      <c r="AM149" s="704">
        <f t="shared" si="110"/>
        <v>0</v>
      </c>
      <c r="AN149" s="704">
        <f t="shared" si="110"/>
        <v>0</v>
      </c>
      <c r="AO149" s="704">
        <f t="shared" si="110"/>
        <v>0</v>
      </c>
      <c r="AP149" s="704">
        <f t="shared" si="110"/>
        <v>0</v>
      </c>
      <c r="AQ149" s="704">
        <f t="shared" si="110"/>
        <v>-4552.21</v>
      </c>
      <c r="AR149" s="1798" t="s">
        <v>809</v>
      </c>
    </row>
    <row r="150" spans="1:44" s="669" customFormat="1" x14ac:dyDescent="0.3">
      <c r="A150" s="677" t="s">
        <v>29</v>
      </c>
      <c r="B150" s="674">
        <v>0</v>
      </c>
      <c r="C150" s="674"/>
      <c r="D150" s="674"/>
      <c r="E150" s="674"/>
      <c r="F150" s="674"/>
      <c r="G150" s="674"/>
      <c r="H150" s="674"/>
      <c r="I150" s="674"/>
      <c r="J150" s="674"/>
      <c r="K150" s="674"/>
      <c r="L150" s="674"/>
      <c r="M150" s="674"/>
      <c r="N150" s="674"/>
      <c r="O150" s="674"/>
      <c r="P150" s="674"/>
      <c r="Q150" s="674"/>
      <c r="R150" s="674"/>
      <c r="S150" s="674"/>
      <c r="T150" s="674"/>
      <c r="U150" s="674"/>
      <c r="V150" s="674"/>
      <c r="W150" s="674"/>
      <c r="X150" s="674"/>
      <c r="Y150" s="674"/>
      <c r="Z150" s="674"/>
      <c r="AA150" s="674"/>
      <c r="AB150" s="674"/>
      <c r="AC150" s="674"/>
      <c r="AD150" s="674"/>
      <c r="AE150" s="674"/>
      <c r="AF150" s="674"/>
      <c r="AG150" s="674"/>
      <c r="AH150" s="674"/>
      <c r="AI150" s="674"/>
      <c r="AJ150" s="674"/>
      <c r="AK150" s="674"/>
      <c r="AL150" s="674"/>
      <c r="AM150" s="674"/>
      <c r="AN150" s="674"/>
      <c r="AO150" s="674"/>
      <c r="AP150" s="674"/>
      <c r="AQ150" s="925"/>
      <c r="AR150" s="1799"/>
    </row>
    <row r="151" spans="1:44" s="669" customFormat="1" x14ac:dyDescent="0.3">
      <c r="A151" s="677" t="s">
        <v>382</v>
      </c>
      <c r="B151" s="674">
        <v>0</v>
      </c>
      <c r="C151" s="674"/>
      <c r="D151" s="674"/>
      <c r="E151" s="674"/>
      <c r="F151" s="674"/>
      <c r="G151" s="674"/>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4"/>
      <c r="AL151" s="674"/>
      <c r="AM151" s="674"/>
      <c r="AN151" s="674"/>
      <c r="AO151" s="674"/>
      <c r="AP151" s="674"/>
      <c r="AQ151" s="674"/>
      <c r="AR151" s="1799"/>
    </row>
    <row r="152" spans="1:44" s="669" customFormat="1" x14ac:dyDescent="0.3">
      <c r="A152" s="677" t="s">
        <v>28</v>
      </c>
      <c r="B152" s="674">
        <v>5662.4</v>
      </c>
      <c r="C152" s="674"/>
      <c r="D152" s="674"/>
      <c r="E152" s="674"/>
      <c r="F152" s="674"/>
      <c r="G152" s="674"/>
      <c r="H152" s="674"/>
      <c r="I152" s="674"/>
      <c r="J152" s="674"/>
      <c r="K152" s="674"/>
      <c r="L152" s="674"/>
      <c r="M152" s="674"/>
      <c r="N152" s="674"/>
      <c r="O152" s="674"/>
      <c r="P152" s="674"/>
      <c r="Q152" s="674"/>
      <c r="R152" s="674"/>
      <c r="S152" s="674"/>
      <c r="T152" s="674"/>
      <c r="U152" s="674"/>
      <c r="V152" s="674"/>
      <c r="W152" s="674"/>
      <c r="X152" s="674"/>
      <c r="Y152" s="674"/>
      <c r="Z152" s="674"/>
      <c r="AA152" s="674"/>
      <c r="AB152" s="674"/>
      <c r="AC152" s="674"/>
      <c r="AD152" s="674"/>
      <c r="AE152" s="674"/>
      <c r="AF152" s="674"/>
      <c r="AG152" s="674"/>
      <c r="AH152" s="674"/>
      <c r="AI152" s="674"/>
      <c r="AJ152" s="674"/>
      <c r="AK152" s="674"/>
      <c r="AL152" s="674"/>
      <c r="AM152" s="674"/>
      <c r="AN152" s="674"/>
      <c r="AO152" s="674"/>
      <c r="AP152" s="674"/>
      <c r="AQ152" s="674"/>
      <c r="AR152" s="1799"/>
    </row>
    <row r="153" spans="1:44" s="685" customFormat="1" x14ac:dyDescent="0.25">
      <c r="A153" s="680" t="s">
        <v>380</v>
      </c>
      <c r="B153" s="681"/>
      <c r="C153" s="674"/>
      <c r="D153" s="674"/>
      <c r="E153" s="674"/>
      <c r="F153" s="674"/>
      <c r="G153" s="674"/>
      <c r="H153" s="674"/>
      <c r="I153" s="674"/>
      <c r="J153" s="674"/>
      <c r="K153" s="674"/>
      <c r="L153" s="674"/>
      <c r="M153" s="674"/>
      <c r="N153" s="674"/>
      <c r="O153" s="674"/>
      <c r="P153" s="674"/>
      <c r="Q153" s="674"/>
      <c r="R153" s="674"/>
      <c r="S153" s="674"/>
      <c r="T153" s="674"/>
      <c r="U153" s="674"/>
      <c r="V153" s="674"/>
      <c r="W153" s="674"/>
      <c r="X153" s="674"/>
      <c r="Y153" s="674"/>
      <c r="Z153" s="674"/>
      <c r="AA153" s="674"/>
      <c r="AB153" s="674"/>
      <c r="AC153" s="674"/>
      <c r="AD153" s="674"/>
      <c r="AE153" s="674"/>
      <c r="AF153" s="674"/>
      <c r="AG153" s="674"/>
      <c r="AH153" s="674"/>
      <c r="AI153" s="674"/>
      <c r="AJ153" s="674"/>
      <c r="AK153" s="674"/>
      <c r="AL153" s="674"/>
      <c r="AM153" s="674"/>
      <c r="AN153" s="674"/>
      <c r="AO153" s="674"/>
      <c r="AP153" s="674"/>
      <c r="AQ153" s="674"/>
      <c r="AR153" s="1799"/>
    </row>
    <row r="154" spans="1:44" s="669" customFormat="1" x14ac:dyDescent="0.3">
      <c r="A154" s="677" t="s">
        <v>275</v>
      </c>
      <c r="B154" s="674">
        <v>0</v>
      </c>
      <c r="C154" s="674">
        <f>I154+L154+O154+R154+U154+X154+AA154+AD154+AG154+AJ154+AM154+AP154</f>
        <v>84955.86</v>
      </c>
      <c r="D154" s="674">
        <f>I154+L154+O154+R154+U154+X154+AA154+AD154+AG154+AJ154+AM154+AP154</f>
        <v>84955.86</v>
      </c>
      <c r="E154" s="674">
        <f>F154</f>
        <v>72447.789999999994</v>
      </c>
      <c r="F154" s="674">
        <f>K154+N154+Q154+T154+W154+Z154+AC154+AF154+AI154+AL154+AO154+AQ154</f>
        <v>72447.789999999994</v>
      </c>
      <c r="G154" s="674">
        <f>F154/C154*100</f>
        <v>85.276977950667558</v>
      </c>
      <c r="H154" s="674">
        <f>F154/D154*100</f>
        <v>85.276977950667558</v>
      </c>
      <c r="I154" s="674"/>
      <c r="J154" s="675"/>
      <c r="K154" s="925"/>
      <c r="L154" s="674"/>
      <c r="M154" s="676"/>
      <c r="N154" s="676"/>
      <c r="O154" s="674"/>
      <c r="P154" s="676"/>
      <c r="Q154" s="676"/>
      <c r="R154" s="674"/>
      <c r="S154" s="676"/>
      <c r="T154" s="676"/>
      <c r="U154" s="674"/>
      <c r="V154" s="676"/>
      <c r="W154" s="676"/>
      <c r="X154" s="674"/>
      <c r="Y154" s="676"/>
      <c r="Z154" s="676"/>
      <c r="AA154" s="674">
        <v>57500</v>
      </c>
      <c r="AB154" s="676"/>
      <c r="AC154" s="674"/>
      <c r="AD154" s="674">
        <v>19500</v>
      </c>
      <c r="AE154" s="674"/>
      <c r="AF154" s="674">
        <v>77000</v>
      </c>
      <c r="AG154" s="674"/>
      <c r="AH154" s="674"/>
      <c r="AI154" s="674"/>
      <c r="AJ154" s="674">
        <v>7955.86</v>
      </c>
      <c r="AK154" s="674"/>
      <c r="AL154" s="674"/>
      <c r="AM154" s="674"/>
      <c r="AN154" s="674"/>
      <c r="AO154" s="674"/>
      <c r="AP154" s="674"/>
      <c r="AQ154" s="674">
        <v>-4552.21</v>
      </c>
      <c r="AR154" s="1800"/>
    </row>
    <row r="155" spans="1:44" ht="18" customHeight="1" x14ac:dyDescent="0.3">
      <c r="A155" s="697" t="s">
        <v>664</v>
      </c>
      <c r="B155" s="698">
        <f>B156+B157+B158+B160</f>
        <v>2416.1999999999998</v>
      </c>
      <c r="C155" s="699">
        <f>C158</f>
        <v>0</v>
      </c>
      <c r="D155" s="699">
        <f t="shared" ref="D155:H155" si="111">D158</f>
        <v>0</v>
      </c>
      <c r="E155" s="699">
        <f t="shared" si="111"/>
        <v>0</v>
      </c>
      <c r="F155" s="699">
        <f t="shared" si="111"/>
        <v>0</v>
      </c>
      <c r="G155" s="699">
        <f t="shared" si="111"/>
        <v>0</v>
      </c>
      <c r="H155" s="699">
        <f t="shared" si="111"/>
        <v>0</v>
      </c>
      <c r="I155" s="699"/>
      <c r="J155" s="699"/>
      <c r="K155" s="699"/>
      <c r="L155" s="699"/>
      <c r="M155" s="699"/>
      <c r="N155" s="699"/>
      <c r="O155" s="699"/>
      <c r="P155" s="699"/>
      <c r="Q155" s="699"/>
      <c r="R155" s="699"/>
      <c r="S155" s="699"/>
      <c r="T155" s="699"/>
      <c r="U155" s="699"/>
      <c r="V155" s="699"/>
      <c r="W155" s="699"/>
      <c r="X155" s="699"/>
      <c r="Y155" s="699"/>
      <c r="Z155" s="699"/>
      <c r="AA155" s="699"/>
      <c r="AB155" s="699"/>
      <c r="AC155" s="699"/>
      <c r="AD155" s="699"/>
      <c r="AE155" s="699"/>
      <c r="AF155" s="699"/>
      <c r="AG155" s="699"/>
      <c r="AH155" s="699"/>
      <c r="AI155" s="699"/>
      <c r="AJ155" s="699"/>
      <c r="AK155" s="699"/>
      <c r="AL155" s="699"/>
      <c r="AM155" s="699"/>
      <c r="AN155" s="699"/>
      <c r="AO155" s="699"/>
      <c r="AP155" s="699"/>
      <c r="AQ155" s="699"/>
      <c r="AR155" s="925"/>
    </row>
    <row r="156" spans="1:44" x14ac:dyDescent="0.3">
      <c r="A156" s="677" t="s">
        <v>29</v>
      </c>
      <c r="B156" s="674">
        <v>0</v>
      </c>
      <c r="C156" s="674"/>
      <c r="D156" s="674"/>
      <c r="E156" s="674"/>
      <c r="F156" s="674"/>
      <c r="G156" s="699"/>
      <c r="H156" s="699"/>
      <c r="I156" s="700"/>
      <c r="J156" s="700"/>
      <c r="K156" s="700"/>
      <c r="L156" s="700"/>
      <c r="M156" s="700"/>
      <c r="N156" s="700"/>
      <c r="O156" s="700"/>
      <c r="P156" s="700"/>
      <c r="Q156" s="700"/>
      <c r="R156" s="700"/>
      <c r="S156" s="700"/>
      <c r="T156" s="700"/>
      <c r="U156" s="700"/>
      <c r="V156" s="700"/>
      <c r="W156" s="700"/>
      <c r="X156" s="700"/>
      <c r="Y156" s="700"/>
      <c r="Z156" s="700"/>
      <c r="AA156" s="700"/>
      <c r="AB156" s="700"/>
      <c r="AC156" s="700"/>
      <c r="AD156" s="700"/>
      <c r="AE156" s="700"/>
      <c r="AF156" s="700"/>
      <c r="AG156" s="700"/>
      <c r="AH156" s="700"/>
      <c r="AI156" s="700"/>
      <c r="AJ156" s="700"/>
      <c r="AK156" s="700"/>
      <c r="AL156" s="700"/>
      <c r="AM156" s="700"/>
      <c r="AN156" s="700"/>
      <c r="AO156" s="700"/>
      <c r="AP156" s="700"/>
      <c r="AQ156" s="700"/>
      <c r="AR156" s="925"/>
    </row>
    <row r="157" spans="1:44" x14ac:dyDescent="0.3">
      <c r="A157" s="677" t="s">
        <v>382</v>
      </c>
      <c r="B157" s="674">
        <v>0</v>
      </c>
      <c r="C157" s="674"/>
      <c r="D157" s="674"/>
      <c r="E157" s="674"/>
      <c r="F157" s="674"/>
      <c r="G157" s="699"/>
      <c r="H157" s="699"/>
      <c r="I157" s="700"/>
      <c r="J157" s="701"/>
      <c r="K157" s="700"/>
      <c r="L157" s="700"/>
      <c r="M157" s="701"/>
      <c r="N157" s="700"/>
      <c r="O157" s="700"/>
      <c r="P157" s="701"/>
      <c r="Q157" s="700"/>
      <c r="R157" s="700"/>
      <c r="S157" s="701"/>
      <c r="T157" s="700"/>
      <c r="U157" s="700"/>
      <c r="V157" s="701"/>
      <c r="W157" s="700"/>
      <c r="X157" s="700"/>
      <c r="Y157" s="701"/>
      <c r="Z157" s="700"/>
      <c r="AA157" s="700"/>
      <c r="AB157" s="701"/>
      <c r="AC157" s="700"/>
      <c r="AD157" s="700"/>
      <c r="AE157" s="701"/>
      <c r="AF157" s="700"/>
      <c r="AG157" s="700"/>
      <c r="AH157" s="701"/>
      <c r="AI157" s="700"/>
      <c r="AJ157" s="700"/>
      <c r="AK157" s="701"/>
      <c r="AL157" s="700"/>
      <c r="AM157" s="700"/>
      <c r="AN157" s="701"/>
      <c r="AO157" s="700"/>
      <c r="AP157" s="700"/>
      <c r="AQ157" s="700"/>
      <c r="AR157" s="925"/>
    </row>
    <row r="158" spans="1:44" x14ac:dyDescent="0.3">
      <c r="A158" s="677" t="s">
        <v>28</v>
      </c>
      <c r="B158" s="674">
        <v>2416.1999999999998</v>
      </c>
      <c r="C158" s="674"/>
      <c r="D158" s="674"/>
      <c r="E158" s="674"/>
      <c r="F158" s="674"/>
      <c r="G158" s="699"/>
      <c r="H158" s="699"/>
      <c r="I158" s="700"/>
      <c r="J158" s="700"/>
      <c r="K158" s="700"/>
      <c r="L158" s="700"/>
      <c r="M158" s="700"/>
      <c r="N158" s="700"/>
      <c r="O158" s="700"/>
      <c r="P158" s="700"/>
      <c r="Q158" s="700"/>
      <c r="R158" s="700"/>
      <c r="S158" s="700"/>
      <c r="T158" s="700"/>
      <c r="U158" s="700"/>
      <c r="V158" s="700"/>
      <c r="W158" s="700"/>
      <c r="X158" s="700"/>
      <c r="Y158" s="700"/>
      <c r="Z158" s="700"/>
      <c r="AA158" s="700"/>
      <c r="AB158" s="700"/>
      <c r="AC158" s="700"/>
      <c r="AD158" s="700"/>
      <c r="AE158" s="700"/>
      <c r="AF158" s="700"/>
      <c r="AG158" s="700"/>
      <c r="AH158" s="700"/>
      <c r="AI158" s="700"/>
      <c r="AJ158" s="700"/>
      <c r="AK158" s="700"/>
      <c r="AL158" s="700"/>
      <c r="AM158" s="700"/>
      <c r="AN158" s="700"/>
      <c r="AO158" s="700"/>
      <c r="AP158" s="700"/>
      <c r="AQ158" s="700"/>
      <c r="AR158" s="925"/>
    </row>
    <row r="159" spans="1:44" s="685" customFormat="1" x14ac:dyDescent="0.25">
      <c r="A159" s="680" t="s">
        <v>380</v>
      </c>
      <c r="B159" s="681"/>
      <c r="C159" s="674"/>
      <c r="D159" s="681"/>
      <c r="E159" s="681"/>
      <c r="F159" s="681"/>
      <c r="G159" s="699"/>
      <c r="H159" s="699"/>
      <c r="I159" s="700"/>
      <c r="J159" s="702"/>
      <c r="K159" s="700"/>
      <c r="L159" s="700"/>
      <c r="M159" s="703"/>
      <c r="N159" s="700"/>
      <c r="O159" s="700"/>
      <c r="P159" s="703"/>
      <c r="Q159" s="700"/>
      <c r="R159" s="700"/>
      <c r="S159" s="703"/>
      <c r="T159" s="700"/>
      <c r="U159" s="700"/>
      <c r="V159" s="703"/>
      <c r="W159" s="700"/>
      <c r="X159" s="700"/>
      <c r="Y159" s="703"/>
      <c r="Z159" s="700"/>
      <c r="AA159" s="700"/>
      <c r="AB159" s="703"/>
      <c r="AC159" s="700"/>
      <c r="AD159" s="700"/>
      <c r="AE159" s="703"/>
      <c r="AF159" s="700"/>
      <c r="AG159" s="700"/>
      <c r="AH159" s="703"/>
      <c r="AI159" s="700"/>
      <c r="AJ159" s="700"/>
      <c r="AK159" s="703"/>
      <c r="AL159" s="700"/>
      <c r="AM159" s="700"/>
      <c r="AN159" s="703"/>
      <c r="AO159" s="700"/>
      <c r="AP159" s="700"/>
      <c r="AQ159" s="700"/>
      <c r="AR159" s="926"/>
    </row>
    <row r="160" spans="1:44" x14ac:dyDescent="0.3">
      <c r="A160" s="677" t="s">
        <v>275</v>
      </c>
      <c r="B160" s="674">
        <v>0</v>
      </c>
      <c r="C160" s="674">
        <f t="shared" ref="C160:H160" si="112">C154</f>
        <v>84955.86</v>
      </c>
      <c r="D160" s="674">
        <f t="shared" si="112"/>
        <v>84955.86</v>
      </c>
      <c r="E160" s="674">
        <f t="shared" si="112"/>
        <v>72447.789999999994</v>
      </c>
      <c r="F160" s="674">
        <f t="shared" si="112"/>
        <v>72447.789999999994</v>
      </c>
      <c r="G160" s="699">
        <f t="shared" si="112"/>
        <v>85.276977950667558</v>
      </c>
      <c r="H160" s="699">
        <f t="shared" si="112"/>
        <v>85.276977950667558</v>
      </c>
      <c r="I160" s="700"/>
      <c r="J160" s="701"/>
      <c r="K160" s="700"/>
      <c r="L160" s="700"/>
      <c r="M160" s="701"/>
      <c r="N160" s="700"/>
      <c r="O160" s="700"/>
      <c r="P160" s="701"/>
      <c r="Q160" s="700"/>
      <c r="R160" s="700"/>
      <c r="S160" s="701"/>
      <c r="T160" s="700"/>
      <c r="U160" s="700"/>
      <c r="V160" s="701"/>
      <c r="W160" s="700"/>
      <c r="X160" s="700"/>
      <c r="Y160" s="701"/>
      <c r="Z160" s="700"/>
      <c r="AA160" s="700"/>
      <c r="AB160" s="701"/>
      <c r="AC160" s="700"/>
      <c r="AD160" s="700"/>
      <c r="AE160" s="701"/>
      <c r="AF160" s="700"/>
      <c r="AG160" s="700"/>
      <c r="AH160" s="701"/>
      <c r="AI160" s="700"/>
      <c r="AJ160" s="700"/>
      <c r="AK160" s="701"/>
      <c r="AL160" s="700"/>
      <c r="AM160" s="700"/>
      <c r="AN160" s="701"/>
      <c r="AO160" s="700"/>
      <c r="AP160" s="700"/>
      <c r="AQ160" s="700"/>
      <c r="AR160" s="925"/>
    </row>
    <row r="161" spans="1:44" x14ac:dyDescent="0.3">
      <c r="A161" s="689" t="s">
        <v>108</v>
      </c>
      <c r="B161" s="704">
        <f t="shared" ref="B161:B166" si="113">B142+B14</f>
        <v>207857.5</v>
      </c>
      <c r="C161" s="704">
        <f>C162+C163+C164+C166</f>
        <v>418928.47200000007</v>
      </c>
      <c r="D161" s="704">
        <f>D162+D163+D164+D166</f>
        <v>326260.07200000004</v>
      </c>
      <c r="E161" s="704">
        <f t="shared" ref="E161:F161" si="114">E162+E163+E164+E166</f>
        <v>303221.23</v>
      </c>
      <c r="F161" s="704">
        <f t="shared" si="114"/>
        <v>303221.23</v>
      </c>
      <c r="G161" s="704">
        <f>F161/C161*100</f>
        <v>72.380191432775177</v>
      </c>
      <c r="H161" s="704">
        <f>F161/D161*100</f>
        <v>92.938503979733056</v>
      </c>
      <c r="I161" s="704">
        <f>I162+I163+I164+I166</f>
        <v>17414.649999999998</v>
      </c>
      <c r="J161" s="704">
        <f t="shared" ref="J161:AQ161" si="115">J162+J163+J164+J166</f>
        <v>0</v>
      </c>
      <c r="K161" s="704">
        <f t="shared" si="115"/>
        <v>10186.76</v>
      </c>
      <c r="L161" s="704">
        <f t="shared" si="115"/>
        <v>27407.670000000002</v>
      </c>
      <c r="M161" s="704">
        <f t="shared" si="115"/>
        <v>978.3</v>
      </c>
      <c r="N161" s="704">
        <f t="shared" si="115"/>
        <v>22925.48</v>
      </c>
      <c r="O161" s="704">
        <f t="shared" si="115"/>
        <v>18831.12</v>
      </c>
      <c r="P161" s="704">
        <f t="shared" si="115"/>
        <v>978.3</v>
      </c>
      <c r="Q161" s="704">
        <f t="shared" si="115"/>
        <v>19371.100000000002</v>
      </c>
      <c r="R161" s="704">
        <f t="shared" si="115"/>
        <v>19453.140000000003</v>
      </c>
      <c r="S161" s="704">
        <f t="shared" si="115"/>
        <v>978.3</v>
      </c>
      <c r="T161" s="704">
        <f t="shared" si="115"/>
        <v>19920.66</v>
      </c>
      <c r="U161" s="704">
        <f t="shared" si="115"/>
        <v>20656.194000000003</v>
      </c>
      <c r="V161" s="704">
        <f t="shared" si="115"/>
        <v>978.3</v>
      </c>
      <c r="W161" s="704">
        <f t="shared" si="115"/>
        <v>19762.550000000003</v>
      </c>
      <c r="X161" s="704">
        <f t="shared" si="115"/>
        <v>20067.914000000001</v>
      </c>
      <c r="Y161" s="704">
        <f t="shared" si="115"/>
        <v>978.3</v>
      </c>
      <c r="Z161" s="704">
        <f t="shared" si="115"/>
        <v>16574.899999999998</v>
      </c>
      <c r="AA161" s="704">
        <f t="shared" si="115"/>
        <v>25129.634000000002</v>
      </c>
      <c r="AB161" s="704">
        <f t="shared" si="115"/>
        <v>978.3</v>
      </c>
      <c r="AC161" s="704">
        <f t="shared" si="115"/>
        <v>18757.509999999998</v>
      </c>
      <c r="AD161" s="704">
        <f t="shared" si="115"/>
        <v>65431.09</v>
      </c>
      <c r="AE161" s="704">
        <f t="shared" si="115"/>
        <v>978.3</v>
      </c>
      <c r="AF161" s="704">
        <f t="shared" si="115"/>
        <v>24122.82</v>
      </c>
      <c r="AG161" s="704">
        <f t="shared" si="115"/>
        <v>20582.759999999998</v>
      </c>
      <c r="AH161" s="704">
        <f t="shared" si="115"/>
        <v>978.3</v>
      </c>
      <c r="AI161" s="704">
        <f t="shared" si="115"/>
        <v>19115.21</v>
      </c>
      <c r="AJ161" s="704">
        <f t="shared" si="115"/>
        <v>31609.48</v>
      </c>
      <c r="AK161" s="704">
        <f t="shared" si="115"/>
        <v>978.3</v>
      </c>
      <c r="AL161" s="704">
        <f t="shared" si="115"/>
        <v>16842.29</v>
      </c>
      <c r="AM161" s="704">
        <f t="shared" si="115"/>
        <v>14630.900000000001</v>
      </c>
      <c r="AN161" s="704">
        <f t="shared" si="115"/>
        <v>978.3</v>
      </c>
      <c r="AO161" s="704">
        <f t="shared" si="115"/>
        <v>21718.04</v>
      </c>
      <c r="AP161" s="704">
        <f t="shared" si="115"/>
        <v>14737.06</v>
      </c>
      <c r="AQ161" s="704">
        <f t="shared" si="115"/>
        <v>21476.12</v>
      </c>
      <c r="AR161" s="925"/>
    </row>
    <row r="162" spans="1:44" x14ac:dyDescent="0.3">
      <c r="A162" s="677" t="s">
        <v>29</v>
      </c>
      <c r="B162" s="674">
        <f t="shared" si="113"/>
        <v>0</v>
      </c>
      <c r="C162" s="674"/>
      <c r="D162" s="674"/>
      <c r="E162" s="674"/>
      <c r="F162" s="674"/>
      <c r="G162" s="674"/>
      <c r="H162" s="674"/>
      <c r="I162" s="674"/>
      <c r="J162" s="674"/>
      <c r="K162" s="674"/>
      <c r="L162" s="674"/>
      <c r="M162" s="674"/>
      <c r="N162" s="674"/>
      <c r="O162" s="674"/>
      <c r="P162" s="674"/>
      <c r="Q162" s="674"/>
      <c r="R162" s="674"/>
      <c r="S162" s="674"/>
      <c r="T162" s="674"/>
      <c r="U162" s="674"/>
      <c r="V162" s="674"/>
      <c r="W162" s="674"/>
      <c r="X162" s="674"/>
      <c r="Y162" s="674"/>
      <c r="Z162" s="674"/>
      <c r="AA162" s="674"/>
      <c r="AB162" s="674"/>
      <c r="AC162" s="674"/>
      <c r="AD162" s="674"/>
      <c r="AE162" s="674"/>
      <c r="AF162" s="674"/>
      <c r="AG162" s="674"/>
      <c r="AH162" s="674"/>
      <c r="AI162" s="674"/>
      <c r="AJ162" s="674"/>
      <c r="AK162" s="674"/>
      <c r="AL162" s="674"/>
      <c r="AM162" s="674"/>
      <c r="AN162" s="674"/>
      <c r="AO162" s="674"/>
      <c r="AP162" s="674"/>
      <c r="AQ162" s="674"/>
      <c r="AR162" s="925"/>
    </row>
    <row r="163" spans="1:44" x14ac:dyDescent="0.3">
      <c r="A163" s="677" t="s">
        <v>382</v>
      </c>
      <c r="B163" s="674">
        <f t="shared" si="113"/>
        <v>54252.2</v>
      </c>
      <c r="C163" s="674">
        <f t="shared" ref="C163:F166" si="116">C16+C119+C144+C157</f>
        <v>0</v>
      </c>
      <c r="D163" s="674">
        <f t="shared" si="116"/>
        <v>0</v>
      </c>
      <c r="E163" s="674">
        <f t="shared" si="116"/>
        <v>0</v>
      </c>
      <c r="F163" s="674">
        <f t="shared" si="116"/>
        <v>0</v>
      </c>
      <c r="G163" s="674" t="e">
        <f>F163/C163*100</f>
        <v>#DIV/0!</v>
      </c>
      <c r="H163" s="674" t="e">
        <f>F163/D163*100</f>
        <v>#DIV/0!</v>
      </c>
      <c r="I163" s="674">
        <f t="shared" ref="I163:AQ163" si="117">I16+I119+I144</f>
        <v>0</v>
      </c>
      <c r="J163" s="674">
        <f t="shared" si="117"/>
        <v>0</v>
      </c>
      <c r="K163" s="674">
        <f t="shared" si="117"/>
        <v>0</v>
      </c>
      <c r="L163" s="674">
        <f t="shared" si="117"/>
        <v>0</v>
      </c>
      <c r="M163" s="674">
        <f t="shared" si="117"/>
        <v>0</v>
      </c>
      <c r="N163" s="674">
        <f t="shared" si="117"/>
        <v>0</v>
      </c>
      <c r="O163" s="674">
        <f t="shared" si="117"/>
        <v>0</v>
      </c>
      <c r="P163" s="674">
        <f t="shared" si="117"/>
        <v>0</v>
      </c>
      <c r="Q163" s="674">
        <f t="shared" si="117"/>
        <v>0</v>
      </c>
      <c r="R163" s="674">
        <f t="shared" si="117"/>
        <v>0</v>
      </c>
      <c r="S163" s="674">
        <f t="shared" si="117"/>
        <v>0</v>
      </c>
      <c r="T163" s="674">
        <f t="shared" si="117"/>
        <v>0</v>
      </c>
      <c r="U163" s="674">
        <f t="shared" si="117"/>
        <v>0</v>
      </c>
      <c r="V163" s="674">
        <f t="shared" si="117"/>
        <v>0</v>
      </c>
      <c r="W163" s="674">
        <f t="shared" si="117"/>
        <v>0</v>
      </c>
      <c r="X163" s="674">
        <f t="shared" si="117"/>
        <v>0</v>
      </c>
      <c r="Y163" s="674">
        <f t="shared" si="117"/>
        <v>0</v>
      </c>
      <c r="Z163" s="674">
        <f t="shared" si="117"/>
        <v>0</v>
      </c>
      <c r="AA163" s="674">
        <f t="shared" si="117"/>
        <v>0</v>
      </c>
      <c r="AB163" s="674">
        <f t="shared" si="117"/>
        <v>0</v>
      </c>
      <c r="AC163" s="674">
        <f t="shared" si="117"/>
        <v>0</v>
      </c>
      <c r="AD163" s="674">
        <f t="shared" si="117"/>
        <v>0</v>
      </c>
      <c r="AE163" s="674">
        <f t="shared" si="117"/>
        <v>0</v>
      </c>
      <c r="AF163" s="674">
        <f t="shared" si="117"/>
        <v>0</v>
      </c>
      <c r="AG163" s="674">
        <f t="shared" si="117"/>
        <v>0</v>
      </c>
      <c r="AH163" s="674">
        <f t="shared" si="117"/>
        <v>0</v>
      </c>
      <c r="AI163" s="674">
        <f t="shared" si="117"/>
        <v>0</v>
      </c>
      <c r="AJ163" s="674">
        <f t="shared" si="117"/>
        <v>0</v>
      </c>
      <c r="AK163" s="674">
        <f t="shared" si="117"/>
        <v>0</v>
      </c>
      <c r="AL163" s="674">
        <f t="shared" si="117"/>
        <v>0</v>
      </c>
      <c r="AM163" s="674">
        <f t="shared" si="117"/>
        <v>0</v>
      </c>
      <c r="AN163" s="674">
        <f t="shared" si="117"/>
        <v>0</v>
      </c>
      <c r="AO163" s="674">
        <f t="shared" si="117"/>
        <v>0</v>
      </c>
      <c r="AP163" s="674">
        <f t="shared" si="117"/>
        <v>0</v>
      </c>
      <c r="AQ163" s="674">
        <f t="shared" si="117"/>
        <v>0</v>
      </c>
      <c r="AR163" s="925"/>
    </row>
    <row r="164" spans="1:44" x14ac:dyDescent="0.3">
      <c r="A164" s="677" t="s">
        <v>28</v>
      </c>
      <c r="B164" s="674">
        <f t="shared" si="113"/>
        <v>153605.29999999999</v>
      </c>
      <c r="C164" s="674">
        <f t="shared" si="116"/>
        <v>333972.61200000008</v>
      </c>
      <c r="D164" s="674">
        <f t="shared" si="116"/>
        <v>241304.21200000003</v>
      </c>
      <c r="E164" s="674">
        <f t="shared" si="116"/>
        <v>230773.44</v>
      </c>
      <c r="F164" s="674">
        <f t="shared" si="116"/>
        <v>230773.44</v>
      </c>
      <c r="G164" s="674">
        <f t="shared" ref="G164:G165" si="118">F164/C164*100</f>
        <v>69.099510471235874</v>
      </c>
      <c r="H164" s="674">
        <f t="shared" ref="H164:H165" si="119">F164/D164*100</f>
        <v>95.635893831807621</v>
      </c>
      <c r="I164" s="674">
        <f>I17+I120+I145+I158</f>
        <v>17414.649999999998</v>
      </c>
      <c r="J164" s="674">
        <f>J17+J120+J145</f>
        <v>0</v>
      </c>
      <c r="K164" s="674">
        <f>K17+K120+K145+K158</f>
        <v>10186.76</v>
      </c>
      <c r="L164" s="674">
        <f t="shared" ref="L164:AQ164" si="120">L17+L120+L145+L158</f>
        <v>27407.670000000002</v>
      </c>
      <c r="M164" s="674">
        <f t="shared" si="120"/>
        <v>978.3</v>
      </c>
      <c r="N164" s="674">
        <f t="shared" si="120"/>
        <v>22925.48</v>
      </c>
      <c r="O164" s="674">
        <f t="shared" si="120"/>
        <v>18831.12</v>
      </c>
      <c r="P164" s="674">
        <f t="shared" si="120"/>
        <v>978.3</v>
      </c>
      <c r="Q164" s="674">
        <f t="shared" si="120"/>
        <v>19371.100000000002</v>
      </c>
      <c r="R164" s="674">
        <f t="shared" si="120"/>
        <v>19453.140000000003</v>
      </c>
      <c r="S164" s="674">
        <f t="shared" si="120"/>
        <v>978.3</v>
      </c>
      <c r="T164" s="674">
        <f t="shared" si="120"/>
        <v>19920.66</v>
      </c>
      <c r="U164" s="674">
        <f t="shared" si="120"/>
        <v>20656.194000000003</v>
      </c>
      <c r="V164" s="674">
        <f t="shared" si="120"/>
        <v>978.3</v>
      </c>
      <c r="W164" s="674">
        <f t="shared" si="120"/>
        <v>19762.550000000003</v>
      </c>
      <c r="X164" s="674">
        <f t="shared" si="120"/>
        <v>20067.914000000001</v>
      </c>
      <c r="Y164" s="674">
        <f t="shared" si="120"/>
        <v>978.3</v>
      </c>
      <c r="Z164" s="674">
        <f t="shared" si="120"/>
        <v>16574.899999999998</v>
      </c>
      <c r="AA164" s="674">
        <f t="shared" si="120"/>
        <v>25129.634000000002</v>
      </c>
      <c r="AB164" s="674">
        <f t="shared" si="120"/>
        <v>978.3</v>
      </c>
      <c r="AC164" s="674">
        <f t="shared" si="120"/>
        <v>18757.509999999998</v>
      </c>
      <c r="AD164" s="674">
        <f t="shared" si="120"/>
        <v>65431.09</v>
      </c>
      <c r="AE164" s="674">
        <f t="shared" si="120"/>
        <v>978.3</v>
      </c>
      <c r="AF164" s="674">
        <f t="shared" si="120"/>
        <v>24122.82</v>
      </c>
      <c r="AG164" s="674">
        <f t="shared" si="120"/>
        <v>20582.759999999998</v>
      </c>
      <c r="AH164" s="674">
        <f t="shared" si="120"/>
        <v>978.3</v>
      </c>
      <c r="AI164" s="674">
        <f t="shared" si="120"/>
        <v>19115.21</v>
      </c>
      <c r="AJ164" s="674">
        <f t="shared" si="120"/>
        <v>31609.48</v>
      </c>
      <c r="AK164" s="674">
        <f t="shared" si="120"/>
        <v>978.3</v>
      </c>
      <c r="AL164" s="674">
        <f t="shared" si="120"/>
        <v>16842.29</v>
      </c>
      <c r="AM164" s="674">
        <f t="shared" si="120"/>
        <v>14630.900000000001</v>
      </c>
      <c r="AN164" s="674">
        <f t="shared" si="120"/>
        <v>978.3</v>
      </c>
      <c r="AO164" s="674">
        <f t="shared" si="120"/>
        <v>21718.04</v>
      </c>
      <c r="AP164" s="674">
        <f t="shared" si="120"/>
        <v>14737.06</v>
      </c>
      <c r="AQ164" s="674">
        <f t="shared" si="120"/>
        <v>21476.12</v>
      </c>
      <c r="AR164" s="925"/>
    </row>
    <row r="165" spans="1:44" s="685" customFormat="1" x14ac:dyDescent="0.25">
      <c r="A165" s="680" t="s">
        <v>380</v>
      </c>
      <c r="B165" s="681">
        <f t="shared" si="113"/>
        <v>0</v>
      </c>
      <c r="C165" s="674">
        <f t="shared" si="116"/>
        <v>0</v>
      </c>
      <c r="D165" s="674">
        <f t="shared" si="116"/>
        <v>0</v>
      </c>
      <c r="E165" s="674">
        <f t="shared" si="116"/>
        <v>0</v>
      </c>
      <c r="F165" s="674">
        <f t="shared" si="116"/>
        <v>0</v>
      </c>
      <c r="G165" s="674" t="e">
        <f t="shared" si="118"/>
        <v>#DIV/0!</v>
      </c>
      <c r="H165" s="674" t="e">
        <f t="shared" si="119"/>
        <v>#DIV/0!</v>
      </c>
      <c r="I165" s="674">
        <f>I18+I121+I146</f>
        <v>0</v>
      </c>
      <c r="J165" s="1001">
        <f>J18+J121+J146</f>
        <v>0</v>
      </c>
      <c r="K165" s="674">
        <f t="shared" ref="K165:AQ165" si="121">K18+K121+K146</f>
        <v>0</v>
      </c>
      <c r="L165" s="674">
        <f t="shared" si="121"/>
        <v>0</v>
      </c>
      <c r="M165" s="1001">
        <f t="shared" si="121"/>
        <v>0</v>
      </c>
      <c r="N165" s="674">
        <f t="shared" si="121"/>
        <v>0</v>
      </c>
      <c r="O165" s="674">
        <f t="shared" si="121"/>
        <v>0</v>
      </c>
      <c r="P165" s="1001">
        <f t="shared" si="121"/>
        <v>0</v>
      </c>
      <c r="Q165" s="674">
        <f t="shared" si="121"/>
        <v>0</v>
      </c>
      <c r="R165" s="674">
        <f t="shared" si="121"/>
        <v>0</v>
      </c>
      <c r="S165" s="1001">
        <f t="shared" si="121"/>
        <v>0</v>
      </c>
      <c r="T165" s="674">
        <f t="shared" si="121"/>
        <v>0</v>
      </c>
      <c r="U165" s="674">
        <f t="shared" si="121"/>
        <v>0</v>
      </c>
      <c r="V165" s="1001">
        <f t="shared" si="121"/>
        <v>0</v>
      </c>
      <c r="W165" s="674">
        <f t="shared" si="121"/>
        <v>0</v>
      </c>
      <c r="X165" s="674">
        <f t="shared" si="121"/>
        <v>0</v>
      </c>
      <c r="Y165" s="1001">
        <f t="shared" si="121"/>
        <v>0</v>
      </c>
      <c r="Z165" s="674">
        <f t="shared" si="121"/>
        <v>0</v>
      </c>
      <c r="AA165" s="674">
        <f t="shared" si="121"/>
        <v>0</v>
      </c>
      <c r="AB165" s="1001">
        <f t="shared" si="121"/>
        <v>0</v>
      </c>
      <c r="AC165" s="674">
        <f t="shared" si="121"/>
        <v>0</v>
      </c>
      <c r="AD165" s="674">
        <f t="shared" si="121"/>
        <v>0</v>
      </c>
      <c r="AE165" s="1001">
        <f t="shared" si="121"/>
        <v>0</v>
      </c>
      <c r="AF165" s="674">
        <f t="shared" si="121"/>
        <v>0</v>
      </c>
      <c r="AG165" s="674">
        <f t="shared" si="121"/>
        <v>0</v>
      </c>
      <c r="AH165" s="1001">
        <f t="shared" si="121"/>
        <v>0</v>
      </c>
      <c r="AI165" s="674">
        <f t="shared" si="121"/>
        <v>0</v>
      </c>
      <c r="AJ165" s="674">
        <f t="shared" si="121"/>
        <v>0</v>
      </c>
      <c r="AK165" s="1001">
        <f t="shared" si="121"/>
        <v>0</v>
      </c>
      <c r="AL165" s="674">
        <f t="shared" si="121"/>
        <v>0</v>
      </c>
      <c r="AM165" s="674">
        <f t="shared" si="121"/>
        <v>0</v>
      </c>
      <c r="AN165" s="1001">
        <f t="shared" si="121"/>
        <v>0</v>
      </c>
      <c r="AO165" s="674">
        <f t="shared" si="121"/>
        <v>0</v>
      </c>
      <c r="AP165" s="674">
        <f t="shared" si="121"/>
        <v>0</v>
      </c>
      <c r="AQ165" s="674">
        <f t="shared" si="121"/>
        <v>0</v>
      </c>
      <c r="AR165" s="926"/>
    </row>
    <row r="166" spans="1:44" x14ac:dyDescent="0.3">
      <c r="A166" s="677" t="s">
        <v>275</v>
      </c>
      <c r="B166" s="674">
        <f t="shared" si="113"/>
        <v>0</v>
      </c>
      <c r="C166" s="674">
        <f t="shared" si="116"/>
        <v>84955.86</v>
      </c>
      <c r="D166" s="674">
        <f t="shared" si="116"/>
        <v>84955.86</v>
      </c>
      <c r="E166" s="674">
        <f t="shared" si="116"/>
        <v>72447.789999999994</v>
      </c>
      <c r="F166" s="674">
        <f t="shared" si="116"/>
        <v>72447.789999999994</v>
      </c>
      <c r="G166" s="674">
        <f>F166/C166*100</f>
        <v>85.276977950667558</v>
      </c>
      <c r="H166" s="674">
        <f>F166/D166*100</f>
        <v>85.276977950667558</v>
      </c>
      <c r="I166" s="674"/>
      <c r="J166" s="674"/>
      <c r="K166" s="674"/>
      <c r="L166" s="674"/>
      <c r="M166" s="674"/>
      <c r="N166" s="674"/>
      <c r="O166" s="674"/>
      <c r="P166" s="674"/>
      <c r="Q166" s="674"/>
      <c r="R166" s="674"/>
      <c r="S166" s="674"/>
      <c r="T166" s="674"/>
      <c r="U166" s="674"/>
      <c r="V166" s="674"/>
      <c r="W166" s="674"/>
      <c r="X166" s="674"/>
      <c r="Y166" s="674"/>
      <c r="Z166" s="674"/>
      <c r="AA166" s="674"/>
      <c r="AB166" s="674"/>
      <c r="AC166" s="674"/>
      <c r="AD166" s="674"/>
      <c r="AE166" s="674"/>
      <c r="AF166" s="674"/>
      <c r="AG166" s="674"/>
      <c r="AH166" s="674"/>
      <c r="AI166" s="674"/>
      <c r="AJ166" s="674"/>
      <c r="AK166" s="674"/>
      <c r="AL166" s="674"/>
      <c r="AM166" s="674"/>
      <c r="AN166" s="674"/>
      <c r="AO166" s="674"/>
      <c r="AP166" s="674"/>
      <c r="AQ166" s="674"/>
      <c r="AR166" s="925"/>
    </row>
    <row r="167" spans="1:44" hidden="1" x14ac:dyDescent="0.3">
      <c r="A167" s="713" t="s">
        <v>378</v>
      </c>
      <c r="B167" s="712"/>
      <c r="C167" s="712"/>
      <c r="D167" s="712"/>
      <c r="E167" s="712"/>
      <c r="F167" s="712"/>
      <c r="G167" s="712"/>
      <c r="H167" s="712"/>
      <c r="I167" s="712"/>
      <c r="J167" s="712"/>
      <c r="K167" s="712"/>
      <c r="L167" s="712"/>
      <c r="M167" s="712"/>
      <c r="N167" s="712"/>
      <c r="O167" s="712"/>
      <c r="P167" s="712"/>
      <c r="Q167" s="712"/>
      <c r="R167" s="712"/>
      <c r="S167" s="712"/>
      <c r="T167" s="712"/>
      <c r="U167" s="712"/>
      <c r="V167" s="712"/>
      <c r="W167" s="712"/>
      <c r="X167" s="712"/>
      <c r="Y167" s="712"/>
      <c r="Z167" s="674">
        <f t="shared" ref="Z167:Z185" si="122">Z20+Z123+Z161</f>
        <v>16574.899999999998</v>
      </c>
      <c r="AA167" s="712"/>
      <c r="AB167" s="712"/>
      <c r="AC167" s="712"/>
      <c r="AD167" s="712"/>
      <c r="AE167" s="712"/>
      <c r="AF167" s="712"/>
      <c r="AG167" s="712"/>
      <c r="AH167" s="712"/>
      <c r="AI167" s="712"/>
      <c r="AJ167" s="712"/>
      <c r="AK167" s="712"/>
      <c r="AL167" s="712"/>
      <c r="AM167" s="712"/>
      <c r="AN167" s="712"/>
      <c r="AO167" s="712"/>
      <c r="AP167" s="712"/>
    </row>
    <row r="168" spans="1:44" hidden="1" x14ac:dyDescent="0.3">
      <c r="A168" s="713" t="s">
        <v>436</v>
      </c>
      <c r="B168" s="712"/>
      <c r="C168" s="712"/>
      <c r="D168" s="712"/>
      <c r="E168" s="712"/>
      <c r="F168" s="712"/>
      <c r="G168" s="712"/>
      <c r="H168" s="712"/>
      <c r="I168" s="712"/>
      <c r="J168" s="712"/>
      <c r="K168" s="712"/>
      <c r="L168" s="712"/>
      <c r="M168" s="712"/>
      <c r="N168" s="712"/>
      <c r="O168" s="712"/>
      <c r="P168" s="712"/>
      <c r="Q168" s="712"/>
      <c r="R168" s="712"/>
      <c r="S168" s="712"/>
      <c r="T168" s="712"/>
      <c r="U168" s="712"/>
      <c r="V168" s="712"/>
      <c r="W168" s="712"/>
      <c r="X168" s="712"/>
      <c r="Y168" s="712"/>
      <c r="Z168" s="674">
        <f t="shared" si="122"/>
        <v>481.6</v>
      </c>
      <c r="AA168" s="712"/>
      <c r="AB168" s="712"/>
      <c r="AC168" s="712"/>
      <c r="AD168" s="712"/>
      <c r="AE168" s="712"/>
      <c r="AF168" s="712"/>
      <c r="AG168" s="712"/>
      <c r="AH168" s="712"/>
      <c r="AI168" s="712"/>
      <c r="AJ168" s="712"/>
      <c r="AK168" s="712"/>
      <c r="AL168" s="712"/>
      <c r="AM168" s="712"/>
      <c r="AN168" s="712"/>
      <c r="AO168" s="712"/>
      <c r="AP168" s="712"/>
    </row>
    <row r="169" spans="1:44" hidden="1" x14ac:dyDescent="0.3">
      <c r="A169" s="677" t="s">
        <v>29</v>
      </c>
      <c r="B169" s="712"/>
      <c r="C169" s="712"/>
      <c r="D169" s="712"/>
      <c r="E169" s="712"/>
      <c r="F169" s="712"/>
      <c r="G169" s="712"/>
      <c r="H169" s="712"/>
      <c r="I169" s="712"/>
      <c r="J169" s="712"/>
      <c r="K169" s="712"/>
      <c r="L169" s="712"/>
      <c r="M169" s="712"/>
      <c r="N169" s="712"/>
      <c r="O169" s="712"/>
      <c r="P169" s="712"/>
      <c r="Q169" s="712"/>
      <c r="R169" s="712"/>
      <c r="S169" s="712"/>
      <c r="T169" s="712"/>
      <c r="U169" s="712"/>
      <c r="V169" s="712"/>
      <c r="W169" s="712"/>
      <c r="X169" s="712"/>
      <c r="Y169" s="712"/>
      <c r="Z169" s="674">
        <f t="shared" si="122"/>
        <v>0</v>
      </c>
      <c r="AA169" s="712"/>
      <c r="AB169" s="712"/>
      <c r="AC169" s="712"/>
      <c r="AD169" s="712"/>
      <c r="AE169" s="712"/>
      <c r="AF169" s="712"/>
      <c r="AG169" s="712"/>
      <c r="AH169" s="712"/>
      <c r="AI169" s="712"/>
      <c r="AJ169" s="712"/>
      <c r="AK169" s="712"/>
      <c r="AL169" s="712"/>
      <c r="AM169" s="712"/>
      <c r="AN169" s="712"/>
      <c r="AO169" s="712"/>
      <c r="AP169" s="712"/>
    </row>
    <row r="170" spans="1:44" hidden="1" x14ac:dyDescent="0.3">
      <c r="A170" s="677" t="s">
        <v>382</v>
      </c>
      <c r="B170" s="712"/>
      <c r="C170" s="712"/>
      <c r="D170" s="712"/>
      <c r="E170" s="712"/>
      <c r="F170" s="712"/>
      <c r="G170" s="712"/>
      <c r="H170" s="712"/>
      <c r="I170" s="712"/>
      <c r="J170" s="712"/>
      <c r="K170" s="712"/>
      <c r="L170" s="712"/>
      <c r="M170" s="712"/>
      <c r="N170" s="712"/>
      <c r="O170" s="712"/>
      <c r="P170" s="712"/>
      <c r="Q170" s="712"/>
      <c r="R170" s="712"/>
      <c r="S170" s="712"/>
      <c r="T170" s="712"/>
      <c r="U170" s="712"/>
      <c r="V170" s="712"/>
      <c r="W170" s="712"/>
      <c r="X170" s="712"/>
      <c r="Y170" s="712"/>
      <c r="Z170" s="674">
        <f t="shared" si="122"/>
        <v>16574.899999999998</v>
      </c>
      <c r="AA170" s="712"/>
      <c r="AB170" s="712"/>
      <c r="AC170" s="712"/>
      <c r="AD170" s="712"/>
      <c r="AE170" s="712"/>
      <c r="AF170" s="712"/>
      <c r="AG170" s="712"/>
      <c r="AH170" s="712"/>
      <c r="AI170" s="712"/>
      <c r="AJ170" s="712"/>
      <c r="AK170" s="712"/>
      <c r="AL170" s="712"/>
      <c r="AM170" s="712"/>
      <c r="AN170" s="712"/>
      <c r="AO170" s="712"/>
      <c r="AP170" s="712"/>
    </row>
    <row r="171" spans="1:44" hidden="1" x14ac:dyDescent="0.3">
      <c r="A171" s="677" t="s">
        <v>28</v>
      </c>
      <c r="B171" s="712"/>
      <c r="C171" s="712"/>
      <c r="D171" s="712"/>
      <c r="E171" s="712"/>
      <c r="F171" s="712"/>
      <c r="G171" s="712"/>
      <c r="H171" s="712"/>
      <c r="I171" s="712"/>
      <c r="J171" s="712"/>
      <c r="K171" s="712"/>
      <c r="L171" s="712"/>
      <c r="M171" s="712"/>
      <c r="N171" s="712"/>
      <c r="O171" s="712"/>
      <c r="P171" s="712"/>
      <c r="Q171" s="712"/>
      <c r="R171" s="712"/>
      <c r="S171" s="712"/>
      <c r="T171" s="712"/>
      <c r="U171" s="712"/>
      <c r="V171" s="712"/>
      <c r="W171" s="712"/>
      <c r="X171" s="712"/>
      <c r="Y171" s="712"/>
      <c r="Z171" s="674">
        <f t="shared" si="122"/>
        <v>481.6</v>
      </c>
      <c r="AA171" s="712"/>
      <c r="AB171" s="712"/>
      <c r="AC171" s="712"/>
      <c r="AD171" s="712"/>
      <c r="AE171" s="712"/>
      <c r="AF171" s="712"/>
      <c r="AG171" s="712"/>
      <c r="AH171" s="712"/>
      <c r="AI171" s="712"/>
      <c r="AJ171" s="712"/>
      <c r="AK171" s="712"/>
      <c r="AL171" s="712"/>
      <c r="AM171" s="712"/>
      <c r="AN171" s="712"/>
      <c r="AO171" s="712"/>
      <c r="AP171" s="712"/>
    </row>
    <row r="172" spans="1:44" hidden="1" x14ac:dyDescent="0.3">
      <c r="A172" s="714" t="s">
        <v>380</v>
      </c>
      <c r="B172" s="712"/>
      <c r="C172" s="712"/>
      <c r="D172" s="712"/>
      <c r="E172" s="712"/>
      <c r="F172" s="712"/>
      <c r="G172" s="712"/>
      <c r="H172" s="712"/>
      <c r="I172" s="712"/>
      <c r="J172" s="712"/>
      <c r="K172" s="712"/>
      <c r="L172" s="712"/>
      <c r="M172" s="712"/>
      <c r="N172" s="712"/>
      <c r="O172" s="712"/>
      <c r="P172" s="712"/>
      <c r="Q172" s="712"/>
      <c r="R172" s="712"/>
      <c r="S172" s="712"/>
      <c r="T172" s="712"/>
      <c r="U172" s="712"/>
      <c r="V172" s="712"/>
      <c r="W172" s="712"/>
      <c r="X172" s="712"/>
      <c r="Y172" s="712"/>
      <c r="Z172" s="674">
        <f t="shared" si="122"/>
        <v>0</v>
      </c>
      <c r="AA172" s="712"/>
      <c r="AB172" s="712"/>
      <c r="AC172" s="712"/>
      <c r="AD172" s="712"/>
      <c r="AE172" s="712"/>
      <c r="AF172" s="712"/>
      <c r="AG172" s="712"/>
      <c r="AH172" s="712"/>
      <c r="AI172" s="712"/>
      <c r="AJ172" s="712"/>
      <c r="AK172" s="712"/>
      <c r="AL172" s="712"/>
      <c r="AM172" s="712"/>
      <c r="AN172" s="712"/>
      <c r="AO172" s="712"/>
      <c r="AP172" s="712"/>
    </row>
    <row r="173" spans="1:44" hidden="1" x14ac:dyDescent="0.3">
      <c r="A173" s="677" t="s">
        <v>275</v>
      </c>
      <c r="B173" s="712"/>
      <c r="C173" s="712"/>
      <c r="D173" s="712"/>
      <c r="E173" s="712"/>
      <c r="F173" s="712"/>
      <c r="G173" s="712"/>
      <c r="H173" s="712"/>
      <c r="I173" s="712"/>
      <c r="J173" s="712"/>
      <c r="K173" s="712"/>
      <c r="L173" s="712"/>
      <c r="M173" s="712"/>
      <c r="N173" s="712"/>
      <c r="O173" s="712"/>
      <c r="P173" s="712"/>
      <c r="Q173" s="712"/>
      <c r="R173" s="712"/>
      <c r="S173" s="712"/>
      <c r="T173" s="712"/>
      <c r="U173" s="712"/>
      <c r="V173" s="712"/>
      <c r="W173" s="712"/>
      <c r="X173" s="712"/>
      <c r="Y173" s="712"/>
      <c r="Z173" s="674">
        <f t="shared" si="122"/>
        <v>16574.899999999998</v>
      </c>
      <c r="AA173" s="712"/>
      <c r="AB173" s="712"/>
      <c r="AC173" s="712"/>
      <c r="AD173" s="712"/>
      <c r="AE173" s="712"/>
      <c r="AF173" s="712"/>
      <c r="AG173" s="712"/>
      <c r="AH173" s="712"/>
      <c r="AI173" s="712"/>
      <c r="AJ173" s="712"/>
      <c r="AK173" s="712"/>
      <c r="AL173" s="712"/>
      <c r="AM173" s="712"/>
      <c r="AN173" s="712"/>
      <c r="AO173" s="712"/>
      <c r="AP173" s="712"/>
    </row>
    <row r="174" spans="1:44" ht="32.700000000000003" hidden="1" customHeight="1" x14ac:dyDescent="0.3">
      <c r="A174" s="715" t="s">
        <v>437</v>
      </c>
      <c r="B174" s="712"/>
      <c r="C174" s="712"/>
      <c r="D174" s="712"/>
      <c r="E174" s="712"/>
      <c r="F174" s="712"/>
      <c r="G174" s="712"/>
      <c r="H174" s="712"/>
      <c r="I174" s="712"/>
      <c r="J174" s="712"/>
      <c r="K174" s="712"/>
      <c r="L174" s="712"/>
      <c r="M174" s="712"/>
      <c r="N174" s="712"/>
      <c r="O174" s="712"/>
      <c r="P174" s="712"/>
      <c r="Q174" s="712"/>
      <c r="R174" s="712"/>
      <c r="S174" s="712"/>
      <c r="T174" s="712"/>
      <c r="U174" s="712"/>
      <c r="V174" s="712"/>
      <c r="W174" s="712"/>
      <c r="X174" s="712"/>
      <c r="Y174" s="712"/>
      <c r="Z174" s="674">
        <f t="shared" si="122"/>
        <v>481.6</v>
      </c>
      <c r="AA174" s="712"/>
      <c r="AB174" s="712"/>
      <c r="AC174" s="712"/>
      <c r="AD174" s="712"/>
      <c r="AE174" s="712"/>
      <c r="AF174" s="712"/>
      <c r="AG174" s="712"/>
      <c r="AH174" s="712"/>
      <c r="AI174" s="712"/>
      <c r="AJ174" s="712"/>
      <c r="AK174" s="712"/>
      <c r="AL174" s="712"/>
      <c r="AM174" s="712"/>
      <c r="AN174" s="712"/>
      <c r="AO174" s="712"/>
      <c r="AP174" s="712"/>
    </row>
    <row r="175" spans="1:44" hidden="1" x14ac:dyDescent="0.3">
      <c r="A175" s="677" t="s">
        <v>29</v>
      </c>
      <c r="B175" s="712"/>
      <c r="C175" s="712"/>
      <c r="D175" s="712"/>
      <c r="E175" s="712"/>
      <c r="F175" s="712"/>
      <c r="G175" s="712"/>
      <c r="H175" s="712"/>
      <c r="I175" s="712"/>
      <c r="J175" s="712"/>
      <c r="K175" s="712"/>
      <c r="L175" s="712"/>
      <c r="M175" s="712"/>
      <c r="N175" s="712"/>
      <c r="O175" s="712"/>
      <c r="P175" s="712"/>
      <c r="Q175" s="712"/>
      <c r="R175" s="712"/>
      <c r="S175" s="712"/>
      <c r="T175" s="712"/>
      <c r="U175" s="712"/>
      <c r="V175" s="712"/>
      <c r="W175" s="712"/>
      <c r="X175" s="712"/>
      <c r="Y175" s="712"/>
      <c r="Z175" s="674">
        <f t="shared" si="122"/>
        <v>0</v>
      </c>
      <c r="AA175" s="712"/>
      <c r="AB175" s="712"/>
      <c r="AC175" s="712"/>
      <c r="AD175" s="712"/>
      <c r="AE175" s="712"/>
      <c r="AF175" s="712"/>
      <c r="AG175" s="712"/>
      <c r="AH175" s="712"/>
      <c r="AI175" s="712"/>
      <c r="AJ175" s="712"/>
      <c r="AK175" s="712"/>
      <c r="AL175" s="712"/>
      <c r="AM175" s="712"/>
      <c r="AN175" s="712"/>
      <c r="AO175" s="712"/>
      <c r="AP175" s="712"/>
    </row>
    <row r="176" spans="1:44" hidden="1" x14ac:dyDescent="0.3">
      <c r="A176" s="677" t="s">
        <v>382</v>
      </c>
      <c r="B176" s="712"/>
      <c r="C176" s="712"/>
      <c r="D176" s="712"/>
      <c r="E176" s="712"/>
      <c r="F176" s="712"/>
      <c r="G176" s="712"/>
      <c r="H176" s="712"/>
      <c r="I176" s="712"/>
      <c r="J176" s="712"/>
      <c r="K176" s="712"/>
      <c r="L176" s="712"/>
      <c r="M176" s="712"/>
      <c r="N176" s="712"/>
      <c r="O176" s="712"/>
      <c r="P176" s="712"/>
      <c r="Q176" s="712"/>
      <c r="R176" s="712"/>
      <c r="S176" s="712"/>
      <c r="T176" s="712"/>
      <c r="U176" s="712"/>
      <c r="V176" s="712"/>
      <c r="W176" s="712"/>
      <c r="X176" s="712"/>
      <c r="Y176" s="712"/>
      <c r="Z176" s="674">
        <f t="shared" si="122"/>
        <v>16574.899999999998</v>
      </c>
      <c r="AA176" s="712"/>
      <c r="AB176" s="712"/>
      <c r="AC176" s="712"/>
      <c r="AD176" s="712"/>
      <c r="AE176" s="712"/>
      <c r="AF176" s="712"/>
      <c r="AG176" s="712"/>
      <c r="AH176" s="712"/>
      <c r="AI176" s="712"/>
      <c r="AJ176" s="712"/>
      <c r="AK176" s="712"/>
      <c r="AL176" s="712"/>
      <c r="AM176" s="712"/>
      <c r="AN176" s="712"/>
      <c r="AO176" s="712"/>
      <c r="AP176" s="712"/>
    </row>
    <row r="177" spans="1:42" hidden="1" x14ac:dyDescent="0.3">
      <c r="A177" s="677" t="s">
        <v>28</v>
      </c>
      <c r="B177" s="712"/>
      <c r="C177" s="712"/>
      <c r="D177" s="712"/>
      <c r="E177" s="712"/>
      <c r="F177" s="712"/>
      <c r="G177" s="712"/>
      <c r="H177" s="712"/>
      <c r="I177" s="712"/>
      <c r="J177" s="712"/>
      <c r="K177" s="712"/>
      <c r="L177" s="712"/>
      <c r="M177" s="712"/>
      <c r="N177" s="712"/>
      <c r="O177" s="712"/>
      <c r="P177" s="712"/>
      <c r="Q177" s="712"/>
      <c r="R177" s="712"/>
      <c r="S177" s="712"/>
      <c r="T177" s="712"/>
      <c r="U177" s="712"/>
      <c r="V177" s="712"/>
      <c r="W177" s="712"/>
      <c r="X177" s="712"/>
      <c r="Y177" s="712"/>
      <c r="Z177" s="674">
        <f t="shared" si="122"/>
        <v>481.6</v>
      </c>
      <c r="AA177" s="712"/>
      <c r="AB177" s="712"/>
      <c r="AC177" s="712"/>
      <c r="AD177" s="712"/>
      <c r="AE177" s="712"/>
      <c r="AF177" s="712"/>
      <c r="AG177" s="712"/>
      <c r="AH177" s="712"/>
      <c r="AI177" s="712"/>
      <c r="AJ177" s="712"/>
      <c r="AK177" s="712"/>
      <c r="AL177" s="712"/>
      <c r="AM177" s="712"/>
      <c r="AN177" s="712"/>
      <c r="AO177" s="712"/>
      <c r="AP177" s="712"/>
    </row>
    <row r="178" spans="1:42" hidden="1" x14ac:dyDescent="0.3">
      <c r="A178" s="714" t="s">
        <v>380</v>
      </c>
      <c r="B178" s="712"/>
      <c r="C178" s="712"/>
      <c r="D178" s="712"/>
      <c r="E178" s="712"/>
      <c r="F178" s="712"/>
      <c r="G178" s="712"/>
      <c r="H178" s="712"/>
      <c r="I178" s="712"/>
      <c r="J178" s="712"/>
      <c r="K178" s="712"/>
      <c r="L178" s="712"/>
      <c r="M178" s="712"/>
      <c r="N178" s="712"/>
      <c r="O178" s="712"/>
      <c r="P178" s="712"/>
      <c r="Q178" s="712"/>
      <c r="R178" s="712"/>
      <c r="S178" s="712"/>
      <c r="T178" s="712"/>
      <c r="U178" s="712"/>
      <c r="V178" s="712"/>
      <c r="W178" s="712"/>
      <c r="X178" s="712"/>
      <c r="Y178" s="712"/>
      <c r="Z178" s="674">
        <f t="shared" si="122"/>
        <v>0</v>
      </c>
      <c r="AA178" s="712"/>
      <c r="AB178" s="712"/>
      <c r="AC178" s="712"/>
      <c r="AD178" s="712"/>
      <c r="AE178" s="712"/>
      <c r="AF178" s="712"/>
      <c r="AG178" s="712"/>
      <c r="AH178" s="712"/>
      <c r="AI178" s="712"/>
      <c r="AJ178" s="712"/>
      <c r="AK178" s="712"/>
      <c r="AL178" s="712"/>
      <c r="AM178" s="712"/>
      <c r="AN178" s="712"/>
      <c r="AO178" s="712"/>
      <c r="AP178" s="712"/>
    </row>
    <row r="179" spans="1:42" hidden="1" x14ac:dyDescent="0.3">
      <c r="A179" s="677" t="s">
        <v>275</v>
      </c>
      <c r="B179" s="712"/>
      <c r="C179" s="712"/>
      <c r="D179" s="712"/>
      <c r="E179" s="712"/>
      <c r="F179" s="712"/>
      <c r="G179" s="712"/>
      <c r="H179" s="712"/>
      <c r="I179" s="712"/>
      <c r="J179" s="712"/>
      <c r="K179" s="712"/>
      <c r="L179" s="712"/>
      <c r="M179" s="712"/>
      <c r="N179" s="712"/>
      <c r="O179" s="712"/>
      <c r="P179" s="712"/>
      <c r="Q179" s="712"/>
      <c r="R179" s="712"/>
      <c r="S179" s="712"/>
      <c r="T179" s="712"/>
      <c r="U179" s="712"/>
      <c r="V179" s="712"/>
      <c r="W179" s="712"/>
      <c r="X179" s="712"/>
      <c r="Y179" s="712"/>
      <c r="Z179" s="674">
        <f t="shared" si="122"/>
        <v>16574.899999999998</v>
      </c>
      <c r="AA179" s="712"/>
      <c r="AB179" s="712"/>
      <c r="AC179" s="712"/>
      <c r="AD179" s="712"/>
      <c r="AE179" s="712"/>
      <c r="AF179" s="712"/>
      <c r="AG179" s="712"/>
      <c r="AH179" s="712"/>
      <c r="AI179" s="712"/>
      <c r="AJ179" s="712"/>
      <c r="AK179" s="712"/>
      <c r="AL179" s="712"/>
      <c r="AM179" s="712"/>
      <c r="AN179" s="712"/>
      <c r="AO179" s="712"/>
      <c r="AP179" s="712"/>
    </row>
    <row r="180" spans="1:42" hidden="1" x14ac:dyDescent="0.3">
      <c r="A180" s="711" t="s">
        <v>438</v>
      </c>
      <c r="Z180" s="674">
        <f t="shared" si="122"/>
        <v>963.2</v>
      </c>
    </row>
    <row r="181" spans="1:42" hidden="1" x14ac:dyDescent="0.3">
      <c r="A181" s="677" t="s">
        <v>29</v>
      </c>
      <c r="Z181" s="674">
        <f t="shared" si="122"/>
        <v>0</v>
      </c>
    </row>
    <row r="182" spans="1:42" hidden="1" x14ac:dyDescent="0.3">
      <c r="A182" s="677" t="s">
        <v>382</v>
      </c>
      <c r="Z182" s="674">
        <f t="shared" si="122"/>
        <v>16574.899999999998</v>
      </c>
    </row>
    <row r="183" spans="1:42" hidden="1" x14ac:dyDescent="0.3">
      <c r="A183" s="677" t="s">
        <v>28</v>
      </c>
      <c r="Z183" s="674">
        <f t="shared" si="122"/>
        <v>963.2</v>
      </c>
    </row>
    <row r="184" spans="1:42" hidden="1" x14ac:dyDescent="0.3">
      <c r="A184" s="714" t="s">
        <v>380</v>
      </c>
      <c r="Z184" s="674">
        <f t="shared" si="122"/>
        <v>0</v>
      </c>
    </row>
    <row r="185" spans="1:42" hidden="1" x14ac:dyDescent="0.3">
      <c r="A185" s="677" t="s">
        <v>275</v>
      </c>
      <c r="Z185" s="674">
        <f t="shared" si="122"/>
        <v>16574.899999999998</v>
      </c>
    </row>
    <row r="186" spans="1:42" x14ac:dyDescent="0.3">
      <c r="A186" s="716"/>
    </row>
    <row r="188" spans="1:42" x14ac:dyDescent="0.3">
      <c r="A188" s="933" t="s">
        <v>661</v>
      </c>
      <c r="B188" s="933"/>
      <c r="C188" s="933"/>
      <c r="D188" s="933"/>
      <c r="E188" s="933"/>
      <c r="F188" s="933"/>
      <c r="G188" s="1789" t="s">
        <v>317</v>
      </c>
      <c r="H188" s="1789"/>
      <c r="I188" s="1789"/>
      <c r="J188" s="1789"/>
      <c r="K188" s="1789"/>
      <c r="L188" s="1789"/>
      <c r="M188" s="1789"/>
      <c r="N188" s="1789"/>
      <c r="O188" s="933"/>
      <c r="X188" s="933"/>
      <c r="Y188" s="933"/>
      <c r="Z188" s="933"/>
      <c r="AA188" s="933"/>
      <c r="AB188" s="933"/>
      <c r="AC188" s="933"/>
      <c r="AD188" s="933"/>
      <c r="AE188" s="933"/>
      <c r="AF188" s="933"/>
      <c r="AG188" s="933"/>
      <c r="AH188" s="933"/>
      <c r="AI188" s="933"/>
      <c r="AJ188" s="933"/>
    </row>
    <row r="191" spans="1:42" x14ac:dyDescent="0.3">
      <c r="A191" s="934"/>
      <c r="C191" s="1789" t="s">
        <v>662</v>
      </c>
      <c r="D191" s="1789"/>
      <c r="G191" s="1790"/>
      <c r="H191" s="1790"/>
      <c r="I191" s="1789" t="s">
        <v>447</v>
      </c>
      <c r="J191" s="1789"/>
      <c r="K191" s="1789"/>
      <c r="L191" s="1789"/>
      <c r="M191" s="1789"/>
      <c r="N191" s="1789"/>
      <c r="O191" s="1789"/>
    </row>
  </sheetData>
  <customSheetViews>
    <customSheetView guid="{F10998C4-BD23-4123-9624-1436EC840983}"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
    </customSheetView>
    <customSheetView guid="{388A1E4B-B5AE-4D91-9FF1-5AD49EECDDED}" showPageBreaks="1" printArea="1" hiddenRows="1" hiddenColumns="1" topLeftCell="AI1">
      <pane ySplit="5" topLeftCell="A6" activePane="bottomLeft" state="frozen"/>
      <selection pane="bottomLeft" activeCell="AR123" sqref="AR123"/>
      <pageMargins left="0.39370078740157483" right="0.39370078740157483" top="0.19685039370078741" bottom="0.19685039370078741" header="0.31496062992125984" footer="0.31496062992125984"/>
      <pageSetup paperSize="9" scale="40" fitToHeight="0" orientation="landscape" r:id="rId2"/>
    </customSheetView>
    <customSheetView guid="{E4404F29-03A4-4E65-B4A8-EB6C15EFBA41}" scale="60" showPageBreaks="1" printArea="1" hiddenRows="1" hiddenColumns="1" view="pageBreakPreview">
      <pane ySplit="5" topLeftCell="A6" activePane="bottomLeft"/>
      <selection pane="bottomLeft" activeCell="E36" sqref="E36"/>
      <pageMargins left="0.39370078740157483" right="0.39370078740157483" top="0.19685039370078741" bottom="0.19685039370078741" header="0.31496062992125984" footer="0.31496062992125984"/>
      <pageSetup paperSize="9" scale="40" fitToHeight="0" orientation="landscape" r:id="rId3"/>
    </customSheetView>
    <customSheetView guid="{C7EAD3F1-26A7-4DE4-A1DE-F77FB026865E}" scale="60" showPageBreaks="1" printArea="1" hiddenRows="1" hiddenColumns="1" view="pageBreakPreview" topLeftCell="O1">
      <pane ySplit="5" topLeftCell="A131" activePane="bottomLeft" state="frozen"/>
      <selection pane="bottomLeft" activeCell="AL135" sqref="AL135"/>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4"/>
    </customSheetView>
    <customSheetView guid="{79971965-4C3E-4F6D-82D4-06E9338FB302}" scale="60" showPageBreaks="1" printArea="1" hiddenRows="1" hiddenColumns="1" view="pageBreakPreview">
      <pane ySplit="5" topLeftCell="A6" activePane="bottomLeft" state="frozen"/>
      <selection pane="bottomLeft" activeCell="C122" sqref="C122"/>
      <pageMargins left="0.39370078740157483" right="0.39370078740157483" top="0.19685039370078741" bottom="0.19685039370078741" header="0.31496062992125984" footer="0.31496062992125984"/>
      <pageSetup paperSize="9" scale="40" fitToHeight="0" orientation="landscape" r:id="rId5"/>
    </customSheetView>
    <customSheetView guid="{67959110-810A-48DC-8557-7A749BB9427E}" showPageBreaks="1" printArea="1" hiddenRows="1" hiddenColumns="1" view="pageBreakPreview">
      <pane ySplit="5" topLeftCell="A6" activePane="bottomLeft" state="frozen"/>
      <selection pane="bottomLeft" activeCell="L7" sqref="L7"/>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6"/>
    </customSheetView>
    <customSheetView guid="{7D83ADC9-554F-49F5-9F3A-8020034AA83A}"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7"/>
    </customSheetView>
    <customSheetView guid="{8991206F-96BC-4E4A-9BEF-FB119480CFE1}"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8"/>
    </customSheetView>
    <customSheetView guid="{C599058B-0D9F-45BB-A102-E92C28C88691}"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9"/>
    </customSheetView>
    <customSheetView guid="{FFEDA674-087A-4656-BF09-7E905D9B9A21}"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0"/>
    </customSheetView>
    <customSheetView guid="{CC99A19B-7C06-4842-B555-F1FC30BBAE15}"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1"/>
    </customSheetView>
    <customSheetView guid="{63473B3F-A685-4EE9-A01B-183212BE5C53}"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2"/>
    </customSheetView>
    <customSheetView guid="{B9F5A68E-7A21-490B-A9C1-858A34AED228}" scale="60" showPageBreaks="1" printArea="1" hiddenRows="1" hiddenColumns="1" view="pageBreakPreview">
      <pane ySplit="5" topLeftCell="A6" activePane="bottomLeft" state="frozen"/>
      <selection pane="bottomLeft" sqref="A1:XFD1048576"/>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13"/>
    </customSheetView>
    <customSheetView guid="{E36983B1-2930-4BC3-9F81-C76866BFC5EC}"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4"/>
    </customSheetView>
    <customSheetView guid="{14AFD6C3-FC5A-47D1-B6D3-4DD498FDE7ED}"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5"/>
    </customSheetView>
    <customSheetView guid="{E6058B35-16EE-4520-97FC-BC8944DC361A}"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6"/>
    </customSheetView>
    <customSheetView guid="{7DE9713E-1F38-437C-8FB6-9C29DB24E5B8}"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7"/>
    </customSheetView>
    <customSheetView guid="{356BE809-9589-4A4C-A8C3-12B5A4A1A47A}"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8"/>
    </customSheetView>
    <customSheetView guid="{2D22DDA1-0B32-4042-8E55-53A9917D8437}"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9"/>
    </customSheetView>
    <customSheetView guid="{B6ED5A6A-E502-40ED-B1F2-2FE231B320B9}"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0"/>
    </customSheetView>
    <customSheetView guid="{9A254B3E-BF29-465E-994B-E56187330748}"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1"/>
    </customSheetView>
    <customSheetView guid="{3680FFF4-6D9F-486C-AA14-8F72F0313081}"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2"/>
    </customSheetView>
    <customSheetView guid="{EBBEF937-D19E-44FA-94D9-3672C89A5F21}" scale="60" showPageBreaks="1" printArea="1" hiddenRows="1" hiddenColumns="1" view="pageBreakPreview">
      <pane ySplit="5" topLeftCell="A6" activePane="bottomLeft" state="frozen"/>
      <selection pane="bottomLeft" sqref="A1:XFD1048576"/>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23"/>
    </customSheetView>
    <customSheetView guid="{E83B3B5A-C7A8-4F47-A336-85E65C55625C}" scale="60" showPageBreaks="1" printArea="1" hiddenRows="1" hiddenColumns="1" view="pageBreakPreview">
      <pane ySplit="5" topLeftCell="A91" activePane="bottomLeft" state="frozen"/>
      <selection pane="bottomLeft" activeCell="A111" sqref="A111"/>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24"/>
    </customSheetView>
    <customSheetView guid="{A2E3A7A6-FF28-41C5-9BA8-3899D915CB9D}"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5"/>
    </customSheetView>
    <customSheetView guid="{C3FD0E28-97E5-445A-A080-491543C717B0}" scale="60" showPageBreaks="1" printArea="1" hiddenRows="1" hiddenColumns="1" view="pageBreakPreview">
      <pane ySplit="5" topLeftCell="A6" activePane="bottomLeft" state="frozen"/>
      <selection pane="bottomLeft" activeCell="C122" sqref="C122"/>
      <pageMargins left="0.39370078740157483" right="0.39370078740157483" top="0.19685039370078741" bottom="0.19685039370078741" header="0.31496062992125984" footer="0.31496062992125984"/>
      <pageSetup paperSize="9" scale="40" fitToHeight="0" orientation="landscape" r:id="rId26"/>
    </customSheetView>
    <customSheetView guid="{7C652CC3-AEBA-4CE1-8785-60610E85E470}" showPageBreaks="1" printArea="1" hiddenRows="1" hiddenColumns="1" view="pageBreakPreview">
      <pane ySplit="5" topLeftCell="A97" activePane="bottomLeft" state="frozen"/>
      <selection pane="bottomLeft" activeCell="AR149" sqref="AR149:AR154"/>
      <colBreaks count="1" manualBreakCount="1">
        <brk id="32" max="193" man="1"/>
      </colBreaks>
      <pageMargins left="0.39370078740157483" right="0.39370078740157483" top="0.19685039370078741" bottom="0.19685039370078741" header="0.31496062992125984" footer="0.31496062992125984"/>
      <pageSetup paperSize="9" scale="38" fitToHeight="0" orientation="landscape" r:id="rId27"/>
    </customSheetView>
    <customSheetView guid="{3B746F1D-385E-47E1-9DD6-DF5EE791B92F}"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8"/>
    </customSheetView>
    <customSheetView guid="{F3ED6C4F-162A-421A-B77B-B013DF363C4B}"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9"/>
    </customSheetView>
    <customSheetView guid="{F6B45C19-5DEC-4311-9E14-1DFCA0D8A318}"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30"/>
    </customSheetView>
    <customSheetView guid="{60316D21-4A2C-431E-9A80-483B098C48B4}"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31"/>
    </customSheetView>
    <customSheetView guid="{B20F874D-7001-429F-971F-C60F72171BB4}"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32"/>
    </customSheetView>
    <customSheetView guid="{7E4D5209-3514-4B4B-9D2B-9C42A7BE704E}" scale="60" showPageBreak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33"/>
    </customSheetView>
  </customSheetViews>
  <mergeCells count="44">
    <mergeCell ref="AR7:AR19"/>
    <mergeCell ref="AR93:AR98"/>
    <mergeCell ref="AR99:AR104"/>
    <mergeCell ref="AR105:AR110"/>
    <mergeCell ref="AR87:AR92"/>
    <mergeCell ref="AR27:AR32"/>
    <mergeCell ref="AR33:AR38"/>
    <mergeCell ref="AR45:AR50"/>
    <mergeCell ref="AR51:AR56"/>
    <mergeCell ref="A1:AP1"/>
    <mergeCell ref="A3:A4"/>
    <mergeCell ref="B3:B4"/>
    <mergeCell ref="C3:C4"/>
    <mergeCell ref="F3:F4"/>
    <mergeCell ref="G3:H3"/>
    <mergeCell ref="I3:K3"/>
    <mergeCell ref="A6:AP6"/>
    <mergeCell ref="A20:AP20"/>
    <mergeCell ref="O3:Q3"/>
    <mergeCell ref="R3:T3"/>
    <mergeCell ref="U3:W3"/>
    <mergeCell ref="X3:Z3"/>
    <mergeCell ref="AA3:AC3"/>
    <mergeCell ref="AD3:AF3"/>
    <mergeCell ref="D3:D4"/>
    <mergeCell ref="E3:E4"/>
    <mergeCell ref="AP3:AQ3"/>
    <mergeCell ref="AG3:AI3"/>
    <mergeCell ref="AJ3:AL3"/>
    <mergeCell ref="AM3:AO3"/>
    <mergeCell ref="L3:N3"/>
    <mergeCell ref="AR124:AR129"/>
    <mergeCell ref="AR111:AR116"/>
    <mergeCell ref="AR57:AR62"/>
    <mergeCell ref="AR75:AR86"/>
    <mergeCell ref="A123:AP123"/>
    <mergeCell ref="AR130:AR135"/>
    <mergeCell ref="AR136:AR141"/>
    <mergeCell ref="A148:AQ148"/>
    <mergeCell ref="AR149:AR154"/>
    <mergeCell ref="C191:D191"/>
    <mergeCell ref="G188:N188"/>
    <mergeCell ref="G191:H191"/>
    <mergeCell ref="I191:O191"/>
  </mergeCells>
  <pageMargins left="0.39370078740157483" right="0.39370078740157483" top="0.19685039370078741" bottom="0.19685039370078741" header="0.31496062992125984" footer="0.31496062992125984"/>
  <pageSetup paperSize="9" scale="40" fitToHeight="0" orientation="landscape" r:id="rId3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7"/>
  <sheetViews>
    <sheetView zoomScale="60" zoomScaleNormal="60" workbookViewId="0">
      <pane xSplit="5" ySplit="4" topLeftCell="F52" activePane="bottomRight" state="frozen"/>
      <selection pane="topRight" activeCell="F1" sqref="F1"/>
      <selection pane="bottomLeft" activeCell="A5" sqref="A5"/>
      <selection pane="bottomRight" activeCell="C86" sqref="C86"/>
    </sheetView>
  </sheetViews>
  <sheetFormatPr defaultRowHeight="14.4" x14ac:dyDescent="0.3"/>
  <cols>
    <col min="1" max="1" width="25.6640625" customWidth="1"/>
    <col min="2" max="2" width="18.6640625" customWidth="1"/>
    <col min="3" max="3" width="14.6640625" customWidth="1"/>
    <col min="4" max="4" width="23.88671875" customWidth="1"/>
    <col min="5" max="5" width="14.44140625" customWidth="1"/>
    <col min="6" max="6" width="16.44140625" customWidth="1"/>
    <col min="7" max="7" width="16" customWidth="1"/>
    <col min="8" max="8" width="15.33203125" customWidth="1"/>
    <col min="9" max="30" width="13.44140625" customWidth="1"/>
    <col min="31" max="31" width="13" customWidth="1"/>
    <col min="32" max="32" width="122.44140625" customWidth="1"/>
  </cols>
  <sheetData>
    <row r="1" spans="1:32" ht="26.25" customHeight="1" x14ac:dyDescent="0.3">
      <c r="A1" s="1857" t="s">
        <v>791</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row>
    <row r="2" spans="1:32" ht="16.5" customHeight="1" x14ac:dyDescent="0.3">
      <c r="A2" s="720"/>
      <c r="B2" s="757" t="s">
        <v>449</v>
      </c>
      <c r="C2" s="721"/>
      <c r="D2" s="721"/>
      <c r="E2" s="721"/>
      <c r="F2" s="721"/>
      <c r="G2" s="721"/>
      <c r="H2" s="721"/>
      <c r="I2" s="722"/>
      <c r="J2" s="722"/>
      <c r="K2" s="722"/>
      <c r="L2" s="722"/>
      <c r="M2" s="722"/>
      <c r="N2" s="722"/>
      <c r="O2" s="722"/>
      <c r="P2" s="722"/>
      <c r="Q2" s="722"/>
      <c r="R2" s="722"/>
      <c r="S2" s="722"/>
      <c r="T2" s="722"/>
      <c r="U2" s="722"/>
      <c r="V2" s="722"/>
      <c r="W2" s="722"/>
      <c r="X2" s="722"/>
      <c r="Y2" s="722"/>
      <c r="Z2" s="722"/>
      <c r="AA2" s="722"/>
      <c r="AB2" s="722"/>
      <c r="AC2" s="722"/>
      <c r="AD2" s="722"/>
      <c r="AE2" s="720"/>
      <c r="AF2" s="723" t="s">
        <v>440</v>
      </c>
    </row>
    <row r="3" spans="1:32" ht="15.75" customHeight="1" x14ac:dyDescent="0.3">
      <c r="A3" s="1842" t="s">
        <v>441</v>
      </c>
      <c r="B3" s="1858" t="s">
        <v>773</v>
      </c>
      <c r="C3" s="1820" t="s">
        <v>774</v>
      </c>
      <c r="D3" s="1820" t="s">
        <v>769</v>
      </c>
      <c r="E3" s="1820" t="s">
        <v>775</v>
      </c>
      <c r="F3" s="1845" t="s">
        <v>5</v>
      </c>
      <c r="G3" s="1824"/>
      <c r="H3" s="1823" t="s">
        <v>6</v>
      </c>
      <c r="I3" s="1824"/>
      <c r="J3" s="1823" t="s">
        <v>7</v>
      </c>
      <c r="K3" s="1824"/>
      <c r="L3" s="1823" t="s">
        <v>8</v>
      </c>
      <c r="M3" s="1824"/>
      <c r="N3" s="1823" t="s">
        <v>9</v>
      </c>
      <c r="O3" s="1824"/>
      <c r="P3" s="1823" t="s">
        <v>10</v>
      </c>
      <c r="Q3" s="1824"/>
      <c r="R3" s="1823" t="s">
        <v>11</v>
      </c>
      <c r="S3" s="1824"/>
      <c r="T3" s="1823" t="s">
        <v>12</v>
      </c>
      <c r="U3" s="1824"/>
      <c r="V3" s="1823" t="s">
        <v>13</v>
      </c>
      <c r="W3" s="1824"/>
      <c r="X3" s="1823" t="s">
        <v>14</v>
      </c>
      <c r="Y3" s="1824"/>
      <c r="Z3" s="1823" t="s">
        <v>15</v>
      </c>
      <c r="AA3" s="1824"/>
      <c r="AB3" s="1823" t="s">
        <v>16</v>
      </c>
      <c r="AC3" s="1824"/>
      <c r="AD3" s="1823" t="s">
        <v>17</v>
      </c>
      <c r="AE3" s="1824"/>
      <c r="AF3" s="1820" t="s">
        <v>18</v>
      </c>
    </row>
    <row r="4" spans="1:32" ht="15" customHeight="1" x14ac:dyDescent="0.3">
      <c r="A4" s="1843"/>
      <c r="B4" s="1859"/>
      <c r="C4" s="1821"/>
      <c r="D4" s="1821"/>
      <c r="E4" s="1821"/>
      <c r="F4" s="1837" t="s">
        <v>20</v>
      </c>
      <c r="G4" s="1818" t="s">
        <v>21</v>
      </c>
      <c r="H4" s="724"/>
      <c r="I4" s="724"/>
      <c r="J4" s="724"/>
      <c r="K4" s="724"/>
      <c r="L4" s="724"/>
      <c r="M4" s="724"/>
      <c r="N4" s="1818" t="s">
        <v>176</v>
      </c>
      <c r="O4" s="1818" t="s">
        <v>23</v>
      </c>
      <c r="P4" s="1818" t="s">
        <v>176</v>
      </c>
      <c r="Q4" s="1818" t="s">
        <v>23</v>
      </c>
      <c r="R4" s="1818" t="s">
        <v>176</v>
      </c>
      <c r="S4" s="1818" t="s">
        <v>23</v>
      </c>
      <c r="T4" s="1818" t="s">
        <v>176</v>
      </c>
      <c r="U4" s="1818" t="s">
        <v>23</v>
      </c>
      <c r="V4" s="1818" t="s">
        <v>176</v>
      </c>
      <c r="W4" s="1818" t="s">
        <v>23</v>
      </c>
      <c r="X4" s="1818" t="s">
        <v>176</v>
      </c>
      <c r="Y4" s="1818" t="s">
        <v>23</v>
      </c>
      <c r="Z4" s="1818" t="s">
        <v>23</v>
      </c>
      <c r="AA4" s="1818" t="s">
        <v>23</v>
      </c>
      <c r="AB4" s="1818" t="s">
        <v>176</v>
      </c>
      <c r="AC4" s="1818" t="s">
        <v>23</v>
      </c>
      <c r="AD4" s="1818" t="s">
        <v>176</v>
      </c>
      <c r="AE4" s="1818" t="s">
        <v>23</v>
      </c>
      <c r="AF4" s="1821"/>
    </row>
    <row r="5" spans="1:32" ht="31.2" x14ac:dyDescent="0.3">
      <c r="A5" s="1844"/>
      <c r="B5" s="1860"/>
      <c r="C5" s="1822"/>
      <c r="D5" s="1822"/>
      <c r="E5" s="1822"/>
      <c r="F5" s="1838"/>
      <c r="G5" s="1819"/>
      <c r="H5" s="725" t="s">
        <v>176</v>
      </c>
      <c r="I5" s="725" t="s">
        <v>23</v>
      </c>
      <c r="J5" s="725" t="s">
        <v>176</v>
      </c>
      <c r="K5" s="725" t="s">
        <v>23</v>
      </c>
      <c r="L5" s="725" t="s">
        <v>176</v>
      </c>
      <c r="M5" s="725" t="s">
        <v>23</v>
      </c>
      <c r="N5" s="1819"/>
      <c r="O5" s="1819"/>
      <c r="P5" s="1819"/>
      <c r="Q5" s="1819"/>
      <c r="R5" s="1819"/>
      <c r="S5" s="1819"/>
      <c r="T5" s="1819"/>
      <c r="U5" s="1819"/>
      <c r="V5" s="1819"/>
      <c r="W5" s="1819"/>
      <c r="X5" s="1819"/>
      <c r="Y5" s="1819"/>
      <c r="Z5" s="1819"/>
      <c r="AA5" s="1819"/>
      <c r="AB5" s="1819"/>
      <c r="AC5" s="1819"/>
      <c r="AD5" s="1819"/>
      <c r="AE5" s="1819"/>
      <c r="AF5" s="1822"/>
    </row>
    <row r="6" spans="1:32" ht="20.399999999999999" x14ac:dyDescent="0.3">
      <c r="A6" s="1834" t="s">
        <v>443</v>
      </c>
      <c r="B6" s="1835"/>
      <c r="C6" s="1835"/>
      <c r="D6" s="1835"/>
      <c r="E6" s="1835"/>
      <c r="F6" s="1835"/>
      <c r="G6" s="1835"/>
      <c r="H6" s="1835"/>
      <c r="I6" s="1835"/>
      <c r="J6" s="1835"/>
      <c r="K6" s="1835"/>
      <c r="L6" s="1835"/>
      <c r="M6" s="1835"/>
      <c r="N6" s="1835"/>
      <c r="O6" s="1835"/>
      <c r="P6" s="1835"/>
      <c r="Q6" s="1835"/>
      <c r="R6" s="1835"/>
      <c r="S6" s="1835"/>
      <c r="T6" s="1835"/>
      <c r="U6" s="1835"/>
      <c r="V6" s="1835"/>
      <c r="W6" s="1835"/>
      <c r="X6" s="1835"/>
      <c r="Y6" s="1835"/>
      <c r="Z6" s="1835"/>
      <c r="AA6" s="1835"/>
      <c r="AB6" s="1835"/>
      <c r="AC6" s="1835"/>
      <c r="AD6" s="1835"/>
      <c r="AE6" s="1836"/>
      <c r="AF6" s="1720"/>
    </row>
    <row r="7" spans="1:32" ht="27" customHeight="1" x14ac:dyDescent="0.3">
      <c r="A7" s="727" t="s">
        <v>26</v>
      </c>
      <c r="B7" s="728">
        <f>B8+B9+B10+B12</f>
        <v>169942.31</v>
      </c>
      <c r="C7" s="728">
        <f>C8+C9+C10+C12</f>
        <v>169942.31</v>
      </c>
      <c r="D7" s="728">
        <f t="shared" ref="D7:AE7" si="0">D8+D9+D10+D12</f>
        <v>169862.28000000003</v>
      </c>
      <c r="E7" s="728">
        <f t="shared" si="0"/>
        <v>169862.28000000003</v>
      </c>
      <c r="F7" s="728">
        <f>E7/B7%</f>
        <v>99.952907548449843</v>
      </c>
      <c r="G7" s="728">
        <f>IFERROR(E7/C7%,)</f>
        <v>99.952907548449843</v>
      </c>
      <c r="H7" s="728">
        <f t="shared" si="0"/>
        <v>0</v>
      </c>
      <c r="I7" s="728">
        <f t="shared" si="0"/>
        <v>0</v>
      </c>
      <c r="J7" s="728">
        <f t="shared" si="0"/>
        <v>0</v>
      </c>
      <c r="K7" s="728">
        <f t="shared" si="0"/>
        <v>0</v>
      </c>
      <c r="L7" s="728">
        <f t="shared" si="0"/>
        <v>0</v>
      </c>
      <c r="M7" s="728">
        <f t="shared" si="0"/>
        <v>0</v>
      </c>
      <c r="N7" s="728">
        <f t="shared" si="0"/>
        <v>0</v>
      </c>
      <c r="O7" s="728">
        <f t="shared" si="0"/>
        <v>0</v>
      </c>
      <c r="P7" s="728">
        <f t="shared" si="0"/>
        <v>0</v>
      </c>
      <c r="Q7" s="728">
        <f t="shared" si="0"/>
        <v>0</v>
      </c>
      <c r="R7" s="728">
        <f t="shared" si="0"/>
        <v>6000</v>
      </c>
      <c r="S7" s="728">
        <f t="shared" si="0"/>
        <v>6000</v>
      </c>
      <c r="T7" s="728">
        <f t="shared" si="0"/>
        <v>30457.759999999998</v>
      </c>
      <c r="U7" s="728">
        <f t="shared" si="0"/>
        <v>30457.759999999998</v>
      </c>
      <c r="V7" s="728">
        <f t="shared" si="0"/>
        <v>16213.09</v>
      </c>
      <c r="W7" s="728">
        <f t="shared" si="0"/>
        <v>16213.09</v>
      </c>
      <c r="X7" s="728">
        <f t="shared" si="0"/>
        <v>54421.78</v>
      </c>
      <c r="Y7" s="728">
        <f t="shared" si="0"/>
        <v>26127.64</v>
      </c>
      <c r="Z7" s="728">
        <f t="shared" si="0"/>
        <v>30022.560000000001</v>
      </c>
      <c r="AA7" s="728">
        <f t="shared" si="0"/>
        <v>52817.61</v>
      </c>
      <c r="AB7" s="728">
        <f t="shared" si="0"/>
        <v>19201.150000000001</v>
      </c>
      <c r="AC7" s="728">
        <f t="shared" si="0"/>
        <v>10285.459999999999</v>
      </c>
      <c r="AD7" s="728">
        <f t="shared" si="0"/>
        <v>13625.97</v>
      </c>
      <c r="AE7" s="728">
        <f t="shared" si="0"/>
        <v>27960.720000000001</v>
      </c>
      <c r="AF7" s="1721"/>
    </row>
    <row r="8" spans="1:32" ht="24.75" customHeight="1" x14ac:dyDescent="0.3">
      <c r="A8" s="729" t="s">
        <v>29</v>
      </c>
      <c r="B8" s="730">
        <f>H8+J8+L8+N8+P8+R8+T8+V8+X8+Z8+AB8+AD8</f>
        <v>85174.399999999994</v>
      </c>
      <c r="C8" s="731">
        <f>C15+C22</f>
        <v>85174.399999999994</v>
      </c>
      <c r="D8" s="730">
        <f>E8</f>
        <v>85174.399999999994</v>
      </c>
      <c r="E8" s="730">
        <f>I8+K8+M8+O8+Q8+S8+U8+W8+Y8+AA8+AC8+AE8</f>
        <v>85174.399999999994</v>
      </c>
      <c r="F8" s="732">
        <f>IFERROR(E8/B8%,0)</f>
        <v>100</v>
      </c>
      <c r="G8" s="732">
        <f>IFERROR(E8/C8%,0)</f>
        <v>100</v>
      </c>
      <c r="H8" s="731">
        <f t="shared" ref="H8:AE8" si="1">H15+H22</f>
        <v>0</v>
      </c>
      <c r="I8" s="731">
        <f t="shared" si="1"/>
        <v>0</v>
      </c>
      <c r="J8" s="731">
        <f t="shared" si="1"/>
        <v>0</v>
      </c>
      <c r="K8" s="731">
        <f t="shared" si="1"/>
        <v>0</v>
      </c>
      <c r="L8" s="731">
        <f t="shared" si="1"/>
        <v>0</v>
      </c>
      <c r="M8" s="731">
        <f t="shared" si="1"/>
        <v>0</v>
      </c>
      <c r="N8" s="731">
        <f t="shared" si="1"/>
        <v>0</v>
      </c>
      <c r="O8" s="731">
        <f t="shared" si="1"/>
        <v>0</v>
      </c>
      <c r="P8" s="731">
        <f t="shared" si="1"/>
        <v>0</v>
      </c>
      <c r="Q8" s="731">
        <f t="shared" si="1"/>
        <v>0</v>
      </c>
      <c r="R8" s="731">
        <f t="shared" si="1"/>
        <v>6000</v>
      </c>
      <c r="S8" s="731">
        <f t="shared" si="1"/>
        <v>6000</v>
      </c>
      <c r="T8" s="731">
        <f t="shared" si="1"/>
        <v>25034.26</v>
      </c>
      <c r="U8" s="731">
        <f t="shared" si="1"/>
        <v>25034.26</v>
      </c>
      <c r="V8" s="731">
        <f t="shared" si="1"/>
        <v>14409.94</v>
      </c>
      <c r="W8" s="731">
        <f t="shared" si="1"/>
        <v>14409.94</v>
      </c>
      <c r="X8" s="731">
        <f t="shared" si="1"/>
        <v>26074.17</v>
      </c>
      <c r="Y8" s="731">
        <f t="shared" si="1"/>
        <v>26074.17</v>
      </c>
      <c r="Z8" s="731">
        <f t="shared" si="1"/>
        <v>13656.03</v>
      </c>
      <c r="AA8" s="731">
        <f t="shared" si="1"/>
        <v>13656.03</v>
      </c>
      <c r="AB8" s="731">
        <f t="shared" si="1"/>
        <v>0</v>
      </c>
      <c r="AC8" s="731">
        <f t="shared" si="1"/>
        <v>0</v>
      </c>
      <c r="AD8" s="731">
        <f t="shared" si="1"/>
        <v>0</v>
      </c>
      <c r="AE8" s="731">
        <f t="shared" si="1"/>
        <v>0</v>
      </c>
      <c r="AF8" s="1721"/>
    </row>
    <row r="9" spans="1:32" ht="21" customHeight="1" x14ac:dyDescent="0.3">
      <c r="A9" s="729" t="s">
        <v>382</v>
      </c>
      <c r="B9" s="730">
        <f t="shared" ref="B9:B12" si="2">H9+J9+L9+N9+P9+R9+T9+V9+X9+Z9+AB9+AD9</f>
        <v>48317.99</v>
      </c>
      <c r="C9" s="731">
        <f>C16+C23</f>
        <v>48317.99</v>
      </c>
      <c r="D9" s="730">
        <f t="shared" ref="D9:D12" si="3">E9</f>
        <v>48317.990000000005</v>
      </c>
      <c r="E9" s="730">
        <f t="shared" ref="E9:E12" si="4">I9+K9+M9+O9+Q9+S9+U9+W9+Y9+AA9+AC9+AE9</f>
        <v>48317.990000000005</v>
      </c>
      <c r="F9" s="732">
        <f t="shared" ref="F9:F12" si="5">IFERROR(E9/B9%,0)</f>
        <v>100.00000000000001</v>
      </c>
      <c r="G9" s="732">
        <f t="shared" ref="G9:G12" si="6">IFERROR(E9/C9%,0)</f>
        <v>100.00000000000001</v>
      </c>
      <c r="H9" s="731">
        <f t="shared" ref="H9:AE9" si="7">H16+H23</f>
        <v>0</v>
      </c>
      <c r="I9" s="731">
        <f t="shared" si="7"/>
        <v>0</v>
      </c>
      <c r="J9" s="731">
        <f t="shared" si="7"/>
        <v>0</v>
      </c>
      <c r="K9" s="731">
        <f t="shared" si="7"/>
        <v>0</v>
      </c>
      <c r="L9" s="731">
        <f t="shared" si="7"/>
        <v>0</v>
      </c>
      <c r="M9" s="731">
        <f t="shared" si="7"/>
        <v>0</v>
      </c>
      <c r="N9" s="731">
        <f t="shared" si="7"/>
        <v>0</v>
      </c>
      <c r="O9" s="731">
        <f t="shared" si="7"/>
        <v>0</v>
      </c>
      <c r="P9" s="731">
        <f t="shared" si="7"/>
        <v>0</v>
      </c>
      <c r="Q9" s="731">
        <f t="shared" si="7"/>
        <v>0</v>
      </c>
      <c r="R9" s="731">
        <f t="shared" si="7"/>
        <v>0</v>
      </c>
      <c r="S9" s="731">
        <f t="shared" si="7"/>
        <v>0</v>
      </c>
      <c r="T9" s="731">
        <f t="shared" si="7"/>
        <v>0</v>
      </c>
      <c r="U9" s="731">
        <f t="shared" si="7"/>
        <v>0</v>
      </c>
      <c r="V9" s="731">
        <f t="shared" si="7"/>
        <v>0</v>
      </c>
      <c r="W9" s="731">
        <f t="shared" si="7"/>
        <v>0</v>
      </c>
      <c r="X9" s="731">
        <f t="shared" si="7"/>
        <v>13959</v>
      </c>
      <c r="Y9" s="731">
        <f t="shared" si="7"/>
        <v>0</v>
      </c>
      <c r="Z9" s="731">
        <f t="shared" si="7"/>
        <v>8165.73</v>
      </c>
      <c r="AA9" s="731">
        <f t="shared" si="7"/>
        <v>22124.73</v>
      </c>
      <c r="AB9" s="731">
        <f t="shared" si="7"/>
        <v>15360.86</v>
      </c>
      <c r="AC9" s="731">
        <f t="shared" si="7"/>
        <v>7751.99</v>
      </c>
      <c r="AD9" s="731">
        <f t="shared" si="7"/>
        <v>10832.4</v>
      </c>
      <c r="AE9" s="731">
        <f t="shared" si="7"/>
        <v>18441.27</v>
      </c>
      <c r="AF9" s="1721"/>
    </row>
    <row r="10" spans="1:32" ht="34.5" customHeight="1" x14ac:dyDescent="0.3">
      <c r="A10" s="729" t="s">
        <v>28</v>
      </c>
      <c r="B10" s="730">
        <f t="shared" si="2"/>
        <v>36449.919999999998</v>
      </c>
      <c r="C10" s="731">
        <f>C17+C24</f>
        <v>36449.919999999998</v>
      </c>
      <c r="D10" s="730">
        <f t="shared" si="3"/>
        <v>36369.89</v>
      </c>
      <c r="E10" s="730">
        <f t="shared" si="4"/>
        <v>36369.89</v>
      </c>
      <c r="F10" s="732">
        <f t="shared" si="5"/>
        <v>99.780438475585143</v>
      </c>
      <c r="G10" s="732">
        <f t="shared" si="6"/>
        <v>99.780438475585143</v>
      </c>
      <c r="H10" s="731">
        <f t="shared" ref="H10:AE10" si="8">H17+H24</f>
        <v>0</v>
      </c>
      <c r="I10" s="731">
        <f t="shared" si="8"/>
        <v>0</v>
      </c>
      <c r="J10" s="731">
        <f t="shared" si="8"/>
        <v>0</v>
      </c>
      <c r="K10" s="731">
        <f t="shared" si="8"/>
        <v>0</v>
      </c>
      <c r="L10" s="731">
        <f t="shared" si="8"/>
        <v>0</v>
      </c>
      <c r="M10" s="731">
        <f t="shared" si="8"/>
        <v>0</v>
      </c>
      <c r="N10" s="731">
        <f t="shared" si="8"/>
        <v>0</v>
      </c>
      <c r="O10" s="731">
        <f t="shared" si="8"/>
        <v>0</v>
      </c>
      <c r="P10" s="731">
        <f t="shared" si="8"/>
        <v>0</v>
      </c>
      <c r="Q10" s="731">
        <f t="shared" si="8"/>
        <v>0</v>
      </c>
      <c r="R10" s="731">
        <f t="shared" si="8"/>
        <v>0</v>
      </c>
      <c r="S10" s="731">
        <f t="shared" si="8"/>
        <v>0</v>
      </c>
      <c r="T10" s="731">
        <f t="shared" si="8"/>
        <v>5423.5</v>
      </c>
      <c r="U10" s="731">
        <f t="shared" si="8"/>
        <v>5423.5</v>
      </c>
      <c r="V10" s="731">
        <f t="shared" si="8"/>
        <v>1803.15</v>
      </c>
      <c r="W10" s="731">
        <f t="shared" si="8"/>
        <v>1803.15</v>
      </c>
      <c r="X10" s="731">
        <f t="shared" si="8"/>
        <v>14388.609999999999</v>
      </c>
      <c r="Y10" s="731">
        <f t="shared" si="8"/>
        <v>53.47</v>
      </c>
      <c r="Z10" s="731">
        <f t="shared" si="8"/>
        <v>8200.7999999999993</v>
      </c>
      <c r="AA10" s="731">
        <f t="shared" si="8"/>
        <v>17036.849999999999</v>
      </c>
      <c r="AB10" s="731">
        <f t="shared" si="8"/>
        <v>3840.29</v>
      </c>
      <c r="AC10" s="731">
        <f t="shared" si="8"/>
        <v>2533.4699999999998</v>
      </c>
      <c r="AD10" s="731">
        <f t="shared" si="8"/>
        <v>2793.57</v>
      </c>
      <c r="AE10" s="731">
        <f t="shared" si="8"/>
        <v>9519.4500000000007</v>
      </c>
      <c r="AF10" s="1721"/>
    </row>
    <row r="11" spans="1:32" ht="34.5" customHeight="1" x14ac:dyDescent="0.3">
      <c r="A11" s="733" t="s">
        <v>380</v>
      </c>
      <c r="B11" s="730">
        <f t="shared" si="2"/>
        <v>13373.22</v>
      </c>
      <c r="C11" s="734">
        <f>C18+C25</f>
        <v>13373.220000000001</v>
      </c>
      <c r="D11" s="730">
        <f t="shared" si="3"/>
        <v>13442.28</v>
      </c>
      <c r="E11" s="730">
        <f t="shared" si="4"/>
        <v>13442.28</v>
      </c>
      <c r="F11" s="732">
        <f t="shared" si="5"/>
        <v>100.51640517392221</v>
      </c>
      <c r="G11" s="732">
        <f t="shared" si="6"/>
        <v>100.51640517392221</v>
      </c>
      <c r="H11" s="731">
        <f t="shared" ref="H11:AE11" si="9">H18+H25</f>
        <v>0</v>
      </c>
      <c r="I11" s="731">
        <f t="shared" si="9"/>
        <v>0</v>
      </c>
      <c r="J11" s="731">
        <f t="shared" si="9"/>
        <v>0</v>
      </c>
      <c r="K11" s="731">
        <f t="shared" si="9"/>
        <v>0</v>
      </c>
      <c r="L11" s="731">
        <f t="shared" si="9"/>
        <v>0</v>
      </c>
      <c r="M11" s="731">
        <f t="shared" si="9"/>
        <v>0</v>
      </c>
      <c r="N11" s="731">
        <f t="shared" si="9"/>
        <v>0</v>
      </c>
      <c r="O11" s="731">
        <f t="shared" si="9"/>
        <v>0</v>
      </c>
      <c r="P11" s="731">
        <f t="shared" si="9"/>
        <v>0</v>
      </c>
      <c r="Q11" s="731">
        <f t="shared" si="9"/>
        <v>0</v>
      </c>
      <c r="R11" s="731">
        <f t="shared" si="9"/>
        <v>0</v>
      </c>
      <c r="S11" s="731">
        <f t="shared" si="9"/>
        <v>0</v>
      </c>
      <c r="T11" s="731">
        <f t="shared" si="9"/>
        <v>0</v>
      </c>
      <c r="U11" s="731">
        <f t="shared" si="9"/>
        <v>0</v>
      </c>
      <c r="V11" s="731">
        <f t="shared" si="9"/>
        <v>1803.15</v>
      </c>
      <c r="W11" s="731">
        <f t="shared" si="9"/>
        <v>1803.15</v>
      </c>
      <c r="X11" s="731">
        <f t="shared" si="9"/>
        <v>1755.78</v>
      </c>
      <c r="Y11" s="731">
        <f t="shared" si="9"/>
        <v>0</v>
      </c>
      <c r="Z11" s="731">
        <f t="shared" si="9"/>
        <v>3265.9</v>
      </c>
      <c r="AA11" s="731">
        <f t="shared" si="9"/>
        <v>5090.8100000000004</v>
      </c>
      <c r="AB11" s="731">
        <f t="shared" si="9"/>
        <v>3840.29</v>
      </c>
      <c r="AC11" s="731">
        <f t="shared" si="9"/>
        <v>1938</v>
      </c>
      <c r="AD11" s="731">
        <f t="shared" si="9"/>
        <v>2708.1</v>
      </c>
      <c r="AE11" s="731">
        <f t="shared" si="9"/>
        <v>4610.32</v>
      </c>
      <c r="AF11" s="1721"/>
    </row>
    <row r="12" spans="1:32" ht="34.5" customHeight="1" x14ac:dyDescent="0.3">
      <c r="A12" s="729" t="s">
        <v>444</v>
      </c>
      <c r="B12" s="730">
        <f t="shared" si="2"/>
        <v>0</v>
      </c>
      <c r="C12" s="731">
        <f>C19+C26</f>
        <v>0</v>
      </c>
      <c r="D12" s="730">
        <f t="shared" si="3"/>
        <v>0</v>
      </c>
      <c r="E12" s="730">
        <f t="shared" si="4"/>
        <v>0</v>
      </c>
      <c r="F12" s="732">
        <f t="shared" si="5"/>
        <v>0</v>
      </c>
      <c r="G12" s="732">
        <f t="shared" si="6"/>
        <v>0</v>
      </c>
      <c r="H12" s="731">
        <f t="shared" ref="H12:AE12" si="10">H19+H26</f>
        <v>0</v>
      </c>
      <c r="I12" s="731">
        <f t="shared" si="10"/>
        <v>0</v>
      </c>
      <c r="J12" s="731">
        <f t="shared" si="10"/>
        <v>0</v>
      </c>
      <c r="K12" s="731">
        <f t="shared" si="10"/>
        <v>0</v>
      </c>
      <c r="L12" s="731">
        <f t="shared" si="10"/>
        <v>0</v>
      </c>
      <c r="M12" s="731">
        <f t="shared" si="10"/>
        <v>0</v>
      </c>
      <c r="N12" s="731">
        <f t="shared" si="10"/>
        <v>0</v>
      </c>
      <c r="O12" s="731">
        <f t="shared" si="10"/>
        <v>0</v>
      </c>
      <c r="P12" s="731">
        <f t="shared" si="10"/>
        <v>0</v>
      </c>
      <c r="Q12" s="731">
        <f t="shared" si="10"/>
        <v>0</v>
      </c>
      <c r="R12" s="731">
        <f t="shared" si="10"/>
        <v>0</v>
      </c>
      <c r="S12" s="731">
        <f t="shared" si="10"/>
        <v>0</v>
      </c>
      <c r="T12" s="731">
        <f t="shared" si="10"/>
        <v>0</v>
      </c>
      <c r="U12" s="731">
        <f t="shared" si="10"/>
        <v>0</v>
      </c>
      <c r="V12" s="731">
        <f t="shared" si="10"/>
        <v>0</v>
      </c>
      <c r="W12" s="731">
        <f t="shared" si="10"/>
        <v>0</v>
      </c>
      <c r="X12" s="731">
        <f t="shared" si="10"/>
        <v>0</v>
      </c>
      <c r="Y12" s="731">
        <f t="shared" si="10"/>
        <v>0</v>
      </c>
      <c r="Z12" s="731">
        <f t="shared" si="10"/>
        <v>0</v>
      </c>
      <c r="AA12" s="731">
        <f t="shared" si="10"/>
        <v>0</v>
      </c>
      <c r="AB12" s="731">
        <f t="shared" si="10"/>
        <v>0</v>
      </c>
      <c r="AC12" s="731">
        <f t="shared" si="10"/>
        <v>0</v>
      </c>
      <c r="AD12" s="731">
        <f t="shared" si="10"/>
        <v>0</v>
      </c>
      <c r="AE12" s="731">
        <f t="shared" si="10"/>
        <v>0</v>
      </c>
      <c r="AF12" s="1833"/>
    </row>
    <row r="13" spans="1:32" ht="18" x14ac:dyDescent="0.3">
      <c r="A13" s="1502" t="s">
        <v>778</v>
      </c>
      <c r="B13" s="1503"/>
      <c r="C13" s="1503"/>
      <c r="D13" s="1503"/>
      <c r="E13" s="1503"/>
      <c r="F13" s="1503"/>
      <c r="G13" s="1503"/>
      <c r="H13" s="1503"/>
      <c r="I13" s="1503"/>
      <c r="J13" s="1503"/>
      <c r="K13" s="1503"/>
      <c r="L13" s="1503"/>
      <c r="M13" s="1503"/>
      <c r="N13" s="1503"/>
      <c r="O13" s="1503"/>
      <c r="P13" s="1503"/>
      <c r="Q13" s="1503"/>
      <c r="R13" s="1503"/>
      <c r="S13" s="1503"/>
      <c r="T13" s="1503"/>
      <c r="U13" s="1503"/>
      <c r="V13" s="1503"/>
      <c r="W13" s="1503"/>
      <c r="X13" s="1503"/>
      <c r="Y13" s="1503"/>
      <c r="Z13" s="1503"/>
      <c r="AA13" s="1503"/>
      <c r="AB13" s="1503"/>
      <c r="AC13" s="1503"/>
      <c r="AD13" s="1503"/>
      <c r="AE13" s="1504"/>
      <c r="AF13" s="1830" t="s">
        <v>786</v>
      </c>
    </row>
    <row r="14" spans="1:32" ht="24.75" customHeight="1" x14ac:dyDescent="0.3">
      <c r="A14" s="727" t="s">
        <v>26</v>
      </c>
      <c r="B14" s="728">
        <f t="shared" ref="B14:AE14" si="11">B15+B16+B17+B19</f>
        <v>29989</v>
      </c>
      <c r="C14" s="728">
        <f t="shared" si="11"/>
        <v>29989</v>
      </c>
      <c r="D14" s="728">
        <f t="shared" si="11"/>
        <v>29984.43</v>
      </c>
      <c r="E14" s="728">
        <f t="shared" si="11"/>
        <v>29984.43</v>
      </c>
      <c r="F14" s="728">
        <f t="shared" ref="F14:F101" si="12">E14/B14%</f>
        <v>99.984761079062324</v>
      </c>
      <c r="G14" s="728">
        <f>IFERROR(E14/C14%,0)</f>
        <v>99.984761079062324</v>
      </c>
      <c r="H14" s="728">
        <f t="shared" si="11"/>
        <v>0</v>
      </c>
      <c r="I14" s="728">
        <f t="shared" si="11"/>
        <v>0</v>
      </c>
      <c r="J14" s="728">
        <f t="shared" si="11"/>
        <v>0</v>
      </c>
      <c r="K14" s="728">
        <f t="shared" si="11"/>
        <v>0</v>
      </c>
      <c r="L14" s="728">
        <f t="shared" si="11"/>
        <v>0</v>
      </c>
      <c r="M14" s="728">
        <f t="shared" si="11"/>
        <v>0</v>
      </c>
      <c r="N14" s="728">
        <f t="shared" si="11"/>
        <v>0</v>
      </c>
      <c r="O14" s="728">
        <f t="shared" si="11"/>
        <v>0</v>
      </c>
      <c r="P14" s="728">
        <f t="shared" si="11"/>
        <v>0</v>
      </c>
      <c r="Q14" s="728">
        <f t="shared" si="11"/>
        <v>0</v>
      </c>
      <c r="R14" s="728">
        <f t="shared" si="11"/>
        <v>0</v>
      </c>
      <c r="S14" s="728">
        <f t="shared" si="11"/>
        <v>0</v>
      </c>
      <c r="T14" s="728">
        <f t="shared" si="11"/>
        <v>0</v>
      </c>
      <c r="U14" s="728">
        <f t="shared" si="11"/>
        <v>0</v>
      </c>
      <c r="V14" s="728">
        <f t="shared" si="11"/>
        <v>1734.02</v>
      </c>
      <c r="W14" s="728">
        <f t="shared" si="11"/>
        <v>1734.02</v>
      </c>
      <c r="X14" s="728">
        <f t="shared" si="11"/>
        <v>28224.98</v>
      </c>
      <c r="Y14" s="728">
        <f t="shared" si="11"/>
        <v>0</v>
      </c>
      <c r="Z14" s="728">
        <f>Z15+Z16+Z17+Z19</f>
        <v>30</v>
      </c>
      <c r="AA14" s="728">
        <f t="shared" si="11"/>
        <v>27660.739999999998</v>
      </c>
      <c r="AB14" s="728">
        <f t="shared" si="11"/>
        <v>0</v>
      </c>
      <c r="AC14" s="728">
        <f t="shared" si="11"/>
        <v>589.66999999999996</v>
      </c>
      <c r="AD14" s="728">
        <f t="shared" si="11"/>
        <v>0</v>
      </c>
      <c r="AE14" s="728">
        <f t="shared" si="11"/>
        <v>0</v>
      </c>
      <c r="AF14" s="1831"/>
    </row>
    <row r="15" spans="1:32" ht="19.5" customHeight="1" x14ac:dyDescent="0.3">
      <c r="A15" s="729" t="s">
        <v>29</v>
      </c>
      <c r="B15" s="730"/>
      <c r="C15" s="730"/>
      <c r="D15" s="730"/>
      <c r="E15" s="730"/>
      <c r="F15" s="732"/>
      <c r="G15" s="732"/>
      <c r="H15" s="730"/>
      <c r="I15" s="730"/>
      <c r="J15" s="730"/>
      <c r="K15" s="730"/>
      <c r="L15" s="730"/>
      <c r="M15" s="730"/>
      <c r="N15" s="730"/>
      <c r="O15" s="730"/>
      <c r="P15" s="730"/>
      <c r="Q15" s="730"/>
      <c r="R15" s="730"/>
      <c r="S15" s="730"/>
      <c r="T15" s="730"/>
      <c r="U15" s="730"/>
      <c r="V15" s="730"/>
      <c r="W15" s="730"/>
      <c r="X15" s="730"/>
      <c r="Y15" s="730"/>
      <c r="Z15" s="730"/>
      <c r="AA15" s="730"/>
      <c r="AB15" s="730"/>
      <c r="AC15" s="730"/>
      <c r="AD15" s="730"/>
      <c r="AE15" s="730"/>
      <c r="AF15" s="1831"/>
    </row>
    <row r="16" spans="1:32" ht="51" customHeight="1" x14ac:dyDescent="0.3">
      <c r="A16" s="729" t="s">
        <v>382</v>
      </c>
      <c r="B16" s="730">
        <f>H16+J16+L16+N16+P16+R16+T16+V16+X16+Z16+AB16+AD16</f>
        <v>13959</v>
      </c>
      <c r="C16" s="730">
        <f>H16+J16+L16+N16+P16+R16+T16+V16+X16+Z16+AB16+AD16</f>
        <v>13959</v>
      </c>
      <c r="D16" s="730">
        <f>E16</f>
        <v>13959</v>
      </c>
      <c r="E16" s="730">
        <f>I16+K16+M16+O16+Q16+S16+U16+W16+Y16+AA16+AC16+AE16</f>
        <v>13959</v>
      </c>
      <c r="F16" s="732"/>
      <c r="G16" s="732"/>
      <c r="H16" s="730"/>
      <c r="I16" s="730"/>
      <c r="J16" s="730"/>
      <c r="K16" s="730"/>
      <c r="L16" s="730"/>
      <c r="M16" s="730"/>
      <c r="N16" s="730"/>
      <c r="O16" s="730"/>
      <c r="P16" s="730"/>
      <c r="Q16" s="730"/>
      <c r="R16" s="730"/>
      <c r="S16" s="730"/>
      <c r="T16" s="730"/>
      <c r="U16" s="730"/>
      <c r="V16" s="730"/>
      <c r="W16" s="730"/>
      <c r="X16" s="730">
        <v>13959</v>
      </c>
      <c r="Y16" s="730"/>
      <c r="Z16" s="730"/>
      <c r="AA16" s="730">
        <v>13959</v>
      </c>
      <c r="AB16" s="730"/>
      <c r="AC16" s="730"/>
      <c r="AD16" s="730"/>
      <c r="AE16" s="730"/>
      <c r="AF16" s="1831"/>
    </row>
    <row r="17" spans="1:32" ht="95.25" customHeight="1" x14ac:dyDescent="0.3">
      <c r="A17" s="729" t="s">
        <v>28</v>
      </c>
      <c r="B17" s="730">
        <f>H17+J17+L17+N17+P17+R17+T17+V17+X17+Z17+AB17+AD17</f>
        <v>16030</v>
      </c>
      <c r="C17" s="730">
        <f t="shared" ref="C17:C19" si="13">H17+J17+L17+N17+P17+R17+T17+V17+X17+Z17+AB17+AD17</f>
        <v>16030</v>
      </c>
      <c r="D17" s="730">
        <f t="shared" ref="D17" si="14">E17</f>
        <v>16025.43</v>
      </c>
      <c r="E17" s="730">
        <f t="shared" ref="E17" si="15">I17+K17+M17+O17+Q17+S17+U17+W17+Y17+AA17+AC17+AE17</f>
        <v>16025.43</v>
      </c>
      <c r="F17" s="732">
        <f t="shared" ref="F17" si="16">IFERROR(E17/B17%,0)</f>
        <v>99.971490954460378</v>
      </c>
      <c r="G17" s="732">
        <f t="shared" ref="G17" si="17">IFERROR(E17/C17%,0)</f>
        <v>99.971490954460378</v>
      </c>
      <c r="H17" s="730"/>
      <c r="I17" s="730"/>
      <c r="J17" s="730"/>
      <c r="K17" s="730"/>
      <c r="L17" s="730"/>
      <c r="M17" s="730"/>
      <c r="N17" s="730"/>
      <c r="O17" s="730"/>
      <c r="P17" s="730"/>
      <c r="Q17" s="730"/>
      <c r="R17" s="730"/>
      <c r="S17" s="730"/>
      <c r="T17" s="730"/>
      <c r="U17" s="730"/>
      <c r="V17" s="730">
        <v>1734.02</v>
      </c>
      <c r="W17" s="730">
        <v>1734.02</v>
      </c>
      <c r="X17" s="730">
        <v>14265.98</v>
      </c>
      <c r="Y17" s="730"/>
      <c r="Z17" s="730">
        <v>30</v>
      </c>
      <c r="AA17" s="730">
        <v>13701.74</v>
      </c>
      <c r="AB17" s="730"/>
      <c r="AC17" s="730">
        <v>589.66999999999996</v>
      </c>
      <c r="AD17" s="730"/>
      <c r="AE17" s="730"/>
      <c r="AF17" s="1831"/>
    </row>
    <row r="18" spans="1:32" ht="30.75" customHeight="1" x14ac:dyDescent="0.3">
      <c r="A18" s="733" t="s">
        <v>380</v>
      </c>
      <c r="B18" s="1040">
        <f>H18+J18+L18+N18+P18+R18+T18+V18+X18+Z18+AB18+AD18</f>
        <v>3489.8</v>
      </c>
      <c r="C18" s="730">
        <f t="shared" si="13"/>
        <v>3489.8</v>
      </c>
      <c r="D18" s="1040">
        <f>E18</f>
        <v>3489.8</v>
      </c>
      <c r="E18" s="1040">
        <f>I18+K18+M18+O18+Q18+S18+U18+W18+Y18+AA18+AC18+AE18</f>
        <v>3489.8</v>
      </c>
      <c r="F18" s="732"/>
      <c r="G18" s="732"/>
      <c r="H18" s="735"/>
      <c r="I18" s="735"/>
      <c r="J18" s="735"/>
      <c r="K18" s="735"/>
      <c r="L18" s="735"/>
      <c r="M18" s="735"/>
      <c r="N18" s="735"/>
      <c r="O18" s="735"/>
      <c r="P18" s="735"/>
      <c r="Q18" s="735"/>
      <c r="R18" s="735"/>
      <c r="S18" s="735"/>
      <c r="T18" s="735"/>
      <c r="U18" s="735"/>
      <c r="V18" s="735">
        <v>1734.02</v>
      </c>
      <c r="W18" s="735">
        <v>1734.02</v>
      </c>
      <c r="X18" s="735">
        <v>1755.78</v>
      </c>
      <c r="Y18" s="735"/>
      <c r="Z18" s="730"/>
      <c r="AA18" s="735">
        <v>1755.78</v>
      </c>
      <c r="AB18" s="735"/>
      <c r="AC18" s="735"/>
      <c r="AD18" s="735"/>
      <c r="AE18" s="735"/>
      <c r="AF18" s="1831"/>
    </row>
    <row r="19" spans="1:32" ht="60.75" customHeight="1" x14ac:dyDescent="0.3">
      <c r="A19" s="729" t="s">
        <v>444</v>
      </c>
      <c r="B19" s="730">
        <f>H19+J19+L19+N19+P19+R19+T19+V19+X19+Z19+AB19+AD19</f>
        <v>0</v>
      </c>
      <c r="C19" s="730">
        <f t="shared" si="13"/>
        <v>0</v>
      </c>
      <c r="D19" s="730">
        <f>E19</f>
        <v>0</v>
      </c>
      <c r="E19" s="730">
        <f>I19+K19+M19+O19+Q19+S19+U19+W19+Y19+AA19+AC19+AE19</f>
        <v>0</v>
      </c>
      <c r="F19" s="732"/>
      <c r="G19" s="732"/>
      <c r="H19" s="737"/>
      <c r="I19" s="737"/>
      <c r="J19" s="737"/>
      <c r="K19" s="737"/>
      <c r="L19" s="737"/>
      <c r="M19" s="737"/>
      <c r="N19" s="737"/>
      <c r="O19" s="737"/>
      <c r="P19" s="737"/>
      <c r="Q19" s="737"/>
      <c r="R19" s="737"/>
      <c r="S19" s="737"/>
      <c r="T19" s="737"/>
      <c r="U19" s="737"/>
      <c r="V19" s="730"/>
      <c r="W19" s="730"/>
      <c r="X19" s="730"/>
      <c r="Y19" s="730"/>
      <c r="Z19" s="730"/>
      <c r="AA19" s="730"/>
      <c r="AB19" s="730"/>
      <c r="AC19" s="730"/>
      <c r="AD19" s="730"/>
      <c r="AE19" s="730"/>
      <c r="AF19" s="1832"/>
    </row>
    <row r="20" spans="1:32" ht="18" x14ac:dyDescent="0.3">
      <c r="A20" s="1502" t="s">
        <v>445</v>
      </c>
      <c r="B20" s="1503"/>
      <c r="C20" s="1503"/>
      <c r="D20" s="1503"/>
      <c r="E20" s="1503"/>
      <c r="F20" s="1503"/>
      <c r="G20" s="1503"/>
      <c r="H20" s="1503"/>
      <c r="I20" s="1503"/>
      <c r="J20" s="1503"/>
      <c r="K20" s="1503"/>
      <c r="L20" s="1503"/>
      <c r="M20" s="1503"/>
      <c r="N20" s="1503"/>
      <c r="O20" s="1503"/>
      <c r="P20" s="1503"/>
      <c r="Q20" s="1503"/>
      <c r="R20" s="1503"/>
      <c r="S20" s="1503"/>
      <c r="T20" s="1503"/>
      <c r="U20" s="1503"/>
      <c r="V20" s="1503"/>
      <c r="W20" s="1503"/>
      <c r="X20" s="1503"/>
      <c r="Y20" s="1503"/>
      <c r="Z20" s="1503"/>
      <c r="AA20" s="1503"/>
      <c r="AB20" s="1503"/>
      <c r="AC20" s="1503"/>
      <c r="AD20" s="1503"/>
      <c r="AE20" s="1504"/>
      <c r="AF20" s="1839"/>
    </row>
    <row r="21" spans="1:32" ht="24.75" customHeight="1" x14ac:dyDescent="0.3">
      <c r="A21" s="727" t="s">
        <v>26</v>
      </c>
      <c r="B21" s="738">
        <f t="shared" ref="B21:AE21" si="18">B22+B23+B24+B26</f>
        <v>139953.31</v>
      </c>
      <c r="C21" s="728">
        <f t="shared" si="18"/>
        <v>139953.31</v>
      </c>
      <c r="D21" s="728">
        <f t="shared" si="18"/>
        <v>139877.84999999998</v>
      </c>
      <c r="E21" s="728">
        <f t="shared" si="18"/>
        <v>139877.84999999998</v>
      </c>
      <c r="F21" s="728">
        <f t="shared" si="12"/>
        <v>99.94608201835311</v>
      </c>
      <c r="G21" s="728">
        <f>IFERROR(E21/C21%,0)</f>
        <v>99.94608201835311</v>
      </c>
      <c r="H21" s="728">
        <f t="shared" si="18"/>
        <v>0</v>
      </c>
      <c r="I21" s="728">
        <f t="shared" si="18"/>
        <v>0</v>
      </c>
      <c r="J21" s="728">
        <f t="shared" si="18"/>
        <v>0</v>
      </c>
      <c r="K21" s="728">
        <f t="shared" si="18"/>
        <v>0</v>
      </c>
      <c r="L21" s="728">
        <f t="shared" si="18"/>
        <v>0</v>
      </c>
      <c r="M21" s="728">
        <f t="shared" si="18"/>
        <v>0</v>
      </c>
      <c r="N21" s="728">
        <f t="shared" si="18"/>
        <v>0</v>
      </c>
      <c r="O21" s="728">
        <f t="shared" si="18"/>
        <v>0</v>
      </c>
      <c r="P21" s="728">
        <f t="shared" si="18"/>
        <v>0</v>
      </c>
      <c r="Q21" s="728">
        <f t="shared" si="18"/>
        <v>0</v>
      </c>
      <c r="R21" s="728">
        <f t="shared" si="18"/>
        <v>6000</v>
      </c>
      <c r="S21" s="728">
        <f t="shared" si="18"/>
        <v>6000</v>
      </c>
      <c r="T21" s="728">
        <f t="shared" si="18"/>
        <v>30457.759999999998</v>
      </c>
      <c r="U21" s="728">
        <f t="shared" si="18"/>
        <v>30457.759999999998</v>
      </c>
      <c r="V21" s="728">
        <f t="shared" si="18"/>
        <v>14479.07</v>
      </c>
      <c r="W21" s="728">
        <f t="shared" si="18"/>
        <v>14479.07</v>
      </c>
      <c r="X21" s="728">
        <f t="shared" si="18"/>
        <v>26196.799999999999</v>
      </c>
      <c r="Y21" s="728">
        <f t="shared" si="18"/>
        <v>26127.64</v>
      </c>
      <c r="Z21" s="728">
        <f t="shared" si="18"/>
        <v>29992.560000000001</v>
      </c>
      <c r="AA21" s="728">
        <f t="shared" si="18"/>
        <v>25156.870000000003</v>
      </c>
      <c r="AB21" s="728">
        <f t="shared" si="18"/>
        <v>19201.150000000001</v>
      </c>
      <c r="AC21" s="728">
        <f t="shared" si="18"/>
        <v>9695.7899999999991</v>
      </c>
      <c r="AD21" s="728">
        <f t="shared" si="18"/>
        <v>13625.97</v>
      </c>
      <c r="AE21" s="728">
        <f t="shared" si="18"/>
        <v>27960.720000000001</v>
      </c>
      <c r="AF21" s="1840"/>
    </row>
    <row r="22" spans="1:32" ht="21.75" customHeight="1" x14ac:dyDescent="0.3">
      <c r="A22" s="729" t="s">
        <v>29</v>
      </c>
      <c r="B22" s="730">
        <f t="shared" ref="B22:C26" si="19">B29</f>
        <v>85174.399999999994</v>
      </c>
      <c r="C22" s="730">
        <f>C29</f>
        <v>85174.399999999994</v>
      </c>
      <c r="D22" s="730">
        <f t="shared" ref="D22:D26" si="20">E22</f>
        <v>85174.399999999994</v>
      </c>
      <c r="E22" s="730">
        <f t="shared" ref="E22:E26" si="21">I22+K22+M22+O22+Q22+S22+U22+W22+Y22+AA22+AC22+AE22</f>
        <v>85174.399999999994</v>
      </c>
      <c r="F22" s="732">
        <f>IFERROR(E22/B22%,0)</f>
        <v>100</v>
      </c>
      <c r="G22" s="732">
        <f>IFERROR(E22/C22%,0)</f>
        <v>100</v>
      </c>
      <c r="H22" s="730">
        <f>H29</f>
        <v>0</v>
      </c>
      <c r="I22" s="730">
        <f>I29</f>
        <v>0</v>
      </c>
      <c r="J22" s="730">
        <f>J29</f>
        <v>0</v>
      </c>
      <c r="K22" s="730">
        <f>K29</f>
        <v>0</v>
      </c>
      <c r="L22" s="730">
        <f>L29</f>
        <v>0</v>
      </c>
      <c r="M22" s="730">
        <f t="shared" ref="M22:AE26" si="22">M29</f>
        <v>0</v>
      </c>
      <c r="N22" s="730">
        <f t="shared" si="22"/>
        <v>0</v>
      </c>
      <c r="O22" s="730">
        <f t="shared" si="22"/>
        <v>0</v>
      </c>
      <c r="P22" s="730">
        <f t="shared" si="22"/>
        <v>0</v>
      </c>
      <c r="Q22" s="730">
        <f t="shared" si="22"/>
        <v>0</v>
      </c>
      <c r="R22" s="730">
        <f t="shared" si="22"/>
        <v>6000</v>
      </c>
      <c r="S22" s="730">
        <f t="shared" si="22"/>
        <v>6000</v>
      </c>
      <c r="T22" s="730">
        <f t="shared" si="22"/>
        <v>25034.26</v>
      </c>
      <c r="U22" s="730">
        <f t="shared" si="22"/>
        <v>25034.26</v>
      </c>
      <c r="V22" s="730">
        <f t="shared" si="22"/>
        <v>14409.94</v>
      </c>
      <c r="W22" s="730">
        <f t="shared" si="22"/>
        <v>14409.94</v>
      </c>
      <c r="X22" s="730">
        <f t="shared" si="22"/>
        <v>26074.17</v>
      </c>
      <c r="Y22" s="730">
        <f t="shared" si="22"/>
        <v>26074.17</v>
      </c>
      <c r="Z22" s="730">
        <f t="shared" si="22"/>
        <v>13656.03</v>
      </c>
      <c r="AA22" s="730">
        <f t="shared" si="22"/>
        <v>13656.03</v>
      </c>
      <c r="AB22" s="730">
        <f t="shared" si="22"/>
        <v>0</v>
      </c>
      <c r="AC22" s="730">
        <f t="shared" si="22"/>
        <v>0</v>
      </c>
      <c r="AD22" s="730">
        <f t="shared" si="22"/>
        <v>0</v>
      </c>
      <c r="AE22" s="730">
        <f t="shared" si="22"/>
        <v>0</v>
      </c>
      <c r="AF22" s="1840"/>
    </row>
    <row r="23" spans="1:32" ht="21.75" customHeight="1" x14ac:dyDescent="0.3">
      <c r="A23" s="729" t="s">
        <v>382</v>
      </c>
      <c r="B23" s="730">
        <f t="shared" si="19"/>
        <v>34358.99</v>
      </c>
      <c r="C23" s="730">
        <f t="shared" si="19"/>
        <v>34358.99</v>
      </c>
      <c r="D23" s="730">
        <f t="shared" si="20"/>
        <v>34358.99</v>
      </c>
      <c r="E23" s="730">
        <f t="shared" si="21"/>
        <v>34358.99</v>
      </c>
      <c r="F23" s="732">
        <f t="shared" ref="F23:F26" si="23">IFERROR(E23/B23%,0)</f>
        <v>100</v>
      </c>
      <c r="G23" s="732">
        <f t="shared" ref="G23:G26" si="24">IFERROR(E23/C23%,0)</f>
        <v>100</v>
      </c>
      <c r="H23" s="730">
        <f t="shared" ref="H23:W26" si="25">H30</f>
        <v>0</v>
      </c>
      <c r="I23" s="730">
        <f t="shared" si="25"/>
        <v>0</v>
      </c>
      <c r="J23" s="730">
        <f t="shared" si="25"/>
        <v>0</v>
      </c>
      <c r="K23" s="730">
        <f t="shared" si="25"/>
        <v>0</v>
      </c>
      <c r="L23" s="730">
        <f t="shared" si="25"/>
        <v>0</v>
      </c>
      <c r="M23" s="730">
        <f t="shared" si="25"/>
        <v>0</v>
      </c>
      <c r="N23" s="730">
        <f t="shared" si="25"/>
        <v>0</v>
      </c>
      <c r="O23" s="730">
        <f t="shared" si="25"/>
        <v>0</v>
      </c>
      <c r="P23" s="730">
        <f t="shared" si="25"/>
        <v>0</v>
      </c>
      <c r="Q23" s="730">
        <f t="shared" si="25"/>
        <v>0</v>
      </c>
      <c r="R23" s="730">
        <f t="shared" si="25"/>
        <v>0</v>
      </c>
      <c r="S23" s="730">
        <f t="shared" si="25"/>
        <v>0</v>
      </c>
      <c r="T23" s="730">
        <f t="shared" si="25"/>
        <v>0</v>
      </c>
      <c r="U23" s="730">
        <f t="shared" si="25"/>
        <v>0</v>
      </c>
      <c r="V23" s="730">
        <f t="shared" si="25"/>
        <v>0</v>
      </c>
      <c r="W23" s="730">
        <f t="shared" si="25"/>
        <v>0</v>
      </c>
      <c r="X23" s="730">
        <f t="shared" si="22"/>
        <v>0</v>
      </c>
      <c r="Y23" s="730">
        <f t="shared" si="22"/>
        <v>0</v>
      </c>
      <c r="Z23" s="730">
        <f t="shared" si="22"/>
        <v>8165.73</v>
      </c>
      <c r="AA23" s="730">
        <f t="shared" si="22"/>
        <v>8165.73</v>
      </c>
      <c r="AB23" s="730">
        <f t="shared" si="22"/>
        <v>15360.86</v>
      </c>
      <c r="AC23" s="730">
        <f t="shared" si="22"/>
        <v>7751.99</v>
      </c>
      <c r="AD23" s="730">
        <f t="shared" si="22"/>
        <v>10832.4</v>
      </c>
      <c r="AE23" s="730">
        <f t="shared" si="22"/>
        <v>18441.27</v>
      </c>
      <c r="AF23" s="1840"/>
    </row>
    <row r="24" spans="1:32" ht="33" customHeight="1" x14ac:dyDescent="0.3">
      <c r="A24" s="729" t="s">
        <v>28</v>
      </c>
      <c r="B24" s="730">
        <f t="shared" si="19"/>
        <v>20419.920000000002</v>
      </c>
      <c r="C24" s="730">
        <f t="shared" si="19"/>
        <v>20419.920000000002</v>
      </c>
      <c r="D24" s="730">
        <f t="shared" si="20"/>
        <v>20344.46</v>
      </c>
      <c r="E24" s="730">
        <f t="shared" si="21"/>
        <v>20344.46</v>
      </c>
      <c r="F24" s="732">
        <f t="shared" si="23"/>
        <v>99.630458885245375</v>
      </c>
      <c r="G24" s="732">
        <f t="shared" si="24"/>
        <v>99.630458885245375</v>
      </c>
      <c r="H24" s="730">
        <f t="shared" si="25"/>
        <v>0</v>
      </c>
      <c r="I24" s="730">
        <f t="shared" si="25"/>
        <v>0</v>
      </c>
      <c r="J24" s="730">
        <f t="shared" si="25"/>
        <v>0</v>
      </c>
      <c r="K24" s="730">
        <f t="shared" si="25"/>
        <v>0</v>
      </c>
      <c r="L24" s="730">
        <f t="shared" si="25"/>
        <v>0</v>
      </c>
      <c r="M24" s="730">
        <f t="shared" si="25"/>
        <v>0</v>
      </c>
      <c r="N24" s="730">
        <f t="shared" si="25"/>
        <v>0</v>
      </c>
      <c r="O24" s="730">
        <f t="shared" si="25"/>
        <v>0</v>
      </c>
      <c r="P24" s="730">
        <f t="shared" si="25"/>
        <v>0</v>
      </c>
      <c r="Q24" s="730">
        <f t="shared" si="25"/>
        <v>0</v>
      </c>
      <c r="R24" s="730">
        <f t="shared" si="25"/>
        <v>0</v>
      </c>
      <c r="S24" s="730">
        <f t="shared" si="25"/>
        <v>0</v>
      </c>
      <c r="T24" s="730">
        <f t="shared" si="25"/>
        <v>5423.5</v>
      </c>
      <c r="U24" s="730">
        <f t="shared" si="25"/>
        <v>5423.5</v>
      </c>
      <c r="V24" s="730">
        <f t="shared" si="25"/>
        <v>69.13</v>
      </c>
      <c r="W24" s="730">
        <f t="shared" si="25"/>
        <v>69.13</v>
      </c>
      <c r="X24" s="730">
        <f t="shared" si="22"/>
        <v>122.63</v>
      </c>
      <c r="Y24" s="730">
        <f t="shared" si="22"/>
        <v>53.47</v>
      </c>
      <c r="Z24" s="730">
        <f t="shared" si="22"/>
        <v>8170.8</v>
      </c>
      <c r="AA24" s="730">
        <f t="shared" si="22"/>
        <v>3335.11</v>
      </c>
      <c r="AB24" s="730">
        <f t="shared" si="22"/>
        <v>3840.29</v>
      </c>
      <c r="AC24" s="730">
        <f t="shared" si="22"/>
        <v>1943.8</v>
      </c>
      <c r="AD24" s="730">
        <f t="shared" si="22"/>
        <v>2793.57</v>
      </c>
      <c r="AE24" s="730">
        <f t="shared" si="22"/>
        <v>9519.4500000000007</v>
      </c>
      <c r="AF24" s="1840"/>
    </row>
    <row r="25" spans="1:32" ht="30.75" customHeight="1" x14ac:dyDescent="0.3">
      <c r="A25" s="739" t="s">
        <v>380</v>
      </c>
      <c r="B25" s="730">
        <f t="shared" si="19"/>
        <v>9883.42</v>
      </c>
      <c r="C25" s="730">
        <f t="shared" si="19"/>
        <v>9883.42</v>
      </c>
      <c r="D25" s="740">
        <f t="shared" si="20"/>
        <v>9952.48</v>
      </c>
      <c r="E25" s="740">
        <f t="shared" si="21"/>
        <v>9952.48</v>
      </c>
      <c r="F25" s="732">
        <f t="shared" si="23"/>
        <v>100.69874598064233</v>
      </c>
      <c r="G25" s="732">
        <f t="shared" si="24"/>
        <v>100.69874598064233</v>
      </c>
      <c r="H25" s="730">
        <f t="shared" si="25"/>
        <v>0</v>
      </c>
      <c r="I25" s="730">
        <f t="shared" si="25"/>
        <v>0</v>
      </c>
      <c r="J25" s="730">
        <f t="shared" si="25"/>
        <v>0</v>
      </c>
      <c r="K25" s="730">
        <f t="shared" si="25"/>
        <v>0</v>
      </c>
      <c r="L25" s="730">
        <f t="shared" si="25"/>
        <v>0</v>
      </c>
      <c r="M25" s="730">
        <f t="shared" si="25"/>
        <v>0</v>
      </c>
      <c r="N25" s="730">
        <f t="shared" si="25"/>
        <v>0</v>
      </c>
      <c r="O25" s="730">
        <f t="shared" si="25"/>
        <v>0</v>
      </c>
      <c r="P25" s="730">
        <f t="shared" si="25"/>
        <v>0</v>
      </c>
      <c r="Q25" s="730">
        <f t="shared" si="25"/>
        <v>0</v>
      </c>
      <c r="R25" s="730">
        <f t="shared" si="25"/>
        <v>0</v>
      </c>
      <c r="S25" s="730">
        <f t="shared" si="25"/>
        <v>0</v>
      </c>
      <c r="T25" s="730">
        <f t="shared" si="25"/>
        <v>0</v>
      </c>
      <c r="U25" s="730">
        <f t="shared" si="25"/>
        <v>0</v>
      </c>
      <c r="V25" s="730">
        <f t="shared" si="25"/>
        <v>69.13</v>
      </c>
      <c r="W25" s="730">
        <f t="shared" si="25"/>
        <v>69.13</v>
      </c>
      <c r="X25" s="730">
        <f t="shared" si="22"/>
        <v>0</v>
      </c>
      <c r="Y25" s="730">
        <f t="shared" si="22"/>
        <v>0</v>
      </c>
      <c r="Z25" s="730">
        <f t="shared" si="22"/>
        <v>3265.9</v>
      </c>
      <c r="AA25" s="730">
        <f t="shared" si="22"/>
        <v>3335.03</v>
      </c>
      <c r="AB25" s="730">
        <f t="shared" si="22"/>
        <v>3840.29</v>
      </c>
      <c r="AC25" s="730">
        <f t="shared" si="22"/>
        <v>1938</v>
      </c>
      <c r="AD25" s="730">
        <f t="shared" si="22"/>
        <v>2708.1</v>
      </c>
      <c r="AE25" s="730">
        <f t="shared" si="22"/>
        <v>4610.32</v>
      </c>
      <c r="AF25" s="1840"/>
    </row>
    <row r="26" spans="1:32" ht="34.5" customHeight="1" x14ac:dyDescent="0.3">
      <c r="A26" s="729" t="s">
        <v>444</v>
      </c>
      <c r="B26" s="730">
        <f t="shared" si="19"/>
        <v>0</v>
      </c>
      <c r="C26" s="730">
        <f t="shared" si="19"/>
        <v>0</v>
      </c>
      <c r="D26" s="730">
        <f t="shared" si="20"/>
        <v>0</v>
      </c>
      <c r="E26" s="730">
        <f t="shared" si="21"/>
        <v>0</v>
      </c>
      <c r="F26" s="732">
        <f t="shared" si="23"/>
        <v>0</v>
      </c>
      <c r="G26" s="732">
        <f t="shared" si="24"/>
        <v>0</v>
      </c>
      <c r="H26" s="730">
        <f t="shared" si="25"/>
        <v>0</v>
      </c>
      <c r="I26" s="730">
        <f t="shared" si="25"/>
        <v>0</v>
      </c>
      <c r="J26" s="730">
        <f t="shared" si="25"/>
        <v>0</v>
      </c>
      <c r="K26" s="730">
        <f t="shared" si="25"/>
        <v>0</v>
      </c>
      <c r="L26" s="730">
        <f t="shared" si="25"/>
        <v>0</v>
      </c>
      <c r="M26" s="730">
        <f t="shared" si="25"/>
        <v>0</v>
      </c>
      <c r="N26" s="730">
        <f t="shared" si="25"/>
        <v>0</v>
      </c>
      <c r="O26" s="730">
        <f t="shared" si="25"/>
        <v>0</v>
      </c>
      <c r="P26" s="730">
        <f t="shared" si="25"/>
        <v>0</v>
      </c>
      <c r="Q26" s="730">
        <f t="shared" si="25"/>
        <v>0</v>
      </c>
      <c r="R26" s="730">
        <f t="shared" si="25"/>
        <v>0</v>
      </c>
      <c r="S26" s="730">
        <f t="shared" si="25"/>
        <v>0</v>
      </c>
      <c r="T26" s="730">
        <f t="shared" si="25"/>
        <v>0</v>
      </c>
      <c r="U26" s="730">
        <f t="shared" si="25"/>
        <v>0</v>
      </c>
      <c r="V26" s="730">
        <f t="shared" si="25"/>
        <v>0</v>
      </c>
      <c r="W26" s="730">
        <f t="shared" si="25"/>
        <v>0</v>
      </c>
      <c r="X26" s="730">
        <f t="shared" si="22"/>
        <v>0</v>
      </c>
      <c r="Y26" s="730">
        <f t="shared" si="22"/>
        <v>0</v>
      </c>
      <c r="Z26" s="730">
        <f t="shared" si="22"/>
        <v>0</v>
      </c>
      <c r="AA26" s="730">
        <f t="shared" si="22"/>
        <v>0</v>
      </c>
      <c r="AB26" s="730">
        <f t="shared" si="22"/>
        <v>0</v>
      </c>
      <c r="AC26" s="730">
        <f t="shared" si="22"/>
        <v>0</v>
      </c>
      <c r="AD26" s="730">
        <f t="shared" si="22"/>
        <v>0</v>
      </c>
      <c r="AE26" s="730">
        <f t="shared" si="22"/>
        <v>0</v>
      </c>
      <c r="AF26" s="1841"/>
    </row>
    <row r="27" spans="1:32" ht="306.75" customHeight="1" x14ac:dyDescent="0.3">
      <c r="A27" s="1502" t="s">
        <v>450</v>
      </c>
      <c r="B27" s="1503"/>
      <c r="C27" s="1503"/>
      <c r="D27" s="1503"/>
      <c r="E27" s="1503"/>
      <c r="F27" s="1503"/>
      <c r="G27" s="1503"/>
      <c r="H27" s="1503"/>
      <c r="I27" s="1503"/>
      <c r="J27" s="1503"/>
      <c r="K27" s="1503"/>
      <c r="L27" s="1503"/>
      <c r="M27" s="1503"/>
      <c r="N27" s="1503"/>
      <c r="O27" s="1503"/>
      <c r="P27" s="1503"/>
      <c r="Q27" s="1503"/>
      <c r="R27" s="1503"/>
      <c r="S27" s="1503"/>
      <c r="T27" s="1503"/>
      <c r="U27" s="1503"/>
      <c r="V27" s="1503"/>
      <c r="W27" s="1503"/>
      <c r="X27" s="1503"/>
      <c r="Y27" s="1503"/>
      <c r="Z27" s="1503"/>
      <c r="AA27" s="1503"/>
      <c r="AB27" s="1503"/>
      <c r="AC27" s="1503"/>
      <c r="AD27" s="1503"/>
      <c r="AE27" s="1504"/>
      <c r="AF27" s="1830" t="s">
        <v>779</v>
      </c>
    </row>
    <row r="28" spans="1:32" ht="26.25" customHeight="1" x14ac:dyDescent="0.3">
      <c r="A28" s="727" t="s">
        <v>26</v>
      </c>
      <c r="B28" s="728">
        <f>B29+B30+B31+B33</f>
        <v>139953.31</v>
      </c>
      <c r="C28" s="728">
        <f t="shared" ref="C28:AE28" si="26">C29+C30+C31+C33</f>
        <v>139953.31</v>
      </c>
      <c r="D28" s="728">
        <f t="shared" si="26"/>
        <v>139877.84999999998</v>
      </c>
      <c r="E28" s="728">
        <f t="shared" si="26"/>
        <v>139877.84999999998</v>
      </c>
      <c r="F28" s="728">
        <f t="shared" si="12"/>
        <v>99.94608201835311</v>
      </c>
      <c r="G28" s="728">
        <f>IFERROR(E28/C28%,0)</f>
        <v>99.94608201835311</v>
      </c>
      <c r="H28" s="728">
        <f t="shared" si="26"/>
        <v>0</v>
      </c>
      <c r="I28" s="728">
        <f t="shared" si="26"/>
        <v>0</v>
      </c>
      <c r="J28" s="728">
        <f t="shared" si="26"/>
        <v>0</v>
      </c>
      <c r="K28" s="728">
        <f t="shared" si="26"/>
        <v>0</v>
      </c>
      <c r="L28" s="728">
        <f t="shared" si="26"/>
        <v>0</v>
      </c>
      <c r="M28" s="728">
        <f t="shared" si="26"/>
        <v>0</v>
      </c>
      <c r="N28" s="728">
        <f t="shared" si="26"/>
        <v>0</v>
      </c>
      <c r="O28" s="728">
        <f t="shared" si="26"/>
        <v>0</v>
      </c>
      <c r="P28" s="728">
        <f t="shared" si="26"/>
        <v>0</v>
      </c>
      <c r="Q28" s="728">
        <f t="shared" si="26"/>
        <v>0</v>
      </c>
      <c r="R28" s="728">
        <f t="shared" si="26"/>
        <v>6000</v>
      </c>
      <c r="S28" s="728">
        <f t="shared" si="26"/>
        <v>6000</v>
      </c>
      <c r="T28" s="728">
        <f t="shared" si="26"/>
        <v>30457.759999999998</v>
      </c>
      <c r="U28" s="728">
        <f t="shared" si="26"/>
        <v>30457.759999999998</v>
      </c>
      <c r="V28" s="728">
        <f t="shared" si="26"/>
        <v>14479.07</v>
      </c>
      <c r="W28" s="728">
        <f t="shared" si="26"/>
        <v>14479.07</v>
      </c>
      <c r="X28" s="728">
        <f t="shared" si="26"/>
        <v>26196.799999999999</v>
      </c>
      <c r="Y28" s="728">
        <f t="shared" si="26"/>
        <v>26127.64</v>
      </c>
      <c r="Z28" s="728">
        <f t="shared" si="26"/>
        <v>29992.560000000001</v>
      </c>
      <c r="AA28" s="728">
        <f t="shared" si="26"/>
        <v>25156.870000000003</v>
      </c>
      <c r="AB28" s="728">
        <f t="shared" si="26"/>
        <v>19201.150000000001</v>
      </c>
      <c r="AC28" s="728">
        <f t="shared" si="26"/>
        <v>9695.7899999999991</v>
      </c>
      <c r="AD28" s="728">
        <f t="shared" si="26"/>
        <v>13625.97</v>
      </c>
      <c r="AE28" s="728">
        <f t="shared" si="26"/>
        <v>27960.720000000001</v>
      </c>
      <c r="AF28" s="1831"/>
    </row>
    <row r="29" spans="1:32" ht="23.25" customHeight="1" x14ac:dyDescent="0.3">
      <c r="A29" s="729" t="s">
        <v>29</v>
      </c>
      <c r="B29" s="730">
        <f>H29+J29+L29+N29+P29+R29+T29+V29+X29+Z29+AB29+AD29</f>
        <v>85174.399999999994</v>
      </c>
      <c r="C29" s="730">
        <f>H29+J29+L29+N29+P29+R29+T29+V29+X29+Z29+AB29+AD29</f>
        <v>85174.399999999994</v>
      </c>
      <c r="D29" s="730">
        <f t="shared" ref="D29:D33" si="27">E29</f>
        <v>85174.399999999994</v>
      </c>
      <c r="E29" s="730">
        <f t="shared" ref="E29:E33" si="28">I29+K29+M29+O29+Q29+S29+U29+W29+Y29+AA29+AC29+AE29</f>
        <v>85174.399999999994</v>
      </c>
      <c r="F29" s="732">
        <f>IFERROR(E29/B29%,0)</f>
        <v>100</v>
      </c>
      <c r="G29" s="732">
        <f>IFERROR(E29/C29%,0)</f>
        <v>100</v>
      </c>
      <c r="H29" s="730"/>
      <c r="I29" s="730"/>
      <c r="J29" s="730"/>
      <c r="K29" s="730"/>
      <c r="L29" s="730"/>
      <c r="M29" s="730"/>
      <c r="N29" s="730"/>
      <c r="O29" s="730"/>
      <c r="P29" s="730"/>
      <c r="Q29" s="730"/>
      <c r="R29" s="730">
        <v>6000</v>
      </c>
      <c r="S29" s="730">
        <v>6000</v>
      </c>
      <c r="T29" s="730">
        <v>25034.26</v>
      </c>
      <c r="U29" s="730">
        <v>25034.26</v>
      </c>
      <c r="V29" s="730">
        <v>14409.94</v>
      </c>
      <c r="W29" s="730">
        <v>14409.94</v>
      </c>
      <c r="X29" s="730">
        <v>26074.17</v>
      </c>
      <c r="Y29" s="730">
        <v>26074.17</v>
      </c>
      <c r="Z29" s="730">
        <v>13656.03</v>
      </c>
      <c r="AA29" s="730">
        <v>13656.03</v>
      </c>
      <c r="AB29" s="730"/>
      <c r="AC29" s="730"/>
      <c r="AD29" s="730"/>
      <c r="AE29" s="730"/>
      <c r="AF29" s="1831"/>
    </row>
    <row r="30" spans="1:32" ht="21.75" customHeight="1" x14ac:dyDescent="0.3">
      <c r="A30" s="729" t="s">
        <v>382</v>
      </c>
      <c r="B30" s="730">
        <f t="shared" ref="B30:B33" si="29">H30+J30+L30+N30+P30+R30+T30+V30+X30+Z30+AB30+AD30</f>
        <v>34358.99</v>
      </c>
      <c r="C30" s="730">
        <f t="shared" ref="C30:C33" si="30">H30+J30+L30+N30+P30+R30+T30+V30+X30+Z30+AB30+AD30</f>
        <v>34358.99</v>
      </c>
      <c r="D30" s="730">
        <f t="shared" si="27"/>
        <v>34358.99</v>
      </c>
      <c r="E30" s="730">
        <f t="shared" si="28"/>
        <v>34358.99</v>
      </c>
      <c r="F30" s="732">
        <f t="shared" ref="F30:F33" si="31">IFERROR(E30/B30%,0)</f>
        <v>100</v>
      </c>
      <c r="G30" s="732">
        <f t="shared" ref="G30:G33" si="32">IFERROR(E30/C30%,0)</f>
        <v>100</v>
      </c>
      <c r="H30" s="730"/>
      <c r="I30" s="730"/>
      <c r="J30" s="730"/>
      <c r="K30" s="730"/>
      <c r="L30" s="730"/>
      <c r="M30" s="730"/>
      <c r="N30" s="730"/>
      <c r="O30" s="730"/>
      <c r="P30" s="730"/>
      <c r="Q30" s="730"/>
      <c r="R30" s="730"/>
      <c r="S30" s="730"/>
      <c r="T30" s="730"/>
      <c r="U30" s="730"/>
      <c r="V30" s="730"/>
      <c r="W30" s="730"/>
      <c r="X30" s="730"/>
      <c r="Y30" s="730"/>
      <c r="Z30" s="730">
        <v>8165.73</v>
      </c>
      <c r="AA30" s="730">
        <v>8165.73</v>
      </c>
      <c r="AB30" s="730">
        <v>15360.86</v>
      </c>
      <c r="AC30" s="730">
        <v>7751.99</v>
      </c>
      <c r="AD30" s="730">
        <v>10832.4</v>
      </c>
      <c r="AE30" s="730">
        <v>18441.27</v>
      </c>
      <c r="AF30" s="1831"/>
    </row>
    <row r="31" spans="1:32" ht="35.25" customHeight="1" x14ac:dyDescent="0.3">
      <c r="A31" s="729" t="s">
        <v>28</v>
      </c>
      <c r="B31" s="730">
        <f>H31+J31+L31+N31+P31+R31+T31+V31+X31+Z31+AB31+AD31</f>
        <v>20419.920000000002</v>
      </c>
      <c r="C31" s="730">
        <f t="shared" si="30"/>
        <v>20419.920000000002</v>
      </c>
      <c r="D31" s="730">
        <f t="shared" si="27"/>
        <v>20344.46</v>
      </c>
      <c r="E31" s="730">
        <f t="shared" si="28"/>
        <v>20344.46</v>
      </c>
      <c r="F31" s="732">
        <f t="shared" si="31"/>
        <v>99.630458885245375</v>
      </c>
      <c r="G31" s="732">
        <f t="shared" si="32"/>
        <v>99.630458885245375</v>
      </c>
      <c r="H31" s="730"/>
      <c r="I31" s="730"/>
      <c r="J31" s="730"/>
      <c r="K31" s="730"/>
      <c r="L31" s="730"/>
      <c r="M31" s="730"/>
      <c r="N31" s="730"/>
      <c r="O31" s="730"/>
      <c r="P31" s="730"/>
      <c r="Q31" s="730"/>
      <c r="R31" s="730"/>
      <c r="S31" s="730"/>
      <c r="T31" s="730">
        <v>5423.5</v>
      </c>
      <c r="U31" s="730">
        <v>5423.5</v>
      </c>
      <c r="V31" s="730">
        <v>69.13</v>
      </c>
      <c r="W31" s="730">
        <v>69.13</v>
      </c>
      <c r="X31" s="730">
        <v>122.63</v>
      </c>
      <c r="Y31" s="730">
        <v>53.47</v>
      </c>
      <c r="Z31" s="730">
        <v>8170.8</v>
      </c>
      <c r="AA31" s="730">
        <v>3335.11</v>
      </c>
      <c r="AB31" s="730">
        <v>3840.29</v>
      </c>
      <c r="AC31" s="730">
        <v>1943.8</v>
      </c>
      <c r="AD31" s="730">
        <v>2793.57</v>
      </c>
      <c r="AE31" s="730">
        <v>9519.4500000000007</v>
      </c>
      <c r="AF31" s="1831"/>
    </row>
    <row r="32" spans="1:32" ht="27.75" customHeight="1" x14ac:dyDescent="0.3">
      <c r="A32" s="739" t="s">
        <v>380</v>
      </c>
      <c r="B32" s="740">
        <f t="shared" si="29"/>
        <v>9883.42</v>
      </c>
      <c r="C32" s="730">
        <f t="shared" si="30"/>
        <v>9883.42</v>
      </c>
      <c r="D32" s="740">
        <f t="shared" si="27"/>
        <v>9952.48</v>
      </c>
      <c r="E32" s="740">
        <f t="shared" si="28"/>
        <v>9952.48</v>
      </c>
      <c r="F32" s="732">
        <f t="shared" si="31"/>
        <v>100.69874598064233</v>
      </c>
      <c r="G32" s="732">
        <f t="shared" si="32"/>
        <v>100.69874598064233</v>
      </c>
      <c r="H32" s="740"/>
      <c r="I32" s="740"/>
      <c r="J32" s="740"/>
      <c r="K32" s="740"/>
      <c r="L32" s="740"/>
      <c r="M32" s="740"/>
      <c r="N32" s="740"/>
      <c r="O32" s="740"/>
      <c r="P32" s="740"/>
      <c r="Q32" s="740"/>
      <c r="R32" s="740"/>
      <c r="S32" s="740"/>
      <c r="T32" s="740"/>
      <c r="U32" s="740"/>
      <c r="V32" s="740">
        <v>69.13</v>
      </c>
      <c r="W32" s="740">
        <v>69.13</v>
      </c>
      <c r="X32" s="740"/>
      <c r="Y32" s="740"/>
      <c r="Z32" s="740">
        <v>3265.9</v>
      </c>
      <c r="AA32" s="740">
        <v>3335.03</v>
      </c>
      <c r="AB32" s="740">
        <v>3840.29</v>
      </c>
      <c r="AC32" s="740">
        <v>1938</v>
      </c>
      <c r="AD32" s="740">
        <v>2708.1</v>
      </c>
      <c r="AE32" s="740">
        <v>4610.32</v>
      </c>
      <c r="AF32" s="1831"/>
    </row>
    <row r="33" spans="1:32" ht="33.75" customHeight="1" x14ac:dyDescent="0.3">
      <c r="A33" s="729" t="s">
        <v>444</v>
      </c>
      <c r="B33" s="730">
        <f t="shared" si="29"/>
        <v>0</v>
      </c>
      <c r="C33" s="730">
        <f t="shared" si="30"/>
        <v>0</v>
      </c>
      <c r="D33" s="730">
        <f t="shared" si="27"/>
        <v>0</v>
      </c>
      <c r="E33" s="730">
        <f t="shared" si="28"/>
        <v>0</v>
      </c>
      <c r="F33" s="732">
        <f t="shared" si="31"/>
        <v>0</v>
      </c>
      <c r="G33" s="732">
        <f t="shared" si="32"/>
        <v>0</v>
      </c>
      <c r="H33" s="731"/>
      <c r="I33" s="731"/>
      <c r="J33" s="731"/>
      <c r="K33" s="731"/>
      <c r="L33" s="731"/>
      <c r="M33" s="731"/>
      <c r="N33" s="731"/>
      <c r="O33" s="731"/>
      <c r="P33" s="731"/>
      <c r="Q33" s="731"/>
      <c r="R33" s="731"/>
      <c r="S33" s="731"/>
      <c r="T33" s="731"/>
      <c r="U33" s="731"/>
      <c r="V33" s="731"/>
      <c r="W33" s="731"/>
      <c r="X33" s="731"/>
      <c r="Y33" s="731"/>
      <c r="Z33" s="731"/>
      <c r="AA33" s="731"/>
      <c r="AB33" s="731"/>
      <c r="AC33" s="731"/>
      <c r="AD33" s="731"/>
      <c r="AE33" s="731"/>
      <c r="AF33" s="1832"/>
    </row>
    <row r="34" spans="1:32" ht="20.399999999999999" x14ac:dyDescent="0.3">
      <c r="A34" s="1834" t="s">
        <v>452</v>
      </c>
      <c r="B34" s="1835"/>
      <c r="C34" s="1835"/>
      <c r="D34" s="1835"/>
      <c r="E34" s="1835"/>
      <c r="F34" s="1835"/>
      <c r="G34" s="1835"/>
      <c r="H34" s="1835"/>
      <c r="I34" s="1835"/>
      <c r="J34" s="1835"/>
      <c r="K34" s="1835"/>
      <c r="L34" s="1835"/>
      <c r="M34" s="1835"/>
      <c r="N34" s="1835"/>
      <c r="O34" s="1835"/>
      <c r="P34" s="1835"/>
      <c r="Q34" s="1835"/>
      <c r="R34" s="1835"/>
      <c r="S34" s="1835"/>
      <c r="T34" s="1835"/>
      <c r="U34" s="1835"/>
      <c r="V34" s="1835"/>
      <c r="W34" s="1835"/>
      <c r="X34" s="1835"/>
      <c r="Y34" s="1835"/>
      <c r="Z34" s="1835"/>
      <c r="AA34" s="1835"/>
      <c r="AB34" s="1835"/>
      <c r="AC34" s="1835"/>
      <c r="AD34" s="1835"/>
      <c r="AE34" s="1836"/>
      <c r="AF34" s="1827"/>
    </row>
    <row r="35" spans="1:32" ht="24" customHeight="1" x14ac:dyDescent="0.3">
      <c r="A35" s="727" t="s">
        <v>26</v>
      </c>
      <c r="B35" s="737">
        <f>B36+B37+B38+B40</f>
        <v>52364.3</v>
      </c>
      <c r="C35" s="737">
        <f t="shared" ref="C35:E35" si="33">C36+C37+C38+C40</f>
        <v>52364.3</v>
      </c>
      <c r="D35" s="737">
        <f t="shared" si="33"/>
        <v>47866.41</v>
      </c>
      <c r="E35" s="737">
        <f t="shared" si="33"/>
        <v>47832.78</v>
      </c>
      <c r="F35" s="728">
        <f>IFERROR(E35/B35%,0)</f>
        <v>91.346165230892026</v>
      </c>
      <c r="G35" s="728">
        <f>IFERROR(E35/C35%,0)</f>
        <v>91.346165230892026</v>
      </c>
      <c r="H35" s="737">
        <f t="shared" ref="H35:AE35" si="34">H36+H37+H38+H40</f>
        <v>0</v>
      </c>
      <c r="I35" s="737">
        <f t="shared" si="34"/>
        <v>0</v>
      </c>
      <c r="J35" s="737">
        <f t="shared" si="34"/>
        <v>502.28</v>
      </c>
      <c r="K35" s="737">
        <f t="shared" si="34"/>
        <v>502.28</v>
      </c>
      <c r="L35" s="737">
        <f t="shared" si="34"/>
        <v>490</v>
      </c>
      <c r="M35" s="737">
        <f t="shared" si="34"/>
        <v>0</v>
      </c>
      <c r="N35" s="737">
        <f t="shared" si="34"/>
        <v>0</v>
      </c>
      <c r="O35" s="737">
        <f t="shared" si="34"/>
        <v>490</v>
      </c>
      <c r="P35" s="737">
        <f t="shared" si="34"/>
        <v>0</v>
      </c>
      <c r="Q35" s="737">
        <f t="shared" si="34"/>
        <v>0</v>
      </c>
      <c r="R35" s="737">
        <f t="shared" si="34"/>
        <v>0</v>
      </c>
      <c r="S35" s="737">
        <f t="shared" si="34"/>
        <v>0</v>
      </c>
      <c r="T35" s="737">
        <f t="shared" si="34"/>
        <v>756.09</v>
      </c>
      <c r="U35" s="737">
        <f t="shared" si="34"/>
        <v>756.06</v>
      </c>
      <c r="V35" s="737">
        <f t="shared" si="34"/>
        <v>4740.18</v>
      </c>
      <c r="W35" s="737">
        <f t="shared" si="34"/>
        <v>4740.18</v>
      </c>
      <c r="X35" s="737">
        <f t="shared" si="34"/>
        <v>21344.329999999998</v>
      </c>
      <c r="Y35" s="737">
        <f t="shared" si="34"/>
        <v>9774.75</v>
      </c>
      <c r="Z35" s="737">
        <f t="shared" si="34"/>
        <v>0</v>
      </c>
      <c r="AA35" s="737">
        <f t="shared" si="34"/>
        <v>11569.51</v>
      </c>
      <c r="AB35" s="737">
        <f t="shared" si="34"/>
        <v>0</v>
      </c>
      <c r="AC35" s="737">
        <f t="shared" si="34"/>
        <v>0</v>
      </c>
      <c r="AD35" s="737">
        <f t="shared" si="34"/>
        <v>4497.72</v>
      </c>
      <c r="AE35" s="737">
        <f t="shared" si="34"/>
        <v>0</v>
      </c>
      <c r="AF35" s="1828"/>
    </row>
    <row r="36" spans="1:32" ht="22.5" customHeight="1" x14ac:dyDescent="0.3">
      <c r="A36" s="729" t="s">
        <v>29</v>
      </c>
      <c r="B36" s="730"/>
      <c r="C36" s="730"/>
      <c r="D36" s="730"/>
      <c r="E36" s="730"/>
      <c r="F36" s="732"/>
      <c r="G36" s="732"/>
      <c r="H36" s="730">
        <f>H43+H50+H57+H64</f>
        <v>0</v>
      </c>
      <c r="I36" s="730">
        <f t="shared" ref="I36:AE40" si="35">I43+I50+I57+I64</f>
        <v>0</v>
      </c>
      <c r="J36" s="730">
        <f t="shared" si="35"/>
        <v>0</v>
      </c>
      <c r="K36" s="730">
        <f t="shared" si="35"/>
        <v>0</v>
      </c>
      <c r="L36" s="730">
        <f t="shared" si="35"/>
        <v>0</v>
      </c>
      <c r="M36" s="730">
        <f t="shared" si="35"/>
        <v>0</v>
      </c>
      <c r="N36" s="730">
        <f t="shared" si="35"/>
        <v>0</v>
      </c>
      <c r="O36" s="730">
        <f t="shared" si="35"/>
        <v>0</v>
      </c>
      <c r="P36" s="730">
        <f t="shared" si="35"/>
        <v>0</v>
      </c>
      <c r="Q36" s="730">
        <f t="shared" si="35"/>
        <v>0</v>
      </c>
      <c r="R36" s="730">
        <f t="shared" si="35"/>
        <v>0</v>
      </c>
      <c r="S36" s="730">
        <f t="shared" si="35"/>
        <v>0</v>
      </c>
      <c r="T36" s="730">
        <f t="shared" si="35"/>
        <v>0</v>
      </c>
      <c r="U36" s="730">
        <f t="shared" si="35"/>
        <v>0</v>
      </c>
      <c r="V36" s="730">
        <f t="shared" si="35"/>
        <v>0</v>
      </c>
      <c r="W36" s="730">
        <f t="shared" si="35"/>
        <v>0</v>
      </c>
      <c r="X36" s="730">
        <f t="shared" si="35"/>
        <v>0</v>
      </c>
      <c r="Y36" s="730">
        <f t="shared" si="35"/>
        <v>0</v>
      </c>
      <c r="Z36" s="730">
        <f t="shared" si="35"/>
        <v>0</v>
      </c>
      <c r="AA36" s="730">
        <f t="shared" si="35"/>
        <v>0</v>
      </c>
      <c r="AB36" s="730">
        <f t="shared" si="35"/>
        <v>0</v>
      </c>
      <c r="AC36" s="730">
        <f t="shared" si="35"/>
        <v>0</v>
      </c>
      <c r="AD36" s="730">
        <f t="shared" si="35"/>
        <v>0</v>
      </c>
      <c r="AE36" s="730">
        <f t="shared" si="35"/>
        <v>0</v>
      </c>
      <c r="AF36" s="1828"/>
    </row>
    <row r="37" spans="1:32" ht="21" customHeight="1" x14ac:dyDescent="0.3">
      <c r="A37" s="729" t="s">
        <v>382</v>
      </c>
      <c r="B37" s="730"/>
      <c r="C37" s="730"/>
      <c r="D37" s="730"/>
      <c r="E37" s="730"/>
      <c r="F37" s="732"/>
      <c r="G37" s="732"/>
      <c r="H37" s="730">
        <f t="shared" ref="H37:W40" si="36">H44+H51+H58+H65</f>
        <v>0</v>
      </c>
      <c r="I37" s="730">
        <f t="shared" si="36"/>
        <v>0</v>
      </c>
      <c r="J37" s="730">
        <f t="shared" si="36"/>
        <v>0</v>
      </c>
      <c r="K37" s="730">
        <f t="shared" si="36"/>
        <v>0</v>
      </c>
      <c r="L37" s="730">
        <f t="shared" si="36"/>
        <v>0</v>
      </c>
      <c r="M37" s="730">
        <f t="shared" si="36"/>
        <v>0</v>
      </c>
      <c r="N37" s="730">
        <f t="shared" si="36"/>
        <v>0</v>
      </c>
      <c r="O37" s="730">
        <f t="shared" si="36"/>
        <v>0</v>
      </c>
      <c r="P37" s="730">
        <f t="shared" si="36"/>
        <v>0</v>
      </c>
      <c r="Q37" s="730">
        <f t="shared" si="36"/>
        <v>0</v>
      </c>
      <c r="R37" s="730">
        <f t="shared" si="36"/>
        <v>0</v>
      </c>
      <c r="S37" s="730">
        <f t="shared" si="36"/>
        <v>0</v>
      </c>
      <c r="T37" s="730">
        <f t="shared" si="36"/>
        <v>0</v>
      </c>
      <c r="U37" s="730">
        <f t="shared" si="36"/>
        <v>0</v>
      </c>
      <c r="V37" s="730">
        <f t="shared" si="36"/>
        <v>0</v>
      </c>
      <c r="W37" s="730">
        <f t="shared" si="36"/>
        <v>0</v>
      </c>
      <c r="X37" s="730">
        <f t="shared" si="35"/>
        <v>0</v>
      </c>
      <c r="Y37" s="730">
        <f t="shared" si="35"/>
        <v>0</v>
      </c>
      <c r="Z37" s="730">
        <f t="shared" si="35"/>
        <v>0</v>
      </c>
      <c r="AA37" s="730">
        <f t="shared" si="35"/>
        <v>0</v>
      </c>
      <c r="AB37" s="730">
        <f t="shared" si="35"/>
        <v>0</v>
      </c>
      <c r="AC37" s="730">
        <f t="shared" si="35"/>
        <v>0</v>
      </c>
      <c r="AD37" s="730">
        <f t="shared" si="35"/>
        <v>0</v>
      </c>
      <c r="AE37" s="730">
        <f t="shared" si="35"/>
        <v>0</v>
      </c>
      <c r="AF37" s="1828"/>
    </row>
    <row r="38" spans="1:32" ht="33.75" customHeight="1" x14ac:dyDescent="0.3">
      <c r="A38" s="729" t="s">
        <v>28</v>
      </c>
      <c r="B38" s="730">
        <f>B45+B52+B59+B66+B73</f>
        <v>27364.3</v>
      </c>
      <c r="C38" s="730">
        <f>C45+C52+C59+C66+C73</f>
        <v>27364.3</v>
      </c>
      <c r="D38" s="730">
        <f>D45+D52+D59+D66+D73</f>
        <v>27364.130000000005</v>
      </c>
      <c r="E38" s="730">
        <f>E45+E52+E59</f>
        <v>27330.500000000004</v>
      </c>
      <c r="F38" s="732">
        <f>IFERROR(E38/B38%,0)</f>
        <v>99.87648140094943</v>
      </c>
      <c r="G38" s="732">
        <f>IFERROR(E38/C38%,0)</f>
        <v>99.87648140094943</v>
      </c>
      <c r="H38" s="730">
        <f t="shared" si="36"/>
        <v>0</v>
      </c>
      <c r="I38" s="730">
        <f t="shared" si="36"/>
        <v>0</v>
      </c>
      <c r="J38" s="730">
        <f t="shared" si="36"/>
        <v>0</v>
      </c>
      <c r="K38" s="730">
        <f t="shared" si="36"/>
        <v>0</v>
      </c>
      <c r="L38" s="730">
        <f t="shared" si="36"/>
        <v>490</v>
      </c>
      <c r="M38" s="730">
        <f t="shared" si="36"/>
        <v>0</v>
      </c>
      <c r="N38" s="730">
        <f t="shared" si="36"/>
        <v>0</v>
      </c>
      <c r="O38" s="730">
        <f t="shared" si="36"/>
        <v>490</v>
      </c>
      <c r="P38" s="730">
        <f t="shared" si="36"/>
        <v>0</v>
      </c>
      <c r="Q38" s="730">
        <f t="shared" si="36"/>
        <v>0</v>
      </c>
      <c r="R38" s="730">
        <f t="shared" si="36"/>
        <v>0</v>
      </c>
      <c r="S38" s="730">
        <f t="shared" si="36"/>
        <v>0</v>
      </c>
      <c r="T38" s="730">
        <f t="shared" si="36"/>
        <v>756.09</v>
      </c>
      <c r="U38" s="730">
        <f t="shared" si="36"/>
        <v>756.06</v>
      </c>
      <c r="V38" s="730">
        <f t="shared" si="36"/>
        <v>4740.18</v>
      </c>
      <c r="W38" s="730">
        <f t="shared" si="36"/>
        <v>4740.18</v>
      </c>
      <c r="X38" s="730">
        <f t="shared" si="35"/>
        <v>21344.329999999998</v>
      </c>
      <c r="Y38" s="730">
        <f t="shared" si="35"/>
        <v>9774.75</v>
      </c>
      <c r="Z38" s="730">
        <f t="shared" si="35"/>
        <v>0</v>
      </c>
      <c r="AA38" s="730">
        <f t="shared" si="35"/>
        <v>11569.51</v>
      </c>
      <c r="AB38" s="730">
        <f t="shared" si="35"/>
        <v>0</v>
      </c>
      <c r="AC38" s="730">
        <f t="shared" si="35"/>
        <v>0</v>
      </c>
      <c r="AD38" s="730">
        <f t="shared" si="35"/>
        <v>0</v>
      </c>
      <c r="AE38" s="730">
        <f t="shared" si="35"/>
        <v>0</v>
      </c>
      <c r="AF38" s="1828"/>
    </row>
    <row r="39" spans="1:32" ht="32.25" customHeight="1" x14ac:dyDescent="0.3">
      <c r="A39" s="741" t="s">
        <v>380</v>
      </c>
      <c r="B39" s="730"/>
      <c r="C39" s="730"/>
      <c r="D39" s="730"/>
      <c r="E39" s="740"/>
      <c r="F39" s="732"/>
      <c r="G39" s="732"/>
      <c r="H39" s="730">
        <f t="shared" si="36"/>
        <v>0</v>
      </c>
      <c r="I39" s="730">
        <f t="shared" si="36"/>
        <v>0</v>
      </c>
      <c r="J39" s="730">
        <f t="shared" si="36"/>
        <v>0</v>
      </c>
      <c r="K39" s="730">
        <f t="shared" si="36"/>
        <v>0</v>
      </c>
      <c r="L39" s="730">
        <f t="shared" si="36"/>
        <v>0</v>
      </c>
      <c r="M39" s="730">
        <f t="shared" si="36"/>
        <v>0</v>
      </c>
      <c r="N39" s="730">
        <f t="shared" si="36"/>
        <v>0</v>
      </c>
      <c r="O39" s="730">
        <f t="shared" si="36"/>
        <v>0</v>
      </c>
      <c r="P39" s="730">
        <f t="shared" si="36"/>
        <v>0</v>
      </c>
      <c r="Q39" s="730">
        <f t="shared" si="36"/>
        <v>0</v>
      </c>
      <c r="R39" s="730">
        <f t="shared" si="36"/>
        <v>0</v>
      </c>
      <c r="S39" s="730">
        <f t="shared" si="36"/>
        <v>0</v>
      </c>
      <c r="T39" s="730">
        <f t="shared" si="36"/>
        <v>0</v>
      </c>
      <c r="U39" s="730">
        <f t="shared" si="36"/>
        <v>0</v>
      </c>
      <c r="V39" s="730">
        <f t="shared" si="36"/>
        <v>0</v>
      </c>
      <c r="W39" s="730">
        <f t="shared" si="36"/>
        <v>0</v>
      </c>
      <c r="X39" s="730">
        <f t="shared" si="35"/>
        <v>0</v>
      </c>
      <c r="Y39" s="730">
        <f t="shared" si="35"/>
        <v>0</v>
      </c>
      <c r="Z39" s="730">
        <f t="shared" si="35"/>
        <v>0</v>
      </c>
      <c r="AA39" s="730">
        <f t="shared" si="35"/>
        <v>0</v>
      </c>
      <c r="AB39" s="730">
        <f t="shared" si="35"/>
        <v>0</v>
      </c>
      <c r="AC39" s="730">
        <f t="shared" si="35"/>
        <v>0</v>
      </c>
      <c r="AD39" s="730">
        <f t="shared" si="35"/>
        <v>0</v>
      </c>
      <c r="AE39" s="730">
        <f t="shared" si="35"/>
        <v>0</v>
      </c>
      <c r="AF39" s="1828"/>
    </row>
    <row r="40" spans="1:32" ht="32.25" customHeight="1" x14ac:dyDescent="0.3">
      <c r="A40" s="729" t="s">
        <v>444</v>
      </c>
      <c r="B40" s="730">
        <f t="shared" ref="B40" si="37">B47+B54+B61+B68+B75</f>
        <v>25000</v>
      </c>
      <c r="C40" s="730">
        <f t="shared" ref="C40" si="38">C47+C54+C61+C68+C75</f>
        <v>25000</v>
      </c>
      <c r="D40" s="730">
        <f t="shared" ref="D40" si="39">D47+D54+D61+D68+D75</f>
        <v>20502.28</v>
      </c>
      <c r="E40" s="730">
        <f>E47+E54+E61+E68+E75</f>
        <v>20502.28</v>
      </c>
      <c r="F40" s="732">
        <f t="shared" ref="F40" si="40">IFERROR(E40/B40%,0)</f>
        <v>82.009119999999996</v>
      </c>
      <c r="G40" s="732">
        <f t="shared" ref="G40" si="41">IFERROR(E40/C40%,0)</f>
        <v>82.009119999999996</v>
      </c>
      <c r="H40" s="730">
        <f t="shared" si="36"/>
        <v>0</v>
      </c>
      <c r="I40" s="730">
        <f t="shared" si="36"/>
        <v>0</v>
      </c>
      <c r="J40" s="730">
        <f t="shared" si="36"/>
        <v>502.28</v>
      </c>
      <c r="K40" s="730">
        <f t="shared" si="36"/>
        <v>502.28</v>
      </c>
      <c r="L40" s="730">
        <f t="shared" si="36"/>
        <v>0</v>
      </c>
      <c r="M40" s="730">
        <f t="shared" si="36"/>
        <v>0</v>
      </c>
      <c r="N40" s="730">
        <f t="shared" si="36"/>
        <v>0</v>
      </c>
      <c r="O40" s="730">
        <f t="shared" si="36"/>
        <v>0</v>
      </c>
      <c r="P40" s="730">
        <f t="shared" si="36"/>
        <v>0</v>
      </c>
      <c r="Q40" s="730">
        <f t="shared" si="36"/>
        <v>0</v>
      </c>
      <c r="R40" s="730">
        <f t="shared" si="36"/>
        <v>0</v>
      </c>
      <c r="S40" s="730">
        <f t="shared" si="36"/>
        <v>0</v>
      </c>
      <c r="T40" s="730">
        <f t="shared" si="36"/>
        <v>0</v>
      </c>
      <c r="U40" s="730">
        <f t="shared" si="36"/>
        <v>0</v>
      </c>
      <c r="V40" s="730">
        <f t="shared" si="36"/>
        <v>0</v>
      </c>
      <c r="W40" s="730">
        <f t="shared" si="36"/>
        <v>0</v>
      </c>
      <c r="X40" s="730">
        <f t="shared" si="35"/>
        <v>0</v>
      </c>
      <c r="Y40" s="730">
        <f t="shared" si="35"/>
        <v>0</v>
      </c>
      <c r="Z40" s="730">
        <f t="shared" si="35"/>
        <v>0</v>
      </c>
      <c r="AA40" s="730">
        <f t="shared" si="35"/>
        <v>0</v>
      </c>
      <c r="AB40" s="730">
        <f t="shared" si="35"/>
        <v>0</v>
      </c>
      <c r="AC40" s="730">
        <f t="shared" si="35"/>
        <v>0</v>
      </c>
      <c r="AD40" s="730">
        <f t="shared" si="35"/>
        <v>4497.72</v>
      </c>
      <c r="AE40" s="730">
        <f t="shared" si="35"/>
        <v>0</v>
      </c>
      <c r="AF40" s="1829"/>
    </row>
    <row r="41" spans="1:32" ht="18" x14ac:dyDescent="0.3">
      <c r="A41" s="1502" t="s">
        <v>451</v>
      </c>
      <c r="B41" s="1503"/>
      <c r="C41" s="1503"/>
      <c r="D41" s="1503"/>
      <c r="E41" s="1503"/>
      <c r="F41" s="1503"/>
      <c r="G41" s="1503"/>
      <c r="H41" s="1503"/>
      <c r="I41" s="1503"/>
      <c r="J41" s="1503"/>
      <c r="K41" s="1503"/>
      <c r="L41" s="1503"/>
      <c r="M41" s="1503"/>
      <c r="N41" s="1503"/>
      <c r="O41" s="1503"/>
      <c r="P41" s="1503"/>
      <c r="Q41" s="1503"/>
      <c r="R41" s="1503"/>
      <c r="S41" s="1503"/>
      <c r="T41" s="1503"/>
      <c r="U41" s="1503"/>
      <c r="V41" s="1503"/>
      <c r="W41" s="1503"/>
      <c r="X41" s="1503"/>
      <c r="Y41" s="1503"/>
      <c r="Z41" s="1503"/>
      <c r="AA41" s="1503"/>
      <c r="AB41" s="1503"/>
      <c r="AC41" s="1503"/>
      <c r="AD41" s="1503"/>
      <c r="AE41" s="1504"/>
      <c r="AF41" s="1830" t="s">
        <v>780</v>
      </c>
    </row>
    <row r="42" spans="1:32" ht="21.75" customHeight="1" x14ac:dyDescent="0.3">
      <c r="A42" s="727" t="s">
        <v>26</v>
      </c>
      <c r="B42" s="737">
        <f>B43+B44+B45+B47</f>
        <v>20746.5</v>
      </c>
      <c r="C42" s="737">
        <f t="shared" ref="C42:E42" si="42">C43+C44+C45+C47</f>
        <v>20746.5</v>
      </c>
      <c r="D42" s="737">
        <f t="shared" si="42"/>
        <v>20746.440000000002</v>
      </c>
      <c r="E42" s="737">
        <f t="shared" si="42"/>
        <v>20746.440000000002</v>
      </c>
      <c r="F42" s="728">
        <f t="shared" si="12"/>
        <v>99.999710794591863</v>
      </c>
      <c r="G42" s="728">
        <f>IFERROR(E42/C42%,0)</f>
        <v>99.999710794591863</v>
      </c>
      <c r="H42" s="737">
        <f t="shared" ref="H42:AE42" si="43">H43+H44+H45+H47</f>
        <v>0</v>
      </c>
      <c r="I42" s="737">
        <f t="shared" si="43"/>
        <v>0</v>
      </c>
      <c r="J42" s="737">
        <f t="shared" si="43"/>
        <v>0</v>
      </c>
      <c r="K42" s="737">
        <f t="shared" si="43"/>
        <v>0</v>
      </c>
      <c r="L42" s="737">
        <f t="shared" si="43"/>
        <v>490</v>
      </c>
      <c r="M42" s="737">
        <f t="shared" si="43"/>
        <v>0</v>
      </c>
      <c r="N42" s="737">
        <f t="shared" si="43"/>
        <v>0</v>
      </c>
      <c r="O42" s="737">
        <f t="shared" si="43"/>
        <v>490</v>
      </c>
      <c r="P42" s="737">
        <f t="shared" si="43"/>
        <v>0</v>
      </c>
      <c r="Q42" s="737">
        <f t="shared" si="43"/>
        <v>0</v>
      </c>
      <c r="R42" s="737">
        <f t="shared" si="43"/>
        <v>0</v>
      </c>
      <c r="S42" s="737">
        <f t="shared" si="43"/>
        <v>0</v>
      </c>
      <c r="T42" s="737">
        <f t="shared" si="43"/>
        <v>0</v>
      </c>
      <c r="U42" s="737">
        <f t="shared" si="43"/>
        <v>0</v>
      </c>
      <c r="V42" s="737">
        <f t="shared" si="43"/>
        <v>1119.79</v>
      </c>
      <c r="W42" s="737">
        <f t="shared" si="43"/>
        <v>1119.79</v>
      </c>
      <c r="X42" s="737">
        <f t="shared" si="43"/>
        <v>19136.71</v>
      </c>
      <c r="Y42" s="737">
        <f t="shared" si="43"/>
        <v>7567.14</v>
      </c>
      <c r="Z42" s="737">
        <f>Z43+Z44+Z45+Z47</f>
        <v>0</v>
      </c>
      <c r="AA42" s="737">
        <f t="shared" si="43"/>
        <v>11569.51</v>
      </c>
      <c r="AB42" s="737">
        <f>AB43+AB44+AB45+AB47</f>
        <v>0</v>
      </c>
      <c r="AC42" s="737">
        <f t="shared" si="43"/>
        <v>0</v>
      </c>
      <c r="AD42" s="737">
        <f t="shared" si="43"/>
        <v>0</v>
      </c>
      <c r="AE42" s="737">
        <f t="shared" si="43"/>
        <v>0</v>
      </c>
      <c r="AF42" s="1831"/>
    </row>
    <row r="43" spans="1:32" ht="23.25" customHeight="1" x14ac:dyDescent="0.3">
      <c r="A43" s="729" t="s">
        <v>29</v>
      </c>
      <c r="B43" s="730"/>
      <c r="C43" s="730"/>
      <c r="D43" s="730"/>
      <c r="E43" s="730"/>
      <c r="F43" s="732"/>
      <c r="G43" s="732"/>
      <c r="H43" s="730"/>
      <c r="I43" s="730"/>
      <c r="J43" s="730"/>
      <c r="K43" s="730"/>
      <c r="L43" s="730"/>
      <c r="M43" s="730"/>
      <c r="N43" s="730"/>
      <c r="O43" s="730"/>
      <c r="P43" s="730"/>
      <c r="Q43" s="730"/>
      <c r="R43" s="730"/>
      <c r="S43" s="730"/>
      <c r="T43" s="730"/>
      <c r="U43" s="730"/>
      <c r="V43" s="730"/>
      <c r="W43" s="730"/>
      <c r="X43" s="730"/>
      <c r="Y43" s="730"/>
      <c r="Z43" s="730"/>
      <c r="AA43" s="730"/>
      <c r="AB43" s="730"/>
      <c r="AC43" s="730"/>
      <c r="AD43" s="730"/>
      <c r="AE43" s="730"/>
      <c r="AF43" s="1831"/>
    </row>
    <row r="44" spans="1:32" ht="21.75" customHeight="1" x14ac:dyDescent="0.3">
      <c r="A44" s="729" t="s">
        <v>382</v>
      </c>
      <c r="B44" s="730"/>
      <c r="C44" s="730"/>
      <c r="D44" s="730"/>
      <c r="E44" s="730"/>
      <c r="F44" s="732"/>
      <c r="G44" s="732"/>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1831"/>
    </row>
    <row r="45" spans="1:32" ht="34.5" customHeight="1" x14ac:dyDescent="0.3">
      <c r="A45" s="729" t="s">
        <v>28</v>
      </c>
      <c r="B45" s="730">
        <f t="shared" ref="B45" si="44">H45+J45+L45+N45+P45+R45+T45+V45+X45+Z45+AB45+AD45</f>
        <v>20746.5</v>
      </c>
      <c r="C45" s="730">
        <f>H45+J45+L45+N45+P45+R45+T45+V45+X45+Z45+AB45+AD45</f>
        <v>20746.5</v>
      </c>
      <c r="D45" s="730">
        <f t="shared" ref="D45" si="45">E45</f>
        <v>20746.440000000002</v>
      </c>
      <c r="E45" s="730">
        <f t="shared" ref="E45" si="46">I45+K45+M45+O45+Q45+S45+U45+W45+Y45+AA45+AC45+AE45</f>
        <v>20746.440000000002</v>
      </c>
      <c r="F45" s="732">
        <f t="shared" ref="F45" si="47">IFERROR(E45/B45%,0)</f>
        <v>99.999710794591863</v>
      </c>
      <c r="G45" s="732">
        <f t="shared" ref="G45" si="48">IFERROR(E45/C45%,0)</f>
        <v>99.999710794591863</v>
      </c>
      <c r="H45" s="730"/>
      <c r="I45" s="730"/>
      <c r="J45" s="730"/>
      <c r="K45" s="730"/>
      <c r="L45" s="730">
        <v>490</v>
      </c>
      <c r="M45" s="730"/>
      <c r="N45" s="730"/>
      <c r="O45" s="730">
        <v>490</v>
      </c>
      <c r="P45" s="730"/>
      <c r="Q45" s="730"/>
      <c r="R45" s="730"/>
      <c r="S45" s="730"/>
      <c r="T45" s="730"/>
      <c r="U45" s="730"/>
      <c r="V45" s="730">
        <v>1119.79</v>
      </c>
      <c r="W45" s="730">
        <v>1119.79</v>
      </c>
      <c r="X45" s="730">
        <v>19136.71</v>
      </c>
      <c r="Y45" s="730">
        <v>7567.14</v>
      </c>
      <c r="Z45" s="730"/>
      <c r="AA45" s="730">
        <v>11569.51</v>
      </c>
      <c r="AB45" s="730"/>
      <c r="AC45" s="730"/>
      <c r="AD45" s="730"/>
      <c r="AE45" s="730"/>
      <c r="AF45" s="1831"/>
    </row>
    <row r="46" spans="1:32" ht="27" customHeight="1" x14ac:dyDescent="0.3">
      <c r="A46" s="741" t="s">
        <v>380</v>
      </c>
      <c r="B46" s="740"/>
      <c r="C46" s="730"/>
      <c r="D46" s="740"/>
      <c r="E46" s="740"/>
      <c r="F46" s="732"/>
      <c r="G46" s="732"/>
      <c r="H46" s="740"/>
      <c r="I46" s="740"/>
      <c r="J46" s="740"/>
      <c r="K46" s="740"/>
      <c r="L46" s="740"/>
      <c r="M46" s="740"/>
      <c r="N46" s="740"/>
      <c r="O46" s="740"/>
      <c r="P46" s="740"/>
      <c r="Q46" s="740"/>
      <c r="R46" s="740"/>
      <c r="S46" s="740"/>
      <c r="T46" s="740"/>
      <c r="U46" s="740"/>
      <c r="V46" s="740"/>
      <c r="W46" s="740"/>
      <c r="X46" s="740"/>
      <c r="Y46" s="740"/>
      <c r="Z46" s="740"/>
      <c r="AA46" s="740"/>
      <c r="AB46" s="740"/>
      <c r="AC46" s="740"/>
      <c r="AD46" s="740"/>
      <c r="AE46" s="740"/>
      <c r="AF46" s="1831"/>
    </row>
    <row r="47" spans="1:32" ht="33" customHeight="1" x14ac:dyDescent="0.3">
      <c r="A47" s="729" t="s">
        <v>444</v>
      </c>
      <c r="B47" s="730"/>
      <c r="C47" s="730"/>
      <c r="D47" s="730"/>
      <c r="E47" s="730"/>
      <c r="F47" s="732"/>
      <c r="G47" s="732"/>
      <c r="H47" s="731"/>
      <c r="I47" s="731"/>
      <c r="J47" s="731"/>
      <c r="K47" s="731"/>
      <c r="L47" s="731"/>
      <c r="M47" s="731"/>
      <c r="N47" s="731"/>
      <c r="O47" s="731"/>
      <c r="P47" s="731"/>
      <c r="Q47" s="731"/>
      <c r="R47" s="731"/>
      <c r="S47" s="731"/>
      <c r="T47" s="731"/>
      <c r="U47" s="731"/>
      <c r="V47" s="731"/>
      <c r="W47" s="731"/>
      <c r="X47" s="731"/>
      <c r="Y47" s="731"/>
      <c r="Z47" s="731"/>
      <c r="AA47" s="731"/>
      <c r="AB47" s="731"/>
      <c r="AC47" s="731"/>
      <c r="AD47" s="731"/>
      <c r="AE47" s="731"/>
      <c r="AF47" s="1832"/>
    </row>
    <row r="48" spans="1:32" ht="18" x14ac:dyDescent="0.3">
      <c r="A48" s="1502" t="s">
        <v>625</v>
      </c>
      <c r="B48" s="1503"/>
      <c r="C48" s="1503"/>
      <c r="D48" s="1503"/>
      <c r="E48" s="1503"/>
      <c r="F48" s="1503"/>
      <c r="G48" s="1503"/>
      <c r="H48" s="1503"/>
      <c r="I48" s="1503"/>
      <c r="J48" s="1503"/>
      <c r="K48" s="1503"/>
      <c r="L48" s="1503"/>
      <c r="M48" s="1503"/>
      <c r="N48" s="1503"/>
      <c r="O48" s="1503"/>
      <c r="P48" s="1503"/>
      <c r="Q48" s="1503"/>
      <c r="R48" s="1503"/>
      <c r="S48" s="1503"/>
      <c r="T48" s="1503"/>
      <c r="U48" s="1503"/>
      <c r="V48" s="1503"/>
      <c r="W48" s="1503"/>
      <c r="X48" s="1503"/>
      <c r="Y48" s="1503"/>
      <c r="Z48" s="1503"/>
      <c r="AA48" s="1503"/>
      <c r="AB48" s="1503"/>
      <c r="AC48" s="1503"/>
      <c r="AD48" s="1503"/>
      <c r="AE48" s="1504"/>
      <c r="AF48" s="1830" t="s">
        <v>781</v>
      </c>
    </row>
    <row r="49" spans="1:32" ht="23.25" customHeight="1" x14ac:dyDescent="0.3">
      <c r="A49" s="727" t="s">
        <v>26</v>
      </c>
      <c r="B49" s="737">
        <f>B50+B51+B52+B54</f>
        <v>756.1</v>
      </c>
      <c r="C49" s="737">
        <f t="shared" ref="C49:AE49" si="49">C50+C51+C52+C54</f>
        <v>756.1</v>
      </c>
      <c r="D49" s="737">
        <f t="shared" si="49"/>
        <v>756.06</v>
      </c>
      <c r="E49" s="737">
        <f t="shared" si="49"/>
        <v>756.06</v>
      </c>
      <c r="F49" s="728">
        <f t="shared" si="12"/>
        <v>99.994709694484854</v>
      </c>
      <c r="G49" s="728">
        <f>IFERROR(E49/C49%,0)</f>
        <v>99.994709694484854</v>
      </c>
      <c r="H49" s="737">
        <f t="shared" si="49"/>
        <v>0</v>
      </c>
      <c r="I49" s="737">
        <f t="shared" si="49"/>
        <v>0</v>
      </c>
      <c r="J49" s="737">
        <f t="shared" si="49"/>
        <v>0</v>
      </c>
      <c r="K49" s="737">
        <f t="shared" si="49"/>
        <v>0</v>
      </c>
      <c r="L49" s="737">
        <f t="shared" si="49"/>
        <v>0</v>
      </c>
      <c r="M49" s="737">
        <f t="shared" si="49"/>
        <v>0</v>
      </c>
      <c r="N49" s="737">
        <f t="shared" si="49"/>
        <v>0</v>
      </c>
      <c r="O49" s="737">
        <f t="shared" si="49"/>
        <v>0</v>
      </c>
      <c r="P49" s="737">
        <f t="shared" si="49"/>
        <v>0</v>
      </c>
      <c r="Q49" s="737">
        <f t="shared" si="49"/>
        <v>0</v>
      </c>
      <c r="R49" s="737">
        <f t="shared" si="49"/>
        <v>0</v>
      </c>
      <c r="S49" s="737">
        <f t="shared" si="49"/>
        <v>0</v>
      </c>
      <c r="T49" s="737">
        <f t="shared" si="49"/>
        <v>756.09</v>
      </c>
      <c r="U49" s="737">
        <f t="shared" si="49"/>
        <v>756.06</v>
      </c>
      <c r="V49" s="737">
        <f t="shared" si="49"/>
        <v>0</v>
      </c>
      <c r="W49" s="737">
        <f t="shared" si="49"/>
        <v>0</v>
      </c>
      <c r="X49" s="737">
        <f t="shared" si="49"/>
        <v>0.01</v>
      </c>
      <c r="Y49" s="737">
        <f t="shared" si="49"/>
        <v>0</v>
      </c>
      <c r="Z49" s="737">
        <f t="shared" si="49"/>
        <v>0</v>
      </c>
      <c r="AA49" s="737">
        <f t="shared" si="49"/>
        <v>0</v>
      </c>
      <c r="AB49" s="737">
        <f t="shared" si="49"/>
        <v>0</v>
      </c>
      <c r="AC49" s="737">
        <f t="shared" si="49"/>
        <v>0</v>
      </c>
      <c r="AD49" s="737">
        <f t="shared" si="49"/>
        <v>0</v>
      </c>
      <c r="AE49" s="737">
        <f t="shared" si="49"/>
        <v>0</v>
      </c>
      <c r="AF49" s="1831"/>
    </row>
    <row r="50" spans="1:32" ht="22.5" customHeight="1" x14ac:dyDescent="0.3">
      <c r="A50" s="729" t="s">
        <v>29</v>
      </c>
      <c r="B50" s="730"/>
      <c r="C50" s="730"/>
      <c r="D50" s="730"/>
      <c r="E50" s="730"/>
      <c r="F50" s="732"/>
      <c r="G50" s="732"/>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1831"/>
    </row>
    <row r="51" spans="1:32" ht="25.5" customHeight="1" x14ac:dyDescent="0.3">
      <c r="A51" s="729" t="s">
        <v>382</v>
      </c>
      <c r="B51" s="730"/>
      <c r="C51" s="730"/>
      <c r="D51" s="730"/>
      <c r="E51" s="730"/>
      <c r="F51" s="732"/>
      <c r="G51" s="732"/>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1831"/>
    </row>
    <row r="52" spans="1:32" ht="34.5" customHeight="1" x14ac:dyDescent="0.3">
      <c r="A52" s="729" t="s">
        <v>28</v>
      </c>
      <c r="B52" s="730">
        <f t="shared" ref="B52" si="50">H52+J52+L52+N52+P52+R52+T52+V52+X52+Z52+AB52+AD52</f>
        <v>756.1</v>
      </c>
      <c r="C52" s="730">
        <f>H52+J52+L52+N52+P52+R52+T52+V52+X52+Z52+AB52+AD52</f>
        <v>756.1</v>
      </c>
      <c r="D52" s="730">
        <f t="shared" ref="D52" si="51">E52</f>
        <v>756.06</v>
      </c>
      <c r="E52" s="730">
        <f t="shared" ref="E52" si="52">I52+K52+M52+O52+Q52+S52+U52+W52+Y52+AA52+AC52+AE52</f>
        <v>756.06</v>
      </c>
      <c r="F52" s="732">
        <f t="shared" ref="F52" si="53">IFERROR(E52/B52%,0)</f>
        <v>99.994709694484854</v>
      </c>
      <c r="G52" s="732">
        <f t="shared" ref="G52" si="54">IFERROR(E52/C52%,0)</f>
        <v>99.994709694484854</v>
      </c>
      <c r="H52" s="730"/>
      <c r="I52" s="730"/>
      <c r="J52" s="730"/>
      <c r="K52" s="730"/>
      <c r="L52" s="730"/>
      <c r="M52" s="730"/>
      <c r="N52" s="730"/>
      <c r="O52" s="730"/>
      <c r="P52" s="730"/>
      <c r="Q52" s="730"/>
      <c r="R52" s="730"/>
      <c r="S52" s="730"/>
      <c r="T52" s="730">
        <v>756.09</v>
      </c>
      <c r="U52" s="730">
        <v>756.06</v>
      </c>
      <c r="V52" s="730"/>
      <c r="W52" s="730"/>
      <c r="X52" s="730">
        <v>0.01</v>
      </c>
      <c r="Y52" s="730"/>
      <c r="Z52" s="730"/>
      <c r="AA52" s="730"/>
      <c r="AB52" s="730"/>
      <c r="AC52" s="730"/>
      <c r="AD52" s="730"/>
      <c r="AE52" s="730"/>
      <c r="AF52" s="1831"/>
    </row>
    <row r="53" spans="1:32" ht="29.25" customHeight="1" x14ac:dyDescent="0.3">
      <c r="A53" s="741" t="s">
        <v>380</v>
      </c>
      <c r="B53" s="740"/>
      <c r="C53" s="730"/>
      <c r="D53" s="740"/>
      <c r="E53" s="740"/>
      <c r="F53" s="732"/>
      <c r="G53" s="732"/>
      <c r="H53" s="740"/>
      <c r="I53" s="740"/>
      <c r="J53" s="740"/>
      <c r="K53" s="740"/>
      <c r="L53" s="740"/>
      <c r="M53" s="740"/>
      <c r="N53" s="740"/>
      <c r="O53" s="740"/>
      <c r="P53" s="740"/>
      <c r="Q53" s="740"/>
      <c r="R53" s="740"/>
      <c r="S53" s="740"/>
      <c r="T53" s="740"/>
      <c r="U53" s="740"/>
      <c r="V53" s="740"/>
      <c r="W53" s="740"/>
      <c r="X53" s="740"/>
      <c r="Y53" s="740"/>
      <c r="Z53" s="740"/>
      <c r="AA53" s="740"/>
      <c r="AB53" s="740"/>
      <c r="AC53" s="740"/>
      <c r="AD53" s="740"/>
      <c r="AE53" s="740"/>
      <c r="AF53" s="1831"/>
    </row>
    <row r="54" spans="1:32" ht="38.25" customHeight="1" x14ac:dyDescent="0.3">
      <c r="A54" s="729" t="s">
        <v>444</v>
      </c>
      <c r="B54" s="730"/>
      <c r="C54" s="730"/>
      <c r="D54" s="730"/>
      <c r="E54" s="730"/>
      <c r="F54" s="732"/>
      <c r="G54" s="732"/>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1832"/>
    </row>
    <row r="55" spans="1:32" ht="18" x14ac:dyDescent="0.3">
      <c r="A55" s="1502" t="s">
        <v>453</v>
      </c>
      <c r="B55" s="1503"/>
      <c r="C55" s="1503"/>
      <c r="D55" s="1503"/>
      <c r="E55" s="1503"/>
      <c r="F55" s="1503"/>
      <c r="G55" s="1503"/>
      <c r="H55" s="1503"/>
      <c r="I55" s="1503"/>
      <c r="J55" s="1503"/>
      <c r="K55" s="1503"/>
      <c r="L55" s="1503"/>
      <c r="M55" s="1503"/>
      <c r="N55" s="1503"/>
      <c r="O55" s="1503"/>
      <c r="P55" s="1503"/>
      <c r="Q55" s="1503"/>
      <c r="R55" s="1503"/>
      <c r="S55" s="1503"/>
      <c r="T55" s="1503"/>
      <c r="U55" s="1503"/>
      <c r="V55" s="1503"/>
      <c r="W55" s="1503"/>
      <c r="X55" s="1503"/>
      <c r="Y55" s="1503"/>
      <c r="Z55" s="1503"/>
      <c r="AA55" s="1503"/>
      <c r="AB55" s="1503"/>
      <c r="AC55" s="1503"/>
      <c r="AD55" s="1503"/>
      <c r="AE55" s="1504"/>
      <c r="AF55" s="1830" t="s">
        <v>782</v>
      </c>
    </row>
    <row r="56" spans="1:32" ht="25.5" customHeight="1" x14ac:dyDescent="0.3">
      <c r="A56" s="727" t="s">
        <v>26</v>
      </c>
      <c r="B56" s="737">
        <f>B57+B58+B59+B61</f>
        <v>5828</v>
      </c>
      <c r="C56" s="737">
        <f t="shared" ref="C56:E56" si="55">C57+C58+C59+C61</f>
        <v>5828</v>
      </c>
      <c r="D56" s="737">
        <f t="shared" si="55"/>
        <v>5828</v>
      </c>
      <c r="E56" s="737">
        <f t="shared" si="55"/>
        <v>5828</v>
      </c>
      <c r="F56" s="728">
        <f t="shared" si="12"/>
        <v>100</v>
      </c>
      <c r="G56" s="728">
        <f>IFERROR(E56/C56%,0)</f>
        <v>100</v>
      </c>
      <c r="H56" s="737">
        <f t="shared" ref="H56:AE56" si="56">H57+H58+H59+H61</f>
        <v>0</v>
      </c>
      <c r="I56" s="737">
        <f t="shared" si="56"/>
        <v>0</v>
      </c>
      <c r="J56" s="737">
        <f t="shared" si="56"/>
        <v>0</v>
      </c>
      <c r="K56" s="737">
        <f t="shared" si="56"/>
        <v>0</v>
      </c>
      <c r="L56" s="737">
        <f t="shared" si="56"/>
        <v>0</v>
      </c>
      <c r="M56" s="737">
        <f t="shared" si="56"/>
        <v>0</v>
      </c>
      <c r="N56" s="737">
        <f t="shared" si="56"/>
        <v>0</v>
      </c>
      <c r="O56" s="737">
        <f t="shared" si="56"/>
        <v>0</v>
      </c>
      <c r="P56" s="737">
        <f t="shared" si="56"/>
        <v>0</v>
      </c>
      <c r="Q56" s="737">
        <f t="shared" si="56"/>
        <v>0</v>
      </c>
      <c r="R56" s="737">
        <f t="shared" si="56"/>
        <v>0</v>
      </c>
      <c r="S56" s="737">
        <f t="shared" si="56"/>
        <v>0</v>
      </c>
      <c r="T56" s="737">
        <f t="shared" si="56"/>
        <v>0</v>
      </c>
      <c r="U56" s="737">
        <f t="shared" si="56"/>
        <v>0</v>
      </c>
      <c r="V56" s="737">
        <f t="shared" si="56"/>
        <v>3620.39</v>
      </c>
      <c r="W56" s="737">
        <f t="shared" si="56"/>
        <v>3620.39</v>
      </c>
      <c r="X56" s="737">
        <f t="shared" si="56"/>
        <v>2207.61</v>
      </c>
      <c r="Y56" s="737">
        <f t="shared" si="56"/>
        <v>2207.61</v>
      </c>
      <c r="Z56" s="737">
        <f t="shared" si="56"/>
        <v>0</v>
      </c>
      <c r="AA56" s="737">
        <f t="shared" si="56"/>
        <v>0</v>
      </c>
      <c r="AB56" s="737">
        <f t="shared" si="56"/>
        <v>0</v>
      </c>
      <c r="AC56" s="737">
        <f t="shared" si="56"/>
        <v>0</v>
      </c>
      <c r="AD56" s="737">
        <f t="shared" si="56"/>
        <v>0</v>
      </c>
      <c r="AE56" s="737">
        <f t="shared" si="56"/>
        <v>0</v>
      </c>
      <c r="AF56" s="1831"/>
    </row>
    <row r="57" spans="1:32" ht="24" customHeight="1" x14ac:dyDescent="0.3">
      <c r="A57" s="729" t="s">
        <v>29</v>
      </c>
      <c r="B57" s="730"/>
      <c r="C57" s="730"/>
      <c r="D57" s="730"/>
      <c r="E57" s="730"/>
      <c r="F57" s="732"/>
      <c r="G57" s="732"/>
      <c r="H57" s="730"/>
      <c r="I57" s="730"/>
      <c r="J57" s="730"/>
      <c r="K57" s="730"/>
      <c r="L57" s="730"/>
      <c r="M57" s="730"/>
      <c r="N57" s="730"/>
      <c r="O57" s="730"/>
      <c r="P57" s="730"/>
      <c r="Q57" s="730"/>
      <c r="R57" s="730"/>
      <c r="S57" s="730"/>
      <c r="T57" s="730"/>
      <c r="U57" s="730"/>
      <c r="V57" s="730"/>
      <c r="W57" s="730"/>
      <c r="X57" s="730"/>
      <c r="Y57" s="730"/>
      <c r="Z57" s="730"/>
      <c r="AA57" s="730"/>
      <c r="AB57" s="730"/>
      <c r="AC57" s="730"/>
      <c r="AD57" s="730"/>
      <c r="AE57" s="730"/>
      <c r="AF57" s="1831"/>
    </row>
    <row r="58" spans="1:32" ht="24" customHeight="1" x14ac:dyDescent="0.3">
      <c r="A58" s="729" t="s">
        <v>382</v>
      </c>
      <c r="B58" s="730"/>
      <c r="C58" s="730"/>
      <c r="D58" s="730"/>
      <c r="E58" s="730"/>
      <c r="F58" s="732"/>
      <c r="G58" s="732"/>
      <c r="H58" s="730"/>
      <c r="I58" s="730"/>
      <c r="J58" s="730"/>
      <c r="K58" s="730"/>
      <c r="L58" s="730"/>
      <c r="M58" s="730"/>
      <c r="N58" s="730"/>
      <c r="O58" s="730"/>
      <c r="P58" s="730"/>
      <c r="Q58" s="730"/>
      <c r="R58" s="730"/>
      <c r="S58" s="730"/>
      <c r="T58" s="730"/>
      <c r="U58" s="730"/>
      <c r="V58" s="730"/>
      <c r="W58" s="730"/>
      <c r="X58" s="730"/>
      <c r="Y58" s="730"/>
      <c r="Z58" s="730"/>
      <c r="AA58" s="730"/>
      <c r="AB58" s="730"/>
      <c r="AC58" s="730"/>
      <c r="AD58" s="730"/>
      <c r="AE58" s="730"/>
      <c r="AF58" s="1831"/>
    </row>
    <row r="59" spans="1:32" ht="33.75" customHeight="1" x14ac:dyDescent="0.3">
      <c r="A59" s="729" t="s">
        <v>28</v>
      </c>
      <c r="B59" s="730">
        <f t="shared" ref="B59" si="57">H59+J59+L59+N59+P59+R59+T59+V59+X59+Z59+AB59+AD59</f>
        <v>5828</v>
      </c>
      <c r="C59" s="730">
        <f>H59+J59+L59+N59+P59+R59+T59+V59+X59+Z59+AB59+AD59</f>
        <v>5828</v>
      </c>
      <c r="D59" s="730">
        <f t="shared" ref="D59" si="58">E59</f>
        <v>5828</v>
      </c>
      <c r="E59" s="730">
        <f t="shared" ref="E59" si="59">I59+K59+M59+O59+Q59+S59+U59+W59+Y59+AA59+AC59+AE59</f>
        <v>5828</v>
      </c>
      <c r="F59" s="732">
        <f t="shared" ref="F59" si="60">IFERROR(E59/B59%,0)</f>
        <v>100</v>
      </c>
      <c r="G59" s="732">
        <f t="shared" ref="G59" si="61">IFERROR(E59/C59%,0)</f>
        <v>100</v>
      </c>
      <c r="H59" s="730"/>
      <c r="I59" s="730"/>
      <c r="J59" s="730"/>
      <c r="K59" s="730"/>
      <c r="L59" s="730"/>
      <c r="M59" s="730"/>
      <c r="N59" s="730"/>
      <c r="O59" s="730"/>
      <c r="P59" s="730"/>
      <c r="Q59" s="730"/>
      <c r="R59" s="730"/>
      <c r="S59" s="730"/>
      <c r="T59" s="730"/>
      <c r="U59" s="730"/>
      <c r="V59" s="730">
        <v>3620.39</v>
      </c>
      <c r="W59" s="730">
        <v>3620.39</v>
      </c>
      <c r="X59" s="730">
        <v>2207.61</v>
      </c>
      <c r="Y59" s="730">
        <v>2207.61</v>
      </c>
      <c r="Z59" s="730"/>
      <c r="AA59" s="730"/>
      <c r="AB59" s="730"/>
      <c r="AC59" s="730"/>
      <c r="AD59" s="730"/>
      <c r="AE59" s="730"/>
      <c r="AF59" s="1831"/>
    </row>
    <row r="60" spans="1:32" ht="33.75" customHeight="1" x14ac:dyDescent="0.3">
      <c r="A60" s="741" t="s">
        <v>380</v>
      </c>
      <c r="B60" s="740"/>
      <c r="C60" s="730"/>
      <c r="D60" s="740"/>
      <c r="E60" s="740"/>
      <c r="F60" s="732"/>
      <c r="G60" s="732"/>
      <c r="H60" s="740"/>
      <c r="I60" s="740"/>
      <c r="J60" s="740"/>
      <c r="K60" s="740"/>
      <c r="L60" s="740"/>
      <c r="M60" s="740"/>
      <c r="N60" s="740"/>
      <c r="O60" s="740"/>
      <c r="P60" s="740"/>
      <c r="Q60" s="740"/>
      <c r="R60" s="740"/>
      <c r="S60" s="740"/>
      <c r="T60" s="740"/>
      <c r="U60" s="740"/>
      <c r="V60" s="740"/>
      <c r="W60" s="740"/>
      <c r="X60" s="740"/>
      <c r="Y60" s="740"/>
      <c r="Z60" s="740"/>
      <c r="AA60" s="740"/>
      <c r="AB60" s="740"/>
      <c r="AC60" s="740"/>
      <c r="AD60" s="740"/>
      <c r="AE60" s="740"/>
      <c r="AF60" s="1831"/>
    </row>
    <row r="61" spans="1:32" ht="33.75" customHeight="1" x14ac:dyDescent="0.3">
      <c r="A61" s="729" t="s">
        <v>444</v>
      </c>
      <c r="B61" s="730"/>
      <c r="C61" s="730"/>
      <c r="D61" s="730"/>
      <c r="E61" s="730"/>
      <c r="F61" s="732"/>
      <c r="G61" s="732"/>
      <c r="H61" s="731"/>
      <c r="I61" s="731"/>
      <c r="J61" s="731"/>
      <c r="K61" s="731"/>
      <c r="L61" s="731"/>
      <c r="M61" s="731"/>
      <c r="N61" s="731"/>
      <c r="O61" s="731"/>
      <c r="P61" s="731"/>
      <c r="Q61" s="731"/>
      <c r="R61" s="731"/>
      <c r="S61" s="731"/>
      <c r="T61" s="731"/>
      <c r="U61" s="731"/>
      <c r="V61" s="731"/>
      <c r="W61" s="731"/>
      <c r="X61" s="731"/>
      <c r="Y61" s="731"/>
      <c r="Z61" s="731"/>
      <c r="AA61" s="731"/>
      <c r="AB61" s="731"/>
      <c r="AC61" s="731"/>
      <c r="AD61" s="731"/>
      <c r="AE61" s="731"/>
      <c r="AF61" s="1832"/>
    </row>
    <row r="62" spans="1:32" ht="26.25" customHeight="1" x14ac:dyDescent="0.3">
      <c r="A62" s="1848" t="s">
        <v>614</v>
      </c>
      <c r="B62" s="1849"/>
      <c r="C62" s="1849"/>
      <c r="D62" s="1849"/>
      <c r="E62" s="1849"/>
      <c r="F62" s="1849"/>
      <c r="G62" s="1849"/>
      <c r="H62" s="1849"/>
      <c r="I62" s="1849"/>
      <c r="J62" s="1849"/>
      <c r="K62" s="1849"/>
      <c r="L62" s="1849"/>
      <c r="M62" s="1849"/>
      <c r="N62" s="1849"/>
      <c r="O62" s="1849"/>
      <c r="P62" s="1849"/>
      <c r="Q62" s="1849"/>
      <c r="R62" s="1849"/>
      <c r="S62" s="1849"/>
      <c r="T62" s="1849"/>
      <c r="U62" s="1849"/>
      <c r="V62" s="1849"/>
      <c r="W62" s="1849"/>
      <c r="X62" s="1849"/>
      <c r="Y62" s="1849"/>
      <c r="Z62" s="1849"/>
      <c r="AA62" s="1849"/>
      <c r="AB62" s="1849"/>
      <c r="AC62" s="1849"/>
      <c r="AD62" s="1849"/>
      <c r="AE62" s="1850"/>
      <c r="AF62" s="1851" t="s">
        <v>783</v>
      </c>
    </row>
    <row r="63" spans="1:32" ht="21" customHeight="1" x14ac:dyDescent="0.3">
      <c r="A63" s="727" t="s">
        <v>26</v>
      </c>
      <c r="B63" s="939">
        <f>B64+B65+B66+B67+B68</f>
        <v>5000</v>
      </c>
      <c r="C63" s="939">
        <f t="shared" ref="C63:E63" si="62">C64+C65+C66+C67+C68</f>
        <v>5000</v>
      </c>
      <c r="D63" s="939">
        <f t="shared" si="62"/>
        <v>502.28</v>
      </c>
      <c r="E63" s="939">
        <f t="shared" si="62"/>
        <v>502.28</v>
      </c>
      <c r="F63" s="940">
        <f>E63/B63*100</f>
        <v>10.045599999999999</v>
      </c>
      <c r="G63" s="940">
        <f>E63/C63*100</f>
        <v>10.045599999999999</v>
      </c>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1852"/>
    </row>
    <row r="64" spans="1:32" ht="18.75" customHeight="1" x14ac:dyDescent="0.3">
      <c r="A64" s="729" t="s">
        <v>29</v>
      </c>
      <c r="B64" s="730"/>
      <c r="C64" s="730"/>
      <c r="D64" s="730"/>
      <c r="E64" s="730"/>
      <c r="F64" s="940"/>
      <c r="G64" s="940"/>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1852"/>
    </row>
    <row r="65" spans="1:32" ht="24" customHeight="1" x14ac:dyDescent="0.3">
      <c r="A65" s="729" t="s">
        <v>382</v>
      </c>
      <c r="B65" s="730"/>
      <c r="C65" s="730"/>
      <c r="D65" s="730"/>
      <c r="E65" s="730"/>
      <c r="F65" s="940"/>
      <c r="G65" s="940"/>
      <c r="H65" s="731"/>
      <c r="I65" s="731"/>
      <c r="J65" s="731"/>
      <c r="K65" s="731"/>
      <c r="L65" s="731"/>
      <c r="M65" s="731"/>
      <c r="N65" s="731"/>
      <c r="O65" s="731"/>
      <c r="P65" s="731"/>
      <c r="Q65" s="731"/>
      <c r="R65" s="731"/>
      <c r="S65" s="731"/>
      <c r="T65" s="731"/>
      <c r="U65" s="731"/>
      <c r="V65" s="731"/>
      <c r="W65" s="731"/>
      <c r="X65" s="731"/>
      <c r="Y65" s="731"/>
      <c r="Z65" s="731"/>
      <c r="AA65" s="731"/>
      <c r="AB65" s="731"/>
      <c r="AC65" s="731"/>
      <c r="AD65" s="731"/>
      <c r="AE65" s="731"/>
      <c r="AF65" s="1852"/>
    </row>
    <row r="66" spans="1:32" ht="34.5" customHeight="1" x14ac:dyDescent="0.3">
      <c r="A66" s="729" t="s">
        <v>28</v>
      </c>
      <c r="B66" s="730"/>
      <c r="C66" s="730"/>
      <c r="D66" s="730"/>
      <c r="E66" s="730"/>
      <c r="F66" s="940"/>
      <c r="G66" s="940"/>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1852"/>
    </row>
    <row r="67" spans="1:32" ht="33.75" customHeight="1" x14ac:dyDescent="0.3">
      <c r="A67" s="741" t="s">
        <v>380</v>
      </c>
      <c r="B67" s="730"/>
      <c r="C67" s="730"/>
      <c r="D67" s="730"/>
      <c r="E67" s="730"/>
      <c r="F67" s="940"/>
      <c r="G67" s="940"/>
      <c r="H67" s="731"/>
      <c r="I67" s="731"/>
      <c r="J67" s="731"/>
      <c r="K67" s="731"/>
      <c r="L67" s="731"/>
      <c r="M67" s="731"/>
      <c r="N67" s="731"/>
      <c r="O67" s="731"/>
      <c r="P67" s="731"/>
      <c r="Q67" s="731"/>
      <c r="R67" s="731"/>
      <c r="S67" s="731"/>
      <c r="T67" s="731"/>
      <c r="U67" s="731"/>
      <c r="V67" s="731"/>
      <c r="W67" s="731"/>
      <c r="X67" s="731"/>
      <c r="Y67" s="731"/>
      <c r="Z67" s="731"/>
      <c r="AA67" s="731"/>
      <c r="AB67" s="731"/>
      <c r="AC67" s="731"/>
      <c r="AD67" s="731"/>
      <c r="AE67" s="731"/>
      <c r="AF67" s="1852"/>
    </row>
    <row r="68" spans="1:32" ht="33.75" customHeight="1" x14ac:dyDescent="0.3">
      <c r="A68" s="729" t="s">
        <v>444</v>
      </c>
      <c r="B68" s="730">
        <f t="shared" ref="B68" si="63">H68+J68+L68+N68+P68+R68+T68+V68+X68+Z68+AB68+AD68</f>
        <v>5000</v>
      </c>
      <c r="C68" s="730">
        <f>H68+J68+L68+N68+P68+R68+T68+V68+X68+Z68+AB68+AD68</f>
        <v>5000</v>
      </c>
      <c r="D68" s="730">
        <f t="shared" ref="D68" si="64">E68</f>
        <v>502.28</v>
      </c>
      <c r="E68" s="730">
        <f t="shared" ref="E68" si="65">I68+K68+M68+O68+Q68+S68+U68+W68+Y68+AA68+AC68+AE68</f>
        <v>502.28</v>
      </c>
      <c r="F68" s="940">
        <f t="shared" ref="F68" si="66">E68/B68*100</f>
        <v>10.045599999999999</v>
      </c>
      <c r="G68" s="940">
        <f t="shared" ref="G68" si="67">E68/C68*100</f>
        <v>10.045599999999999</v>
      </c>
      <c r="H68" s="731"/>
      <c r="I68" s="731"/>
      <c r="J68" s="731">
        <v>502.28</v>
      </c>
      <c r="K68" s="731">
        <v>502.28</v>
      </c>
      <c r="L68" s="731"/>
      <c r="M68" s="731"/>
      <c r="N68" s="731"/>
      <c r="O68" s="731"/>
      <c r="P68" s="731"/>
      <c r="Q68" s="731"/>
      <c r="R68" s="731"/>
      <c r="S68" s="731"/>
      <c r="T68" s="731"/>
      <c r="U68" s="731"/>
      <c r="V68" s="731"/>
      <c r="W68" s="731"/>
      <c r="X68" s="731"/>
      <c r="Y68" s="731"/>
      <c r="Z68" s="731"/>
      <c r="AA68" s="731"/>
      <c r="AB68" s="731"/>
      <c r="AC68" s="731"/>
      <c r="AD68" s="731">
        <v>4497.72</v>
      </c>
      <c r="AE68" s="731"/>
      <c r="AF68" s="1853"/>
    </row>
    <row r="69" spans="1:32" ht="26.25" customHeight="1" x14ac:dyDescent="0.3">
      <c r="A69" s="1848" t="s">
        <v>615</v>
      </c>
      <c r="B69" s="1849"/>
      <c r="C69" s="1849"/>
      <c r="D69" s="1849"/>
      <c r="E69" s="1849"/>
      <c r="F69" s="1849"/>
      <c r="G69" s="1849"/>
      <c r="H69" s="1849"/>
      <c r="I69" s="1849"/>
      <c r="J69" s="1849"/>
      <c r="K69" s="1849"/>
      <c r="L69" s="1849"/>
      <c r="M69" s="1849"/>
      <c r="N69" s="1849"/>
      <c r="O69" s="1849"/>
      <c r="P69" s="1849"/>
      <c r="Q69" s="1849"/>
      <c r="R69" s="1849"/>
      <c r="S69" s="1849"/>
      <c r="T69" s="1849"/>
      <c r="U69" s="1849"/>
      <c r="V69" s="1849"/>
      <c r="W69" s="1849"/>
      <c r="X69" s="1849"/>
      <c r="Y69" s="1849"/>
      <c r="Z69" s="1849"/>
      <c r="AA69" s="1849"/>
      <c r="AB69" s="1849"/>
      <c r="AC69" s="1849"/>
      <c r="AD69" s="1849"/>
      <c r="AE69" s="1850"/>
      <c r="AF69" s="1830" t="s">
        <v>784</v>
      </c>
    </row>
    <row r="70" spans="1:32" ht="21" customHeight="1" x14ac:dyDescent="0.3">
      <c r="A70" s="727" t="s">
        <v>26</v>
      </c>
      <c r="B70" s="1426">
        <f>B71+B72+B73+B74+B75</f>
        <v>20033.7</v>
      </c>
      <c r="C70" s="1426">
        <f t="shared" ref="C70:E70" si="68">C71+C72+C73+C74+C75</f>
        <v>20033.7</v>
      </c>
      <c r="D70" s="1426">
        <f t="shared" si="68"/>
        <v>20033.63</v>
      </c>
      <c r="E70" s="1426">
        <f t="shared" si="68"/>
        <v>20033.63</v>
      </c>
      <c r="F70" s="1427">
        <f>E70/B70*100</f>
        <v>99.999650588757945</v>
      </c>
      <c r="G70" s="1427">
        <f>E70/C70*100</f>
        <v>99.999650588757945</v>
      </c>
      <c r="H70" s="1428"/>
      <c r="I70" s="1428"/>
      <c r="J70" s="1428"/>
      <c r="K70" s="1428"/>
      <c r="L70" s="1428"/>
      <c r="M70" s="1428"/>
      <c r="N70" s="1428"/>
      <c r="O70" s="1428"/>
      <c r="P70" s="1428"/>
      <c r="Q70" s="1428"/>
      <c r="R70" s="941"/>
      <c r="S70" s="941"/>
      <c r="T70" s="941"/>
      <c r="U70" s="941"/>
      <c r="V70" s="941"/>
      <c r="W70" s="941"/>
      <c r="X70" s="941"/>
      <c r="Y70" s="941"/>
      <c r="Z70" s="941"/>
      <c r="AA70" s="941"/>
      <c r="AB70" s="941"/>
      <c r="AC70" s="941"/>
      <c r="AD70" s="941"/>
      <c r="AE70" s="941"/>
      <c r="AF70" s="1831"/>
    </row>
    <row r="71" spans="1:32" ht="18.75" customHeight="1" x14ac:dyDescent="0.3">
      <c r="A71" s="729" t="s">
        <v>29</v>
      </c>
      <c r="B71" s="730"/>
      <c r="C71" s="730"/>
      <c r="D71" s="730"/>
      <c r="E71" s="730"/>
      <c r="F71" s="940"/>
      <c r="G71" s="940"/>
      <c r="H71" s="731"/>
      <c r="I71" s="731"/>
      <c r="J71" s="731"/>
      <c r="K71" s="731"/>
      <c r="L71" s="731"/>
      <c r="M71" s="731"/>
      <c r="N71" s="731"/>
      <c r="O71" s="731"/>
      <c r="P71" s="731"/>
      <c r="Q71" s="731"/>
      <c r="R71" s="731"/>
      <c r="S71" s="731"/>
      <c r="T71" s="731"/>
      <c r="U71" s="731"/>
      <c r="V71" s="731"/>
      <c r="W71" s="731"/>
      <c r="X71" s="731"/>
      <c r="Y71" s="731"/>
      <c r="Z71" s="731"/>
      <c r="AA71" s="731"/>
      <c r="AB71" s="731"/>
      <c r="AC71" s="731"/>
      <c r="AD71" s="731"/>
      <c r="AE71" s="731"/>
      <c r="AF71" s="1831"/>
    </row>
    <row r="72" spans="1:32" ht="24" customHeight="1" x14ac:dyDescent="0.3">
      <c r="A72" s="729" t="s">
        <v>382</v>
      </c>
      <c r="B72" s="730"/>
      <c r="C72" s="730"/>
      <c r="D72" s="730"/>
      <c r="E72" s="730"/>
      <c r="F72" s="940"/>
      <c r="G72" s="940"/>
      <c r="H72" s="731"/>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1831"/>
    </row>
    <row r="73" spans="1:32" ht="34.5" customHeight="1" x14ac:dyDescent="0.3">
      <c r="A73" s="729" t="s">
        <v>28</v>
      </c>
      <c r="B73" s="730">
        <f t="shared" ref="B73:B75" si="69">H73+J73+L73+N73+P73+R73+T73+V73+X73+Z73+AB73+AD73</f>
        <v>33.700000000000003</v>
      </c>
      <c r="C73" s="730">
        <f t="shared" ref="C73" si="70">H73+J73+L73+N73+P73+R73+T73+V73+X73+Z73+AB73+AD73</f>
        <v>33.700000000000003</v>
      </c>
      <c r="D73" s="730">
        <f t="shared" ref="D73:D75" si="71">E73</f>
        <v>33.630000000000003</v>
      </c>
      <c r="E73" s="730">
        <f t="shared" ref="E73:E75" si="72">I73+K73+M73+O73+Q73+S73+U73+W73+Y73+AA73+AC73+AE73</f>
        <v>33.630000000000003</v>
      </c>
      <c r="F73" s="940">
        <f t="shared" ref="F73:F75" si="73">E73/B73*100</f>
        <v>99.792284866468833</v>
      </c>
      <c r="G73" s="940">
        <f t="shared" ref="G73" si="74">E73/C73*100</f>
        <v>99.792284866468833</v>
      </c>
      <c r="H73" s="731"/>
      <c r="I73" s="731"/>
      <c r="J73" s="731"/>
      <c r="K73" s="731"/>
      <c r="L73" s="731"/>
      <c r="M73" s="731"/>
      <c r="N73" s="731"/>
      <c r="O73" s="731"/>
      <c r="P73" s="731"/>
      <c r="Q73" s="731"/>
      <c r="R73" s="731"/>
      <c r="S73" s="731"/>
      <c r="T73" s="731"/>
      <c r="U73" s="731"/>
      <c r="V73" s="731"/>
      <c r="W73" s="731"/>
      <c r="X73" s="731"/>
      <c r="Y73" s="731"/>
      <c r="Z73" s="731"/>
      <c r="AA73" s="731"/>
      <c r="AB73" s="731"/>
      <c r="AC73" s="731"/>
      <c r="AD73" s="731">
        <v>33.700000000000003</v>
      </c>
      <c r="AE73" s="731">
        <v>33.630000000000003</v>
      </c>
      <c r="AF73" s="1831"/>
    </row>
    <row r="74" spans="1:32" ht="33.75" customHeight="1" x14ac:dyDescent="0.3">
      <c r="A74" s="741" t="s">
        <v>380</v>
      </c>
      <c r="B74" s="730"/>
      <c r="C74" s="730"/>
      <c r="D74" s="730"/>
      <c r="E74" s="730"/>
      <c r="F74" s="940"/>
      <c r="G74" s="940"/>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731"/>
      <c r="AF74" s="1831"/>
    </row>
    <row r="75" spans="1:32" ht="33.75" customHeight="1" x14ac:dyDescent="0.3">
      <c r="A75" s="729" t="s">
        <v>444</v>
      </c>
      <c r="B75" s="730">
        <f t="shared" si="69"/>
        <v>20000</v>
      </c>
      <c r="C75" s="730">
        <f>H75+J75+L75+N75+P75+R75+T75+V75+X75+Z75+AB75+AD75</f>
        <v>20000</v>
      </c>
      <c r="D75" s="730">
        <f t="shared" si="71"/>
        <v>20000</v>
      </c>
      <c r="E75" s="730">
        <f t="shared" si="72"/>
        <v>20000</v>
      </c>
      <c r="F75" s="940">
        <f t="shared" si="73"/>
        <v>100</v>
      </c>
      <c r="G75" s="940">
        <f t="shared" ref="G75" si="75">E75/C75*100</f>
        <v>100</v>
      </c>
      <c r="H75" s="731"/>
      <c r="I75" s="731"/>
      <c r="J75" s="731"/>
      <c r="K75" s="731"/>
      <c r="L75" s="731"/>
      <c r="M75" s="731"/>
      <c r="N75" s="731"/>
      <c r="O75" s="731"/>
      <c r="P75" s="731"/>
      <c r="Q75" s="731"/>
      <c r="R75" s="731"/>
      <c r="S75" s="731"/>
      <c r="T75" s="731">
        <v>2622.59</v>
      </c>
      <c r="U75" s="731">
        <v>549.23</v>
      </c>
      <c r="V75" s="731">
        <v>4513.22</v>
      </c>
      <c r="W75" s="731">
        <v>1073.3599999999999</v>
      </c>
      <c r="X75" s="731"/>
      <c r="Y75" s="731"/>
      <c r="Z75" s="731">
        <v>12864.19</v>
      </c>
      <c r="AA75" s="731">
        <v>18377.41</v>
      </c>
      <c r="AB75" s="731"/>
      <c r="AC75" s="731"/>
      <c r="AD75" s="731"/>
      <c r="AE75" s="731"/>
      <c r="AF75" s="1832"/>
    </row>
    <row r="76" spans="1:32" ht="21.75" customHeight="1" x14ac:dyDescent="0.3">
      <c r="A76" s="1854" t="s">
        <v>771</v>
      </c>
      <c r="B76" s="1855"/>
      <c r="C76" s="1855"/>
      <c r="D76" s="1855"/>
      <c r="E76" s="1855"/>
      <c r="F76" s="1855"/>
      <c r="G76" s="1855"/>
      <c r="H76" s="1855"/>
      <c r="I76" s="1855"/>
      <c r="J76" s="1855"/>
      <c r="K76" s="1855"/>
      <c r="L76" s="1855"/>
      <c r="M76" s="1855"/>
      <c r="N76" s="1855"/>
      <c r="O76" s="1855"/>
      <c r="P76" s="1855"/>
      <c r="Q76" s="1855"/>
      <c r="R76" s="1855"/>
      <c r="S76" s="1855"/>
      <c r="T76" s="1855"/>
      <c r="U76" s="1855"/>
      <c r="V76" s="1855"/>
      <c r="W76" s="1855"/>
      <c r="X76" s="1855"/>
      <c r="Y76" s="1855"/>
      <c r="Z76" s="1855"/>
      <c r="AA76" s="1855"/>
      <c r="AB76" s="1855"/>
      <c r="AC76" s="1855"/>
      <c r="AD76" s="1855"/>
      <c r="AE76" s="1856"/>
      <c r="AF76" s="1839"/>
    </row>
    <row r="77" spans="1:32" ht="21" customHeight="1" x14ac:dyDescent="0.3">
      <c r="A77" s="727" t="s">
        <v>26</v>
      </c>
      <c r="B77" s="1426">
        <f>B78+B79+B80+B82</f>
        <v>5425.5</v>
      </c>
      <c r="C77" s="1426">
        <f>C78+C79+C80+C82</f>
        <v>5425.5</v>
      </c>
      <c r="D77" s="1426">
        <f>D78+D79+D80+D82</f>
        <v>5425.5</v>
      </c>
      <c r="E77" s="1426">
        <f>E78+E79+E80+E82</f>
        <v>5425.5</v>
      </c>
      <c r="F77" s="1427">
        <f>E77/B77*100</f>
        <v>100</v>
      </c>
      <c r="G77" s="1427">
        <f>E77/C77*100</f>
        <v>100</v>
      </c>
      <c r="H77" s="1428"/>
      <c r="I77" s="1428"/>
      <c r="J77" s="1428"/>
      <c r="K77" s="1428"/>
      <c r="L77" s="1428"/>
      <c r="M77" s="1428"/>
      <c r="N77" s="1428"/>
      <c r="O77" s="941"/>
      <c r="P77" s="941"/>
      <c r="Q77" s="941"/>
      <c r="R77" s="941"/>
      <c r="S77" s="941"/>
      <c r="T77" s="941"/>
      <c r="U77" s="941"/>
      <c r="V77" s="941"/>
      <c r="W77" s="941"/>
      <c r="X77" s="941"/>
      <c r="Y77" s="941"/>
      <c r="Z77" s="941"/>
      <c r="AA77" s="941"/>
      <c r="AB77" s="941"/>
      <c r="AC77" s="941"/>
      <c r="AD77" s="941"/>
      <c r="AE77" s="941"/>
      <c r="AF77" s="1840"/>
    </row>
    <row r="78" spans="1:32" ht="18.75" customHeight="1" x14ac:dyDescent="0.3">
      <c r="A78" s="729" t="s">
        <v>29</v>
      </c>
      <c r="B78" s="730"/>
      <c r="C78" s="730"/>
      <c r="D78" s="730"/>
      <c r="E78" s="730"/>
      <c r="F78" s="940"/>
      <c r="G78" s="940"/>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1840"/>
    </row>
    <row r="79" spans="1:32" ht="24" customHeight="1" x14ac:dyDescent="0.3">
      <c r="A79" s="729" t="s">
        <v>382</v>
      </c>
      <c r="B79" s="730">
        <f t="shared" ref="B79:B81" si="76">H79+J79+L79+N79+P79+R79+T79+V79+X79+Z79+AB79+AD79</f>
        <v>4154.8</v>
      </c>
      <c r="C79" s="730">
        <f t="shared" ref="C79:C81" si="77">H79+J79+L79+N79+P79+R79+T79+V79+X79+Z79+AB79+AD79</f>
        <v>4154.8</v>
      </c>
      <c r="D79" s="730">
        <f t="shared" ref="D79:D81" si="78">E79</f>
        <v>4154.8</v>
      </c>
      <c r="E79" s="730">
        <f t="shared" ref="E79:E81" si="79">I79+K79+M79+O79+Q79+S79+U79+W79+Y79+AA79+AC79+AE79</f>
        <v>4154.8</v>
      </c>
      <c r="F79" s="940">
        <f t="shared" ref="F79:F81" si="80">E79/B79*100</f>
        <v>100</v>
      </c>
      <c r="G79" s="940">
        <f t="shared" ref="G79:G81" si="81">E79/C79*100</f>
        <v>100</v>
      </c>
      <c r="H79" s="731">
        <f>H86+H93</f>
        <v>0</v>
      </c>
      <c r="I79" s="731">
        <f t="shared" ref="I79:AE81" si="82">I86+I93</f>
        <v>0</v>
      </c>
      <c r="J79" s="731">
        <f t="shared" si="82"/>
        <v>0</v>
      </c>
      <c r="K79" s="731">
        <f t="shared" si="82"/>
        <v>0</v>
      </c>
      <c r="L79" s="731">
        <f t="shared" si="82"/>
        <v>0</v>
      </c>
      <c r="M79" s="731">
        <f t="shared" si="82"/>
        <v>0</v>
      </c>
      <c r="N79" s="731">
        <f t="shared" si="82"/>
        <v>0</v>
      </c>
      <c r="O79" s="731">
        <f t="shared" si="82"/>
        <v>0</v>
      </c>
      <c r="P79" s="731">
        <f t="shared" si="82"/>
        <v>0</v>
      </c>
      <c r="Q79" s="731">
        <f t="shared" si="82"/>
        <v>0</v>
      </c>
      <c r="R79" s="731">
        <f t="shared" si="82"/>
        <v>0</v>
      </c>
      <c r="S79" s="731">
        <f t="shared" si="82"/>
        <v>0</v>
      </c>
      <c r="T79" s="731">
        <f t="shared" si="82"/>
        <v>0</v>
      </c>
      <c r="U79" s="731">
        <f t="shared" si="82"/>
        <v>0</v>
      </c>
      <c r="V79" s="731">
        <f t="shared" si="82"/>
        <v>0</v>
      </c>
      <c r="W79" s="731">
        <f t="shared" si="82"/>
        <v>0</v>
      </c>
      <c r="X79" s="731">
        <f t="shared" si="82"/>
        <v>4154.8</v>
      </c>
      <c r="Y79" s="731">
        <f t="shared" si="82"/>
        <v>0</v>
      </c>
      <c r="Z79" s="731">
        <f t="shared" si="82"/>
        <v>0</v>
      </c>
      <c r="AA79" s="731">
        <f t="shared" si="82"/>
        <v>4154.8</v>
      </c>
      <c r="AB79" s="731">
        <f t="shared" si="82"/>
        <v>0</v>
      </c>
      <c r="AC79" s="731">
        <f t="shared" si="82"/>
        <v>0</v>
      </c>
      <c r="AD79" s="731">
        <f t="shared" si="82"/>
        <v>0</v>
      </c>
      <c r="AE79" s="731">
        <f t="shared" si="82"/>
        <v>0</v>
      </c>
      <c r="AF79" s="1840"/>
    </row>
    <row r="80" spans="1:32" ht="34.5" customHeight="1" x14ac:dyDescent="0.3">
      <c r="A80" s="729" t="s">
        <v>28</v>
      </c>
      <c r="B80" s="730">
        <f t="shared" si="76"/>
        <v>1270.7</v>
      </c>
      <c r="C80" s="730">
        <f t="shared" si="77"/>
        <v>1270.7</v>
      </c>
      <c r="D80" s="730">
        <f t="shared" si="78"/>
        <v>1270.7</v>
      </c>
      <c r="E80" s="730">
        <f t="shared" si="79"/>
        <v>1270.7</v>
      </c>
      <c r="F80" s="940">
        <f t="shared" si="80"/>
        <v>100</v>
      </c>
      <c r="G80" s="940">
        <f t="shared" si="81"/>
        <v>100</v>
      </c>
      <c r="H80" s="731">
        <f t="shared" ref="H80:W81" si="83">H87+H94</f>
        <v>0</v>
      </c>
      <c r="I80" s="731">
        <f t="shared" si="83"/>
        <v>0</v>
      </c>
      <c r="J80" s="731">
        <f t="shared" si="83"/>
        <v>0</v>
      </c>
      <c r="K80" s="731">
        <f t="shared" si="83"/>
        <v>0</v>
      </c>
      <c r="L80" s="731">
        <f t="shared" si="83"/>
        <v>0</v>
      </c>
      <c r="M80" s="731">
        <f t="shared" si="83"/>
        <v>0</v>
      </c>
      <c r="N80" s="731">
        <f t="shared" si="83"/>
        <v>0</v>
      </c>
      <c r="O80" s="731">
        <f t="shared" si="83"/>
        <v>0</v>
      </c>
      <c r="P80" s="731">
        <f t="shared" si="83"/>
        <v>0</v>
      </c>
      <c r="Q80" s="731">
        <f t="shared" si="83"/>
        <v>0</v>
      </c>
      <c r="R80" s="731">
        <f t="shared" si="83"/>
        <v>0</v>
      </c>
      <c r="S80" s="731">
        <f t="shared" si="83"/>
        <v>0</v>
      </c>
      <c r="T80" s="731">
        <f t="shared" si="83"/>
        <v>0</v>
      </c>
      <c r="U80" s="731">
        <f t="shared" si="83"/>
        <v>0</v>
      </c>
      <c r="V80" s="731">
        <f t="shared" si="83"/>
        <v>0</v>
      </c>
      <c r="W80" s="731">
        <f t="shared" si="83"/>
        <v>0</v>
      </c>
      <c r="X80" s="731">
        <f t="shared" si="82"/>
        <v>1270.7</v>
      </c>
      <c r="Y80" s="731">
        <f t="shared" si="82"/>
        <v>0</v>
      </c>
      <c r="Z80" s="731">
        <f t="shared" si="82"/>
        <v>0</v>
      </c>
      <c r="AA80" s="731">
        <f t="shared" si="82"/>
        <v>1270.7</v>
      </c>
      <c r="AB80" s="731">
        <f t="shared" si="82"/>
        <v>0</v>
      </c>
      <c r="AC80" s="731">
        <f t="shared" si="82"/>
        <v>0</v>
      </c>
      <c r="AD80" s="731">
        <f t="shared" si="82"/>
        <v>0</v>
      </c>
      <c r="AE80" s="731">
        <f t="shared" si="82"/>
        <v>0</v>
      </c>
      <c r="AF80" s="1840"/>
    </row>
    <row r="81" spans="1:32" ht="33.75" customHeight="1" x14ac:dyDescent="0.3">
      <c r="A81" s="741" t="s">
        <v>380</v>
      </c>
      <c r="B81" s="730">
        <f t="shared" si="76"/>
        <v>1270.7</v>
      </c>
      <c r="C81" s="730">
        <f t="shared" si="77"/>
        <v>1270.7</v>
      </c>
      <c r="D81" s="730">
        <f t="shared" si="78"/>
        <v>1270.7</v>
      </c>
      <c r="E81" s="730">
        <f t="shared" si="79"/>
        <v>1270.7</v>
      </c>
      <c r="F81" s="940">
        <f t="shared" si="80"/>
        <v>100</v>
      </c>
      <c r="G81" s="940">
        <f t="shared" si="81"/>
        <v>100</v>
      </c>
      <c r="H81" s="731">
        <f t="shared" si="83"/>
        <v>0</v>
      </c>
      <c r="I81" s="731">
        <f t="shared" si="83"/>
        <v>0</v>
      </c>
      <c r="J81" s="731">
        <f t="shared" si="83"/>
        <v>0</v>
      </c>
      <c r="K81" s="731">
        <f t="shared" si="83"/>
        <v>0</v>
      </c>
      <c r="L81" s="731">
        <f t="shared" si="83"/>
        <v>0</v>
      </c>
      <c r="M81" s="731">
        <f t="shared" si="83"/>
        <v>0</v>
      </c>
      <c r="N81" s="731">
        <f t="shared" si="83"/>
        <v>0</v>
      </c>
      <c r="O81" s="731">
        <f t="shared" si="83"/>
        <v>0</v>
      </c>
      <c r="P81" s="731">
        <f t="shared" si="83"/>
        <v>0</v>
      </c>
      <c r="Q81" s="731">
        <f t="shared" si="83"/>
        <v>0</v>
      </c>
      <c r="R81" s="731">
        <f t="shared" si="83"/>
        <v>0</v>
      </c>
      <c r="S81" s="731">
        <f t="shared" si="83"/>
        <v>0</v>
      </c>
      <c r="T81" s="731">
        <f t="shared" si="83"/>
        <v>0</v>
      </c>
      <c r="U81" s="731">
        <f t="shared" si="83"/>
        <v>0</v>
      </c>
      <c r="V81" s="731">
        <f t="shared" si="83"/>
        <v>0</v>
      </c>
      <c r="W81" s="731">
        <f t="shared" si="83"/>
        <v>0</v>
      </c>
      <c r="X81" s="731">
        <f t="shared" si="82"/>
        <v>1270.7</v>
      </c>
      <c r="Y81" s="731">
        <f t="shared" si="82"/>
        <v>0</v>
      </c>
      <c r="Z81" s="731">
        <f t="shared" si="82"/>
        <v>0</v>
      </c>
      <c r="AA81" s="731">
        <f t="shared" si="82"/>
        <v>1270.7</v>
      </c>
      <c r="AB81" s="731">
        <f t="shared" si="82"/>
        <v>0</v>
      </c>
      <c r="AC81" s="731">
        <f t="shared" si="82"/>
        <v>0</v>
      </c>
      <c r="AD81" s="731">
        <f t="shared" si="82"/>
        <v>0</v>
      </c>
      <c r="AE81" s="731">
        <f t="shared" si="82"/>
        <v>0</v>
      </c>
      <c r="AF81" s="1840"/>
    </row>
    <row r="82" spans="1:32" ht="33.75" customHeight="1" x14ac:dyDescent="0.3">
      <c r="A82" s="729" t="s">
        <v>444</v>
      </c>
      <c r="B82" s="730"/>
      <c r="C82" s="730"/>
      <c r="D82" s="730"/>
      <c r="E82" s="730"/>
      <c r="F82" s="940"/>
      <c r="G82" s="940"/>
      <c r="H82" s="731"/>
      <c r="I82" s="731"/>
      <c r="J82" s="731"/>
      <c r="K82" s="731"/>
      <c r="L82" s="731"/>
      <c r="M82" s="731"/>
      <c r="N82" s="731"/>
      <c r="O82" s="731"/>
      <c r="P82" s="731"/>
      <c r="Q82" s="731"/>
      <c r="R82" s="731"/>
      <c r="S82" s="731"/>
      <c r="T82" s="731"/>
      <c r="U82" s="731"/>
      <c r="V82" s="731"/>
      <c r="W82" s="731"/>
      <c r="X82" s="731"/>
      <c r="Y82" s="731"/>
      <c r="Z82" s="731"/>
      <c r="AA82" s="731"/>
      <c r="AB82" s="731"/>
      <c r="AC82" s="731"/>
      <c r="AD82" s="731"/>
      <c r="AE82" s="731"/>
      <c r="AF82" s="1841"/>
    </row>
    <row r="83" spans="1:32" ht="42.75" customHeight="1" x14ac:dyDescent="0.3">
      <c r="A83" s="1848" t="s">
        <v>772</v>
      </c>
      <c r="B83" s="1849"/>
      <c r="C83" s="1849"/>
      <c r="D83" s="1849"/>
      <c r="E83" s="1849"/>
      <c r="F83" s="1849"/>
      <c r="G83" s="1849"/>
      <c r="H83" s="1849"/>
      <c r="I83" s="1849"/>
      <c r="J83" s="1849"/>
      <c r="K83" s="1849"/>
      <c r="L83" s="1849"/>
      <c r="M83" s="1849"/>
      <c r="N83" s="1849"/>
      <c r="O83" s="1849"/>
      <c r="P83" s="1849"/>
      <c r="Q83" s="1849"/>
      <c r="R83" s="1849"/>
      <c r="S83" s="1849"/>
      <c r="T83" s="1849"/>
      <c r="U83" s="1849"/>
      <c r="V83" s="1849"/>
      <c r="W83" s="1849"/>
      <c r="X83" s="1849"/>
      <c r="Y83" s="1849"/>
      <c r="Z83" s="1849"/>
      <c r="AA83" s="1849"/>
      <c r="AB83" s="1849"/>
      <c r="AC83" s="1849"/>
      <c r="AD83" s="1849"/>
      <c r="AE83" s="1850"/>
      <c r="AF83" s="1830" t="s">
        <v>785</v>
      </c>
    </row>
    <row r="84" spans="1:32" ht="21" customHeight="1" x14ac:dyDescent="0.3">
      <c r="A84" s="727" t="s">
        <v>26</v>
      </c>
      <c r="B84" s="939">
        <f>B85+B86+B87+B89</f>
        <v>4225.5</v>
      </c>
      <c r="C84" s="939">
        <f>C85+C86+C87+C89</f>
        <v>4225.5</v>
      </c>
      <c r="D84" s="939">
        <f>D85+D86+D87+D89</f>
        <v>4225.5</v>
      </c>
      <c r="E84" s="939">
        <f>E85+E86+E87+E89</f>
        <v>4225.5</v>
      </c>
      <c r="F84" s="940">
        <f>E84/B84*100</f>
        <v>100</v>
      </c>
      <c r="G84" s="940">
        <f>E84/C84*100</f>
        <v>100</v>
      </c>
      <c r="H84" s="941"/>
      <c r="I84" s="941"/>
      <c r="J84" s="941"/>
      <c r="K84" s="941"/>
      <c r="L84" s="941"/>
      <c r="M84" s="941"/>
      <c r="N84" s="941"/>
      <c r="O84" s="941"/>
      <c r="P84" s="941"/>
      <c r="Q84" s="941"/>
      <c r="R84" s="941"/>
      <c r="S84" s="941"/>
      <c r="T84" s="941"/>
      <c r="U84" s="941"/>
      <c r="V84" s="941"/>
      <c r="W84" s="941"/>
      <c r="X84" s="941"/>
      <c r="Y84" s="941"/>
      <c r="Z84" s="941"/>
      <c r="AA84" s="941"/>
      <c r="AB84" s="941"/>
      <c r="AC84" s="941"/>
      <c r="AD84" s="941"/>
      <c r="AE84" s="941"/>
      <c r="AF84" s="1831"/>
    </row>
    <row r="85" spans="1:32" ht="18.75" customHeight="1" x14ac:dyDescent="0.3">
      <c r="A85" s="729" t="s">
        <v>29</v>
      </c>
      <c r="B85" s="730"/>
      <c r="C85" s="730"/>
      <c r="D85" s="730"/>
      <c r="E85" s="730"/>
      <c r="F85" s="940"/>
      <c r="G85" s="940"/>
      <c r="H85" s="731"/>
      <c r="I85" s="731"/>
      <c r="J85" s="731"/>
      <c r="K85" s="731"/>
      <c r="L85" s="731"/>
      <c r="M85" s="731"/>
      <c r="N85" s="731"/>
      <c r="O85" s="731"/>
      <c r="P85" s="731"/>
      <c r="Q85" s="731"/>
      <c r="R85" s="731"/>
      <c r="S85" s="731"/>
      <c r="T85" s="731"/>
      <c r="U85" s="731"/>
      <c r="V85" s="731"/>
      <c r="W85" s="731"/>
      <c r="X85" s="731"/>
      <c r="Y85" s="731"/>
      <c r="Z85" s="731"/>
      <c r="AA85" s="731"/>
      <c r="AB85" s="731"/>
      <c r="AC85" s="731"/>
      <c r="AD85" s="731"/>
      <c r="AE85" s="731"/>
      <c r="AF85" s="1831"/>
    </row>
    <row r="86" spans="1:32" ht="24" customHeight="1" x14ac:dyDescent="0.3">
      <c r="A86" s="729" t="s">
        <v>382</v>
      </c>
      <c r="B86" s="730">
        <f t="shared" ref="B86:B88" si="84">H86+J86+L86+N86+P86+R86+T86+V86+X86+Z86+AB86+AD86</f>
        <v>2954.8</v>
      </c>
      <c r="C86" s="730">
        <f t="shared" ref="C86:C88" si="85">H86+J86+L86+N86+P86+R86+T86+V86+X86+Z86+AB86+AD86</f>
        <v>2954.8</v>
      </c>
      <c r="D86" s="730">
        <f t="shared" ref="D86:D88" si="86">E86</f>
        <v>2954.8</v>
      </c>
      <c r="E86" s="730">
        <f t="shared" ref="E86:E88" si="87">I86+K86+M86+O86+Q86+S86+U86+W86+Y86+AA86+AC86+AE86</f>
        <v>2954.8</v>
      </c>
      <c r="F86" s="940">
        <f t="shared" ref="F86:F88" si="88">E86/B86*100</f>
        <v>100</v>
      </c>
      <c r="G86" s="940">
        <f t="shared" ref="G86:G88" si="89">E86/C86*100</f>
        <v>100</v>
      </c>
      <c r="H86" s="731"/>
      <c r="I86" s="731"/>
      <c r="J86" s="731"/>
      <c r="K86" s="731"/>
      <c r="L86" s="731"/>
      <c r="M86" s="731"/>
      <c r="N86" s="731"/>
      <c r="O86" s="731"/>
      <c r="P86" s="731"/>
      <c r="Q86" s="731"/>
      <c r="R86" s="731"/>
      <c r="S86" s="731"/>
      <c r="T86" s="731"/>
      <c r="U86" s="731"/>
      <c r="V86" s="731"/>
      <c r="W86" s="731"/>
      <c r="X86" s="731">
        <v>2954.8</v>
      </c>
      <c r="Y86" s="731"/>
      <c r="Z86" s="731"/>
      <c r="AA86" s="731">
        <v>2954.8</v>
      </c>
      <c r="AB86" s="731"/>
      <c r="AC86" s="731"/>
      <c r="AD86" s="731"/>
      <c r="AE86" s="731"/>
      <c r="AF86" s="1831"/>
    </row>
    <row r="87" spans="1:32" ht="34.5" customHeight="1" x14ac:dyDescent="0.3">
      <c r="A87" s="729" t="s">
        <v>28</v>
      </c>
      <c r="B87" s="730">
        <f t="shared" si="84"/>
        <v>1270.7</v>
      </c>
      <c r="C87" s="730">
        <f t="shared" si="85"/>
        <v>1270.7</v>
      </c>
      <c r="D87" s="730">
        <f t="shared" si="86"/>
        <v>1270.7</v>
      </c>
      <c r="E87" s="730">
        <f t="shared" si="87"/>
        <v>1270.7</v>
      </c>
      <c r="F87" s="940">
        <f t="shared" si="88"/>
        <v>100</v>
      </c>
      <c r="G87" s="940">
        <f t="shared" si="89"/>
        <v>100</v>
      </c>
      <c r="H87" s="731"/>
      <c r="I87" s="731"/>
      <c r="J87" s="731"/>
      <c r="K87" s="731"/>
      <c r="L87" s="731"/>
      <c r="M87" s="731"/>
      <c r="N87" s="731"/>
      <c r="O87" s="731"/>
      <c r="P87" s="731"/>
      <c r="Q87" s="731"/>
      <c r="R87" s="731"/>
      <c r="S87" s="731"/>
      <c r="T87" s="731"/>
      <c r="U87" s="731"/>
      <c r="V87" s="731"/>
      <c r="W87" s="731"/>
      <c r="X87" s="731">
        <v>1270.7</v>
      </c>
      <c r="Y87" s="731"/>
      <c r="Z87" s="731"/>
      <c r="AA87" s="731">
        <v>1270.7</v>
      </c>
      <c r="AB87" s="731"/>
      <c r="AC87" s="731"/>
      <c r="AD87" s="731"/>
      <c r="AE87" s="731"/>
      <c r="AF87" s="1831"/>
    </row>
    <row r="88" spans="1:32" ht="33.75" customHeight="1" x14ac:dyDescent="0.3">
      <c r="A88" s="741" t="s">
        <v>380</v>
      </c>
      <c r="B88" s="730">
        <f t="shared" si="84"/>
        <v>1270.7</v>
      </c>
      <c r="C88" s="730">
        <f t="shared" si="85"/>
        <v>1270.7</v>
      </c>
      <c r="D88" s="730">
        <f t="shared" si="86"/>
        <v>1270.7</v>
      </c>
      <c r="E88" s="730">
        <f t="shared" si="87"/>
        <v>1270.7</v>
      </c>
      <c r="F88" s="940">
        <f t="shared" si="88"/>
        <v>100</v>
      </c>
      <c r="G88" s="940">
        <f t="shared" si="89"/>
        <v>100</v>
      </c>
      <c r="H88" s="731"/>
      <c r="I88" s="731"/>
      <c r="J88" s="731"/>
      <c r="K88" s="731"/>
      <c r="L88" s="731"/>
      <c r="M88" s="731"/>
      <c r="N88" s="731"/>
      <c r="O88" s="731"/>
      <c r="P88" s="731"/>
      <c r="Q88" s="731"/>
      <c r="R88" s="731"/>
      <c r="S88" s="731"/>
      <c r="T88" s="731"/>
      <c r="U88" s="731"/>
      <c r="V88" s="731"/>
      <c r="W88" s="731"/>
      <c r="X88" s="731">
        <v>1270.7</v>
      </c>
      <c r="Y88" s="731"/>
      <c r="Z88" s="731"/>
      <c r="AA88" s="731">
        <v>1270.7</v>
      </c>
      <c r="AB88" s="731"/>
      <c r="AC88" s="731"/>
      <c r="AD88" s="731"/>
      <c r="AE88" s="731"/>
      <c r="AF88" s="1831"/>
    </row>
    <row r="89" spans="1:32" ht="33.75" customHeight="1" x14ac:dyDescent="0.3">
      <c r="A89" s="729" t="s">
        <v>444</v>
      </c>
      <c r="B89" s="730"/>
      <c r="C89" s="730"/>
      <c r="D89" s="730"/>
      <c r="E89" s="730"/>
      <c r="F89" s="940"/>
      <c r="G89" s="940"/>
      <c r="H89" s="731"/>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1832"/>
    </row>
    <row r="90" spans="1:32" ht="54" customHeight="1" x14ac:dyDescent="0.3">
      <c r="A90" s="1421" t="s">
        <v>776</v>
      </c>
      <c r="B90" s="1423"/>
      <c r="C90" s="1423"/>
      <c r="D90" s="1423"/>
      <c r="E90" s="1423"/>
      <c r="F90" s="1424"/>
      <c r="G90" s="1424"/>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35"/>
    </row>
    <row r="91" spans="1:32" ht="21" customHeight="1" x14ac:dyDescent="0.3">
      <c r="A91" s="727" t="s">
        <v>26</v>
      </c>
      <c r="B91" s="939">
        <f>B92+B93+B94+B96</f>
        <v>1200</v>
      </c>
      <c r="C91" s="939">
        <f>C92+C93+C94+C96</f>
        <v>1200</v>
      </c>
      <c r="D91" s="939">
        <f>D92+D93+D94+D96</f>
        <v>1200</v>
      </c>
      <c r="E91" s="939">
        <f>E92+E93+E94+E96</f>
        <v>1200</v>
      </c>
      <c r="F91" s="940">
        <f>E91/B91*100</f>
        <v>100</v>
      </c>
      <c r="G91" s="940">
        <f>E91/C91*100</f>
        <v>100</v>
      </c>
      <c r="H91" s="941"/>
      <c r="I91" s="941"/>
      <c r="J91" s="941"/>
      <c r="K91" s="941"/>
      <c r="L91" s="941"/>
      <c r="M91" s="941"/>
      <c r="N91" s="941"/>
      <c r="O91" s="941"/>
      <c r="P91" s="941"/>
      <c r="Q91" s="941"/>
      <c r="R91" s="941"/>
      <c r="S91" s="941"/>
      <c r="T91" s="941"/>
      <c r="U91" s="941"/>
      <c r="V91" s="941"/>
      <c r="W91" s="941"/>
      <c r="X91" s="941"/>
      <c r="Y91" s="941"/>
      <c r="Z91" s="941"/>
      <c r="AA91" s="941"/>
      <c r="AB91" s="941"/>
      <c r="AC91" s="941"/>
      <c r="AD91" s="941"/>
      <c r="AE91" s="941"/>
      <c r="AF91" s="1436"/>
    </row>
    <row r="92" spans="1:32" ht="18.75" customHeight="1" x14ac:dyDescent="0.3">
      <c r="A92" s="729" t="s">
        <v>29</v>
      </c>
      <c r="B92" s="730"/>
      <c r="C92" s="730"/>
      <c r="D92" s="730"/>
      <c r="E92" s="730"/>
      <c r="F92" s="940"/>
      <c r="G92" s="940"/>
      <c r="H92" s="731"/>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1436"/>
    </row>
    <row r="93" spans="1:32" ht="24" customHeight="1" x14ac:dyDescent="0.3">
      <c r="A93" s="729" t="s">
        <v>382</v>
      </c>
      <c r="B93" s="730">
        <f t="shared" ref="B93:B95" si="90">H93+J93+L93+N93+P93+R93+T93+V93+X93+Z93+AB93+AD93</f>
        <v>1200</v>
      </c>
      <c r="C93" s="730">
        <f t="shared" ref="C93:C95" si="91">H93+J93+L93+N93+P93+R93+T93+V93+X93+Z93+AB93+AD93</f>
        <v>1200</v>
      </c>
      <c r="D93" s="730">
        <f t="shared" ref="D93:D95" si="92">E93</f>
        <v>1200</v>
      </c>
      <c r="E93" s="730">
        <f t="shared" ref="E93:E95" si="93">I93+K93+M93+O93+Q93+S93+U93+W93+Y93+AA93+AC93+AE93</f>
        <v>1200</v>
      </c>
      <c r="F93" s="940">
        <f t="shared" ref="F93:F95" si="94">E93/B93*100</f>
        <v>100</v>
      </c>
      <c r="G93" s="940">
        <f t="shared" ref="G93:G95" si="95">E93/C93*100</f>
        <v>100</v>
      </c>
      <c r="H93" s="731"/>
      <c r="I93" s="731"/>
      <c r="J93" s="731"/>
      <c r="K93" s="731"/>
      <c r="L93" s="731"/>
      <c r="M93" s="731"/>
      <c r="N93" s="731"/>
      <c r="O93" s="731"/>
      <c r="P93" s="731"/>
      <c r="Q93" s="731"/>
      <c r="R93" s="731"/>
      <c r="S93" s="731"/>
      <c r="T93" s="731"/>
      <c r="U93" s="731"/>
      <c r="V93" s="731"/>
      <c r="W93" s="731"/>
      <c r="X93" s="731">
        <v>1200</v>
      </c>
      <c r="Y93" s="731"/>
      <c r="Z93" s="731"/>
      <c r="AA93" s="731">
        <v>1200</v>
      </c>
      <c r="AB93" s="731"/>
      <c r="AC93" s="731"/>
      <c r="AD93" s="731"/>
      <c r="AE93" s="731"/>
      <c r="AF93" s="1436"/>
    </row>
    <row r="94" spans="1:32" ht="34.5" customHeight="1" x14ac:dyDescent="0.3">
      <c r="A94" s="729" t="s">
        <v>28</v>
      </c>
      <c r="B94" s="730">
        <f t="shared" si="90"/>
        <v>0</v>
      </c>
      <c r="C94" s="730">
        <f t="shared" si="91"/>
        <v>0</v>
      </c>
      <c r="D94" s="730">
        <f t="shared" si="92"/>
        <v>0</v>
      </c>
      <c r="E94" s="730">
        <f t="shared" si="93"/>
        <v>0</v>
      </c>
      <c r="F94" s="940" t="e">
        <f t="shared" si="94"/>
        <v>#DIV/0!</v>
      </c>
      <c r="G94" s="940" t="e">
        <f t="shared" si="95"/>
        <v>#DIV/0!</v>
      </c>
      <c r="H94" s="731"/>
      <c r="I94" s="731"/>
      <c r="J94" s="731"/>
      <c r="K94" s="731"/>
      <c r="L94" s="731"/>
      <c r="M94" s="731"/>
      <c r="N94" s="731"/>
      <c r="O94" s="731"/>
      <c r="P94" s="731"/>
      <c r="Q94" s="731"/>
      <c r="R94" s="731"/>
      <c r="S94" s="731"/>
      <c r="T94" s="731"/>
      <c r="U94" s="731"/>
      <c r="V94" s="731"/>
      <c r="W94" s="731"/>
      <c r="X94" s="731"/>
      <c r="Y94" s="731"/>
      <c r="Z94" s="731"/>
      <c r="AA94" s="731"/>
      <c r="AB94" s="731"/>
      <c r="AC94" s="731"/>
      <c r="AD94" s="731"/>
      <c r="AE94" s="731"/>
      <c r="AF94" s="1436"/>
    </row>
    <row r="95" spans="1:32" ht="33.75" customHeight="1" x14ac:dyDescent="0.3">
      <c r="A95" s="741" t="s">
        <v>380</v>
      </c>
      <c r="B95" s="730">
        <f t="shared" si="90"/>
        <v>0</v>
      </c>
      <c r="C95" s="730">
        <f t="shared" si="91"/>
        <v>0</v>
      </c>
      <c r="D95" s="730">
        <f t="shared" si="92"/>
        <v>0</v>
      </c>
      <c r="E95" s="730">
        <f t="shared" si="93"/>
        <v>0</v>
      </c>
      <c r="F95" s="940" t="e">
        <f t="shared" si="94"/>
        <v>#DIV/0!</v>
      </c>
      <c r="G95" s="940" t="e">
        <f t="shared" si="95"/>
        <v>#DIV/0!</v>
      </c>
      <c r="H95" s="731"/>
      <c r="I95" s="731"/>
      <c r="J95" s="731"/>
      <c r="K95" s="731"/>
      <c r="L95" s="731"/>
      <c r="M95" s="731"/>
      <c r="N95" s="731"/>
      <c r="O95" s="731"/>
      <c r="P95" s="731"/>
      <c r="Q95" s="731"/>
      <c r="R95" s="731"/>
      <c r="S95" s="731"/>
      <c r="T95" s="731"/>
      <c r="U95" s="731"/>
      <c r="V95" s="731"/>
      <c r="W95" s="731"/>
      <c r="X95" s="731"/>
      <c r="Y95" s="731"/>
      <c r="Z95" s="731"/>
      <c r="AA95" s="731"/>
      <c r="AB95" s="731"/>
      <c r="AC95" s="731"/>
      <c r="AD95" s="731"/>
      <c r="AE95" s="731"/>
      <c r="AF95" s="1436"/>
    </row>
    <row r="96" spans="1:32" ht="33.75" customHeight="1" x14ac:dyDescent="0.3">
      <c r="A96" s="729" t="s">
        <v>444</v>
      </c>
      <c r="B96" s="730"/>
      <c r="C96" s="730"/>
      <c r="D96" s="730"/>
      <c r="E96" s="730"/>
      <c r="F96" s="940"/>
      <c r="G96" s="940"/>
      <c r="H96" s="731"/>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1436"/>
    </row>
    <row r="97" spans="1:32" ht="16.8" x14ac:dyDescent="0.3">
      <c r="A97" s="743" t="s">
        <v>446</v>
      </c>
      <c r="B97" s="744">
        <f>B98+B99+B100+B102</f>
        <v>227732.11</v>
      </c>
      <c r="C97" s="744">
        <f>C98+C99+C100+C102</f>
        <v>227732.11</v>
      </c>
      <c r="D97" s="744">
        <f t="shared" ref="D97:AE97" si="96">D98+D99+D100+D102</f>
        <v>223154.19</v>
      </c>
      <c r="E97" s="744">
        <f t="shared" si="96"/>
        <v>223120.56</v>
      </c>
      <c r="F97" s="744">
        <f t="shared" si="12"/>
        <v>97.975011077708814</v>
      </c>
      <c r="G97" s="744">
        <f>IFERROR(E97/C97%,0)</f>
        <v>97.975011077708814</v>
      </c>
      <c r="H97" s="744">
        <f t="shared" si="96"/>
        <v>0</v>
      </c>
      <c r="I97" s="744">
        <f t="shared" si="96"/>
        <v>0</v>
      </c>
      <c r="J97" s="744">
        <f t="shared" si="96"/>
        <v>502.28</v>
      </c>
      <c r="K97" s="744">
        <f t="shared" si="96"/>
        <v>502.28</v>
      </c>
      <c r="L97" s="744">
        <f t="shared" si="96"/>
        <v>490</v>
      </c>
      <c r="M97" s="744">
        <f t="shared" si="96"/>
        <v>0</v>
      </c>
      <c r="N97" s="744">
        <f t="shared" si="96"/>
        <v>0</v>
      </c>
      <c r="O97" s="744">
        <f t="shared" si="96"/>
        <v>490</v>
      </c>
      <c r="P97" s="744">
        <f t="shared" si="96"/>
        <v>0</v>
      </c>
      <c r="Q97" s="744">
        <f t="shared" si="96"/>
        <v>0</v>
      </c>
      <c r="R97" s="744">
        <f t="shared" si="96"/>
        <v>6000</v>
      </c>
      <c r="S97" s="744">
        <f t="shared" si="96"/>
        <v>6000</v>
      </c>
      <c r="T97" s="744">
        <f t="shared" si="96"/>
        <v>31213.85</v>
      </c>
      <c r="U97" s="744">
        <f t="shared" si="96"/>
        <v>31213.82</v>
      </c>
      <c r="V97" s="744">
        <f t="shared" si="96"/>
        <v>20953.27</v>
      </c>
      <c r="W97" s="744">
        <f t="shared" si="96"/>
        <v>20953.27</v>
      </c>
      <c r="X97" s="744">
        <f t="shared" si="96"/>
        <v>81191.609999999986</v>
      </c>
      <c r="Y97" s="744">
        <f t="shared" si="96"/>
        <v>35902.39</v>
      </c>
      <c r="Z97" s="744">
        <f t="shared" si="96"/>
        <v>30022.560000000001</v>
      </c>
      <c r="AA97" s="744">
        <f t="shared" si="96"/>
        <v>69812.62</v>
      </c>
      <c r="AB97" s="744">
        <f t="shared" si="96"/>
        <v>19201.150000000001</v>
      </c>
      <c r="AC97" s="744">
        <f t="shared" si="96"/>
        <v>10285.459999999999</v>
      </c>
      <c r="AD97" s="744">
        <f t="shared" si="96"/>
        <v>18123.689999999999</v>
      </c>
      <c r="AE97" s="744">
        <f t="shared" si="96"/>
        <v>27960.720000000001</v>
      </c>
      <c r="AF97" s="1825"/>
    </row>
    <row r="98" spans="1:32" ht="27" customHeight="1" x14ac:dyDescent="0.3">
      <c r="A98" s="729" t="s">
        <v>29</v>
      </c>
      <c r="B98" s="730">
        <f>B36+B8+B78</f>
        <v>85174.399999999994</v>
      </c>
      <c r="C98" s="730">
        <f>C36+C8+C71</f>
        <v>85174.399999999994</v>
      </c>
      <c r="D98" s="730">
        <f>D36+D8+D78</f>
        <v>85174.399999999994</v>
      </c>
      <c r="E98" s="730">
        <f>E36+E8+E78</f>
        <v>85174.399999999994</v>
      </c>
      <c r="F98" s="732">
        <f t="shared" si="12"/>
        <v>100</v>
      </c>
      <c r="G98" s="758">
        <f t="shared" ref="G98:G102" si="97">IFERROR(E98/C98%,0)</f>
        <v>100</v>
      </c>
      <c r="H98" s="730">
        <f t="shared" ref="H98:AE98" si="98">H36+H8+H78</f>
        <v>0</v>
      </c>
      <c r="I98" s="730">
        <f t="shared" si="98"/>
        <v>0</v>
      </c>
      <c r="J98" s="730">
        <f t="shared" si="98"/>
        <v>0</v>
      </c>
      <c r="K98" s="730">
        <f t="shared" si="98"/>
        <v>0</v>
      </c>
      <c r="L98" s="730">
        <f t="shared" si="98"/>
        <v>0</v>
      </c>
      <c r="M98" s="730">
        <f t="shared" si="98"/>
        <v>0</v>
      </c>
      <c r="N98" s="730">
        <f t="shared" si="98"/>
        <v>0</v>
      </c>
      <c r="O98" s="730">
        <f t="shared" si="98"/>
        <v>0</v>
      </c>
      <c r="P98" s="730">
        <f t="shared" si="98"/>
        <v>0</v>
      </c>
      <c r="Q98" s="730">
        <f t="shared" si="98"/>
        <v>0</v>
      </c>
      <c r="R98" s="730">
        <f t="shared" si="98"/>
        <v>6000</v>
      </c>
      <c r="S98" s="730">
        <f t="shared" si="98"/>
        <v>6000</v>
      </c>
      <c r="T98" s="730">
        <f t="shared" si="98"/>
        <v>25034.26</v>
      </c>
      <c r="U98" s="730">
        <f t="shared" si="98"/>
        <v>25034.26</v>
      </c>
      <c r="V98" s="730">
        <f t="shared" si="98"/>
        <v>14409.94</v>
      </c>
      <c r="W98" s="730">
        <f t="shared" si="98"/>
        <v>14409.94</v>
      </c>
      <c r="X98" s="730">
        <f t="shared" si="98"/>
        <v>26074.17</v>
      </c>
      <c r="Y98" s="730">
        <f t="shared" si="98"/>
        <v>26074.17</v>
      </c>
      <c r="Z98" s="730">
        <f t="shared" si="98"/>
        <v>13656.03</v>
      </c>
      <c r="AA98" s="730">
        <f t="shared" si="98"/>
        <v>13656.03</v>
      </c>
      <c r="AB98" s="730">
        <f t="shared" si="98"/>
        <v>0</v>
      </c>
      <c r="AC98" s="730">
        <f t="shared" si="98"/>
        <v>0</v>
      </c>
      <c r="AD98" s="730">
        <f t="shared" si="98"/>
        <v>0</v>
      </c>
      <c r="AE98" s="730">
        <f t="shared" si="98"/>
        <v>0</v>
      </c>
      <c r="AF98" s="1825"/>
    </row>
    <row r="99" spans="1:32" ht="23.25" customHeight="1" x14ac:dyDescent="0.3">
      <c r="A99" s="729" t="s">
        <v>382</v>
      </c>
      <c r="B99" s="730">
        <f>B37+B9+B79</f>
        <v>52472.79</v>
      </c>
      <c r="C99" s="730">
        <f>C37+C9+C79</f>
        <v>52472.79</v>
      </c>
      <c r="D99" s="730">
        <f>D37+D9+D79</f>
        <v>52472.790000000008</v>
      </c>
      <c r="E99" s="730">
        <f t="shared" ref="E99:E102" si="99">E37+E9+E79</f>
        <v>52472.790000000008</v>
      </c>
      <c r="F99" s="732">
        <f t="shared" si="12"/>
        <v>100.00000000000001</v>
      </c>
      <c r="G99" s="758">
        <f t="shared" si="97"/>
        <v>100.00000000000001</v>
      </c>
      <c r="H99" s="730">
        <f t="shared" ref="H99:AE99" si="100">H37+H9+H79</f>
        <v>0</v>
      </c>
      <c r="I99" s="730">
        <f t="shared" si="100"/>
        <v>0</v>
      </c>
      <c r="J99" s="730">
        <f t="shared" si="100"/>
        <v>0</v>
      </c>
      <c r="K99" s="730">
        <f t="shared" si="100"/>
        <v>0</v>
      </c>
      <c r="L99" s="730">
        <f t="shared" si="100"/>
        <v>0</v>
      </c>
      <c r="M99" s="730">
        <f t="shared" si="100"/>
        <v>0</v>
      </c>
      <c r="N99" s="730">
        <f t="shared" si="100"/>
        <v>0</v>
      </c>
      <c r="O99" s="730">
        <f t="shared" si="100"/>
        <v>0</v>
      </c>
      <c r="P99" s="730">
        <f t="shared" si="100"/>
        <v>0</v>
      </c>
      <c r="Q99" s="730">
        <f t="shared" si="100"/>
        <v>0</v>
      </c>
      <c r="R99" s="730">
        <f t="shared" si="100"/>
        <v>0</v>
      </c>
      <c r="S99" s="730">
        <f t="shared" si="100"/>
        <v>0</v>
      </c>
      <c r="T99" s="730">
        <f t="shared" si="100"/>
        <v>0</v>
      </c>
      <c r="U99" s="730">
        <f t="shared" si="100"/>
        <v>0</v>
      </c>
      <c r="V99" s="730">
        <f t="shared" si="100"/>
        <v>0</v>
      </c>
      <c r="W99" s="730">
        <f t="shared" si="100"/>
        <v>0</v>
      </c>
      <c r="X99" s="730">
        <f t="shared" si="100"/>
        <v>18113.8</v>
      </c>
      <c r="Y99" s="730">
        <f t="shared" si="100"/>
        <v>0</v>
      </c>
      <c r="Z99" s="730">
        <f t="shared" si="100"/>
        <v>8165.73</v>
      </c>
      <c r="AA99" s="730">
        <f t="shared" si="100"/>
        <v>26279.53</v>
      </c>
      <c r="AB99" s="730">
        <f t="shared" si="100"/>
        <v>15360.86</v>
      </c>
      <c r="AC99" s="730">
        <f t="shared" si="100"/>
        <v>7751.99</v>
      </c>
      <c r="AD99" s="730">
        <f t="shared" si="100"/>
        <v>10832.4</v>
      </c>
      <c r="AE99" s="730">
        <f t="shared" si="100"/>
        <v>18441.27</v>
      </c>
      <c r="AF99" s="1825"/>
    </row>
    <row r="100" spans="1:32" ht="35.25" customHeight="1" x14ac:dyDescent="0.3">
      <c r="A100" s="729" t="s">
        <v>28</v>
      </c>
      <c r="B100" s="730">
        <f>B38+B10+B80</f>
        <v>65084.92</v>
      </c>
      <c r="C100" s="730">
        <f>C38+C10+C80</f>
        <v>65084.92</v>
      </c>
      <c r="D100" s="730">
        <f t="shared" ref="D100:D102" si="101">D38+D10+D80</f>
        <v>65004.72</v>
      </c>
      <c r="E100" s="730">
        <f t="shared" si="99"/>
        <v>64971.09</v>
      </c>
      <c r="F100" s="732">
        <f t="shared" si="12"/>
        <v>99.825105416124032</v>
      </c>
      <c r="G100" s="758">
        <f t="shared" si="97"/>
        <v>99.825105416124032</v>
      </c>
      <c r="H100" s="730">
        <f t="shared" ref="H100:AE100" si="102">H38+H10+H80</f>
        <v>0</v>
      </c>
      <c r="I100" s="730">
        <f t="shared" si="102"/>
        <v>0</v>
      </c>
      <c r="J100" s="730">
        <f t="shared" si="102"/>
        <v>0</v>
      </c>
      <c r="K100" s="730">
        <f t="shared" si="102"/>
        <v>0</v>
      </c>
      <c r="L100" s="730">
        <f t="shared" si="102"/>
        <v>490</v>
      </c>
      <c r="M100" s="730">
        <f t="shared" si="102"/>
        <v>0</v>
      </c>
      <c r="N100" s="730">
        <f t="shared" si="102"/>
        <v>0</v>
      </c>
      <c r="O100" s="730">
        <f t="shared" si="102"/>
        <v>490</v>
      </c>
      <c r="P100" s="730">
        <f t="shared" si="102"/>
        <v>0</v>
      </c>
      <c r="Q100" s="730">
        <f t="shared" si="102"/>
        <v>0</v>
      </c>
      <c r="R100" s="730">
        <f t="shared" si="102"/>
        <v>0</v>
      </c>
      <c r="S100" s="730">
        <f t="shared" si="102"/>
        <v>0</v>
      </c>
      <c r="T100" s="730">
        <f t="shared" si="102"/>
        <v>6179.59</v>
      </c>
      <c r="U100" s="730">
        <f t="shared" si="102"/>
        <v>6179.5599999999995</v>
      </c>
      <c r="V100" s="730">
        <f t="shared" si="102"/>
        <v>6543.33</v>
      </c>
      <c r="W100" s="730">
        <f t="shared" si="102"/>
        <v>6543.33</v>
      </c>
      <c r="X100" s="730">
        <f t="shared" si="102"/>
        <v>37003.639999999992</v>
      </c>
      <c r="Y100" s="730">
        <f t="shared" si="102"/>
        <v>9828.2199999999993</v>
      </c>
      <c r="Z100" s="730">
        <f t="shared" si="102"/>
        <v>8200.7999999999993</v>
      </c>
      <c r="AA100" s="730">
        <f t="shared" si="102"/>
        <v>29877.06</v>
      </c>
      <c r="AB100" s="730">
        <f t="shared" si="102"/>
        <v>3840.29</v>
      </c>
      <c r="AC100" s="730">
        <f t="shared" si="102"/>
        <v>2533.4699999999998</v>
      </c>
      <c r="AD100" s="730">
        <f t="shared" si="102"/>
        <v>2793.57</v>
      </c>
      <c r="AE100" s="730">
        <f t="shared" si="102"/>
        <v>9519.4500000000007</v>
      </c>
      <c r="AF100" s="1825"/>
    </row>
    <row r="101" spans="1:32" ht="35.25" customHeight="1" x14ac:dyDescent="0.3">
      <c r="A101" s="785" t="s">
        <v>380</v>
      </c>
      <c r="B101" s="730">
        <f>B39+B11+B81</f>
        <v>14643.92</v>
      </c>
      <c r="C101" s="730">
        <f>C39+C11+C81</f>
        <v>14643.920000000002</v>
      </c>
      <c r="D101" s="730">
        <f>D39+D11+D81</f>
        <v>14712.980000000001</v>
      </c>
      <c r="E101" s="730">
        <f t="shared" si="99"/>
        <v>14712.980000000001</v>
      </c>
      <c r="F101" s="736">
        <f t="shared" si="12"/>
        <v>100.47159503739437</v>
      </c>
      <c r="G101" s="758">
        <f t="shared" si="97"/>
        <v>100.47159503739435</v>
      </c>
      <c r="H101" s="730">
        <f t="shared" ref="H101:AE101" si="103">H39+H11+H81</f>
        <v>0</v>
      </c>
      <c r="I101" s="730">
        <f t="shared" si="103"/>
        <v>0</v>
      </c>
      <c r="J101" s="730">
        <f t="shared" si="103"/>
        <v>0</v>
      </c>
      <c r="K101" s="730">
        <f t="shared" si="103"/>
        <v>0</v>
      </c>
      <c r="L101" s="730">
        <f t="shared" si="103"/>
        <v>0</v>
      </c>
      <c r="M101" s="730">
        <f t="shared" si="103"/>
        <v>0</v>
      </c>
      <c r="N101" s="730">
        <f t="shared" si="103"/>
        <v>0</v>
      </c>
      <c r="O101" s="730">
        <f t="shared" si="103"/>
        <v>0</v>
      </c>
      <c r="P101" s="730">
        <f t="shared" si="103"/>
        <v>0</v>
      </c>
      <c r="Q101" s="730">
        <f t="shared" si="103"/>
        <v>0</v>
      </c>
      <c r="R101" s="730">
        <f t="shared" si="103"/>
        <v>0</v>
      </c>
      <c r="S101" s="730">
        <f t="shared" si="103"/>
        <v>0</v>
      </c>
      <c r="T101" s="730">
        <f t="shared" si="103"/>
        <v>0</v>
      </c>
      <c r="U101" s="730">
        <f t="shared" si="103"/>
        <v>0</v>
      </c>
      <c r="V101" s="730">
        <f t="shared" si="103"/>
        <v>1803.15</v>
      </c>
      <c r="W101" s="730">
        <f t="shared" si="103"/>
        <v>1803.15</v>
      </c>
      <c r="X101" s="730">
        <f t="shared" si="103"/>
        <v>3026.48</v>
      </c>
      <c r="Y101" s="730">
        <f t="shared" si="103"/>
        <v>0</v>
      </c>
      <c r="Z101" s="730">
        <f t="shared" si="103"/>
        <v>3265.9</v>
      </c>
      <c r="AA101" s="730">
        <f t="shared" si="103"/>
        <v>6361.51</v>
      </c>
      <c r="AB101" s="730">
        <f t="shared" si="103"/>
        <v>3840.29</v>
      </c>
      <c r="AC101" s="730">
        <f t="shared" si="103"/>
        <v>1938</v>
      </c>
      <c r="AD101" s="730">
        <f t="shared" si="103"/>
        <v>2708.1</v>
      </c>
      <c r="AE101" s="730">
        <f t="shared" si="103"/>
        <v>4610.32</v>
      </c>
      <c r="AF101" s="1825"/>
    </row>
    <row r="102" spans="1:32" ht="34.5" customHeight="1" x14ac:dyDescent="0.3">
      <c r="A102" s="729" t="s">
        <v>444</v>
      </c>
      <c r="B102" s="730">
        <f>B40+B12+B82</f>
        <v>25000</v>
      </c>
      <c r="C102" s="730">
        <f>C40+C12+C82</f>
        <v>25000</v>
      </c>
      <c r="D102" s="730">
        <f t="shared" si="101"/>
        <v>20502.28</v>
      </c>
      <c r="E102" s="730">
        <f t="shared" si="99"/>
        <v>20502.28</v>
      </c>
      <c r="F102" s="732">
        <f>E102/B102%</f>
        <v>82.009119999999996</v>
      </c>
      <c r="G102" s="758">
        <f t="shared" si="97"/>
        <v>82.009119999999996</v>
      </c>
      <c r="H102" s="730">
        <f t="shared" ref="H102:AE102" si="104">H40+H12+H82</f>
        <v>0</v>
      </c>
      <c r="I102" s="730">
        <f t="shared" si="104"/>
        <v>0</v>
      </c>
      <c r="J102" s="730">
        <f t="shared" si="104"/>
        <v>502.28</v>
      </c>
      <c r="K102" s="730">
        <f t="shared" si="104"/>
        <v>502.28</v>
      </c>
      <c r="L102" s="730">
        <f t="shared" si="104"/>
        <v>0</v>
      </c>
      <c r="M102" s="730">
        <f t="shared" si="104"/>
        <v>0</v>
      </c>
      <c r="N102" s="730">
        <f t="shared" si="104"/>
        <v>0</v>
      </c>
      <c r="O102" s="730">
        <f t="shared" si="104"/>
        <v>0</v>
      </c>
      <c r="P102" s="730">
        <f t="shared" si="104"/>
        <v>0</v>
      </c>
      <c r="Q102" s="730">
        <f t="shared" si="104"/>
        <v>0</v>
      </c>
      <c r="R102" s="730">
        <f t="shared" si="104"/>
        <v>0</v>
      </c>
      <c r="S102" s="730">
        <f t="shared" si="104"/>
        <v>0</v>
      </c>
      <c r="T102" s="730">
        <f t="shared" si="104"/>
        <v>0</v>
      </c>
      <c r="U102" s="730">
        <f t="shared" si="104"/>
        <v>0</v>
      </c>
      <c r="V102" s="730">
        <f t="shared" si="104"/>
        <v>0</v>
      </c>
      <c r="W102" s="730">
        <f t="shared" si="104"/>
        <v>0</v>
      </c>
      <c r="X102" s="730">
        <f t="shared" si="104"/>
        <v>0</v>
      </c>
      <c r="Y102" s="730">
        <f t="shared" si="104"/>
        <v>0</v>
      </c>
      <c r="Z102" s="730">
        <f t="shared" si="104"/>
        <v>0</v>
      </c>
      <c r="AA102" s="730">
        <f t="shared" si="104"/>
        <v>0</v>
      </c>
      <c r="AB102" s="730">
        <f t="shared" si="104"/>
        <v>0</v>
      </c>
      <c r="AC102" s="730">
        <f t="shared" si="104"/>
        <v>0</v>
      </c>
      <c r="AD102" s="730">
        <f t="shared" si="104"/>
        <v>4497.72</v>
      </c>
      <c r="AE102" s="730">
        <f t="shared" si="104"/>
        <v>0</v>
      </c>
      <c r="AF102" s="1825"/>
    </row>
    <row r="103" spans="1:32" ht="16.8" x14ac:dyDescent="0.3">
      <c r="A103" s="720"/>
      <c r="B103" s="745"/>
      <c r="C103" s="745"/>
      <c r="D103" s="745"/>
      <c r="E103" s="745"/>
      <c r="F103" s="745"/>
      <c r="G103" s="745"/>
      <c r="H103" s="745"/>
      <c r="I103" s="746"/>
      <c r="J103" s="746"/>
      <c r="K103" s="746"/>
      <c r="L103" s="746"/>
      <c r="M103" s="746"/>
      <c r="N103" s="746"/>
      <c r="O103" s="746"/>
      <c r="P103" s="746"/>
      <c r="Q103" s="746"/>
      <c r="R103" s="746"/>
      <c r="S103" s="746"/>
      <c r="T103" s="746"/>
      <c r="U103" s="746"/>
      <c r="V103" s="746"/>
      <c r="W103" s="746"/>
      <c r="X103" s="746"/>
      <c r="Y103" s="746"/>
      <c r="Z103" s="746"/>
      <c r="AA103" s="746"/>
      <c r="AB103" s="746"/>
      <c r="AC103" s="746"/>
      <c r="AD103" s="746"/>
      <c r="AE103" s="747"/>
      <c r="AF103" s="720"/>
    </row>
    <row r="104" spans="1:32" ht="56.25" customHeight="1" x14ac:dyDescent="0.35">
      <c r="A104" s="1826" t="s">
        <v>667</v>
      </c>
      <c r="B104" s="1826"/>
      <c r="C104" s="411"/>
      <c r="D104" s="411"/>
      <c r="E104" s="411"/>
      <c r="F104" s="748"/>
      <c r="G104" s="924" t="s">
        <v>317</v>
      </c>
      <c r="H104" s="414"/>
      <c r="I104" s="414"/>
      <c r="J104" s="414"/>
      <c r="K104" s="749"/>
      <c r="L104" s="749"/>
      <c r="M104" s="749"/>
      <c r="N104" s="749"/>
      <c r="O104" s="750"/>
      <c r="P104" s="750"/>
      <c r="Q104" s="750"/>
      <c r="R104" s="750"/>
      <c r="S104" s="750"/>
      <c r="T104" s="750"/>
      <c r="U104" s="750"/>
      <c r="V104" s="750"/>
      <c r="W104" s="750"/>
      <c r="X104" s="750"/>
      <c r="Y104" s="750"/>
      <c r="Z104" s="750"/>
      <c r="AA104" s="750"/>
      <c r="AB104" s="750"/>
      <c r="AC104" s="750"/>
      <c r="AD104" s="750"/>
      <c r="AE104" s="750"/>
      <c r="AF104" s="751"/>
    </row>
    <row r="105" spans="1:32" ht="18" x14ac:dyDescent="0.35">
      <c r="A105" s="415"/>
      <c r="B105" s="417" t="s">
        <v>662</v>
      </c>
      <c r="C105" s="752"/>
      <c r="D105" s="411"/>
      <c r="E105" s="411"/>
      <c r="F105" s="416"/>
      <c r="G105" s="1492"/>
      <c r="H105" s="1492"/>
      <c r="I105" s="1493" t="s">
        <v>447</v>
      </c>
      <c r="J105" s="1493"/>
      <c r="K105" s="1493"/>
      <c r="L105" s="416"/>
      <c r="M105" s="416"/>
      <c r="N105" s="416"/>
      <c r="O105" s="416"/>
      <c r="P105" s="416"/>
      <c r="Q105" s="416"/>
      <c r="R105" s="416"/>
      <c r="S105" s="416"/>
      <c r="T105" s="416"/>
      <c r="U105" s="416"/>
      <c r="V105" s="416"/>
      <c r="W105" s="416"/>
      <c r="X105" s="416"/>
      <c r="Y105" s="416"/>
      <c r="Z105" s="416"/>
      <c r="AA105" s="416"/>
      <c r="AB105" s="416"/>
      <c r="AC105" s="416"/>
      <c r="AD105" s="416"/>
      <c r="AE105" s="420"/>
      <c r="AF105" s="753"/>
    </row>
    <row r="106" spans="1:32" ht="15.6" x14ac:dyDescent="0.3">
      <c r="A106" s="418" t="s">
        <v>316</v>
      </c>
      <c r="B106" s="419"/>
      <c r="C106" s="420"/>
      <c r="D106" s="420"/>
      <c r="E106" s="420"/>
      <c r="F106" s="420"/>
      <c r="G106" s="1494" t="s">
        <v>316</v>
      </c>
      <c r="H106" s="1494"/>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754"/>
    </row>
    <row r="107" spans="1:32" ht="18" x14ac:dyDescent="0.35">
      <c r="A107" s="1846"/>
      <c r="B107" s="1847"/>
      <c r="C107" s="416"/>
      <c r="D107" s="416"/>
      <c r="E107" s="416"/>
      <c r="F107" s="416"/>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c r="AE107" s="420"/>
      <c r="AF107" s="755"/>
    </row>
  </sheetData>
  <customSheetViews>
    <customSheetView guid="{F10998C4-BD23-4123-9624-1436EC840983}"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30" fitToHeight="0" orientation="landscape" r:id="rId1"/>
    </customSheetView>
    <customSheetView guid="{388A1E4B-B5AE-4D91-9FF1-5AD49EECDDED}" scale="60" showPageBreaks="1" hiddenColumns="1" topLeftCell="E25">
      <selection activeCell="S87" sqref="S87"/>
      <pageMargins left="0.31496062992125984" right="0.31496062992125984" top="0.35433070866141736" bottom="0.35433070866141736" header="0.31496062992125984" footer="0.31496062992125984"/>
      <pageSetup paperSize="9" scale="30" fitToHeight="0" orientation="landscape" r:id="rId2"/>
    </customSheetView>
    <customSheetView guid="{E4404F29-03A4-4E65-B4A8-EB6C15EFBA41}" scale="60" showPageBreaks="1">
      <pane xSplit="5" ySplit="4" topLeftCell="F52" activePane="bottomRight"/>
      <selection pane="bottomRight" activeCell="C86" sqref="C86"/>
      <pageMargins left="0.31496062992125984" right="0.31496062992125984" top="0.35433070866141736" bottom="0.35433070866141736" header="0.31496062992125984" footer="0.31496062992125984"/>
      <pageSetup paperSize="9" scale="40" fitToHeight="0" orientation="landscape" r:id="rId3"/>
    </customSheetView>
    <customSheetView guid="{C7EAD3F1-26A7-4DE4-A1DE-F77FB026865E}" scale="60" showPageBreaks="1" printArea="1" hiddenColumns="1" view="pageBreakPreview" topLeftCell="A37">
      <selection activeCell="V11" sqref="V11"/>
      <rowBreaks count="1" manualBreakCount="1">
        <brk id="47" max="31" man="1"/>
      </rowBreaks>
      <colBreaks count="1" manualBreakCount="1">
        <brk id="27" max="106" man="1"/>
      </colBreaks>
      <pageMargins left="0.31496062992125984" right="0.31496062992125984" top="0.35433070866141736" bottom="0.35433070866141736" header="0.31496062992125984" footer="0.31496062992125984"/>
      <pageSetup paperSize="9" scale="33" fitToHeight="0" orientation="landscape" r:id="rId4"/>
    </customSheetView>
    <customSheetView guid="{79971965-4C3E-4F6D-82D4-06E9338FB302}" scale="60">
      <pane xSplit="5" ySplit="4" topLeftCell="F5"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5"/>
    </customSheetView>
    <customSheetView guid="{67959110-810A-48DC-8557-7A749BB9427E}" scale="60" showPageBreaks="1" view="pageBreakPreview">
      <pane xSplit="5" ySplit="4" topLeftCell="F5" activePane="bottomRight" state="frozen"/>
      <selection pane="bottomRight" activeCell="K23" sqref="K23"/>
      <colBreaks count="1" manualBreakCount="1">
        <brk id="27" max="1048575" man="1"/>
      </colBreaks>
      <pageMargins left="0.31496062992125984" right="0.31496062992125984" top="0.35433070866141736" bottom="0.35433070866141736" header="0.31496062992125984" footer="0.31496062992125984"/>
      <pageSetup paperSize="9" scale="35" fitToHeight="0" orientation="landscape" r:id="rId6"/>
    </customSheetView>
    <customSheetView guid="{7D83ADC9-554F-49F5-9F3A-8020034AA83A}"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7"/>
    </customSheetView>
    <customSheetView guid="{8991206F-96BC-4E4A-9BEF-FB119480CFE1}"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8"/>
    </customSheetView>
    <customSheetView guid="{C599058B-0D9F-45BB-A102-E92C28C88691}"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9"/>
    </customSheetView>
    <customSheetView guid="{FFEDA674-087A-4656-BF09-7E905D9B9A21}"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0"/>
    </customSheetView>
    <customSheetView guid="{CC99A19B-7C06-4842-B555-F1FC30BBAE15}"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1"/>
    </customSheetView>
    <customSheetView guid="{63473B3F-A685-4EE9-A01B-183212BE5C53}"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2"/>
    </customSheetView>
    <customSheetView guid="{B9F5A68E-7A21-490B-A9C1-858A34AED228}" scale="60">
      <pane xSplit="5" ySplit="4" topLeftCell="L8" activePane="bottomRight" state="frozen"/>
      <selection pane="bottomRight" activeCell="X24" sqref="X24"/>
      <pageMargins left="0.31496062992125984" right="0.31496062992125984" top="0.35433070866141736" bottom="0.35433070866141736" header="0.31496062992125984" footer="0.31496062992125984"/>
      <pageSetup paperSize="9" scale="40" fitToHeight="0" orientation="landscape" r:id="rId13"/>
    </customSheetView>
    <customSheetView guid="{E36983B1-2930-4BC3-9F81-C76866BFC5EC}"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4"/>
    </customSheetView>
    <customSheetView guid="{14AFD6C3-FC5A-47D1-B6D3-4DD498FDE7ED}"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5"/>
    </customSheetView>
    <customSheetView guid="{E6058B35-16EE-4520-97FC-BC8944DC361A}"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6"/>
    </customSheetView>
    <customSheetView guid="{7DE9713E-1F38-437C-8FB6-9C29DB24E5B8}"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7"/>
    </customSheetView>
    <customSheetView guid="{356BE809-9589-4A4C-A8C3-12B5A4A1A47A}"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8"/>
    </customSheetView>
    <customSheetView guid="{2D22DDA1-0B32-4042-8E55-53A9917D8437}"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9"/>
    </customSheetView>
    <customSheetView guid="{B6ED5A6A-E502-40ED-B1F2-2FE231B320B9}"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0"/>
    </customSheetView>
    <customSheetView guid="{9A254B3E-BF29-465E-994B-E56187330748}"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1"/>
    </customSheetView>
    <customSheetView guid="{3680FFF4-6D9F-486C-AA14-8F72F0313081}"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2"/>
    </customSheetView>
    <customSheetView guid="{EBBEF937-D19E-44FA-94D9-3672C89A5F21}" scale="60">
      <pane xSplit="5" ySplit="4" topLeftCell="L8" activePane="bottomRight" state="frozen"/>
      <selection pane="bottomRight" activeCell="X24" sqref="X24"/>
      <pageMargins left="0.31496062992125984" right="0.31496062992125984" top="0.35433070866141736" bottom="0.35433070866141736" header="0.31496062992125984" footer="0.31496062992125984"/>
      <pageSetup paperSize="9" scale="40" fitToHeight="0" orientation="landscape" r:id="rId23"/>
    </customSheetView>
    <customSheetView guid="{E83B3B5A-C7A8-4F47-A336-85E65C55625C}" scale="60" showPageBreaks="1" view="pageBreakPreview">
      <pane xSplit="5" ySplit="4" topLeftCell="K5" activePane="bottomRight" state="frozen"/>
      <selection pane="bottomRight" activeCell="V33" sqref="V33"/>
      <rowBreaks count="1" manualBreakCount="1">
        <brk id="54" max="16383" man="1"/>
      </rowBreaks>
      <colBreaks count="1" manualBreakCount="1">
        <brk id="23" max="1048575" man="1"/>
      </colBreaks>
      <pageMargins left="0.31496062992125984" right="0.31496062992125984" top="0.35433070866141736" bottom="0.35433070866141736" header="0.31496062992125984" footer="0.31496062992125984"/>
      <pageSetup paperSize="9" scale="38" fitToHeight="0" orientation="landscape" r:id="rId24"/>
    </customSheetView>
    <customSheetView guid="{A2E3A7A6-FF28-41C5-9BA8-3899D915CB9D}"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5"/>
    </customSheetView>
    <customSheetView guid="{C3FD0E28-97E5-445A-A080-491543C717B0}" scale="60">
      <pane xSplit="5" ySplit="4" topLeftCell="F5"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6"/>
    </customSheetView>
    <customSheetView guid="{7C652CC3-AEBA-4CE1-8785-60610E85E470}" scale="60">
      <pane xSplit="5" ySplit="4" topLeftCell="F5"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7"/>
    </customSheetView>
    <customSheetView guid="{3B746F1D-385E-47E1-9DD6-DF5EE791B92F}"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8"/>
    </customSheetView>
    <customSheetView guid="{F3ED6C4F-162A-421A-B77B-B013DF363C4B}"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9"/>
    </customSheetView>
    <customSheetView guid="{F6B45C19-5DEC-4311-9E14-1DFCA0D8A318}"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30"/>
    </customSheetView>
    <customSheetView guid="{60316D21-4A2C-431E-9A80-483B098C48B4}"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31"/>
    </customSheetView>
    <customSheetView guid="{B20F874D-7001-429F-971F-C60F72171BB4}" scale="60">
      <pane xSplit="5" ySplit="4" topLeftCell="M5"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32"/>
    </customSheetView>
    <customSheetView guid="{7E4D5209-3514-4B4B-9D2B-9C42A7BE704E}"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33"/>
    </customSheetView>
  </customSheetViews>
  <mergeCells count="70">
    <mergeCell ref="A1:AF1"/>
    <mergeCell ref="AE4:AE5"/>
    <mergeCell ref="AD4:AD5"/>
    <mergeCell ref="W4:W5"/>
    <mergeCell ref="V4:V5"/>
    <mergeCell ref="U4:U5"/>
    <mergeCell ref="Z4:Z5"/>
    <mergeCell ref="AA4:AA5"/>
    <mergeCell ref="AB4:AB5"/>
    <mergeCell ref="AC4:AC5"/>
    <mergeCell ref="B3:B5"/>
    <mergeCell ref="T4:T5"/>
    <mergeCell ref="X3:Y3"/>
    <mergeCell ref="AB3:AC3"/>
    <mergeCell ref="A107:B107"/>
    <mergeCell ref="A83:AE83"/>
    <mergeCell ref="AF76:AF82"/>
    <mergeCell ref="AF83:AF89"/>
    <mergeCell ref="S4:S5"/>
    <mergeCell ref="R4:R5"/>
    <mergeCell ref="Q4:Q5"/>
    <mergeCell ref="AF3:AF5"/>
    <mergeCell ref="A62:AE62"/>
    <mergeCell ref="AF62:AF68"/>
    <mergeCell ref="AF69:AF75"/>
    <mergeCell ref="A69:AE69"/>
    <mergeCell ref="A76:AE76"/>
    <mergeCell ref="A41:AE41"/>
    <mergeCell ref="A48:AE48"/>
    <mergeCell ref="Y4:Y5"/>
    <mergeCell ref="AF6:AF12"/>
    <mergeCell ref="A34:AE34"/>
    <mergeCell ref="G105:H105"/>
    <mergeCell ref="I105:K105"/>
    <mergeCell ref="F4:F5"/>
    <mergeCell ref="AF20:AF26"/>
    <mergeCell ref="AF13:AF19"/>
    <mergeCell ref="A6:AE6"/>
    <mergeCell ref="A3:A5"/>
    <mergeCell ref="F3:G3"/>
    <mergeCell ref="H3:I3"/>
    <mergeCell ref="J3:K3"/>
    <mergeCell ref="L3:M3"/>
    <mergeCell ref="N3:O3"/>
    <mergeCell ref="P3:Q3"/>
    <mergeCell ref="Z3:AA3"/>
    <mergeCell ref="G106:H106"/>
    <mergeCell ref="D3:D5"/>
    <mergeCell ref="E3:E5"/>
    <mergeCell ref="AF97:AF102"/>
    <mergeCell ref="A104:B104"/>
    <mergeCell ref="AD3:AE3"/>
    <mergeCell ref="X4:X5"/>
    <mergeCell ref="AF34:AF40"/>
    <mergeCell ref="A27:AE27"/>
    <mergeCell ref="A55:AE55"/>
    <mergeCell ref="AF55:AF61"/>
    <mergeCell ref="AF48:AF54"/>
    <mergeCell ref="AF41:AF47"/>
    <mergeCell ref="AF27:AF33"/>
    <mergeCell ref="N4:N5"/>
    <mergeCell ref="G4:G5"/>
    <mergeCell ref="A13:AE13"/>
    <mergeCell ref="A20:AE20"/>
    <mergeCell ref="P4:P5"/>
    <mergeCell ref="O4:O5"/>
    <mergeCell ref="C3:C5"/>
    <mergeCell ref="R3:S3"/>
    <mergeCell ref="T3:U3"/>
    <mergeCell ref="V3:W3"/>
  </mergeCells>
  <pageMargins left="0.31496062992125984" right="0.31496062992125984" top="0.35433070866141736" bottom="0.35433070866141736" header="0.31496062992125984" footer="0.31496062992125984"/>
  <pageSetup paperSize="9" scale="30" fitToHeight="0" orientation="landscape" r:id="rId3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1"/>
  <sheetViews>
    <sheetView zoomScale="60" zoomScaleNormal="68" workbookViewId="0">
      <pane ySplit="6" topLeftCell="A7" activePane="bottomLeft" state="frozen"/>
      <selection pane="bottomLeft" activeCell="B79" sqref="B79"/>
    </sheetView>
  </sheetViews>
  <sheetFormatPr defaultRowHeight="14.4" x14ac:dyDescent="0.3"/>
  <cols>
    <col min="1" max="1" width="36.44140625" customWidth="1"/>
    <col min="2" max="2" width="20.5546875" customWidth="1"/>
    <col min="3" max="7" width="15.6640625" customWidth="1"/>
    <col min="8" max="8" width="13.33203125" customWidth="1"/>
    <col min="9" max="9" width="12" customWidth="1"/>
    <col min="10" max="10" width="11.6640625" customWidth="1"/>
    <col min="11" max="11" width="14.33203125" customWidth="1"/>
    <col min="12" max="12" width="11.6640625" customWidth="1"/>
    <col min="13" max="13" width="13.44140625" customWidth="1"/>
    <col min="14" max="14" width="13" customWidth="1"/>
    <col min="15" max="15" width="13.5546875" customWidth="1"/>
    <col min="16" max="16" width="13" customWidth="1"/>
    <col min="17" max="17" width="13.33203125" customWidth="1"/>
    <col min="18" max="18" width="12.6640625" customWidth="1"/>
    <col min="19" max="19" width="14.33203125" customWidth="1"/>
    <col min="20" max="20" width="12.33203125" customWidth="1"/>
    <col min="21" max="21" width="13.5546875" customWidth="1"/>
    <col min="22" max="22" width="13.33203125" customWidth="1"/>
    <col min="23" max="23" width="13.6640625" customWidth="1"/>
    <col min="24" max="24" width="12.33203125" customWidth="1"/>
    <col min="25" max="25" width="11.33203125" customWidth="1"/>
    <col min="26" max="26" width="10.33203125" customWidth="1"/>
    <col min="27" max="27" width="10.5546875" customWidth="1"/>
    <col min="28" max="28" width="10.44140625" customWidth="1"/>
    <col min="29" max="29" width="10.6640625" customWidth="1"/>
    <col min="30" max="30" width="10" customWidth="1"/>
    <col min="31" max="31" width="11.44140625" customWidth="1"/>
    <col min="32" max="32" width="53" customWidth="1"/>
  </cols>
  <sheetData>
    <row r="1" spans="1:32" ht="24.6" x14ac:dyDescent="0.3">
      <c r="A1" s="1861" t="s">
        <v>593</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759"/>
      <c r="AF1" s="759"/>
    </row>
    <row r="2" spans="1:32" ht="24.6" x14ac:dyDescent="0.3">
      <c r="A2" s="1863" t="s">
        <v>820</v>
      </c>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759"/>
      <c r="AF2" s="759" t="s">
        <v>440</v>
      </c>
    </row>
    <row r="3" spans="1:32" ht="22.8" x14ac:dyDescent="0.3">
      <c r="A3" s="964"/>
      <c r="B3" s="965"/>
      <c r="C3" s="965"/>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759"/>
      <c r="AF3" s="759"/>
    </row>
    <row r="4" spans="1:32" ht="20.399999999999999" x14ac:dyDescent="0.3">
      <c r="A4" s="760"/>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59"/>
      <c r="AF4" s="759"/>
    </row>
    <row r="5" spans="1:32" ht="32.25" customHeight="1" x14ac:dyDescent="0.3">
      <c r="A5" s="1865" t="s">
        <v>454</v>
      </c>
      <c r="B5" s="1865" t="s">
        <v>295</v>
      </c>
      <c r="C5" s="1868" t="s">
        <v>295</v>
      </c>
      <c r="D5" s="1868" t="s">
        <v>3</v>
      </c>
      <c r="E5" s="1868" t="s">
        <v>4</v>
      </c>
      <c r="F5" s="1868" t="s">
        <v>5</v>
      </c>
      <c r="G5" s="1868"/>
      <c r="H5" s="1868" t="s">
        <v>6</v>
      </c>
      <c r="I5" s="1868"/>
      <c r="J5" s="1868" t="s">
        <v>7</v>
      </c>
      <c r="K5" s="1868"/>
      <c r="L5" s="1868" t="s">
        <v>8</v>
      </c>
      <c r="M5" s="1868"/>
      <c r="N5" s="1868" t="s">
        <v>9</v>
      </c>
      <c r="O5" s="1868"/>
      <c r="P5" s="1868" t="s">
        <v>10</v>
      </c>
      <c r="Q5" s="1868"/>
      <c r="R5" s="1868" t="s">
        <v>11</v>
      </c>
      <c r="S5" s="1868"/>
      <c r="T5" s="1868" t="s">
        <v>12</v>
      </c>
      <c r="U5" s="1868"/>
      <c r="V5" s="1868" t="s">
        <v>13</v>
      </c>
      <c r="W5" s="1868"/>
      <c r="X5" s="1868" t="s">
        <v>14</v>
      </c>
      <c r="Y5" s="1868"/>
      <c r="Z5" s="1868" t="s">
        <v>15</v>
      </c>
      <c r="AA5" s="1868"/>
      <c r="AB5" s="1868" t="s">
        <v>16</v>
      </c>
      <c r="AC5" s="1868"/>
      <c r="AD5" s="1868" t="s">
        <v>17</v>
      </c>
      <c r="AE5" s="1868"/>
      <c r="AF5" s="1868" t="s">
        <v>18</v>
      </c>
    </row>
    <row r="6" spans="1:32" ht="27.75" customHeight="1" x14ac:dyDescent="0.3">
      <c r="A6" s="1866"/>
      <c r="B6" s="1867"/>
      <c r="C6" s="1868"/>
      <c r="D6" s="1869"/>
      <c r="E6" s="1868"/>
      <c r="F6" s="762"/>
      <c r="G6" s="762"/>
      <c r="H6" s="763"/>
      <c r="I6" s="763"/>
      <c r="J6" s="763"/>
      <c r="K6" s="763"/>
      <c r="L6" s="763"/>
      <c r="M6" s="763"/>
      <c r="N6" s="763"/>
      <c r="O6" s="763"/>
      <c r="P6" s="763"/>
      <c r="Q6" s="763"/>
      <c r="R6" s="763"/>
      <c r="S6" s="763"/>
      <c r="T6" s="763"/>
      <c r="U6" s="763"/>
      <c r="V6" s="763"/>
      <c r="W6" s="763"/>
      <c r="X6" s="763"/>
      <c r="Y6" s="763"/>
      <c r="Z6" s="763"/>
      <c r="AA6" s="763"/>
      <c r="AB6" s="763"/>
      <c r="AC6" s="763"/>
      <c r="AD6" s="763"/>
      <c r="AE6" s="763"/>
      <c r="AF6" s="1868"/>
    </row>
    <row r="7" spans="1:32" ht="36" x14ac:dyDescent="0.3">
      <c r="A7" s="1867"/>
      <c r="B7" s="360" t="s">
        <v>448</v>
      </c>
      <c r="C7" s="793" t="s">
        <v>819</v>
      </c>
      <c r="D7" s="794" t="s">
        <v>819</v>
      </c>
      <c r="E7" s="794" t="s">
        <v>819</v>
      </c>
      <c r="F7" s="764" t="s">
        <v>20</v>
      </c>
      <c r="G7" s="764" t="s">
        <v>21</v>
      </c>
      <c r="H7" s="764" t="s">
        <v>176</v>
      </c>
      <c r="I7" s="764" t="s">
        <v>23</v>
      </c>
      <c r="J7" s="764" t="s">
        <v>176</v>
      </c>
      <c r="K7" s="764" t="s">
        <v>23</v>
      </c>
      <c r="L7" s="764" t="s">
        <v>176</v>
      </c>
      <c r="M7" s="764" t="s">
        <v>23</v>
      </c>
      <c r="N7" s="764" t="s">
        <v>176</v>
      </c>
      <c r="O7" s="764" t="s">
        <v>23</v>
      </c>
      <c r="P7" s="764" t="s">
        <v>176</v>
      </c>
      <c r="Q7" s="764" t="s">
        <v>23</v>
      </c>
      <c r="R7" s="764" t="s">
        <v>176</v>
      </c>
      <c r="S7" s="764" t="s">
        <v>23</v>
      </c>
      <c r="T7" s="764" t="s">
        <v>176</v>
      </c>
      <c r="U7" s="764" t="s">
        <v>23</v>
      </c>
      <c r="V7" s="764" t="s">
        <v>176</v>
      </c>
      <c r="W7" s="764" t="s">
        <v>23</v>
      </c>
      <c r="X7" s="764" t="s">
        <v>176</v>
      </c>
      <c r="Y7" s="764" t="s">
        <v>23</v>
      </c>
      <c r="Z7" s="764" t="s">
        <v>176</v>
      </c>
      <c r="AA7" s="764" t="s">
        <v>23</v>
      </c>
      <c r="AB7" s="764" t="s">
        <v>176</v>
      </c>
      <c r="AC7" s="764" t="s">
        <v>23</v>
      </c>
      <c r="AD7" s="764" t="s">
        <v>176</v>
      </c>
      <c r="AE7" s="764" t="s">
        <v>23</v>
      </c>
      <c r="AF7" s="765"/>
    </row>
    <row r="8" spans="1:32" ht="35.25" customHeight="1" x14ac:dyDescent="0.3">
      <c r="A8" s="1870" t="s">
        <v>455</v>
      </c>
      <c r="B8" s="1870"/>
      <c r="C8" s="1870"/>
      <c r="D8" s="1870"/>
      <c r="E8" s="1870"/>
      <c r="F8" s="1870"/>
      <c r="G8" s="1870"/>
      <c r="H8" s="1870"/>
      <c r="I8" s="1870"/>
      <c r="J8" s="1870"/>
      <c r="K8" s="1870"/>
      <c r="L8" s="1870"/>
      <c r="M8" s="1870"/>
      <c r="N8" s="1870"/>
      <c r="O8" s="1870"/>
      <c r="P8" s="1870"/>
      <c r="Q8" s="1870"/>
      <c r="R8" s="1870"/>
      <c r="S8" s="1870"/>
      <c r="T8" s="1870"/>
      <c r="U8" s="1870"/>
      <c r="V8" s="1870"/>
      <c r="W8" s="1870"/>
      <c r="X8" s="1870"/>
      <c r="Y8" s="1870"/>
      <c r="Z8" s="1870"/>
      <c r="AA8" s="1870"/>
      <c r="AB8" s="1870"/>
      <c r="AC8" s="1870"/>
      <c r="AD8" s="1870"/>
      <c r="AE8" s="1870"/>
      <c r="AF8" s="1870"/>
    </row>
    <row r="9" spans="1:32" ht="20.399999999999999" x14ac:dyDescent="0.3">
      <c r="A9" s="1498" t="s">
        <v>463</v>
      </c>
      <c r="B9" s="1517"/>
      <c r="C9" s="1517"/>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8"/>
      <c r="AF9" s="766"/>
    </row>
    <row r="10" spans="1:32" ht="25.5" customHeight="1" x14ac:dyDescent="0.3">
      <c r="A10" s="767" t="s">
        <v>26</v>
      </c>
      <c r="B10" s="768">
        <f t="shared" ref="B10:AE10" si="0">B11+B12+B13+B15</f>
        <v>0</v>
      </c>
      <c r="C10" s="768">
        <f t="shared" si="0"/>
        <v>0</v>
      </c>
      <c r="D10" s="768">
        <f t="shared" si="0"/>
        <v>0</v>
      </c>
      <c r="E10" s="768">
        <f t="shared" si="0"/>
        <v>0</v>
      </c>
      <c r="F10" s="768">
        <f t="shared" ref="F10:F15" si="1">IFERROR(E10/B10*100,0)</f>
        <v>0</v>
      </c>
      <c r="G10" s="768">
        <f t="shared" ref="G10:G15" si="2">IFERROR(E10/C10*100,0)</f>
        <v>0</v>
      </c>
      <c r="H10" s="768">
        <f>H11+H12+H13+H15</f>
        <v>0</v>
      </c>
      <c r="I10" s="769">
        <f t="shared" si="0"/>
        <v>0</v>
      </c>
      <c r="J10" s="768">
        <f t="shared" si="0"/>
        <v>0</v>
      </c>
      <c r="K10" s="768">
        <f t="shared" si="0"/>
        <v>0</v>
      </c>
      <c r="L10" s="768">
        <f t="shared" si="0"/>
        <v>0</v>
      </c>
      <c r="M10" s="768">
        <f t="shared" si="0"/>
        <v>0</v>
      </c>
      <c r="N10" s="768">
        <f t="shared" si="0"/>
        <v>0</v>
      </c>
      <c r="O10" s="768">
        <f t="shared" si="0"/>
        <v>0</v>
      </c>
      <c r="P10" s="768">
        <f t="shared" si="0"/>
        <v>0</v>
      </c>
      <c r="Q10" s="768">
        <f t="shared" si="0"/>
        <v>0</v>
      </c>
      <c r="R10" s="768">
        <f t="shared" si="0"/>
        <v>0</v>
      </c>
      <c r="S10" s="768">
        <f t="shared" si="0"/>
        <v>0</v>
      </c>
      <c r="T10" s="768">
        <f t="shared" si="0"/>
        <v>0</v>
      </c>
      <c r="U10" s="768">
        <f t="shared" si="0"/>
        <v>0</v>
      </c>
      <c r="V10" s="768">
        <f t="shared" si="0"/>
        <v>0</v>
      </c>
      <c r="W10" s="768">
        <f t="shared" si="0"/>
        <v>0</v>
      </c>
      <c r="X10" s="768">
        <f t="shared" si="0"/>
        <v>0</v>
      </c>
      <c r="Y10" s="768">
        <f t="shared" si="0"/>
        <v>0</v>
      </c>
      <c r="Z10" s="768">
        <f t="shared" si="0"/>
        <v>0</v>
      </c>
      <c r="AA10" s="768">
        <f t="shared" si="0"/>
        <v>0</v>
      </c>
      <c r="AB10" s="768">
        <f t="shared" si="0"/>
        <v>0</v>
      </c>
      <c r="AC10" s="768">
        <f t="shared" si="0"/>
        <v>0</v>
      </c>
      <c r="AD10" s="768">
        <f t="shared" si="0"/>
        <v>0</v>
      </c>
      <c r="AE10" s="768">
        <f t="shared" si="0"/>
        <v>0</v>
      </c>
      <c r="AF10" s="1874"/>
    </row>
    <row r="11" spans="1:32" ht="33.75" customHeight="1" x14ac:dyDescent="0.3">
      <c r="A11" s="770" t="s">
        <v>29</v>
      </c>
      <c r="B11" s="771">
        <f>H11+J11+L11+N11+P11+R11+T11+V11+X11+Z11+AB11+AD11</f>
        <v>0</v>
      </c>
      <c r="C11" s="731">
        <f t="shared" ref="C11:E15" si="3">C18</f>
        <v>0</v>
      </c>
      <c r="D11" s="731">
        <f t="shared" si="3"/>
        <v>0</v>
      </c>
      <c r="E11" s="731">
        <f t="shared" si="3"/>
        <v>0</v>
      </c>
      <c r="F11" s="771">
        <f t="shared" si="1"/>
        <v>0</v>
      </c>
      <c r="G11" s="771">
        <f t="shared" si="2"/>
        <v>0</v>
      </c>
      <c r="H11" s="731">
        <f>H18</f>
        <v>0</v>
      </c>
      <c r="I11" s="731">
        <f t="shared" ref="I11:AE15" si="4">I18</f>
        <v>0</v>
      </c>
      <c r="J11" s="731">
        <f t="shared" si="4"/>
        <v>0</v>
      </c>
      <c r="K11" s="731">
        <f t="shared" si="4"/>
        <v>0</v>
      </c>
      <c r="L11" s="731">
        <f t="shared" si="4"/>
        <v>0</v>
      </c>
      <c r="M11" s="731">
        <f t="shared" si="4"/>
        <v>0</v>
      </c>
      <c r="N11" s="731">
        <f t="shared" si="4"/>
        <v>0</v>
      </c>
      <c r="O11" s="731">
        <f t="shared" si="4"/>
        <v>0</v>
      </c>
      <c r="P11" s="731">
        <f t="shared" si="4"/>
        <v>0</v>
      </c>
      <c r="Q11" s="731">
        <f t="shared" si="4"/>
        <v>0</v>
      </c>
      <c r="R11" s="731">
        <f t="shared" si="4"/>
        <v>0</v>
      </c>
      <c r="S11" s="731">
        <f t="shared" si="4"/>
        <v>0</v>
      </c>
      <c r="T11" s="731">
        <f t="shared" si="4"/>
        <v>0</v>
      </c>
      <c r="U11" s="731">
        <f t="shared" si="4"/>
        <v>0</v>
      </c>
      <c r="V11" s="731">
        <f t="shared" si="4"/>
        <v>0</v>
      </c>
      <c r="W11" s="731">
        <f t="shared" si="4"/>
        <v>0</v>
      </c>
      <c r="X11" s="731">
        <f t="shared" si="4"/>
        <v>0</v>
      </c>
      <c r="Y11" s="731">
        <f t="shared" si="4"/>
        <v>0</v>
      </c>
      <c r="Z11" s="731">
        <f t="shared" si="4"/>
        <v>0</v>
      </c>
      <c r="AA11" s="731">
        <f t="shared" si="4"/>
        <v>0</v>
      </c>
      <c r="AB11" s="731">
        <f t="shared" si="4"/>
        <v>0</v>
      </c>
      <c r="AC11" s="731">
        <f t="shared" si="4"/>
        <v>0</v>
      </c>
      <c r="AD11" s="731">
        <f t="shared" si="4"/>
        <v>0</v>
      </c>
      <c r="AE11" s="731">
        <f t="shared" si="4"/>
        <v>0</v>
      </c>
      <c r="AF11" s="1874"/>
    </row>
    <row r="12" spans="1:32" ht="58.5" customHeight="1" x14ac:dyDescent="0.3">
      <c r="A12" s="770" t="s">
        <v>456</v>
      </c>
      <c r="B12" s="771">
        <f>H12+J12+L12+N12+P12+R12+T12+V12+X12+Z12+AB12+AD12</f>
        <v>0</v>
      </c>
      <c r="C12" s="731">
        <f t="shared" si="3"/>
        <v>0</v>
      </c>
      <c r="D12" s="731">
        <f t="shared" si="3"/>
        <v>0</v>
      </c>
      <c r="E12" s="731">
        <f t="shared" si="3"/>
        <v>0</v>
      </c>
      <c r="F12" s="771">
        <f t="shared" si="1"/>
        <v>0</v>
      </c>
      <c r="G12" s="771">
        <f t="shared" si="2"/>
        <v>0</v>
      </c>
      <c r="H12" s="731">
        <f>H19</f>
        <v>0</v>
      </c>
      <c r="I12" s="731">
        <f t="shared" si="4"/>
        <v>0</v>
      </c>
      <c r="J12" s="731">
        <f t="shared" si="4"/>
        <v>0</v>
      </c>
      <c r="K12" s="731">
        <f t="shared" si="4"/>
        <v>0</v>
      </c>
      <c r="L12" s="731">
        <f t="shared" si="4"/>
        <v>0</v>
      </c>
      <c r="M12" s="731">
        <f t="shared" si="4"/>
        <v>0</v>
      </c>
      <c r="N12" s="731">
        <f t="shared" si="4"/>
        <v>0</v>
      </c>
      <c r="O12" s="731">
        <f t="shared" si="4"/>
        <v>0</v>
      </c>
      <c r="P12" s="731">
        <f t="shared" si="4"/>
        <v>0</v>
      </c>
      <c r="Q12" s="731">
        <f t="shared" si="4"/>
        <v>0</v>
      </c>
      <c r="R12" s="731">
        <f t="shared" si="4"/>
        <v>0</v>
      </c>
      <c r="S12" s="731">
        <f t="shared" si="4"/>
        <v>0</v>
      </c>
      <c r="T12" s="731">
        <f t="shared" si="4"/>
        <v>0</v>
      </c>
      <c r="U12" s="731">
        <f t="shared" si="4"/>
        <v>0</v>
      </c>
      <c r="V12" s="731">
        <f t="shared" si="4"/>
        <v>0</v>
      </c>
      <c r="W12" s="731">
        <f t="shared" si="4"/>
        <v>0</v>
      </c>
      <c r="X12" s="731">
        <f t="shared" si="4"/>
        <v>0</v>
      </c>
      <c r="Y12" s="731">
        <f t="shared" si="4"/>
        <v>0</v>
      </c>
      <c r="Z12" s="731">
        <f t="shared" si="4"/>
        <v>0</v>
      </c>
      <c r="AA12" s="731">
        <f t="shared" si="4"/>
        <v>0</v>
      </c>
      <c r="AB12" s="731">
        <f t="shared" si="4"/>
        <v>0</v>
      </c>
      <c r="AC12" s="731">
        <f t="shared" si="4"/>
        <v>0</v>
      </c>
      <c r="AD12" s="731">
        <f t="shared" si="4"/>
        <v>0</v>
      </c>
      <c r="AE12" s="731">
        <f t="shared" si="4"/>
        <v>0</v>
      </c>
      <c r="AF12" s="1874"/>
    </row>
    <row r="13" spans="1:32" ht="26.25" customHeight="1" x14ac:dyDescent="0.3">
      <c r="A13" s="770" t="s">
        <v>28</v>
      </c>
      <c r="B13" s="771">
        <f>H13+J13+L13+N13+P13+R13+T13+V13+X13+Z13+AB13+AD13</f>
        <v>0</v>
      </c>
      <c r="C13" s="731">
        <f t="shared" si="3"/>
        <v>0</v>
      </c>
      <c r="D13" s="731">
        <f>D20</f>
        <v>0</v>
      </c>
      <c r="E13" s="731">
        <f t="shared" si="3"/>
        <v>0</v>
      </c>
      <c r="F13" s="771">
        <f t="shared" si="1"/>
        <v>0</v>
      </c>
      <c r="G13" s="771">
        <f t="shared" si="2"/>
        <v>0</v>
      </c>
      <c r="H13" s="731">
        <f>H20</f>
        <v>0</v>
      </c>
      <c r="I13" s="731">
        <f t="shared" si="4"/>
        <v>0</v>
      </c>
      <c r="J13" s="731">
        <f t="shared" si="4"/>
        <v>0</v>
      </c>
      <c r="K13" s="731">
        <f t="shared" si="4"/>
        <v>0</v>
      </c>
      <c r="L13" s="731">
        <f t="shared" si="4"/>
        <v>0</v>
      </c>
      <c r="M13" s="731">
        <f t="shared" si="4"/>
        <v>0</v>
      </c>
      <c r="N13" s="731">
        <f t="shared" si="4"/>
        <v>0</v>
      </c>
      <c r="O13" s="731">
        <f t="shared" si="4"/>
        <v>0</v>
      </c>
      <c r="P13" s="731">
        <f t="shared" si="4"/>
        <v>0</v>
      </c>
      <c r="Q13" s="731">
        <f t="shared" si="4"/>
        <v>0</v>
      </c>
      <c r="R13" s="731">
        <f t="shared" si="4"/>
        <v>0</v>
      </c>
      <c r="S13" s="731">
        <f t="shared" si="4"/>
        <v>0</v>
      </c>
      <c r="T13" s="731">
        <f t="shared" si="4"/>
        <v>0</v>
      </c>
      <c r="U13" s="731">
        <f t="shared" si="4"/>
        <v>0</v>
      </c>
      <c r="V13" s="731">
        <f t="shared" si="4"/>
        <v>0</v>
      </c>
      <c r="W13" s="731">
        <f t="shared" si="4"/>
        <v>0</v>
      </c>
      <c r="X13" s="731">
        <f t="shared" si="4"/>
        <v>0</v>
      </c>
      <c r="Y13" s="731">
        <f t="shared" si="4"/>
        <v>0</v>
      </c>
      <c r="Z13" s="731">
        <f t="shared" si="4"/>
        <v>0</v>
      </c>
      <c r="AA13" s="731">
        <f t="shared" si="4"/>
        <v>0</v>
      </c>
      <c r="AB13" s="731">
        <f t="shared" si="4"/>
        <v>0</v>
      </c>
      <c r="AC13" s="731">
        <f t="shared" si="4"/>
        <v>0</v>
      </c>
      <c r="AD13" s="731">
        <f t="shared" si="4"/>
        <v>0</v>
      </c>
      <c r="AE13" s="731">
        <f t="shared" si="4"/>
        <v>0</v>
      </c>
      <c r="AF13" s="1874"/>
    </row>
    <row r="14" spans="1:32" x14ac:dyDescent="0.3">
      <c r="A14" s="733" t="s">
        <v>380</v>
      </c>
      <c r="B14" s="772">
        <f>H14+J14+L14+N14+P14+R14+T14+V14+X14+Z14+AB14+AD14</f>
        <v>0</v>
      </c>
      <c r="C14" s="734">
        <f t="shared" si="3"/>
        <v>0</v>
      </c>
      <c r="D14" s="734">
        <f t="shared" si="3"/>
        <v>0</v>
      </c>
      <c r="E14" s="734">
        <f t="shared" si="3"/>
        <v>0</v>
      </c>
      <c r="F14" s="772">
        <f t="shared" si="1"/>
        <v>0</v>
      </c>
      <c r="G14" s="772">
        <f t="shared" si="2"/>
        <v>0</v>
      </c>
      <c r="H14" s="734">
        <f>H21</f>
        <v>0</v>
      </c>
      <c r="I14" s="734">
        <f t="shared" si="4"/>
        <v>0</v>
      </c>
      <c r="J14" s="734">
        <f t="shared" si="4"/>
        <v>0</v>
      </c>
      <c r="K14" s="734">
        <f t="shared" si="4"/>
        <v>0</v>
      </c>
      <c r="L14" s="734">
        <f t="shared" si="4"/>
        <v>0</v>
      </c>
      <c r="M14" s="734">
        <f t="shared" si="4"/>
        <v>0</v>
      </c>
      <c r="N14" s="734">
        <f t="shared" si="4"/>
        <v>0</v>
      </c>
      <c r="O14" s="734">
        <f t="shared" si="4"/>
        <v>0</v>
      </c>
      <c r="P14" s="734">
        <f t="shared" si="4"/>
        <v>0</v>
      </c>
      <c r="Q14" s="734">
        <f t="shared" si="4"/>
        <v>0</v>
      </c>
      <c r="R14" s="734">
        <f t="shared" si="4"/>
        <v>0</v>
      </c>
      <c r="S14" s="734">
        <f t="shared" si="4"/>
        <v>0</v>
      </c>
      <c r="T14" s="734">
        <f t="shared" si="4"/>
        <v>0</v>
      </c>
      <c r="U14" s="734">
        <f t="shared" si="4"/>
        <v>0</v>
      </c>
      <c r="V14" s="734">
        <f t="shared" si="4"/>
        <v>0</v>
      </c>
      <c r="W14" s="734">
        <f t="shared" si="4"/>
        <v>0</v>
      </c>
      <c r="X14" s="734">
        <f t="shared" si="4"/>
        <v>0</v>
      </c>
      <c r="Y14" s="734">
        <f t="shared" si="4"/>
        <v>0</v>
      </c>
      <c r="Z14" s="734">
        <f t="shared" si="4"/>
        <v>0</v>
      </c>
      <c r="AA14" s="734">
        <f t="shared" si="4"/>
        <v>0</v>
      </c>
      <c r="AB14" s="734">
        <f t="shared" si="4"/>
        <v>0</v>
      </c>
      <c r="AC14" s="734">
        <f t="shared" si="4"/>
        <v>0</v>
      </c>
      <c r="AD14" s="734">
        <f t="shared" si="4"/>
        <v>0</v>
      </c>
      <c r="AE14" s="734">
        <f t="shared" si="4"/>
        <v>0</v>
      </c>
      <c r="AF14" s="1874"/>
    </row>
    <row r="15" spans="1:32" ht="36" x14ac:dyDescent="0.35">
      <c r="A15" s="83" t="s">
        <v>95</v>
      </c>
      <c r="B15" s="771">
        <f>H15+J15+L15+N15+P15+R15+T15+V15+X15+Z15+AB15+AD15</f>
        <v>0</v>
      </c>
      <c r="C15" s="731">
        <f t="shared" si="3"/>
        <v>0</v>
      </c>
      <c r="D15" s="731">
        <f t="shared" si="3"/>
        <v>0</v>
      </c>
      <c r="E15" s="731">
        <f t="shared" si="3"/>
        <v>0</v>
      </c>
      <c r="F15" s="771">
        <f t="shared" si="1"/>
        <v>0</v>
      </c>
      <c r="G15" s="771">
        <f t="shared" si="2"/>
        <v>0</v>
      </c>
      <c r="H15" s="731">
        <f>H22</f>
        <v>0</v>
      </c>
      <c r="I15" s="731">
        <f t="shared" si="4"/>
        <v>0</v>
      </c>
      <c r="J15" s="731">
        <f t="shared" si="4"/>
        <v>0</v>
      </c>
      <c r="K15" s="731">
        <f t="shared" si="4"/>
        <v>0</v>
      </c>
      <c r="L15" s="731">
        <f t="shared" si="4"/>
        <v>0</v>
      </c>
      <c r="M15" s="731">
        <f t="shared" si="4"/>
        <v>0</v>
      </c>
      <c r="N15" s="731">
        <f t="shared" si="4"/>
        <v>0</v>
      </c>
      <c r="O15" s="731">
        <f t="shared" si="4"/>
        <v>0</v>
      </c>
      <c r="P15" s="731">
        <f t="shared" si="4"/>
        <v>0</v>
      </c>
      <c r="Q15" s="731">
        <f t="shared" si="4"/>
        <v>0</v>
      </c>
      <c r="R15" s="731">
        <f t="shared" si="4"/>
        <v>0</v>
      </c>
      <c r="S15" s="731">
        <f t="shared" si="4"/>
        <v>0</v>
      </c>
      <c r="T15" s="731">
        <f t="shared" si="4"/>
        <v>0</v>
      </c>
      <c r="U15" s="731">
        <f t="shared" si="4"/>
        <v>0</v>
      </c>
      <c r="V15" s="731">
        <f t="shared" si="4"/>
        <v>0</v>
      </c>
      <c r="W15" s="731">
        <f t="shared" si="4"/>
        <v>0</v>
      </c>
      <c r="X15" s="731">
        <f t="shared" si="4"/>
        <v>0</v>
      </c>
      <c r="Y15" s="731">
        <f t="shared" si="4"/>
        <v>0</v>
      </c>
      <c r="Z15" s="731">
        <f t="shared" si="4"/>
        <v>0</v>
      </c>
      <c r="AA15" s="731">
        <f t="shared" si="4"/>
        <v>0</v>
      </c>
      <c r="AB15" s="731">
        <f t="shared" si="4"/>
        <v>0</v>
      </c>
      <c r="AC15" s="731">
        <f t="shared" si="4"/>
        <v>0</v>
      </c>
      <c r="AD15" s="731">
        <f t="shared" si="4"/>
        <v>0</v>
      </c>
      <c r="AE15" s="731">
        <f t="shared" si="4"/>
        <v>0</v>
      </c>
      <c r="AF15" s="1874"/>
    </row>
    <row r="16" spans="1:32" ht="18" x14ac:dyDescent="0.3">
      <c r="A16" s="1502" t="s">
        <v>457</v>
      </c>
      <c r="B16" s="1503"/>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4"/>
      <c r="AF16" s="773"/>
    </row>
    <row r="17" spans="1:32" ht="26.25" customHeight="1" x14ac:dyDescent="0.3">
      <c r="A17" s="767" t="s">
        <v>26</v>
      </c>
      <c r="B17" s="768">
        <f>B18+B19+B20+B22</f>
        <v>0</v>
      </c>
      <c r="C17" s="768">
        <f t="shared" ref="C17:E17" si="5">C18+C19+C20+C22</f>
        <v>0</v>
      </c>
      <c r="D17" s="768">
        <f t="shared" si="5"/>
        <v>0</v>
      </c>
      <c r="E17" s="768">
        <f t="shared" si="5"/>
        <v>0</v>
      </c>
      <c r="F17" s="768">
        <f t="shared" ref="F17:F22" si="6">IFERROR(E17/B17*100,0)</f>
        <v>0</v>
      </c>
      <c r="G17" s="768">
        <f t="shared" ref="G17:G22" si="7">IFERROR(E17/C17*100,0)</f>
        <v>0</v>
      </c>
      <c r="H17" s="768">
        <f t="shared" ref="H17:AE17" si="8">H18+H19+H20+H22</f>
        <v>0</v>
      </c>
      <c r="I17" s="768">
        <f t="shared" si="8"/>
        <v>0</v>
      </c>
      <c r="J17" s="768">
        <f t="shared" si="8"/>
        <v>0</v>
      </c>
      <c r="K17" s="768">
        <f t="shared" si="8"/>
        <v>0</v>
      </c>
      <c r="L17" s="768">
        <f t="shared" si="8"/>
        <v>0</v>
      </c>
      <c r="M17" s="768">
        <f t="shared" si="8"/>
        <v>0</v>
      </c>
      <c r="N17" s="768">
        <f t="shared" si="8"/>
        <v>0</v>
      </c>
      <c r="O17" s="768">
        <f t="shared" si="8"/>
        <v>0</v>
      </c>
      <c r="P17" s="768">
        <f t="shared" si="8"/>
        <v>0</v>
      </c>
      <c r="Q17" s="768">
        <f t="shared" si="8"/>
        <v>0</v>
      </c>
      <c r="R17" s="768">
        <f t="shared" si="8"/>
        <v>0</v>
      </c>
      <c r="S17" s="768">
        <f t="shared" si="8"/>
        <v>0</v>
      </c>
      <c r="T17" s="768">
        <f t="shared" si="8"/>
        <v>0</v>
      </c>
      <c r="U17" s="768">
        <f t="shared" si="8"/>
        <v>0</v>
      </c>
      <c r="V17" s="768">
        <f t="shared" si="8"/>
        <v>0</v>
      </c>
      <c r="W17" s="768">
        <f t="shared" si="8"/>
        <v>0</v>
      </c>
      <c r="X17" s="768">
        <f t="shared" si="8"/>
        <v>0</v>
      </c>
      <c r="Y17" s="768">
        <f t="shared" si="8"/>
        <v>0</v>
      </c>
      <c r="Z17" s="768">
        <f t="shared" si="8"/>
        <v>0</v>
      </c>
      <c r="AA17" s="768">
        <f t="shared" si="8"/>
        <v>0</v>
      </c>
      <c r="AB17" s="768">
        <f t="shared" si="8"/>
        <v>0</v>
      </c>
      <c r="AC17" s="768">
        <f t="shared" si="8"/>
        <v>0</v>
      </c>
      <c r="AD17" s="768">
        <f t="shared" si="8"/>
        <v>0</v>
      </c>
      <c r="AE17" s="768">
        <f t="shared" si="8"/>
        <v>0</v>
      </c>
      <c r="AF17" s="1875"/>
    </row>
    <row r="18" spans="1:32" ht="25.5" customHeight="1" x14ac:dyDescent="0.3">
      <c r="A18" s="770" t="s">
        <v>29</v>
      </c>
      <c r="B18" s="771">
        <f t="shared" ref="B18:B49" si="9">H18+J18+L18+N18+P18+R18+T18+V18+X18+Z18+AB18+AD18</f>
        <v>0</v>
      </c>
      <c r="C18" s="771">
        <f>H18+J18+L18+N18+P18+R18</f>
        <v>0</v>
      </c>
      <c r="D18" s="771">
        <f>E18</f>
        <v>0</v>
      </c>
      <c r="E18" s="771">
        <f>I18+K18+M18+O18+Q18+S18+U18+W18+Y18+AA18+AC18+AE18</f>
        <v>0</v>
      </c>
      <c r="F18" s="771">
        <f t="shared" si="6"/>
        <v>0</v>
      </c>
      <c r="G18" s="771">
        <f t="shared" si="7"/>
        <v>0</v>
      </c>
      <c r="H18" s="730">
        <v>0</v>
      </c>
      <c r="I18" s="730">
        <v>0</v>
      </c>
      <c r="J18" s="730">
        <v>0</v>
      </c>
      <c r="K18" s="730">
        <v>0</v>
      </c>
      <c r="L18" s="730">
        <v>0</v>
      </c>
      <c r="M18" s="730">
        <v>0</v>
      </c>
      <c r="N18" s="730">
        <v>0</v>
      </c>
      <c r="O18" s="730">
        <v>0</v>
      </c>
      <c r="P18" s="730">
        <v>0</v>
      </c>
      <c r="Q18" s="730">
        <v>0</v>
      </c>
      <c r="R18" s="730">
        <v>0</v>
      </c>
      <c r="S18" s="730">
        <v>0</v>
      </c>
      <c r="T18" s="730">
        <v>0</v>
      </c>
      <c r="U18" s="730">
        <v>0</v>
      </c>
      <c r="V18" s="730">
        <v>0</v>
      </c>
      <c r="W18" s="730">
        <v>0</v>
      </c>
      <c r="X18" s="730">
        <v>0</v>
      </c>
      <c r="Y18" s="730">
        <v>0</v>
      </c>
      <c r="Z18" s="730">
        <v>0</v>
      </c>
      <c r="AA18" s="730">
        <v>0</v>
      </c>
      <c r="AB18" s="730">
        <v>0</v>
      </c>
      <c r="AC18" s="730">
        <v>0</v>
      </c>
      <c r="AD18" s="730">
        <v>0</v>
      </c>
      <c r="AE18" s="730">
        <v>0</v>
      </c>
      <c r="AF18" s="1875"/>
    </row>
    <row r="19" spans="1:32" ht="24" customHeight="1" x14ac:dyDescent="0.3">
      <c r="A19" s="770" t="s">
        <v>458</v>
      </c>
      <c r="B19" s="771">
        <f t="shared" si="9"/>
        <v>0</v>
      </c>
      <c r="C19" s="771">
        <f t="shared" ref="C19:C22" si="10">H19+J19+L19+N19+P19+R19</f>
        <v>0</v>
      </c>
      <c r="D19" s="771">
        <f>E19</f>
        <v>0</v>
      </c>
      <c r="E19" s="771">
        <f t="shared" ref="E19:E22" si="11">I19+K19+M19+O19+Q19+S19+U19+W19+Y19+AA19+AC19+AE19</f>
        <v>0</v>
      </c>
      <c r="F19" s="771">
        <f t="shared" si="6"/>
        <v>0</v>
      </c>
      <c r="G19" s="771">
        <f t="shared" si="7"/>
        <v>0</v>
      </c>
      <c r="H19" s="730">
        <v>0</v>
      </c>
      <c r="I19" s="730">
        <v>0</v>
      </c>
      <c r="J19" s="730">
        <v>0</v>
      </c>
      <c r="K19" s="730">
        <v>0</v>
      </c>
      <c r="L19" s="730">
        <v>0</v>
      </c>
      <c r="M19" s="730">
        <v>0</v>
      </c>
      <c r="N19" s="730">
        <v>0</v>
      </c>
      <c r="O19" s="730">
        <v>0</v>
      </c>
      <c r="P19" s="730">
        <v>0</v>
      </c>
      <c r="Q19" s="730">
        <v>0</v>
      </c>
      <c r="R19" s="730">
        <v>0</v>
      </c>
      <c r="S19" s="730">
        <v>0</v>
      </c>
      <c r="T19" s="730">
        <v>0</v>
      </c>
      <c r="U19" s="730">
        <v>0</v>
      </c>
      <c r="V19" s="730">
        <v>0</v>
      </c>
      <c r="W19" s="730">
        <v>0</v>
      </c>
      <c r="X19" s="730">
        <v>0</v>
      </c>
      <c r="Y19" s="730">
        <v>0</v>
      </c>
      <c r="Z19" s="730">
        <v>0</v>
      </c>
      <c r="AA19" s="730">
        <v>0</v>
      </c>
      <c r="AB19" s="730">
        <v>0</v>
      </c>
      <c r="AC19" s="730">
        <v>0</v>
      </c>
      <c r="AD19" s="730">
        <v>0</v>
      </c>
      <c r="AE19" s="730">
        <v>0</v>
      </c>
      <c r="AF19" s="1875"/>
    </row>
    <row r="20" spans="1:32" ht="25.5" customHeight="1" x14ac:dyDescent="0.3">
      <c r="A20" s="774" t="s">
        <v>28</v>
      </c>
      <c r="B20" s="771">
        <f t="shared" si="9"/>
        <v>0</v>
      </c>
      <c r="C20" s="771">
        <f t="shared" si="10"/>
        <v>0</v>
      </c>
      <c r="D20" s="771">
        <f>E20</f>
        <v>0</v>
      </c>
      <c r="E20" s="771">
        <f t="shared" si="11"/>
        <v>0</v>
      </c>
      <c r="F20" s="771">
        <f t="shared" si="6"/>
        <v>0</v>
      </c>
      <c r="G20" s="771">
        <f t="shared" si="7"/>
        <v>0</v>
      </c>
      <c r="H20" s="730">
        <v>0</v>
      </c>
      <c r="I20" s="730">
        <v>0</v>
      </c>
      <c r="J20" s="730">
        <v>0</v>
      </c>
      <c r="K20" s="730">
        <v>0</v>
      </c>
      <c r="L20" s="730">
        <v>0</v>
      </c>
      <c r="M20" s="730">
        <v>0</v>
      </c>
      <c r="N20" s="730">
        <v>0</v>
      </c>
      <c r="O20" s="730">
        <v>0</v>
      </c>
      <c r="P20" s="730">
        <v>0</v>
      </c>
      <c r="Q20" s="730">
        <v>0</v>
      </c>
      <c r="R20" s="730">
        <v>0</v>
      </c>
      <c r="S20" s="730">
        <v>0</v>
      </c>
      <c r="T20" s="730">
        <v>0</v>
      </c>
      <c r="U20" s="730">
        <v>0</v>
      </c>
      <c r="V20" s="730">
        <v>0</v>
      </c>
      <c r="W20" s="730">
        <v>0</v>
      </c>
      <c r="X20" s="730">
        <v>0</v>
      </c>
      <c r="Y20" s="730">
        <v>0</v>
      </c>
      <c r="Z20" s="730">
        <v>0</v>
      </c>
      <c r="AA20" s="730">
        <v>0</v>
      </c>
      <c r="AB20" s="730">
        <v>0</v>
      </c>
      <c r="AC20" s="730">
        <v>0</v>
      </c>
      <c r="AD20" s="730">
        <v>0</v>
      </c>
      <c r="AE20" s="730">
        <v>0</v>
      </c>
      <c r="AF20" s="1875"/>
    </row>
    <row r="21" spans="1:32" ht="16.8" x14ac:dyDescent="0.3">
      <c r="A21" s="733" t="s">
        <v>380</v>
      </c>
      <c r="B21" s="772">
        <f t="shared" si="9"/>
        <v>0</v>
      </c>
      <c r="C21" s="771">
        <f t="shared" si="10"/>
        <v>0</v>
      </c>
      <c r="D21" s="772">
        <f>E21</f>
        <v>0</v>
      </c>
      <c r="E21" s="772">
        <f t="shared" si="11"/>
        <v>0</v>
      </c>
      <c r="F21" s="772">
        <f t="shared" si="6"/>
        <v>0</v>
      </c>
      <c r="G21" s="772">
        <f t="shared" si="7"/>
        <v>0</v>
      </c>
      <c r="H21" s="730">
        <v>0</v>
      </c>
      <c r="I21" s="730">
        <v>0</v>
      </c>
      <c r="J21" s="730">
        <v>0</v>
      </c>
      <c r="K21" s="730">
        <v>0</v>
      </c>
      <c r="L21" s="730">
        <v>0</v>
      </c>
      <c r="M21" s="730">
        <v>0</v>
      </c>
      <c r="N21" s="730">
        <v>0</v>
      </c>
      <c r="O21" s="730">
        <v>0</v>
      </c>
      <c r="P21" s="730">
        <v>0</v>
      </c>
      <c r="Q21" s="730">
        <v>0</v>
      </c>
      <c r="R21" s="730">
        <v>0</v>
      </c>
      <c r="S21" s="730">
        <v>0</v>
      </c>
      <c r="T21" s="730">
        <v>0</v>
      </c>
      <c r="U21" s="730">
        <v>0</v>
      </c>
      <c r="V21" s="730">
        <v>0</v>
      </c>
      <c r="W21" s="730">
        <v>0</v>
      </c>
      <c r="X21" s="730">
        <v>0</v>
      </c>
      <c r="Y21" s="730">
        <v>0</v>
      </c>
      <c r="Z21" s="730">
        <v>0</v>
      </c>
      <c r="AA21" s="730">
        <v>0</v>
      </c>
      <c r="AB21" s="730">
        <v>0</v>
      </c>
      <c r="AC21" s="730">
        <v>0</v>
      </c>
      <c r="AD21" s="730">
        <v>0</v>
      </c>
      <c r="AE21" s="730">
        <v>0</v>
      </c>
      <c r="AF21" s="1875"/>
    </row>
    <row r="22" spans="1:32" ht="36" x14ac:dyDescent="0.35">
      <c r="A22" s="83" t="s">
        <v>95</v>
      </c>
      <c r="B22" s="771">
        <f t="shared" si="9"/>
        <v>0</v>
      </c>
      <c r="C22" s="771">
        <f t="shared" si="10"/>
        <v>0</v>
      </c>
      <c r="D22" s="771">
        <f>E22</f>
        <v>0</v>
      </c>
      <c r="E22" s="771">
        <f t="shared" si="11"/>
        <v>0</v>
      </c>
      <c r="F22" s="771">
        <f t="shared" si="6"/>
        <v>0</v>
      </c>
      <c r="G22" s="771">
        <f t="shared" si="7"/>
        <v>0</v>
      </c>
      <c r="H22" s="730">
        <v>0</v>
      </c>
      <c r="I22" s="730">
        <v>0</v>
      </c>
      <c r="J22" s="730">
        <v>0</v>
      </c>
      <c r="K22" s="730">
        <v>0</v>
      </c>
      <c r="L22" s="730">
        <v>0</v>
      </c>
      <c r="M22" s="730">
        <v>0</v>
      </c>
      <c r="N22" s="730">
        <v>0</v>
      </c>
      <c r="O22" s="730">
        <v>0</v>
      </c>
      <c r="P22" s="730">
        <v>0</v>
      </c>
      <c r="Q22" s="730">
        <v>0</v>
      </c>
      <c r="R22" s="730">
        <v>0</v>
      </c>
      <c r="S22" s="730">
        <v>0</v>
      </c>
      <c r="T22" s="730">
        <v>0</v>
      </c>
      <c r="U22" s="730">
        <v>0</v>
      </c>
      <c r="V22" s="730">
        <v>0</v>
      </c>
      <c r="W22" s="730">
        <v>0</v>
      </c>
      <c r="X22" s="730">
        <v>0</v>
      </c>
      <c r="Y22" s="730">
        <v>0</v>
      </c>
      <c r="Z22" s="730">
        <v>0</v>
      </c>
      <c r="AA22" s="730">
        <v>0</v>
      </c>
      <c r="AB22" s="730">
        <v>0</v>
      </c>
      <c r="AC22" s="730">
        <v>0</v>
      </c>
      <c r="AD22" s="730">
        <v>0</v>
      </c>
      <c r="AE22" s="730">
        <v>0</v>
      </c>
      <c r="AF22" s="1875"/>
    </row>
    <row r="23" spans="1:32" ht="20.399999999999999" x14ac:dyDescent="0.3">
      <c r="A23" s="1498" t="s">
        <v>464</v>
      </c>
      <c r="B23" s="1517"/>
      <c r="C23" s="1517"/>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8"/>
      <c r="AF23" s="775"/>
    </row>
    <row r="24" spans="1:32" ht="21.75" customHeight="1" x14ac:dyDescent="0.3">
      <c r="A24" s="776" t="s">
        <v>26</v>
      </c>
      <c r="B24" s="777">
        <f t="shared" ref="B24:AE24" si="12">B25+B26+B27+B29</f>
        <v>0</v>
      </c>
      <c r="C24" s="777">
        <f t="shared" si="12"/>
        <v>0</v>
      </c>
      <c r="D24" s="777">
        <f t="shared" si="12"/>
        <v>0</v>
      </c>
      <c r="E24" s="777">
        <f t="shared" si="12"/>
        <v>0</v>
      </c>
      <c r="F24" s="768">
        <f>IFERROR(E24/B24*100,0)</f>
        <v>0</v>
      </c>
      <c r="G24" s="768">
        <f>IFERROR(E24/C24*100,0)</f>
        <v>0</v>
      </c>
      <c r="H24" s="777">
        <f t="shared" si="12"/>
        <v>0</v>
      </c>
      <c r="I24" s="778">
        <f t="shared" si="12"/>
        <v>0</v>
      </c>
      <c r="J24" s="777">
        <f t="shared" si="12"/>
        <v>0</v>
      </c>
      <c r="K24" s="777">
        <f t="shared" si="12"/>
        <v>0</v>
      </c>
      <c r="L24" s="777">
        <f t="shared" si="12"/>
        <v>0</v>
      </c>
      <c r="M24" s="777">
        <f t="shared" si="12"/>
        <v>0</v>
      </c>
      <c r="N24" s="777">
        <f t="shared" si="12"/>
        <v>0</v>
      </c>
      <c r="O24" s="777">
        <f t="shared" si="12"/>
        <v>0</v>
      </c>
      <c r="P24" s="777">
        <f t="shared" si="12"/>
        <v>0</v>
      </c>
      <c r="Q24" s="777">
        <f t="shared" si="12"/>
        <v>0</v>
      </c>
      <c r="R24" s="777">
        <f t="shared" si="12"/>
        <v>0</v>
      </c>
      <c r="S24" s="777">
        <f t="shared" si="12"/>
        <v>0</v>
      </c>
      <c r="T24" s="777">
        <f t="shared" si="12"/>
        <v>0</v>
      </c>
      <c r="U24" s="777">
        <f t="shared" si="12"/>
        <v>0</v>
      </c>
      <c r="V24" s="777">
        <f t="shared" si="12"/>
        <v>0</v>
      </c>
      <c r="W24" s="777">
        <f t="shared" si="12"/>
        <v>0</v>
      </c>
      <c r="X24" s="777">
        <f t="shared" si="12"/>
        <v>0</v>
      </c>
      <c r="Y24" s="777">
        <f t="shared" si="12"/>
        <v>0</v>
      </c>
      <c r="Z24" s="777">
        <f t="shared" si="12"/>
        <v>0</v>
      </c>
      <c r="AA24" s="777">
        <f t="shared" si="12"/>
        <v>0</v>
      </c>
      <c r="AB24" s="777">
        <f t="shared" si="12"/>
        <v>0</v>
      </c>
      <c r="AC24" s="777">
        <f t="shared" si="12"/>
        <v>0</v>
      </c>
      <c r="AD24" s="777">
        <f t="shared" si="12"/>
        <v>0</v>
      </c>
      <c r="AE24" s="777">
        <f t="shared" si="12"/>
        <v>0</v>
      </c>
      <c r="AF24" s="1871"/>
    </row>
    <row r="25" spans="1:32" ht="22.5" customHeight="1" x14ac:dyDescent="0.3">
      <c r="A25" s="774" t="s">
        <v>29</v>
      </c>
      <c r="B25" s="771">
        <f t="shared" si="9"/>
        <v>0</v>
      </c>
      <c r="C25" s="771">
        <f>H25+J25+L25+N25+P25+R25</f>
        <v>0</v>
      </c>
      <c r="D25" s="771">
        <f t="shared" ref="D25:D29" si="13">E25</f>
        <v>0</v>
      </c>
      <c r="E25" s="771">
        <f>I25+K25+M25+O25+Q25+S25+U25+W25+Y25+AA25+AC25+AE25</f>
        <v>0</v>
      </c>
      <c r="F25" s="771">
        <f t="shared" ref="F25:F29" si="14">IFERROR(E25/B25*100,0)</f>
        <v>0</v>
      </c>
      <c r="G25" s="771">
        <f t="shared" ref="G25:G29" si="15">IFERROR(E25/C25*100,0)</f>
        <v>0</v>
      </c>
      <c r="H25" s="730">
        <v>0</v>
      </c>
      <c r="I25" s="730">
        <v>0</v>
      </c>
      <c r="J25" s="730">
        <v>0</v>
      </c>
      <c r="K25" s="730">
        <v>0</v>
      </c>
      <c r="L25" s="730">
        <v>0</v>
      </c>
      <c r="M25" s="730">
        <v>0</v>
      </c>
      <c r="N25" s="730">
        <v>0</v>
      </c>
      <c r="O25" s="730">
        <v>0</v>
      </c>
      <c r="P25" s="730">
        <v>0</v>
      </c>
      <c r="Q25" s="730">
        <v>0</v>
      </c>
      <c r="R25" s="730">
        <v>0</v>
      </c>
      <c r="S25" s="730">
        <v>0</v>
      </c>
      <c r="T25" s="730">
        <v>0</v>
      </c>
      <c r="U25" s="730">
        <v>0</v>
      </c>
      <c r="V25" s="730">
        <v>0</v>
      </c>
      <c r="W25" s="730">
        <v>0</v>
      </c>
      <c r="X25" s="730">
        <v>0</v>
      </c>
      <c r="Y25" s="730">
        <v>0</v>
      </c>
      <c r="Z25" s="730">
        <v>0</v>
      </c>
      <c r="AA25" s="730">
        <v>0</v>
      </c>
      <c r="AB25" s="730">
        <v>0</v>
      </c>
      <c r="AC25" s="730">
        <v>0</v>
      </c>
      <c r="AD25" s="730">
        <v>0</v>
      </c>
      <c r="AE25" s="730">
        <v>0</v>
      </c>
      <c r="AF25" s="1872"/>
    </row>
    <row r="26" spans="1:32" ht="27.75" customHeight="1" x14ac:dyDescent="0.3">
      <c r="A26" s="774" t="s">
        <v>458</v>
      </c>
      <c r="B26" s="771">
        <f t="shared" si="9"/>
        <v>0</v>
      </c>
      <c r="C26" s="771">
        <f t="shared" ref="C26:C29" si="16">H26+J26+L26+N26+P26+R26</f>
        <v>0</v>
      </c>
      <c r="D26" s="771">
        <f t="shared" si="13"/>
        <v>0</v>
      </c>
      <c r="E26" s="771">
        <f t="shared" ref="E26:E29" si="17">I26+K26+M26+O26+Q26+S26+U26+W26+Y26+AA26+AC26+AE26</f>
        <v>0</v>
      </c>
      <c r="F26" s="771">
        <f t="shared" si="14"/>
        <v>0</v>
      </c>
      <c r="G26" s="771">
        <f t="shared" si="15"/>
        <v>0</v>
      </c>
      <c r="H26" s="730">
        <v>0</v>
      </c>
      <c r="I26" s="730">
        <v>0</v>
      </c>
      <c r="J26" s="730">
        <v>0</v>
      </c>
      <c r="K26" s="730">
        <v>0</v>
      </c>
      <c r="L26" s="730">
        <v>0</v>
      </c>
      <c r="M26" s="730">
        <v>0</v>
      </c>
      <c r="N26" s="730">
        <v>0</v>
      </c>
      <c r="O26" s="730">
        <v>0</v>
      </c>
      <c r="P26" s="730">
        <v>0</v>
      </c>
      <c r="Q26" s="730">
        <v>0</v>
      </c>
      <c r="R26" s="730">
        <v>0</v>
      </c>
      <c r="S26" s="730">
        <v>0</v>
      </c>
      <c r="T26" s="730">
        <v>0</v>
      </c>
      <c r="U26" s="730">
        <v>0</v>
      </c>
      <c r="V26" s="730">
        <v>0</v>
      </c>
      <c r="W26" s="730">
        <v>0</v>
      </c>
      <c r="X26" s="730">
        <v>0</v>
      </c>
      <c r="Y26" s="730">
        <v>0</v>
      </c>
      <c r="Z26" s="730">
        <v>0</v>
      </c>
      <c r="AA26" s="730">
        <v>0</v>
      </c>
      <c r="AB26" s="730">
        <v>0</v>
      </c>
      <c r="AC26" s="730">
        <v>0</v>
      </c>
      <c r="AD26" s="730">
        <v>0</v>
      </c>
      <c r="AE26" s="730">
        <v>0</v>
      </c>
      <c r="AF26" s="1872"/>
    </row>
    <row r="27" spans="1:32" ht="29.25" customHeight="1" x14ac:dyDescent="0.3">
      <c r="A27" s="774" t="s">
        <v>28</v>
      </c>
      <c r="B27" s="771">
        <f t="shared" si="9"/>
        <v>0</v>
      </c>
      <c r="C27" s="771">
        <f t="shared" si="16"/>
        <v>0</v>
      </c>
      <c r="D27" s="771">
        <f>E27</f>
        <v>0</v>
      </c>
      <c r="E27" s="771">
        <f t="shared" si="17"/>
        <v>0</v>
      </c>
      <c r="F27" s="771">
        <f t="shared" si="14"/>
        <v>0</v>
      </c>
      <c r="G27" s="771">
        <f t="shared" si="15"/>
        <v>0</v>
      </c>
      <c r="H27" s="730">
        <v>0</v>
      </c>
      <c r="I27" s="730">
        <v>0</v>
      </c>
      <c r="J27" s="730">
        <v>0</v>
      </c>
      <c r="K27" s="730">
        <v>0</v>
      </c>
      <c r="L27" s="730">
        <v>0</v>
      </c>
      <c r="M27" s="730">
        <v>0</v>
      </c>
      <c r="N27" s="730">
        <v>0</v>
      </c>
      <c r="O27" s="730">
        <v>0</v>
      </c>
      <c r="P27" s="730">
        <v>0</v>
      </c>
      <c r="Q27" s="730">
        <v>0</v>
      </c>
      <c r="R27" s="730">
        <v>0</v>
      </c>
      <c r="S27" s="730">
        <v>0</v>
      </c>
      <c r="T27" s="730">
        <v>0</v>
      </c>
      <c r="U27" s="730">
        <v>0</v>
      </c>
      <c r="V27" s="730">
        <v>0</v>
      </c>
      <c r="W27" s="730">
        <v>0</v>
      </c>
      <c r="X27" s="730">
        <v>0</v>
      </c>
      <c r="Y27" s="730">
        <v>0</v>
      </c>
      <c r="Z27" s="730">
        <v>0</v>
      </c>
      <c r="AA27" s="730">
        <v>0</v>
      </c>
      <c r="AB27" s="730">
        <v>0</v>
      </c>
      <c r="AC27" s="730">
        <v>0</v>
      </c>
      <c r="AD27" s="730">
        <v>0</v>
      </c>
      <c r="AE27" s="730">
        <v>0</v>
      </c>
      <c r="AF27" s="1872"/>
    </row>
    <row r="28" spans="1:32" ht="16.8" x14ac:dyDescent="0.3">
      <c r="A28" s="733" t="s">
        <v>380</v>
      </c>
      <c r="B28" s="772">
        <f t="shared" si="9"/>
        <v>0</v>
      </c>
      <c r="C28" s="771">
        <f t="shared" si="16"/>
        <v>0</v>
      </c>
      <c r="D28" s="772">
        <f t="shared" si="13"/>
        <v>0</v>
      </c>
      <c r="E28" s="772">
        <f t="shared" si="17"/>
        <v>0</v>
      </c>
      <c r="F28" s="771">
        <f t="shared" si="14"/>
        <v>0</v>
      </c>
      <c r="G28" s="771">
        <f t="shared" si="15"/>
        <v>0</v>
      </c>
      <c r="H28" s="735">
        <v>0</v>
      </c>
      <c r="I28" s="735">
        <v>0</v>
      </c>
      <c r="J28" s="735">
        <v>0</v>
      </c>
      <c r="K28" s="735">
        <v>0</v>
      </c>
      <c r="L28" s="735">
        <v>0</v>
      </c>
      <c r="M28" s="735">
        <v>0</v>
      </c>
      <c r="N28" s="735">
        <v>0</v>
      </c>
      <c r="O28" s="735">
        <v>0</v>
      </c>
      <c r="P28" s="735">
        <v>0</v>
      </c>
      <c r="Q28" s="735">
        <v>0</v>
      </c>
      <c r="R28" s="735">
        <v>0</v>
      </c>
      <c r="S28" s="735">
        <v>0</v>
      </c>
      <c r="T28" s="735">
        <v>0</v>
      </c>
      <c r="U28" s="735">
        <v>0</v>
      </c>
      <c r="V28" s="735">
        <v>0</v>
      </c>
      <c r="W28" s="735">
        <v>0</v>
      </c>
      <c r="X28" s="735">
        <v>0</v>
      </c>
      <c r="Y28" s="735">
        <v>0</v>
      </c>
      <c r="Z28" s="735">
        <v>0</v>
      </c>
      <c r="AA28" s="735">
        <v>0</v>
      </c>
      <c r="AB28" s="735">
        <v>0</v>
      </c>
      <c r="AC28" s="735">
        <v>0</v>
      </c>
      <c r="AD28" s="735">
        <v>0</v>
      </c>
      <c r="AE28" s="735">
        <v>0</v>
      </c>
      <c r="AF28" s="1872"/>
    </row>
    <row r="29" spans="1:32" ht="36" x14ac:dyDescent="0.35">
      <c r="A29" s="83" t="s">
        <v>95</v>
      </c>
      <c r="B29" s="771">
        <f t="shared" si="9"/>
        <v>0</v>
      </c>
      <c r="C29" s="771">
        <f t="shared" si="16"/>
        <v>0</v>
      </c>
      <c r="D29" s="771">
        <f t="shared" si="13"/>
        <v>0</v>
      </c>
      <c r="E29" s="771">
        <f t="shared" si="17"/>
        <v>0</v>
      </c>
      <c r="F29" s="771">
        <f t="shared" si="14"/>
        <v>0</v>
      </c>
      <c r="G29" s="771">
        <f t="shared" si="15"/>
        <v>0</v>
      </c>
      <c r="H29" s="730">
        <v>0</v>
      </c>
      <c r="I29" s="730">
        <v>0</v>
      </c>
      <c r="J29" s="730">
        <v>0</v>
      </c>
      <c r="K29" s="730">
        <v>0</v>
      </c>
      <c r="L29" s="730">
        <v>0</v>
      </c>
      <c r="M29" s="730">
        <v>0</v>
      </c>
      <c r="N29" s="730">
        <v>0</v>
      </c>
      <c r="O29" s="730">
        <v>0</v>
      </c>
      <c r="P29" s="730">
        <v>0</v>
      </c>
      <c r="Q29" s="730">
        <v>0</v>
      </c>
      <c r="R29" s="730">
        <v>0</v>
      </c>
      <c r="S29" s="730">
        <v>0</v>
      </c>
      <c r="T29" s="730">
        <v>0</v>
      </c>
      <c r="U29" s="730">
        <v>0</v>
      </c>
      <c r="V29" s="730">
        <v>0</v>
      </c>
      <c r="W29" s="730">
        <v>0</v>
      </c>
      <c r="X29" s="730">
        <v>0</v>
      </c>
      <c r="Y29" s="730">
        <v>0</v>
      </c>
      <c r="Z29" s="730">
        <v>0</v>
      </c>
      <c r="AA29" s="730">
        <v>0</v>
      </c>
      <c r="AB29" s="730">
        <v>0</v>
      </c>
      <c r="AC29" s="730">
        <v>0</v>
      </c>
      <c r="AD29" s="730">
        <v>0</v>
      </c>
      <c r="AE29" s="730">
        <v>0</v>
      </c>
      <c r="AF29" s="1873"/>
    </row>
    <row r="30" spans="1:32" ht="67.2" x14ac:dyDescent="0.3">
      <c r="A30" s="780" t="s">
        <v>459</v>
      </c>
      <c r="B30" s="781">
        <f t="shared" ref="B30:AE30" si="18">B31+B32+B33+B35</f>
        <v>0</v>
      </c>
      <c r="C30" s="781">
        <f t="shared" si="18"/>
        <v>0</v>
      </c>
      <c r="D30" s="781">
        <f t="shared" si="18"/>
        <v>0</v>
      </c>
      <c r="E30" s="781">
        <f t="shared" si="18"/>
        <v>0</v>
      </c>
      <c r="F30" s="781" t="e">
        <f>E30/B30*100</f>
        <v>#DIV/0!</v>
      </c>
      <c r="G30" s="781" t="e">
        <f>E30/C30*100</f>
        <v>#DIV/0!</v>
      </c>
      <c r="H30" s="781">
        <f t="shared" si="18"/>
        <v>0</v>
      </c>
      <c r="I30" s="781">
        <f t="shared" si="18"/>
        <v>0</v>
      </c>
      <c r="J30" s="781">
        <f t="shared" si="18"/>
        <v>0</v>
      </c>
      <c r="K30" s="781">
        <f t="shared" si="18"/>
        <v>0</v>
      </c>
      <c r="L30" s="781">
        <f t="shared" si="18"/>
        <v>0</v>
      </c>
      <c r="M30" s="781">
        <f t="shared" si="18"/>
        <v>0</v>
      </c>
      <c r="N30" s="781">
        <f t="shared" si="18"/>
        <v>0</v>
      </c>
      <c r="O30" s="781">
        <f t="shared" si="18"/>
        <v>0</v>
      </c>
      <c r="P30" s="781">
        <f t="shared" si="18"/>
        <v>0</v>
      </c>
      <c r="Q30" s="781">
        <f t="shared" si="18"/>
        <v>0</v>
      </c>
      <c r="R30" s="781">
        <f t="shared" si="18"/>
        <v>0</v>
      </c>
      <c r="S30" s="781">
        <f t="shared" si="18"/>
        <v>0</v>
      </c>
      <c r="T30" s="781">
        <f t="shared" si="18"/>
        <v>0</v>
      </c>
      <c r="U30" s="781">
        <f t="shared" si="18"/>
        <v>0</v>
      </c>
      <c r="V30" s="781">
        <f t="shared" si="18"/>
        <v>0</v>
      </c>
      <c r="W30" s="781">
        <f t="shared" si="18"/>
        <v>0</v>
      </c>
      <c r="X30" s="781">
        <f t="shared" si="18"/>
        <v>0</v>
      </c>
      <c r="Y30" s="781">
        <f t="shared" si="18"/>
        <v>0</v>
      </c>
      <c r="Z30" s="781">
        <f t="shared" si="18"/>
        <v>0</v>
      </c>
      <c r="AA30" s="781">
        <f t="shared" si="18"/>
        <v>0</v>
      </c>
      <c r="AB30" s="781">
        <f t="shared" si="18"/>
        <v>0</v>
      </c>
      <c r="AC30" s="781">
        <f t="shared" si="18"/>
        <v>0</v>
      </c>
      <c r="AD30" s="781">
        <f t="shared" si="18"/>
        <v>0</v>
      </c>
      <c r="AE30" s="781">
        <f t="shared" si="18"/>
        <v>0</v>
      </c>
      <c r="AF30" s="1874"/>
    </row>
    <row r="31" spans="1:32" ht="25.5" customHeight="1" x14ac:dyDescent="0.3">
      <c r="A31" s="774" t="s">
        <v>29</v>
      </c>
      <c r="B31" s="771">
        <f t="shared" si="9"/>
        <v>0</v>
      </c>
      <c r="C31" s="771">
        <f>C25+C11</f>
        <v>0</v>
      </c>
      <c r="D31" s="771">
        <f>D25+D11</f>
        <v>0</v>
      </c>
      <c r="E31" s="771">
        <f>E25+E11</f>
        <v>0</v>
      </c>
      <c r="F31" s="771" t="e">
        <f t="shared" ref="F31:F35" si="19">E31/B31*100</f>
        <v>#DIV/0!</v>
      </c>
      <c r="G31" s="771" t="e">
        <f t="shared" ref="G31:G35" si="20">E31/C31*100</f>
        <v>#DIV/0!</v>
      </c>
      <c r="H31" s="771">
        <f>H25+H11</f>
        <v>0</v>
      </c>
      <c r="I31" s="771">
        <f t="shared" ref="I31:AE31" si="21">I25+I11</f>
        <v>0</v>
      </c>
      <c r="J31" s="771">
        <f t="shared" si="21"/>
        <v>0</v>
      </c>
      <c r="K31" s="771">
        <f t="shared" si="21"/>
        <v>0</v>
      </c>
      <c r="L31" s="771">
        <f t="shared" si="21"/>
        <v>0</v>
      </c>
      <c r="M31" s="771">
        <f t="shared" si="21"/>
        <v>0</v>
      </c>
      <c r="N31" s="771">
        <f t="shared" si="21"/>
        <v>0</v>
      </c>
      <c r="O31" s="771">
        <f t="shared" si="21"/>
        <v>0</v>
      </c>
      <c r="P31" s="771">
        <f t="shared" si="21"/>
        <v>0</v>
      </c>
      <c r="Q31" s="771">
        <f t="shared" si="21"/>
        <v>0</v>
      </c>
      <c r="R31" s="771">
        <f t="shared" si="21"/>
        <v>0</v>
      </c>
      <c r="S31" s="771">
        <f t="shared" si="21"/>
        <v>0</v>
      </c>
      <c r="T31" s="771">
        <f t="shared" si="21"/>
        <v>0</v>
      </c>
      <c r="U31" s="771">
        <f t="shared" si="21"/>
        <v>0</v>
      </c>
      <c r="V31" s="771">
        <f t="shared" si="21"/>
        <v>0</v>
      </c>
      <c r="W31" s="771">
        <f t="shared" si="21"/>
        <v>0</v>
      </c>
      <c r="X31" s="771">
        <f t="shared" si="21"/>
        <v>0</v>
      </c>
      <c r="Y31" s="771">
        <f t="shared" si="21"/>
        <v>0</v>
      </c>
      <c r="Z31" s="771">
        <f t="shared" si="21"/>
        <v>0</v>
      </c>
      <c r="AA31" s="771">
        <f t="shared" si="21"/>
        <v>0</v>
      </c>
      <c r="AB31" s="771">
        <f t="shared" si="21"/>
        <v>0</v>
      </c>
      <c r="AC31" s="771">
        <f t="shared" si="21"/>
        <v>0</v>
      </c>
      <c r="AD31" s="771">
        <f t="shared" si="21"/>
        <v>0</v>
      </c>
      <c r="AE31" s="771">
        <f t="shared" si="21"/>
        <v>0</v>
      </c>
      <c r="AF31" s="1874"/>
    </row>
    <row r="32" spans="1:32" ht="26.25" customHeight="1" x14ac:dyDescent="0.3">
      <c r="A32" s="774" t="s">
        <v>458</v>
      </c>
      <c r="B32" s="771">
        <f t="shared" si="9"/>
        <v>0</v>
      </c>
      <c r="C32" s="771">
        <f>C26+C12</f>
        <v>0</v>
      </c>
      <c r="D32" s="771">
        <f t="shared" ref="D32:E32" si="22">D26+D12</f>
        <v>0</v>
      </c>
      <c r="E32" s="771">
        <f t="shared" si="22"/>
        <v>0</v>
      </c>
      <c r="F32" s="771" t="e">
        <f t="shared" si="19"/>
        <v>#DIV/0!</v>
      </c>
      <c r="G32" s="771" t="e">
        <f t="shared" si="20"/>
        <v>#DIV/0!</v>
      </c>
      <c r="H32" s="771">
        <f>H26+H12</f>
        <v>0</v>
      </c>
      <c r="I32" s="771">
        <f t="shared" ref="I32:AE32" si="23">I26+I12</f>
        <v>0</v>
      </c>
      <c r="J32" s="771">
        <f t="shared" si="23"/>
        <v>0</v>
      </c>
      <c r="K32" s="771">
        <f t="shared" si="23"/>
        <v>0</v>
      </c>
      <c r="L32" s="771">
        <f t="shared" si="23"/>
        <v>0</v>
      </c>
      <c r="M32" s="771">
        <f t="shared" si="23"/>
        <v>0</v>
      </c>
      <c r="N32" s="771">
        <f t="shared" si="23"/>
        <v>0</v>
      </c>
      <c r="O32" s="771">
        <f t="shared" si="23"/>
        <v>0</v>
      </c>
      <c r="P32" s="771">
        <f t="shared" si="23"/>
        <v>0</v>
      </c>
      <c r="Q32" s="771">
        <f t="shared" si="23"/>
        <v>0</v>
      </c>
      <c r="R32" s="771">
        <f t="shared" si="23"/>
        <v>0</v>
      </c>
      <c r="S32" s="771">
        <f t="shared" si="23"/>
        <v>0</v>
      </c>
      <c r="T32" s="771">
        <f t="shared" si="23"/>
        <v>0</v>
      </c>
      <c r="U32" s="771">
        <f t="shared" si="23"/>
        <v>0</v>
      </c>
      <c r="V32" s="771">
        <f t="shared" si="23"/>
        <v>0</v>
      </c>
      <c r="W32" s="771">
        <f t="shared" si="23"/>
        <v>0</v>
      </c>
      <c r="X32" s="771">
        <f t="shared" si="23"/>
        <v>0</v>
      </c>
      <c r="Y32" s="771">
        <f t="shared" si="23"/>
        <v>0</v>
      </c>
      <c r="Z32" s="771">
        <f t="shared" si="23"/>
        <v>0</v>
      </c>
      <c r="AA32" s="771">
        <f t="shared" si="23"/>
        <v>0</v>
      </c>
      <c r="AB32" s="771">
        <f t="shared" si="23"/>
        <v>0</v>
      </c>
      <c r="AC32" s="771">
        <f t="shared" si="23"/>
        <v>0</v>
      </c>
      <c r="AD32" s="771">
        <f t="shared" si="23"/>
        <v>0</v>
      </c>
      <c r="AE32" s="771">
        <f t="shared" si="23"/>
        <v>0</v>
      </c>
      <c r="AF32" s="1874"/>
    </row>
    <row r="33" spans="1:32" ht="26.25" customHeight="1" x14ac:dyDescent="0.3">
      <c r="A33" s="774" t="s">
        <v>28</v>
      </c>
      <c r="B33" s="771">
        <f t="shared" si="9"/>
        <v>0</v>
      </c>
      <c r="C33" s="771">
        <f>+C27+C13</f>
        <v>0</v>
      </c>
      <c r="D33" s="771">
        <f t="shared" ref="D33:E33" si="24">+D27+D13</f>
        <v>0</v>
      </c>
      <c r="E33" s="771">
        <f t="shared" si="24"/>
        <v>0</v>
      </c>
      <c r="F33" s="771" t="e">
        <f t="shared" si="19"/>
        <v>#DIV/0!</v>
      </c>
      <c r="G33" s="771" t="e">
        <f t="shared" si="20"/>
        <v>#DIV/0!</v>
      </c>
      <c r="H33" s="771">
        <f>H27+H13</f>
        <v>0</v>
      </c>
      <c r="I33" s="771">
        <f t="shared" ref="I33:AE33" si="25">I27+I13</f>
        <v>0</v>
      </c>
      <c r="J33" s="771">
        <f t="shared" si="25"/>
        <v>0</v>
      </c>
      <c r="K33" s="771">
        <f t="shared" si="25"/>
        <v>0</v>
      </c>
      <c r="L33" s="771">
        <f t="shared" si="25"/>
        <v>0</v>
      </c>
      <c r="M33" s="771">
        <f t="shared" si="25"/>
        <v>0</v>
      </c>
      <c r="N33" s="771">
        <f t="shared" si="25"/>
        <v>0</v>
      </c>
      <c r="O33" s="771">
        <f t="shared" si="25"/>
        <v>0</v>
      </c>
      <c r="P33" s="771">
        <f t="shared" si="25"/>
        <v>0</v>
      </c>
      <c r="Q33" s="771">
        <f t="shared" si="25"/>
        <v>0</v>
      </c>
      <c r="R33" s="771">
        <f t="shared" si="25"/>
        <v>0</v>
      </c>
      <c r="S33" s="771">
        <f t="shared" si="25"/>
        <v>0</v>
      </c>
      <c r="T33" s="771">
        <f t="shared" si="25"/>
        <v>0</v>
      </c>
      <c r="U33" s="771">
        <f t="shared" si="25"/>
        <v>0</v>
      </c>
      <c r="V33" s="771">
        <f t="shared" si="25"/>
        <v>0</v>
      </c>
      <c r="W33" s="771">
        <f t="shared" si="25"/>
        <v>0</v>
      </c>
      <c r="X33" s="771">
        <f t="shared" si="25"/>
        <v>0</v>
      </c>
      <c r="Y33" s="771">
        <f t="shared" si="25"/>
        <v>0</v>
      </c>
      <c r="Z33" s="771">
        <f t="shared" si="25"/>
        <v>0</v>
      </c>
      <c r="AA33" s="771">
        <f t="shared" si="25"/>
        <v>0</v>
      </c>
      <c r="AB33" s="771">
        <f t="shared" si="25"/>
        <v>0</v>
      </c>
      <c r="AC33" s="771">
        <f t="shared" si="25"/>
        <v>0</v>
      </c>
      <c r="AD33" s="771">
        <f t="shared" si="25"/>
        <v>0</v>
      </c>
      <c r="AE33" s="771">
        <f t="shared" si="25"/>
        <v>0</v>
      </c>
      <c r="AF33" s="1874"/>
    </row>
    <row r="34" spans="1:32" ht="16.8" x14ac:dyDescent="0.3">
      <c r="A34" s="733" t="s">
        <v>380</v>
      </c>
      <c r="B34" s="771">
        <f t="shared" si="9"/>
        <v>0</v>
      </c>
      <c r="C34" s="772">
        <f>C28+C14</f>
        <v>0</v>
      </c>
      <c r="D34" s="772">
        <f t="shared" ref="D34:E34" si="26">D28+D14</f>
        <v>0</v>
      </c>
      <c r="E34" s="772">
        <f t="shared" si="26"/>
        <v>0</v>
      </c>
      <c r="F34" s="771" t="e">
        <f t="shared" si="19"/>
        <v>#DIV/0!</v>
      </c>
      <c r="G34" s="771" t="e">
        <f t="shared" si="20"/>
        <v>#DIV/0!</v>
      </c>
      <c r="H34" s="772">
        <f>H28+H14</f>
        <v>0</v>
      </c>
      <c r="I34" s="772">
        <f t="shared" ref="I34:AE34" si="27">I28+I14</f>
        <v>0</v>
      </c>
      <c r="J34" s="772">
        <f t="shared" si="27"/>
        <v>0</v>
      </c>
      <c r="K34" s="772">
        <f t="shared" si="27"/>
        <v>0</v>
      </c>
      <c r="L34" s="772">
        <f t="shared" si="27"/>
        <v>0</v>
      </c>
      <c r="M34" s="772">
        <f t="shared" si="27"/>
        <v>0</v>
      </c>
      <c r="N34" s="772">
        <f t="shared" si="27"/>
        <v>0</v>
      </c>
      <c r="O34" s="772">
        <f t="shared" si="27"/>
        <v>0</v>
      </c>
      <c r="P34" s="772">
        <f t="shared" si="27"/>
        <v>0</v>
      </c>
      <c r="Q34" s="772">
        <f t="shared" si="27"/>
        <v>0</v>
      </c>
      <c r="R34" s="772">
        <f t="shared" si="27"/>
        <v>0</v>
      </c>
      <c r="S34" s="772">
        <f t="shared" si="27"/>
        <v>0</v>
      </c>
      <c r="T34" s="772">
        <f t="shared" si="27"/>
        <v>0</v>
      </c>
      <c r="U34" s="772">
        <f t="shared" si="27"/>
        <v>0</v>
      </c>
      <c r="V34" s="772">
        <f t="shared" si="27"/>
        <v>0</v>
      </c>
      <c r="W34" s="772">
        <f t="shared" si="27"/>
        <v>0</v>
      </c>
      <c r="X34" s="772">
        <f t="shared" si="27"/>
        <v>0</v>
      </c>
      <c r="Y34" s="772">
        <f t="shared" si="27"/>
        <v>0</v>
      </c>
      <c r="Z34" s="772">
        <f t="shared" si="27"/>
        <v>0</v>
      </c>
      <c r="AA34" s="772">
        <f t="shared" si="27"/>
        <v>0</v>
      </c>
      <c r="AB34" s="772">
        <f t="shared" si="27"/>
        <v>0</v>
      </c>
      <c r="AC34" s="772">
        <f t="shared" si="27"/>
        <v>0</v>
      </c>
      <c r="AD34" s="772">
        <f t="shared" si="27"/>
        <v>0</v>
      </c>
      <c r="AE34" s="772">
        <f t="shared" si="27"/>
        <v>0</v>
      </c>
      <c r="AF34" s="1874"/>
    </row>
    <row r="35" spans="1:32" ht="36" x14ac:dyDescent="0.35">
      <c r="A35" s="83" t="s">
        <v>95</v>
      </c>
      <c r="B35" s="771">
        <f t="shared" si="9"/>
        <v>0</v>
      </c>
      <c r="C35" s="771">
        <f>C29+C15</f>
        <v>0</v>
      </c>
      <c r="D35" s="771">
        <f t="shared" ref="D35:E35" si="28">D29+D15</f>
        <v>0</v>
      </c>
      <c r="E35" s="771">
        <f t="shared" si="28"/>
        <v>0</v>
      </c>
      <c r="F35" s="771" t="e">
        <f t="shared" si="19"/>
        <v>#DIV/0!</v>
      </c>
      <c r="G35" s="771" t="e">
        <f t="shared" si="20"/>
        <v>#DIV/0!</v>
      </c>
      <c r="H35" s="771">
        <f>H29+H15</f>
        <v>0</v>
      </c>
      <c r="I35" s="771">
        <f t="shared" ref="I35:AE35" si="29">I29+I15</f>
        <v>0</v>
      </c>
      <c r="J35" s="771">
        <f t="shared" si="29"/>
        <v>0</v>
      </c>
      <c r="K35" s="771">
        <f t="shared" si="29"/>
        <v>0</v>
      </c>
      <c r="L35" s="771">
        <f t="shared" si="29"/>
        <v>0</v>
      </c>
      <c r="M35" s="771">
        <f t="shared" si="29"/>
        <v>0</v>
      </c>
      <c r="N35" s="771">
        <f t="shared" si="29"/>
        <v>0</v>
      </c>
      <c r="O35" s="771">
        <f t="shared" si="29"/>
        <v>0</v>
      </c>
      <c r="P35" s="771">
        <f t="shared" si="29"/>
        <v>0</v>
      </c>
      <c r="Q35" s="771">
        <f t="shared" si="29"/>
        <v>0</v>
      </c>
      <c r="R35" s="771">
        <f t="shared" si="29"/>
        <v>0</v>
      </c>
      <c r="S35" s="771">
        <f t="shared" si="29"/>
        <v>0</v>
      </c>
      <c r="T35" s="771">
        <f t="shared" si="29"/>
        <v>0</v>
      </c>
      <c r="U35" s="771">
        <f t="shared" si="29"/>
        <v>0</v>
      </c>
      <c r="V35" s="771">
        <f t="shared" si="29"/>
        <v>0</v>
      </c>
      <c r="W35" s="771">
        <f t="shared" si="29"/>
        <v>0</v>
      </c>
      <c r="X35" s="771">
        <f t="shared" si="29"/>
        <v>0</v>
      </c>
      <c r="Y35" s="771">
        <f t="shared" si="29"/>
        <v>0</v>
      </c>
      <c r="Z35" s="771">
        <f t="shared" si="29"/>
        <v>0</v>
      </c>
      <c r="AA35" s="771">
        <f t="shared" si="29"/>
        <v>0</v>
      </c>
      <c r="AB35" s="771">
        <f t="shared" si="29"/>
        <v>0</v>
      </c>
      <c r="AC35" s="771">
        <f t="shared" si="29"/>
        <v>0</v>
      </c>
      <c r="AD35" s="771">
        <f t="shared" si="29"/>
        <v>0</v>
      </c>
      <c r="AE35" s="771">
        <f t="shared" si="29"/>
        <v>0</v>
      </c>
      <c r="AF35" s="1874"/>
    </row>
    <row r="36" spans="1:32" ht="22.8" x14ac:dyDescent="0.3">
      <c r="A36" s="1870" t="s">
        <v>460</v>
      </c>
      <c r="B36" s="1870"/>
      <c r="C36" s="1870"/>
      <c r="D36" s="1870"/>
      <c r="E36" s="1870"/>
      <c r="F36" s="1870"/>
      <c r="G36" s="1870"/>
      <c r="H36" s="1870"/>
      <c r="I36" s="1870"/>
      <c r="J36" s="1870"/>
      <c r="K36" s="1870"/>
      <c r="L36" s="1870"/>
      <c r="M36" s="1870"/>
      <c r="N36" s="1870"/>
      <c r="O36" s="1870"/>
      <c r="P36" s="1870"/>
      <c r="Q36" s="1870"/>
      <c r="R36" s="1870"/>
      <c r="S36" s="1870"/>
      <c r="T36" s="1870"/>
      <c r="U36" s="1870"/>
      <c r="V36" s="1870"/>
      <c r="W36" s="1870"/>
      <c r="X36" s="1870"/>
      <c r="Y36" s="1870"/>
      <c r="Z36" s="1870"/>
      <c r="AA36" s="1870"/>
      <c r="AB36" s="1870"/>
      <c r="AC36" s="1870"/>
      <c r="AD36" s="1870"/>
      <c r="AE36" s="1870"/>
      <c r="AF36" s="1870"/>
    </row>
    <row r="37" spans="1:32" ht="31.5" customHeight="1" x14ac:dyDescent="0.3">
      <c r="A37" s="1522" t="s">
        <v>465</v>
      </c>
      <c r="B37" s="1523"/>
      <c r="C37" s="1523"/>
      <c r="D37" s="1523"/>
      <c r="E37" s="152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4"/>
      <c r="AF37" s="782"/>
    </row>
    <row r="38" spans="1:32" ht="26.25" customHeight="1" x14ac:dyDescent="0.3">
      <c r="A38" s="776" t="s">
        <v>26</v>
      </c>
      <c r="B38" s="777">
        <f>B39+B40+B41+B43</f>
        <v>169</v>
      </c>
      <c r="C38" s="777">
        <f>C39+C40+C41+C43</f>
        <v>169</v>
      </c>
      <c r="D38" s="777">
        <f>D39+D40+D41+D43</f>
        <v>169</v>
      </c>
      <c r="E38" s="777">
        <f t="shared" ref="E38" si="30">E39+E40+E41+E43</f>
        <v>169</v>
      </c>
      <c r="F38" s="768">
        <f t="shared" ref="F38:F39" si="31">E38/B38*100</f>
        <v>100</v>
      </c>
      <c r="G38" s="768">
        <f t="shared" ref="G38:G39" si="32">E38/C38*100</f>
        <v>100</v>
      </c>
      <c r="H38" s="777">
        <f t="shared" ref="H38:AE38" si="33">H39+H40+H41+H43</f>
        <v>0</v>
      </c>
      <c r="I38" s="778">
        <f t="shared" si="33"/>
        <v>0</v>
      </c>
      <c r="J38" s="777">
        <f t="shared" si="33"/>
        <v>13.31</v>
      </c>
      <c r="K38" s="777">
        <f t="shared" si="33"/>
        <v>13.31</v>
      </c>
      <c r="L38" s="777">
        <f t="shared" si="33"/>
        <v>13.3</v>
      </c>
      <c r="M38" s="777">
        <f t="shared" si="33"/>
        <v>13.3</v>
      </c>
      <c r="N38" s="777">
        <f t="shared" si="33"/>
        <v>26.61</v>
      </c>
      <c r="O38" s="777">
        <f t="shared" si="33"/>
        <v>13.31</v>
      </c>
      <c r="P38" s="777">
        <f t="shared" si="33"/>
        <v>0</v>
      </c>
      <c r="Q38" s="777">
        <f t="shared" si="33"/>
        <v>12.7</v>
      </c>
      <c r="R38" s="777">
        <f t="shared" si="33"/>
        <v>13.31</v>
      </c>
      <c r="S38" s="777">
        <f t="shared" si="33"/>
        <v>13.31</v>
      </c>
      <c r="T38" s="777">
        <f t="shared" si="33"/>
        <v>13.31</v>
      </c>
      <c r="U38" s="777">
        <f t="shared" si="33"/>
        <v>13.3</v>
      </c>
      <c r="V38" s="777">
        <f t="shared" si="33"/>
        <v>13.31</v>
      </c>
      <c r="W38" s="777">
        <f t="shared" si="33"/>
        <v>10.89</v>
      </c>
      <c r="X38" s="777">
        <f t="shared" si="33"/>
        <v>13.3</v>
      </c>
      <c r="Y38" s="777">
        <f t="shared" si="33"/>
        <v>12.7</v>
      </c>
      <c r="Z38" s="777">
        <f t="shared" si="33"/>
        <v>13.31</v>
      </c>
      <c r="AA38" s="777">
        <f t="shared" si="33"/>
        <v>7.86</v>
      </c>
      <c r="AB38" s="777">
        <f t="shared" si="33"/>
        <v>13.31</v>
      </c>
      <c r="AC38" s="777">
        <f t="shared" si="33"/>
        <v>7.58</v>
      </c>
      <c r="AD38" s="777">
        <f t="shared" si="33"/>
        <v>35.93</v>
      </c>
      <c r="AE38" s="777">
        <f t="shared" si="33"/>
        <v>50.74</v>
      </c>
      <c r="AF38" s="1877"/>
    </row>
    <row r="39" spans="1:32" ht="29.25" customHeight="1" x14ac:dyDescent="0.3">
      <c r="A39" s="774" t="s">
        <v>29</v>
      </c>
      <c r="B39" s="771">
        <f t="shared" si="9"/>
        <v>0</v>
      </c>
      <c r="C39" s="771">
        <f>H39+J39+L39+N39+P39+R39+T39+V39+X39+Z39+AB39+AD39</f>
        <v>0</v>
      </c>
      <c r="D39" s="771">
        <f>E39</f>
        <v>0</v>
      </c>
      <c r="E39" s="771">
        <f>I39+K39+M39+O39+Q39+S39+U39+W39+Y39+AA39+AC39+AE39</f>
        <v>0</v>
      </c>
      <c r="F39" s="771" t="e">
        <f t="shared" si="31"/>
        <v>#DIV/0!</v>
      </c>
      <c r="G39" s="771" t="e">
        <f t="shared" si="32"/>
        <v>#DIV/0!</v>
      </c>
      <c r="H39" s="731">
        <v>0</v>
      </c>
      <c r="I39" s="731">
        <v>0</v>
      </c>
      <c r="J39" s="731">
        <v>0</v>
      </c>
      <c r="K39" s="731">
        <v>0</v>
      </c>
      <c r="L39" s="731">
        <v>0</v>
      </c>
      <c r="M39" s="731">
        <v>0</v>
      </c>
      <c r="N39" s="731">
        <v>0</v>
      </c>
      <c r="O39" s="731">
        <v>0</v>
      </c>
      <c r="P39" s="731">
        <v>0</v>
      </c>
      <c r="Q39" s="731">
        <v>0</v>
      </c>
      <c r="R39" s="731">
        <v>0</v>
      </c>
      <c r="S39" s="731">
        <v>0</v>
      </c>
      <c r="T39" s="731">
        <v>0</v>
      </c>
      <c r="U39" s="731">
        <v>0</v>
      </c>
      <c r="V39" s="731">
        <v>0</v>
      </c>
      <c r="W39" s="731">
        <v>0</v>
      </c>
      <c r="X39" s="731">
        <v>0</v>
      </c>
      <c r="Y39" s="731">
        <v>0</v>
      </c>
      <c r="Z39" s="731">
        <v>0</v>
      </c>
      <c r="AA39" s="731">
        <v>0</v>
      </c>
      <c r="AB39" s="731">
        <v>0</v>
      </c>
      <c r="AC39" s="731">
        <v>0</v>
      </c>
      <c r="AD39" s="731">
        <v>0</v>
      </c>
      <c r="AE39" s="731">
        <v>0</v>
      </c>
      <c r="AF39" s="1878"/>
    </row>
    <row r="40" spans="1:32" ht="30" customHeight="1" x14ac:dyDescent="0.3">
      <c r="A40" s="774" t="s">
        <v>382</v>
      </c>
      <c r="B40" s="771">
        <f>H40+J40+L40+N40+P40+R40+T40+V40+X40+Z40+AB40+AD40</f>
        <v>169</v>
      </c>
      <c r="C40" s="771">
        <f>H40+J40+L40+N40+P40+R40+T40+V40+X40+Z40+AB40+AD40</f>
        <v>169</v>
      </c>
      <c r="D40" s="783">
        <v>169</v>
      </c>
      <c r="E40" s="771">
        <f>I40+K40+M40+O40+Q40+S40+U40+W40+Y40+AA40+AC40+AE40</f>
        <v>169</v>
      </c>
      <c r="F40" s="771">
        <f>E40/B40*100</f>
        <v>100</v>
      </c>
      <c r="G40" s="771">
        <f>E40/C40*100</f>
        <v>100</v>
      </c>
      <c r="H40" s="731">
        <v>0</v>
      </c>
      <c r="I40" s="731">
        <v>0</v>
      </c>
      <c r="J40" s="784">
        <v>13.31</v>
      </c>
      <c r="K40" s="784">
        <v>13.31</v>
      </c>
      <c r="L40" s="784">
        <v>13.3</v>
      </c>
      <c r="M40" s="784">
        <v>13.3</v>
      </c>
      <c r="N40" s="784">
        <v>26.61</v>
      </c>
      <c r="O40" s="784">
        <v>13.31</v>
      </c>
      <c r="P40" s="784">
        <v>0</v>
      </c>
      <c r="Q40" s="784">
        <v>12.7</v>
      </c>
      <c r="R40" s="784">
        <v>13.31</v>
      </c>
      <c r="S40" s="784">
        <v>13.31</v>
      </c>
      <c r="T40" s="784">
        <v>13.31</v>
      </c>
      <c r="U40" s="784">
        <v>13.3</v>
      </c>
      <c r="V40" s="784">
        <v>13.31</v>
      </c>
      <c r="W40" s="784">
        <v>10.89</v>
      </c>
      <c r="X40" s="784">
        <v>13.3</v>
      </c>
      <c r="Y40" s="779">
        <v>12.7</v>
      </c>
      <c r="Z40" s="784">
        <v>13.31</v>
      </c>
      <c r="AA40" s="784">
        <v>7.86</v>
      </c>
      <c r="AB40" s="784">
        <v>13.31</v>
      </c>
      <c r="AC40" s="784">
        <v>7.58</v>
      </c>
      <c r="AD40" s="784">
        <v>35.93</v>
      </c>
      <c r="AE40" s="784">
        <v>50.74</v>
      </c>
      <c r="AF40" s="1878"/>
    </row>
    <row r="41" spans="1:32" ht="29.25" customHeight="1" x14ac:dyDescent="0.3">
      <c r="A41" s="774" t="s">
        <v>28</v>
      </c>
      <c r="B41" s="771">
        <f t="shared" si="9"/>
        <v>0</v>
      </c>
      <c r="C41" s="771">
        <f>H41+J41+L41+N41+P41+R41+T41+V41+X41+Z41+AB41+AD41</f>
        <v>0</v>
      </c>
      <c r="D41" s="771">
        <f t="shared" ref="D41:D43" si="34">E41</f>
        <v>0</v>
      </c>
      <c r="E41" s="771">
        <f t="shared" ref="E41:E43" si="35">I41+K41+M41+O41+Q41+S41+U41+W41+Y41+AA41+AC41+AE41</f>
        <v>0</v>
      </c>
      <c r="F41" s="771" t="e">
        <f t="shared" ref="F41:F43" si="36">E41/B41*100</f>
        <v>#DIV/0!</v>
      </c>
      <c r="G41" s="771" t="e">
        <f t="shared" ref="G41:G43" si="37">E41/C41*100</f>
        <v>#DIV/0!</v>
      </c>
      <c r="H41" s="731">
        <v>0</v>
      </c>
      <c r="I41" s="731">
        <v>0</v>
      </c>
      <c r="J41" s="731">
        <v>0</v>
      </c>
      <c r="K41" s="731">
        <v>0</v>
      </c>
      <c r="L41" s="731">
        <v>0</v>
      </c>
      <c r="M41" s="731">
        <v>0</v>
      </c>
      <c r="N41" s="731">
        <v>0</v>
      </c>
      <c r="O41" s="731">
        <v>0</v>
      </c>
      <c r="P41" s="731">
        <v>0</v>
      </c>
      <c r="Q41" s="731">
        <v>0</v>
      </c>
      <c r="R41" s="731">
        <v>0</v>
      </c>
      <c r="S41" s="731">
        <v>0</v>
      </c>
      <c r="T41" s="731">
        <v>0</v>
      </c>
      <c r="U41" s="731">
        <v>0</v>
      </c>
      <c r="V41" s="731">
        <v>0</v>
      </c>
      <c r="W41" s="731">
        <v>0</v>
      </c>
      <c r="X41" s="731">
        <v>0</v>
      </c>
      <c r="Y41" s="731">
        <v>0</v>
      </c>
      <c r="Z41" s="731">
        <v>0</v>
      </c>
      <c r="AA41" s="731">
        <v>0</v>
      </c>
      <c r="AB41" s="731">
        <v>0</v>
      </c>
      <c r="AC41" s="731">
        <v>0</v>
      </c>
      <c r="AD41" s="731">
        <v>0</v>
      </c>
      <c r="AE41" s="731">
        <v>0</v>
      </c>
      <c r="AF41" s="1878"/>
    </row>
    <row r="42" spans="1:32" ht="16.8" x14ac:dyDescent="0.3">
      <c r="A42" s="733" t="s">
        <v>380</v>
      </c>
      <c r="B42" s="772">
        <f t="shared" si="9"/>
        <v>0</v>
      </c>
      <c r="C42" s="771">
        <f>H42+J42+L42+N42+P42+R42+T42+V42+X42+Z42+AB42+AD42</f>
        <v>0</v>
      </c>
      <c r="D42" s="772">
        <f t="shared" si="34"/>
        <v>0</v>
      </c>
      <c r="E42" s="772">
        <f t="shared" si="35"/>
        <v>0</v>
      </c>
      <c r="F42" s="771" t="e">
        <f t="shared" si="36"/>
        <v>#DIV/0!</v>
      </c>
      <c r="G42" s="771" t="e">
        <f t="shared" si="37"/>
        <v>#DIV/0!</v>
      </c>
      <c r="H42" s="734">
        <v>0</v>
      </c>
      <c r="I42" s="734">
        <v>0</v>
      </c>
      <c r="J42" s="734">
        <v>0</v>
      </c>
      <c r="K42" s="734">
        <v>0</v>
      </c>
      <c r="L42" s="734">
        <v>0</v>
      </c>
      <c r="M42" s="734">
        <v>0</v>
      </c>
      <c r="N42" s="734">
        <v>0</v>
      </c>
      <c r="O42" s="734">
        <v>0</v>
      </c>
      <c r="P42" s="734">
        <v>0</v>
      </c>
      <c r="Q42" s="734">
        <v>0</v>
      </c>
      <c r="R42" s="734">
        <v>0</v>
      </c>
      <c r="S42" s="734">
        <v>0</v>
      </c>
      <c r="T42" s="734">
        <v>0</v>
      </c>
      <c r="U42" s="734">
        <v>0</v>
      </c>
      <c r="V42" s="734">
        <v>0</v>
      </c>
      <c r="W42" s="734">
        <v>0</v>
      </c>
      <c r="X42" s="734">
        <v>0</v>
      </c>
      <c r="Y42" s="734">
        <v>0</v>
      </c>
      <c r="Z42" s="734">
        <v>0</v>
      </c>
      <c r="AA42" s="734">
        <v>0</v>
      </c>
      <c r="AB42" s="734">
        <v>0</v>
      </c>
      <c r="AC42" s="734">
        <v>0</v>
      </c>
      <c r="AD42" s="734">
        <v>0</v>
      </c>
      <c r="AE42" s="734">
        <v>0</v>
      </c>
      <c r="AF42" s="1878"/>
    </row>
    <row r="43" spans="1:32" ht="37.5" customHeight="1" x14ac:dyDescent="0.35">
      <c r="A43" s="83" t="s">
        <v>95</v>
      </c>
      <c r="B43" s="771">
        <f t="shared" si="9"/>
        <v>0</v>
      </c>
      <c r="C43" s="771">
        <f>H43+J43+L43+N43+P43+R43+T43+V43+X43+Z43+AB43+AD43</f>
        <v>0</v>
      </c>
      <c r="D43" s="771">
        <f t="shared" si="34"/>
        <v>0</v>
      </c>
      <c r="E43" s="771">
        <f t="shared" si="35"/>
        <v>0</v>
      </c>
      <c r="F43" s="771" t="e">
        <f t="shared" si="36"/>
        <v>#DIV/0!</v>
      </c>
      <c r="G43" s="771" t="e">
        <f t="shared" si="37"/>
        <v>#DIV/0!</v>
      </c>
      <c r="H43" s="731">
        <v>0</v>
      </c>
      <c r="I43" s="731">
        <v>0</v>
      </c>
      <c r="J43" s="731">
        <v>0</v>
      </c>
      <c r="K43" s="731">
        <v>0</v>
      </c>
      <c r="L43" s="731">
        <v>0</v>
      </c>
      <c r="M43" s="731">
        <v>0</v>
      </c>
      <c r="N43" s="731">
        <v>0</v>
      </c>
      <c r="O43" s="731">
        <v>0</v>
      </c>
      <c r="P43" s="731">
        <v>0</v>
      </c>
      <c r="Q43" s="731">
        <v>0</v>
      </c>
      <c r="R43" s="731">
        <v>0</v>
      </c>
      <c r="S43" s="731">
        <v>0</v>
      </c>
      <c r="T43" s="731">
        <v>0</v>
      </c>
      <c r="U43" s="731">
        <v>0</v>
      </c>
      <c r="V43" s="731">
        <v>0</v>
      </c>
      <c r="W43" s="731">
        <v>0</v>
      </c>
      <c r="X43" s="731">
        <v>0</v>
      </c>
      <c r="Y43" s="731">
        <v>0</v>
      </c>
      <c r="Z43" s="731">
        <v>0</v>
      </c>
      <c r="AA43" s="731">
        <v>0</v>
      </c>
      <c r="AB43" s="731">
        <v>0</v>
      </c>
      <c r="AC43" s="731">
        <v>0</v>
      </c>
      <c r="AD43" s="731">
        <v>0</v>
      </c>
      <c r="AE43" s="731">
        <v>0</v>
      </c>
      <c r="AF43" s="1879"/>
    </row>
    <row r="44" spans="1:32" ht="84" x14ac:dyDescent="0.3">
      <c r="A44" s="780" t="s">
        <v>461</v>
      </c>
      <c r="B44" s="781">
        <f>B45+B46+B47+B49</f>
        <v>169</v>
      </c>
      <c r="C44" s="781">
        <f t="shared" ref="C44:E44" si="38">C45+C46+C47+C49</f>
        <v>169</v>
      </c>
      <c r="D44" s="781">
        <f t="shared" si="38"/>
        <v>169</v>
      </c>
      <c r="E44" s="781">
        <f t="shared" si="38"/>
        <v>169</v>
      </c>
      <c r="F44" s="781">
        <f t="shared" ref="F44:F52" si="39">E44/B44%</f>
        <v>100</v>
      </c>
      <c r="G44" s="781">
        <f t="shared" ref="G44:G52" si="40">E44/C44%</f>
        <v>100</v>
      </c>
      <c r="H44" s="781">
        <f t="shared" ref="H44:AE44" si="41">H46+H47</f>
        <v>0</v>
      </c>
      <c r="I44" s="781">
        <f t="shared" si="41"/>
        <v>0</v>
      </c>
      <c r="J44" s="781">
        <f t="shared" si="41"/>
        <v>13.31</v>
      </c>
      <c r="K44" s="781">
        <f t="shared" si="41"/>
        <v>13.31</v>
      </c>
      <c r="L44" s="781">
        <f t="shared" si="41"/>
        <v>13.3</v>
      </c>
      <c r="M44" s="781">
        <f t="shared" si="41"/>
        <v>13.3</v>
      </c>
      <c r="N44" s="781">
        <f t="shared" si="41"/>
        <v>26.61</v>
      </c>
      <c r="O44" s="781">
        <f t="shared" si="41"/>
        <v>13.31</v>
      </c>
      <c r="P44" s="781">
        <f t="shared" si="41"/>
        <v>0</v>
      </c>
      <c r="Q44" s="781">
        <f t="shared" si="41"/>
        <v>12.7</v>
      </c>
      <c r="R44" s="781">
        <f t="shared" si="41"/>
        <v>13.31</v>
      </c>
      <c r="S44" s="781">
        <f t="shared" si="41"/>
        <v>13.31</v>
      </c>
      <c r="T44" s="781">
        <f t="shared" si="41"/>
        <v>13.31</v>
      </c>
      <c r="U44" s="781">
        <f t="shared" si="41"/>
        <v>13.3</v>
      </c>
      <c r="V44" s="781">
        <f t="shared" si="41"/>
        <v>13.31</v>
      </c>
      <c r="W44" s="781">
        <f t="shared" si="41"/>
        <v>10.89</v>
      </c>
      <c r="X44" s="781">
        <f t="shared" si="41"/>
        <v>13.3</v>
      </c>
      <c r="Y44" s="781">
        <f t="shared" si="41"/>
        <v>12.7</v>
      </c>
      <c r="Z44" s="781">
        <f t="shared" si="41"/>
        <v>13.31</v>
      </c>
      <c r="AA44" s="781">
        <f t="shared" si="41"/>
        <v>7.86</v>
      </c>
      <c r="AB44" s="781">
        <f t="shared" si="41"/>
        <v>13.31</v>
      </c>
      <c r="AC44" s="781">
        <f t="shared" si="41"/>
        <v>7.58</v>
      </c>
      <c r="AD44" s="781">
        <f t="shared" si="41"/>
        <v>35.93</v>
      </c>
      <c r="AE44" s="781">
        <f t="shared" si="41"/>
        <v>50.74</v>
      </c>
      <c r="AF44" s="1874"/>
    </row>
    <row r="45" spans="1:32" ht="25.5" customHeight="1" x14ac:dyDescent="0.3">
      <c r="A45" s="774" t="s">
        <v>29</v>
      </c>
      <c r="B45" s="771">
        <f>H45+J45+L45+N45+P45+R45+T45+V45+X45+Z45+AB45+AD45</f>
        <v>0</v>
      </c>
      <c r="C45" s="731">
        <f>C39</f>
        <v>0</v>
      </c>
      <c r="D45" s="731">
        <f>D39</f>
        <v>0</v>
      </c>
      <c r="E45" s="731">
        <f>E39</f>
        <v>0</v>
      </c>
      <c r="F45" s="771" t="e">
        <f t="shared" si="39"/>
        <v>#DIV/0!</v>
      </c>
      <c r="G45" s="771" t="e">
        <f t="shared" si="40"/>
        <v>#DIV/0!</v>
      </c>
      <c r="H45" s="731">
        <f t="shared" ref="H45:AE49" si="42">H39</f>
        <v>0</v>
      </c>
      <c r="I45" s="731">
        <f t="shared" si="42"/>
        <v>0</v>
      </c>
      <c r="J45" s="731">
        <f t="shared" si="42"/>
        <v>0</v>
      </c>
      <c r="K45" s="731">
        <f t="shared" si="42"/>
        <v>0</v>
      </c>
      <c r="L45" s="731">
        <f t="shared" si="42"/>
        <v>0</v>
      </c>
      <c r="M45" s="731">
        <f t="shared" si="42"/>
        <v>0</v>
      </c>
      <c r="N45" s="731">
        <f t="shared" si="42"/>
        <v>0</v>
      </c>
      <c r="O45" s="731">
        <f t="shared" si="42"/>
        <v>0</v>
      </c>
      <c r="P45" s="731">
        <f t="shared" si="42"/>
        <v>0</v>
      </c>
      <c r="Q45" s="731">
        <f t="shared" si="42"/>
        <v>0</v>
      </c>
      <c r="R45" s="731">
        <f t="shared" si="42"/>
        <v>0</v>
      </c>
      <c r="S45" s="731">
        <f t="shared" si="42"/>
        <v>0</v>
      </c>
      <c r="T45" s="731">
        <f t="shared" si="42"/>
        <v>0</v>
      </c>
      <c r="U45" s="731">
        <f t="shared" si="42"/>
        <v>0</v>
      </c>
      <c r="V45" s="731">
        <f t="shared" si="42"/>
        <v>0</v>
      </c>
      <c r="W45" s="731">
        <f t="shared" si="42"/>
        <v>0</v>
      </c>
      <c r="X45" s="731">
        <f t="shared" si="42"/>
        <v>0</v>
      </c>
      <c r="Y45" s="731">
        <f t="shared" si="42"/>
        <v>0</v>
      </c>
      <c r="Z45" s="731">
        <f t="shared" si="42"/>
        <v>0</v>
      </c>
      <c r="AA45" s="731">
        <f t="shared" si="42"/>
        <v>0</v>
      </c>
      <c r="AB45" s="731">
        <f t="shared" si="42"/>
        <v>0</v>
      </c>
      <c r="AC45" s="731">
        <f t="shared" si="42"/>
        <v>0</v>
      </c>
      <c r="AD45" s="731">
        <f t="shared" si="42"/>
        <v>0</v>
      </c>
      <c r="AE45" s="731">
        <f t="shared" si="42"/>
        <v>0</v>
      </c>
      <c r="AF45" s="1874"/>
    </row>
    <row r="46" spans="1:32" ht="27.75" customHeight="1" x14ac:dyDescent="0.3">
      <c r="A46" s="774" t="s">
        <v>382</v>
      </c>
      <c r="B46" s="771">
        <f>B40</f>
        <v>169</v>
      </c>
      <c r="C46" s="771">
        <f>C40</f>
        <v>169</v>
      </c>
      <c r="D46" s="771">
        <f t="shared" ref="C46:E49" si="43">D40</f>
        <v>169</v>
      </c>
      <c r="E46" s="771">
        <f t="shared" si="43"/>
        <v>169</v>
      </c>
      <c r="F46" s="771">
        <f t="shared" si="39"/>
        <v>100</v>
      </c>
      <c r="G46" s="771">
        <f t="shared" si="40"/>
        <v>100</v>
      </c>
      <c r="H46" s="731">
        <f t="shared" si="42"/>
        <v>0</v>
      </c>
      <c r="I46" s="731">
        <f t="shared" si="42"/>
        <v>0</v>
      </c>
      <c r="J46" s="731">
        <f t="shared" si="42"/>
        <v>13.31</v>
      </c>
      <c r="K46" s="731">
        <f t="shared" si="42"/>
        <v>13.31</v>
      </c>
      <c r="L46" s="731">
        <f t="shared" si="42"/>
        <v>13.3</v>
      </c>
      <c r="M46" s="731">
        <f t="shared" si="42"/>
        <v>13.3</v>
      </c>
      <c r="N46" s="731">
        <f t="shared" si="42"/>
        <v>26.61</v>
      </c>
      <c r="O46" s="731">
        <f t="shared" si="42"/>
        <v>13.31</v>
      </c>
      <c r="P46" s="731">
        <f t="shared" si="42"/>
        <v>0</v>
      </c>
      <c r="Q46" s="731">
        <f t="shared" si="42"/>
        <v>12.7</v>
      </c>
      <c r="R46" s="731">
        <f t="shared" si="42"/>
        <v>13.31</v>
      </c>
      <c r="S46" s="731">
        <f t="shared" si="42"/>
        <v>13.31</v>
      </c>
      <c r="T46" s="731">
        <f t="shared" si="42"/>
        <v>13.31</v>
      </c>
      <c r="U46" s="731">
        <f t="shared" si="42"/>
        <v>13.3</v>
      </c>
      <c r="V46" s="731">
        <f t="shared" si="42"/>
        <v>13.31</v>
      </c>
      <c r="W46" s="731">
        <f t="shared" si="42"/>
        <v>10.89</v>
      </c>
      <c r="X46" s="731">
        <f t="shared" si="42"/>
        <v>13.3</v>
      </c>
      <c r="Y46" s="731">
        <f t="shared" si="42"/>
        <v>12.7</v>
      </c>
      <c r="Z46" s="731">
        <f t="shared" si="42"/>
        <v>13.31</v>
      </c>
      <c r="AA46" s="731">
        <f t="shared" si="42"/>
        <v>7.86</v>
      </c>
      <c r="AB46" s="731">
        <f t="shared" si="42"/>
        <v>13.31</v>
      </c>
      <c r="AC46" s="731">
        <f t="shared" si="42"/>
        <v>7.58</v>
      </c>
      <c r="AD46" s="731">
        <f t="shared" si="42"/>
        <v>35.93</v>
      </c>
      <c r="AE46" s="731">
        <f t="shared" si="42"/>
        <v>50.74</v>
      </c>
      <c r="AF46" s="1874"/>
    </row>
    <row r="47" spans="1:32" ht="26.25" customHeight="1" x14ac:dyDescent="0.3">
      <c r="A47" s="774" t="s">
        <v>28</v>
      </c>
      <c r="B47" s="771">
        <f t="shared" si="9"/>
        <v>0</v>
      </c>
      <c r="C47" s="731">
        <f>C41</f>
        <v>0</v>
      </c>
      <c r="D47" s="731">
        <f t="shared" si="43"/>
        <v>0</v>
      </c>
      <c r="E47" s="731">
        <f t="shared" si="43"/>
        <v>0</v>
      </c>
      <c r="F47" s="771" t="e">
        <f t="shared" si="39"/>
        <v>#DIV/0!</v>
      </c>
      <c r="G47" s="771" t="e">
        <f t="shared" si="40"/>
        <v>#DIV/0!</v>
      </c>
      <c r="H47" s="731">
        <f t="shared" si="42"/>
        <v>0</v>
      </c>
      <c r="I47" s="731">
        <f t="shared" si="42"/>
        <v>0</v>
      </c>
      <c r="J47" s="731">
        <f t="shared" si="42"/>
        <v>0</v>
      </c>
      <c r="K47" s="731">
        <f t="shared" si="42"/>
        <v>0</v>
      </c>
      <c r="L47" s="731">
        <f t="shared" si="42"/>
        <v>0</v>
      </c>
      <c r="M47" s="731">
        <f t="shared" si="42"/>
        <v>0</v>
      </c>
      <c r="N47" s="731">
        <f t="shared" si="42"/>
        <v>0</v>
      </c>
      <c r="O47" s="731">
        <f t="shared" si="42"/>
        <v>0</v>
      </c>
      <c r="P47" s="731">
        <f t="shared" si="42"/>
        <v>0</v>
      </c>
      <c r="Q47" s="731">
        <f t="shared" si="42"/>
        <v>0</v>
      </c>
      <c r="R47" s="731">
        <f t="shared" si="42"/>
        <v>0</v>
      </c>
      <c r="S47" s="731">
        <f t="shared" si="42"/>
        <v>0</v>
      </c>
      <c r="T47" s="731">
        <f t="shared" si="42"/>
        <v>0</v>
      </c>
      <c r="U47" s="731">
        <f t="shared" si="42"/>
        <v>0</v>
      </c>
      <c r="V47" s="731">
        <f t="shared" si="42"/>
        <v>0</v>
      </c>
      <c r="W47" s="731">
        <f t="shared" si="42"/>
        <v>0</v>
      </c>
      <c r="X47" s="731">
        <f t="shared" si="42"/>
        <v>0</v>
      </c>
      <c r="Y47" s="731">
        <f t="shared" si="42"/>
        <v>0</v>
      </c>
      <c r="Z47" s="731">
        <f t="shared" si="42"/>
        <v>0</v>
      </c>
      <c r="AA47" s="731">
        <f t="shared" si="42"/>
        <v>0</v>
      </c>
      <c r="AB47" s="731">
        <f t="shared" si="42"/>
        <v>0</v>
      </c>
      <c r="AC47" s="731">
        <f t="shared" si="42"/>
        <v>0</v>
      </c>
      <c r="AD47" s="731">
        <f t="shared" si="42"/>
        <v>0</v>
      </c>
      <c r="AE47" s="731">
        <f t="shared" si="42"/>
        <v>0</v>
      </c>
      <c r="AF47" s="1874"/>
    </row>
    <row r="48" spans="1:32" ht="16.8" x14ac:dyDescent="0.3">
      <c r="A48" s="785" t="s">
        <v>380</v>
      </c>
      <c r="B48" s="772">
        <f t="shared" si="9"/>
        <v>0</v>
      </c>
      <c r="C48" s="734">
        <f t="shared" si="43"/>
        <v>0</v>
      </c>
      <c r="D48" s="734">
        <f t="shared" si="43"/>
        <v>0</v>
      </c>
      <c r="E48" s="734">
        <f t="shared" si="43"/>
        <v>0</v>
      </c>
      <c r="F48" s="771" t="e">
        <f t="shared" si="39"/>
        <v>#DIV/0!</v>
      </c>
      <c r="G48" s="771" t="e">
        <f t="shared" si="40"/>
        <v>#DIV/0!</v>
      </c>
      <c r="H48" s="734">
        <f t="shared" si="42"/>
        <v>0</v>
      </c>
      <c r="I48" s="734">
        <f t="shared" si="42"/>
        <v>0</v>
      </c>
      <c r="J48" s="734">
        <f t="shared" si="42"/>
        <v>0</v>
      </c>
      <c r="K48" s="734">
        <f t="shared" si="42"/>
        <v>0</v>
      </c>
      <c r="L48" s="734">
        <f t="shared" si="42"/>
        <v>0</v>
      </c>
      <c r="M48" s="734">
        <f t="shared" si="42"/>
        <v>0</v>
      </c>
      <c r="N48" s="734">
        <f t="shared" si="42"/>
        <v>0</v>
      </c>
      <c r="O48" s="734">
        <f t="shared" si="42"/>
        <v>0</v>
      </c>
      <c r="P48" s="734">
        <f t="shared" si="42"/>
        <v>0</v>
      </c>
      <c r="Q48" s="734">
        <f t="shared" si="42"/>
        <v>0</v>
      </c>
      <c r="R48" s="734">
        <f t="shared" si="42"/>
        <v>0</v>
      </c>
      <c r="S48" s="734">
        <f t="shared" si="42"/>
        <v>0</v>
      </c>
      <c r="T48" s="734">
        <f t="shared" si="42"/>
        <v>0</v>
      </c>
      <c r="U48" s="734">
        <f t="shared" si="42"/>
        <v>0</v>
      </c>
      <c r="V48" s="734">
        <f t="shared" si="42"/>
        <v>0</v>
      </c>
      <c r="W48" s="734">
        <f t="shared" si="42"/>
        <v>0</v>
      </c>
      <c r="X48" s="734">
        <f t="shared" si="42"/>
        <v>0</v>
      </c>
      <c r="Y48" s="734">
        <f t="shared" si="42"/>
        <v>0</v>
      </c>
      <c r="Z48" s="734">
        <f t="shared" si="42"/>
        <v>0</v>
      </c>
      <c r="AA48" s="734">
        <f t="shared" si="42"/>
        <v>0</v>
      </c>
      <c r="AB48" s="734">
        <f t="shared" si="42"/>
        <v>0</v>
      </c>
      <c r="AC48" s="734">
        <f t="shared" si="42"/>
        <v>0</v>
      </c>
      <c r="AD48" s="734">
        <f t="shared" si="42"/>
        <v>0</v>
      </c>
      <c r="AE48" s="734">
        <f t="shared" si="42"/>
        <v>0</v>
      </c>
      <c r="AF48" s="1874"/>
    </row>
    <row r="49" spans="1:32" ht="36" x14ac:dyDescent="0.35">
      <c r="A49" s="83" t="s">
        <v>95</v>
      </c>
      <c r="B49" s="771">
        <f t="shared" si="9"/>
        <v>0</v>
      </c>
      <c r="C49" s="731">
        <f t="shared" si="43"/>
        <v>0</v>
      </c>
      <c r="D49" s="731">
        <f t="shared" si="43"/>
        <v>0</v>
      </c>
      <c r="E49" s="731">
        <f t="shared" si="43"/>
        <v>0</v>
      </c>
      <c r="F49" s="771" t="e">
        <f t="shared" si="39"/>
        <v>#DIV/0!</v>
      </c>
      <c r="G49" s="771" t="e">
        <f t="shared" si="40"/>
        <v>#DIV/0!</v>
      </c>
      <c r="H49" s="731">
        <f t="shared" si="42"/>
        <v>0</v>
      </c>
      <c r="I49" s="731">
        <f t="shared" si="42"/>
        <v>0</v>
      </c>
      <c r="J49" s="731">
        <f t="shared" si="42"/>
        <v>0</v>
      </c>
      <c r="K49" s="731">
        <f t="shared" si="42"/>
        <v>0</v>
      </c>
      <c r="L49" s="731">
        <f t="shared" si="42"/>
        <v>0</v>
      </c>
      <c r="M49" s="731">
        <f t="shared" si="42"/>
        <v>0</v>
      </c>
      <c r="N49" s="731">
        <f t="shared" si="42"/>
        <v>0</v>
      </c>
      <c r="O49" s="731">
        <f t="shared" si="42"/>
        <v>0</v>
      </c>
      <c r="P49" s="731">
        <f t="shared" si="42"/>
        <v>0</v>
      </c>
      <c r="Q49" s="731">
        <f t="shared" si="42"/>
        <v>0</v>
      </c>
      <c r="R49" s="731">
        <f t="shared" si="42"/>
        <v>0</v>
      </c>
      <c r="S49" s="731">
        <f t="shared" si="42"/>
        <v>0</v>
      </c>
      <c r="T49" s="731">
        <f t="shared" si="42"/>
        <v>0</v>
      </c>
      <c r="U49" s="731">
        <f t="shared" si="42"/>
        <v>0</v>
      </c>
      <c r="V49" s="731">
        <f t="shared" si="42"/>
        <v>0</v>
      </c>
      <c r="W49" s="731">
        <f t="shared" si="42"/>
        <v>0</v>
      </c>
      <c r="X49" s="731">
        <f t="shared" si="42"/>
        <v>0</v>
      </c>
      <c r="Y49" s="731">
        <f t="shared" si="42"/>
        <v>0</v>
      </c>
      <c r="Z49" s="731">
        <f t="shared" si="42"/>
        <v>0</v>
      </c>
      <c r="AA49" s="731">
        <f t="shared" si="42"/>
        <v>0</v>
      </c>
      <c r="AB49" s="731">
        <f t="shared" si="42"/>
        <v>0</v>
      </c>
      <c r="AC49" s="731">
        <f t="shared" si="42"/>
        <v>0</v>
      </c>
      <c r="AD49" s="731">
        <f t="shared" si="42"/>
        <v>0</v>
      </c>
      <c r="AE49" s="731">
        <f t="shared" si="42"/>
        <v>0</v>
      </c>
      <c r="AF49" s="1874"/>
    </row>
    <row r="50" spans="1:32" ht="33.6" x14ac:dyDescent="0.3">
      <c r="A50" s="780" t="s">
        <v>313</v>
      </c>
      <c r="B50" s="781">
        <f t="shared" ref="B50:AE50" si="44">B51+B52+B53+B55</f>
        <v>169</v>
      </c>
      <c r="C50" s="781">
        <f t="shared" si="44"/>
        <v>169</v>
      </c>
      <c r="D50" s="781">
        <f t="shared" si="44"/>
        <v>169</v>
      </c>
      <c r="E50" s="781">
        <f t="shared" si="44"/>
        <v>169</v>
      </c>
      <c r="F50" s="781">
        <f t="shared" si="39"/>
        <v>100</v>
      </c>
      <c r="G50" s="781">
        <f t="shared" si="40"/>
        <v>100</v>
      </c>
      <c r="H50" s="781">
        <f t="shared" si="44"/>
        <v>0</v>
      </c>
      <c r="I50" s="781">
        <f t="shared" si="44"/>
        <v>0</v>
      </c>
      <c r="J50" s="781">
        <f t="shared" si="44"/>
        <v>13.31</v>
      </c>
      <c r="K50" s="781">
        <f t="shared" si="44"/>
        <v>13.31</v>
      </c>
      <c r="L50" s="781">
        <f t="shared" si="44"/>
        <v>13.3</v>
      </c>
      <c r="M50" s="781">
        <f t="shared" si="44"/>
        <v>13.3</v>
      </c>
      <c r="N50" s="781">
        <f t="shared" si="44"/>
        <v>26.61</v>
      </c>
      <c r="O50" s="781">
        <f t="shared" si="44"/>
        <v>13.31</v>
      </c>
      <c r="P50" s="781">
        <f t="shared" si="44"/>
        <v>0</v>
      </c>
      <c r="Q50" s="781">
        <f t="shared" si="44"/>
        <v>12.7</v>
      </c>
      <c r="R50" s="781">
        <f t="shared" si="44"/>
        <v>13.31</v>
      </c>
      <c r="S50" s="781">
        <f t="shared" si="44"/>
        <v>13.31</v>
      </c>
      <c r="T50" s="781">
        <f t="shared" si="44"/>
        <v>13.31</v>
      </c>
      <c r="U50" s="781">
        <f t="shared" si="44"/>
        <v>13.3</v>
      </c>
      <c r="V50" s="781">
        <f t="shared" si="44"/>
        <v>13.31</v>
      </c>
      <c r="W50" s="781">
        <f t="shared" si="44"/>
        <v>10.89</v>
      </c>
      <c r="X50" s="781">
        <f t="shared" si="44"/>
        <v>13.3</v>
      </c>
      <c r="Y50" s="781">
        <f t="shared" si="44"/>
        <v>12.7</v>
      </c>
      <c r="Z50" s="781">
        <f t="shared" si="44"/>
        <v>13.31</v>
      </c>
      <c r="AA50" s="781">
        <f t="shared" si="44"/>
        <v>7.86</v>
      </c>
      <c r="AB50" s="781">
        <f t="shared" si="44"/>
        <v>13.31</v>
      </c>
      <c r="AC50" s="781">
        <f t="shared" si="44"/>
        <v>7.58</v>
      </c>
      <c r="AD50" s="781">
        <f t="shared" si="44"/>
        <v>35.93</v>
      </c>
      <c r="AE50" s="781">
        <f t="shared" si="44"/>
        <v>50.74</v>
      </c>
      <c r="AF50" s="1874"/>
    </row>
    <row r="51" spans="1:32" ht="27.75" customHeight="1" x14ac:dyDescent="0.3">
      <c r="A51" s="774" t="s">
        <v>29</v>
      </c>
      <c r="B51" s="771">
        <f t="shared" ref="B51:B55" si="45">H51+J51+L51+N51+P51+R51+T51+V51+X51+Z51+AB51+AD51</f>
        <v>0</v>
      </c>
      <c r="C51" s="731">
        <f>C45+C31</f>
        <v>0</v>
      </c>
      <c r="D51" s="731">
        <f>D45+D31</f>
        <v>0</v>
      </c>
      <c r="E51" s="731">
        <f>E45+E31</f>
        <v>0</v>
      </c>
      <c r="F51" s="771" t="e">
        <f t="shared" si="39"/>
        <v>#DIV/0!</v>
      </c>
      <c r="G51" s="771" t="e">
        <f t="shared" si="40"/>
        <v>#DIV/0!</v>
      </c>
      <c r="H51" s="731">
        <f t="shared" ref="H51:AE55" si="46">H45+H31</f>
        <v>0</v>
      </c>
      <c r="I51" s="731">
        <f t="shared" si="46"/>
        <v>0</v>
      </c>
      <c r="J51" s="731">
        <f t="shared" si="46"/>
        <v>0</v>
      </c>
      <c r="K51" s="731">
        <f t="shared" si="46"/>
        <v>0</v>
      </c>
      <c r="L51" s="731">
        <f t="shared" si="46"/>
        <v>0</v>
      </c>
      <c r="M51" s="731">
        <f t="shared" si="46"/>
        <v>0</v>
      </c>
      <c r="N51" s="731">
        <f t="shared" si="46"/>
        <v>0</v>
      </c>
      <c r="O51" s="731">
        <f t="shared" si="46"/>
        <v>0</v>
      </c>
      <c r="P51" s="731">
        <f t="shared" si="46"/>
        <v>0</v>
      </c>
      <c r="Q51" s="731">
        <f t="shared" si="46"/>
        <v>0</v>
      </c>
      <c r="R51" s="731">
        <f t="shared" si="46"/>
        <v>0</v>
      </c>
      <c r="S51" s="731">
        <f t="shared" si="46"/>
        <v>0</v>
      </c>
      <c r="T51" s="731">
        <f t="shared" si="46"/>
        <v>0</v>
      </c>
      <c r="U51" s="731">
        <f t="shared" si="46"/>
        <v>0</v>
      </c>
      <c r="V51" s="731">
        <f t="shared" si="46"/>
        <v>0</v>
      </c>
      <c r="W51" s="731">
        <f t="shared" si="46"/>
        <v>0</v>
      </c>
      <c r="X51" s="731">
        <f t="shared" si="46"/>
        <v>0</v>
      </c>
      <c r="Y51" s="731">
        <f t="shared" si="46"/>
        <v>0</v>
      </c>
      <c r="Z51" s="731">
        <f t="shared" si="46"/>
        <v>0</v>
      </c>
      <c r="AA51" s="731">
        <f t="shared" si="46"/>
        <v>0</v>
      </c>
      <c r="AB51" s="731">
        <f t="shared" si="46"/>
        <v>0</v>
      </c>
      <c r="AC51" s="731">
        <f t="shared" si="46"/>
        <v>0</v>
      </c>
      <c r="AD51" s="731">
        <f t="shared" si="46"/>
        <v>0</v>
      </c>
      <c r="AE51" s="731">
        <f t="shared" si="46"/>
        <v>0</v>
      </c>
      <c r="AF51" s="1874"/>
    </row>
    <row r="52" spans="1:32" ht="25.5" customHeight="1" x14ac:dyDescent="0.3">
      <c r="A52" s="774" t="s">
        <v>382</v>
      </c>
      <c r="B52" s="771">
        <f>B46+B32</f>
        <v>169</v>
      </c>
      <c r="C52" s="771">
        <f t="shared" ref="C52:E55" si="47">C46+C32</f>
        <v>169</v>
      </c>
      <c r="D52" s="771">
        <f t="shared" si="47"/>
        <v>169</v>
      </c>
      <c r="E52" s="771">
        <f t="shared" si="47"/>
        <v>169</v>
      </c>
      <c r="F52" s="771">
        <f t="shared" si="39"/>
        <v>100</v>
      </c>
      <c r="G52" s="771">
        <f t="shared" si="40"/>
        <v>100</v>
      </c>
      <c r="H52" s="731">
        <f t="shared" si="46"/>
        <v>0</v>
      </c>
      <c r="I52" s="731">
        <f t="shared" si="46"/>
        <v>0</v>
      </c>
      <c r="J52" s="731">
        <f t="shared" si="46"/>
        <v>13.31</v>
      </c>
      <c r="K52" s="731">
        <f t="shared" si="46"/>
        <v>13.31</v>
      </c>
      <c r="L52" s="731">
        <f t="shared" si="46"/>
        <v>13.3</v>
      </c>
      <c r="M52" s="731">
        <f t="shared" si="46"/>
        <v>13.3</v>
      </c>
      <c r="N52" s="731">
        <f t="shared" si="46"/>
        <v>26.61</v>
      </c>
      <c r="O52" s="731">
        <f t="shared" si="46"/>
        <v>13.31</v>
      </c>
      <c r="P52" s="731">
        <f t="shared" si="46"/>
        <v>0</v>
      </c>
      <c r="Q52" s="731">
        <f t="shared" si="46"/>
        <v>12.7</v>
      </c>
      <c r="R52" s="731">
        <f t="shared" si="46"/>
        <v>13.31</v>
      </c>
      <c r="S52" s="731">
        <f t="shared" si="46"/>
        <v>13.31</v>
      </c>
      <c r="T52" s="731">
        <f t="shared" si="46"/>
        <v>13.31</v>
      </c>
      <c r="U52" s="731">
        <f t="shared" si="46"/>
        <v>13.3</v>
      </c>
      <c r="V52" s="731">
        <f t="shared" si="46"/>
        <v>13.31</v>
      </c>
      <c r="W52" s="731">
        <f t="shared" si="46"/>
        <v>10.89</v>
      </c>
      <c r="X52" s="731">
        <f t="shared" si="46"/>
        <v>13.3</v>
      </c>
      <c r="Y52" s="731">
        <f t="shared" si="46"/>
        <v>12.7</v>
      </c>
      <c r="Z52" s="731">
        <f t="shared" si="46"/>
        <v>13.31</v>
      </c>
      <c r="AA52" s="731">
        <f t="shared" si="46"/>
        <v>7.86</v>
      </c>
      <c r="AB52" s="731">
        <f t="shared" si="46"/>
        <v>13.31</v>
      </c>
      <c r="AC52" s="731">
        <f t="shared" si="46"/>
        <v>7.58</v>
      </c>
      <c r="AD52" s="731">
        <f t="shared" si="46"/>
        <v>35.93</v>
      </c>
      <c r="AE52" s="731">
        <f t="shared" si="46"/>
        <v>50.74</v>
      </c>
      <c r="AF52" s="1874"/>
    </row>
    <row r="53" spans="1:32" ht="25.5" customHeight="1" x14ac:dyDescent="0.3">
      <c r="A53" s="774" t="s">
        <v>28</v>
      </c>
      <c r="B53" s="771">
        <f>B47+B33</f>
        <v>0</v>
      </c>
      <c r="C53" s="771">
        <f t="shared" si="47"/>
        <v>0</v>
      </c>
      <c r="D53" s="771">
        <f t="shared" si="47"/>
        <v>0</v>
      </c>
      <c r="E53" s="771">
        <f t="shared" si="47"/>
        <v>0</v>
      </c>
      <c r="F53" s="771" t="e">
        <f>E53/B53%</f>
        <v>#DIV/0!</v>
      </c>
      <c r="G53" s="771" t="e">
        <f>E53/C53%</f>
        <v>#DIV/0!</v>
      </c>
      <c r="H53" s="731">
        <f t="shared" si="46"/>
        <v>0</v>
      </c>
      <c r="I53" s="731">
        <f t="shared" si="46"/>
        <v>0</v>
      </c>
      <c r="J53" s="731">
        <f t="shared" si="46"/>
        <v>0</v>
      </c>
      <c r="K53" s="731">
        <f t="shared" si="46"/>
        <v>0</v>
      </c>
      <c r="L53" s="731">
        <f t="shared" si="46"/>
        <v>0</v>
      </c>
      <c r="M53" s="731">
        <f t="shared" si="46"/>
        <v>0</v>
      </c>
      <c r="N53" s="731">
        <f t="shared" si="46"/>
        <v>0</v>
      </c>
      <c r="O53" s="731">
        <f t="shared" si="46"/>
        <v>0</v>
      </c>
      <c r="P53" s="731">
        <f t="shared" si="46"/>
        <v>0</v>
      </c>
      <c r="Q53" s="731">
        <f t="shared" si="46"/>
        <v>0</v>
      </c>
      <c r="R53" s="731">
        <f t="shared" si="46"/>
        <v>0</v>
      </c>
      <c r="S53" s="731">
        <f t="shared" si="46"/>
        <v>0</v>
      </c>
      <c r="T53" s="731">
        <f t="shared" si="46"/>
        <v>0</v>
      </c>
      <c r="U53" s="731">
        <f t="shared" si="46"/>
        <v>0</v>
      </c>
      <c r="V53" s="731">
        <f t="shared" si="46"/>
        <v>0</v>
      </c>
      <c r="W53" s="731">
        <f t="shared" si="46"/>
        <v>0</v>
      </c>
      <c r="X53" s="731">
        <f t="shared" si="46"/>
        <v>0</v>
      </c>
      <c r="Y53" s="731">
        <f t="shared" si="46"/>
        <v>0</v>
      </c>
      <c r="Z53" s="731">
        <f t="shared" si="46"/>
        <v>0</v>
      </c>
      <c r="AA53" s="731">
        <f t="shared" si="46"/>
        <v>0</v>
      </c>
      <c r="AB53" s="731">
        <f t="shared" si="46"/>
        <v>0</v>
      </c>
      <c r="AC53" s="731">
        <f t="shared" si="46"/>
        <v>0</v>
      </c>
      <c r="AD53" s="731">
        <f t="shared" si="46"/>
        <v>0</v>
      </c>
      <c r="AE53" s="731">
        <f t="shared" si="46"/>
        <v>0</v>
      </c>
      <c r="AF53" s="1874"/>
    </row>
    <row r="54" spans="1:32" ht="16.8" x14ac:dyDescent="0.3">
      <c r="A54" s="785" t="s">
        <v>380</v>
      </c>
      <c r="B54" s="772">
        <f t="shared" si="45"/>
        <v>0</v>
      </c>
      <c r="C54" s="734">
        <f t="shared" si="47"/>
        <v>0</v>
      </c>
      <c r="D54" s="734">
        <f t="shared" si="47"/>
        <v>0</v>
      </c>
      <c r="E54" s="734">
        <f t="shared" si="47"/>
        <v>0</v>
      </c>
      <c r="F54" s="771" t="e">
        <f>E54/B54%</f>
        <v>#DIV/0!</v>
      </c>
      <c r="G54" s="771" t="e">
        <f>E54/C54%</f>
        <v>#DIV/0!</v>
      </c>
      <c r="H54" s="734">
        <f t="shared" si="46"/>
        <v>0</v>
      </c>
      <c r="I54" s="734">
        <f t="shared" si="46"/>
        <v>0</v>
      </c>
      <c r="J54" s="734">
        <f t="shared" si="46"/>
        <v>0</v>
      </c>
      <c r="K54" s="734">
        <f t="shared" si="46"/>
        <v>0</v>
      </c>
      <c r="L54" s="734">
        <f t="shared" si="46"/>
        <v>0</v>
      </c>
      <c r="M54" s="734">
        <f t="shared" si="46"/>
        <v>0</v>
      </c>
      <c r="N54" s="734">
        <f t="shared" si="46"/>
        <v>0</v>
      </c>
      <c r="O54" s="734">
        <f t="shared" si="46"/>
        <v>0</v>
      </c>
      <c r="P54" s="734">
        <f t="shared" si="46"/>
        <v>0</v>
      </c>
      <c r="Q54" s="734">
        <f t="shared" si="46"/>
        <v>0</v>
      </c>
      <c r="R54" s="734">
        <f t="shared" si="46"/>
        <v>0</v>
      </c>
      <c r="S54" s="734">
        <f t="shared" si="46"/>
        <v>0</v>
      </c>
      <c r="T54" s="734">
        <f t="shared" si="46"/>
        <v>0</v>
      </c>
      <c r="U54" s="734">
        <f t="shared" si="46"/>
        <v>0</v>
      </c>
      <c r="V54" s="734">
        <f t="shared" si="46"/>
        <v>0</v>
      </c>
      <c r="W54" s="734">
        <f t="shared" si="46"/>
        <v>0</v>
      </c>
      <c r="X54" s="734">
        <f t="shared" si="46"/>
        <v>0</v>
      </c>
      <c r="Y54" s="734">
        <f t="shared" si="46"/>
        <v>0</v>
      </c>
      <c r="Z54" s="734">
        <f t="shared" si="46"/>
        <v>0</v>
      </c>
      <c r="AA54" s="734">
        <f t="shared" si="46"/>
        <v>0</v>
      </c>
      <c r="AB54" s="734">
        <f t="shared" si="46"/>
        <v>0</v>
      </c>
      <c r="AC54" s="734">
        <f t="shared" si="46"/>
        <v>0</v>
      </c>
      <c r="AD54" s="734">
        <f t="shared" si="46"/>
        <v>0</v>
      </c>
      <c r="AE54" s="734">
        <f t="shared" si="46"/>
        <v>0</v>
      </c>
      <c r="AF54" s="1874"/>
    </row>
    <row r="55" spans="1:32" ht="36" x14ac:dyDescent="0.35">
      <c r="A55" s="83" t="s">
        <v>95</v>
      </c>
      <c r="B55" s="771">
        <f t="shared" si="45"/>
        <v>0</v>
      </c>
      <c r="C55" s="731">
        <f t="shared" si="47"/>
        <v>0</v>
      </c>
      <c r="D55" s="731">
        <f t="shared" si="47"/>
        <v>0</v>
      </c>
      <c r="E55" s="731">
        <f t="shared" si="47"/>
        <v>0</v>
      </c>
      <c r="F55" s="771" t="e">
        <f>E55/B55%</f>
        <v>#DIV/0!</v>
      </c>
      <c r="G55" s="771" t="e">
        <f>E55/C55%</f>
        <v>#DIV/0!</v>
      </c>
      <c r="H55" s="731">
        <f t="shared" si="46"/>
        <v>0</v>
      </c>
      <c r="I55" s="731">
        <f t="shared" si="46"/>
        <v>0</v>
      </c>
      <c r="J55" s="731">
        <f t="shared" si="46"/>
        <v>0</v>
      </c>
      <c r="K55" s="731">
        <f t="shared" si="46"/>
        <v>0</v>
      </c>
      <c r="L55" s="731">
        <f t="shared" si="46"/>
        <v>0</v>
      </c>
      <c r="M55" s="731">
        <f t="shared" si="46"/>
        <v>0</v>
      </c>
      <c r="N55" s="731">
        <f t="shared" si="46"/>
        <v>0</v>
      </c>
      <c r="O55" s="731">
        <f t="shared" si="46"/>
        <v>0</v>
      </c>
      <c r="P55" s="731">
        <f t="shared" si="46"/>
        <v>0</v>
      </c>
      <c r="Q55" s="731">
        <f t="shared" si="46"/>
        <v>0</v>
      </c>
      <c r="R55" s="731">
        <f t="shared" si="46"/>
        <v>0</v>
      </c>
      <c r="S55" s="731">
        <f t="shared" si="46"/>
        <v>0</v>
      </c>
      <c r="T55" s="731">
        <f t="shared" si="46"/>
        <v>0</v>
      </c>
      <c r="U55" s="731">
        <f t="shared" si="46"/>
        <v>0</v>
      </c>
      <c r="V55" s="731">
        <f t="shared" si="46"/>
        <v>0</v>
      </c>
      <c r="W55" s="731">
        <f t="shared" si="46"/>
        <v>0</v>
      </c>
      <c r="X55" s="731">
        <f t="shared" si="46"/>
        <v>0</v>
      </c>
      <c r="Y55" s="731">
        <f t="shared" si="46"/>
        <v>0</v>
      </c>
      <c r="Z55" s="731">
        <f t="shared" si="46"/>
        <v>0</v>
      </c>
      <c r="AA55" s="731">
        <f t="shared" si="46"/>
        <v>0</v>
      </c>
      <c r="AB55" s="731">
        <f t="shared" si="46"/>
        <v>0</v>
      </c>
      <c r="AC55" s="731">
        <f t="shared" si="46"/>
        <v>0</v>
      </c>
      <c r="AD55" s="731">
        <f t="shared" si="46"/>
        <v>0</v>
      </c>
      <c r="AE55" s="731">
        <f t="shared" si="46"/>
        <v>0</v>
      </c>
      <c r="AF55" s="1874"/>
    </row>
    <row r="56" spans="1:32" ht="18" x14ac:dyDescent="0.35">
      <c r="A56" s="89"/>
      <c r="B56" s="974"/>
      <c r="C56" s="745"/>
      <c r="D56" s="745"/>
      <c r="E56" s="745"/>
      <c r="F56" s="974"/>
      <c r="G56" s="974"/>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975"/>
    </row>
    <row r="57" spans="1:32" ht="18" x14ac:dyDescent="0.35">
      <c r="A57" s="89"/>
      <c r="B57" s="974"/>
      <c r="C57" s="745"/>
      <c r="D57" s="745"/>
      <c r="E57" s="745"/>
      <c r="F57" s="974"/>
      <c r="G57" s="974"/>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975"/>
    </row>
    <row r="58" spans="1:32" ht="16.8" x14ac:dyDescent="0.3">
      <c r="A58" s="786"/>
      <c r="B58" s="787"/>
      <c r="C58" s="787"/>
      <c r="D58" s="787"/>
      <c r="E58" s="787"/>
      <c r="F58" s="787"/>
      <c r="G58" s="787"/>
      <c r="H58" s="745"/>
      <c r="I58" s="788"/>
      <c r="J58" s="788"/>
      <c r="K58" s="788"/>
      <c r="L58" s="788"/>
      <c r="M58" s="788"/>
      <c r="N58" s="788"/>
      <c r="O58" s="788"/>
      <c r="P58" s="788"/>
      <c r="Q58" s="788"/>
      <c r="R58" s="788"/>
      <c r="S58" s="788"/>
      <c r="T58" s="788"/>
      <c r="U58" s="788"/>
      <c r="V58" s="788"/>
      <c r="W58" s="788"/>
      <c r="X58" s="788"/>
      <c r="Y58" s="788"/>
      <c r="Z58" s="788"/>
      <c r="AA58" s="788"/>
      <c r="AB58" s="788"/>
      <c r="AC58" s="788"/>
      <c r="AD58" s="745"/>
      <c r="AE58" s="789"/>
      <c r="AF58" s="722"/>
    </row>
    <row r="59" spans="1:32" ht="42.75" customHeight="1" x14ac:dyDescent="0.35">
      <c r="A59" s="1880" t="s">
        <v>676</v>
      </c>
      <c r="B59" s="1880"/>
      <c r="C59" s="1046"/>
      <c r="D59" s="1046"/>
      <c r="E59" s="1046"/>
      <c r="F59" s="1047"/>
      <c r="G59" s="1178" t="s">
        <v>317</v>
      </c>
      <c r="H59" s="1048"/>
      <c r="I59" s="1048"/>
      <c r="J59" s="1048"/>
      <c r="K59" s="1049"/>
      <c r="L59" s="749"/>
      <c r="M59" s="749"/>
      <c r="N59" s="749"/>
      <c r="O59" s="750"/>
      <c r="P59" s="750"/>
      <c r="Q59" s="750"/>
      <c r="R59" s="750"/>
      <c r="S59" s="750"/>
      <c r="T59" s="750"/>
      <c r="U59" s="750"/>
      <c r="V59" s="750"/>
      <c r="W59" s="750"/>
      <c r="X59" s="750"/>
      <c r="Y59" s="750"/>
      <c r="Z59" s="750"/>
      <c r="AA59" s="750"/>
      <c r="AB59" s="750"/>
      <c r="AC59" s="750"/>
      <c r="AD59" s="750"/>
      <c r="AE59" s="750"/>
      <c r="AF59" s="751"/>
    </row>
    <row r="60" spans="1:32" ht="33" customHeight="1" x14ac:dyDescent="0.35">
      <c r="A60" s="1051"/>
      <c r="B60" s="1179" t="s">
        <v>677</v>
      </c>
      <c r="C60" s="1052"/>
      <c r="D60" s="1046"/>
      <c r="E60" s="1046"/>
      <c r="F60" s="1052"/>
      <c r="G60" s="1881"/>
      <c r="H60" s="1881"/>
      <c r="I60" s="1882" t="s">
        <v>679</v>
      </c>
      <c r="J60" s="1882"/>
      <c r="K60" s="1882"/>
      <c r="L60" s="416"/>
      <c r="M60" s="416"/>
      <c r="N60" s="416"/>
      <c r="O60" s="416"/>
      <c r="P60" s="416"/>
      <c r="Q60" s="416"/>
      <c r="R60" s="416"/>
      <c r="S60" s="416"/>
      <c r="T60" s="416"/>
      <c r="U60" s="416"/>
      <c r="V60" s="416"/>
      <c r="W60" s="416"/>
      <c r="X60" s="416"/>
      <c r="Y60" s="416"/>
      <c r="Z60" s="416"/>
      <c r="AA60" s="416"/>
      <c r="AB60" s="416"/>
      <c r="AC60" s="416"/>
      <c r="AD60" s="416"/>
      <c r="AE60" s="420"/>
      <c r="AF60" s="753"/>
    </row>
    <row r="61" spans="1:32" ht="19.2" x14ac:dyDescent="0.3">
      <c r="A61" s="1055" t="s">
        <v>316</v>
      </c>
      <c r="B61" s="1058"/>
      <c r="C61" s="1056"/>
      <c r="D61" s="1056"/>
      <c r="E61" s="1056"/>
      <c r="F61" s="1056"/>
      <c r="G61" s="1883" t="s">
        <v>316</v>
      </c>
      <c r="H61" s="1883"/>
      <c r="I61" s="1056"/>
      <c r="J61" s="1056"/>
      <c r="K61" s="1056"/>
      <c r="L61" s="420"/>
      <c r="M61" s="420"/>
      <c r="N61" s="420"/>
      <c r="O61" s="420"/>
      <c r="P61" s="420"/>
      <c r="Q61" s="420"/>
      <c r="R61" s="420"/>
      <c r="S61" s="420"/>
      <c r="T61" s="420"/>
      <c r="U61" s="420"/>
      <c r="V61" s="420"/>
      <c r="W61" s="420"/>
      <c r="X61" s="420"/>
      <c r="Y61" s="420"/>
      <c r="Z61" s="420"/>
      <c r="AA61" s="420"/>
      <c r="AB61" s="420"/>
      <c r="AC61" s="420"/>
      <c r="AD61" s="420"/>
      <c r="AE61" s="420"/>
      <c r="AF61" s="754"/>
    </row>
    <row r="62" spans="1:32" ht="18" x14ac:dyDescent="0.35">
      <c r="A62" s="790"/>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20"/>
      <c r="AF62" s="755"/>
    </row>
    <row r="63" spans="1:32" ht="16.8" x14ac:dyDescent="0.3">
      <c r="A63" s="1876"/>
      <c r="B63" s="1876"/>
      <c r="C63" s="1876"/>
      <c r="D63" s="1876"/>
      <c r="E63" s="1876"/>
      <c r="F63" s="1876"/>
      <c r="G63" s="1876"/>
      <c r="H63" s="1876"/>
      <c r="I63" s="1876"/>
      <c r="J63" s="1876"/>
      <c r="K63" s="1876"/>
      <c r="L63" s="1876"/>
      <c r="M63" s="722"/>
      <c r="N63" s="722"/>
      <c r="O63" s="722"/>
      <c r="P63" s="722"/>
      <c r="Q63" s="722"/>
      <c r="R63" s="1876"/>
      <c r="S63" s="1876"/>
      <c r="T63" s="1876"/>
      <c r="U63" s="1876"/>
      <c r="V63" s="1876"/>
      <c r="W63" s="1876"/>
      <c r="X63" s="1876"/>
      <c r="Y63" s="1876"/>
      <c r="Z63" s="1876"/>
      <c r="AA63" s="788"/>
      <c r="AB63" s="788"/>
      <c r="AC63" s="788"/>
      <c r="AD63" s="788"/>
      <c r="AE63" s="789"/>
      <c r="AF63" s="722"/>
    </row>
    <row r="64" spans="1:32" ht="16.8" x14ac:dyDescent="0.3">
      <c r="A64" s="722"/>
      <c r="B64" s="722"/>
      <c r="C64" s="722"/>
      <c r="D64" s="722"/>
      <c r="E64" s="722"/>
      <c r="F64" s="722"/>
      <c r="G64" s="722"/>
      <c r="H64" s="722"/>
      <c r="I64" s="791"/>
      <c r="J64" s="722"/>
      <c r="K64" s="722"/>
      <c r="L64" s="722"/>
      <c r="M64" s="722"/>
      <c r="N64" s="722"/>
      <c r="O64" s="722"/>
      <c r="P64" s="722"/>
      <c r="Q64" s="722"/>
      <c r="R64" s="722"/>
      <c r="S64" s="722"/>
      <c r="T64" s="722"/>
      <c r="U64" s="722"/>
      <c r="V64" s="722"/>
      <c r="W64" s="722"/>
      <c r="X64" s="722"/>
      <c r="Y64" s="722"/>
      <c r="Z64" s="722"/>
      <c r="AA64" s="788"/>
      <c r="AB64" s="788"/>
      <c r="AC64" s="788"/>
      <c r="AD64" s="788"/>
      <c r="AE64" s="789"/>
      <c r="AF64" s="722"/>
    </row>
    <row r="65" spans="1:32" ht="16.8" x14ac:dyDescent="0.3">
      <c r="A65" s="792"/>
      <c r="B65" s="722"/>
      <c r="C65" s="722"/>
      <c r="D65" s="722"/>
      <c r="E65" s="722"/>
      <c r="F65" s="722"/>
      <c r="G65" s="722"/>
      <c r="H65" s="722"/>
      <c r="I65" s="791"/>
      <c r="J65" s="722"/>
      <c r="K65" s="722"/>
      <c r="L65" s="722"/>
      <c r="M65" s="722"/>
      <c r="N65" s="722"/>
      <c r="O65" s="722"/>
      <c r="P65" s="722"/>
      <c r="Q65" s="722"/>
      <c r="R65" s="722"/>
      <c r="S65" s="722"/>
      <c r="T65" s="722"/>
      <c r="U65" s="722"/>
      <c r="V65" s="722"/>
      <c r="W65" s="722"/>
      <c r="X65" s="722"/>
      <c r="Y65" s="722"/>
      <c r="Z65" s="722"/>
      <c r="AA65" s="745"/>
      <c r="AB65" s="745"/>
      <c r="AC65" s="745"/>
      <c r="AD65" s="745"/>
      <c r="AE65" s="789"/>
      <c r="AF65" s="722"/>
    </row>
    <row r="66" spans="1:32" ht="16.8" x14ac:dyDescent="0.3">
      <c r="A66" s="792"/>
      <c r="B66" s="722"/>
      <c r="C66" s="722"/>
      <c r="D66" s="722"/>
      <c r="E66" s="722"/>
      <c r="F66" s="722"/>
      <c r="G66" s="722"/>
      <c r="H66" s="722"/>
      <c r="I66" s="791"/>
      <c r="J66" s="722"/>
      <c r="K66" s="722"/>
      <c r="L66" s="722"/>
      <c r="M66" s="722"/>
      <c r="N66" s="722"/>
      <c r="O66" s="722"/>
      <c r="P66" s="722"/>
      <c r="Q66" s="722"/>
      <c r="R66" s="722"/>
      <c r="S66" s="722"/>
      <c r="T66" s="722"/>
      <c r="U66" s="722"/>
      <c r="V66" s="722"/>
      <c r="W66" s="722"/>
      <c r="X66" s="722"/>
      <c r="Y66" s="722"/>
      <c r="Z66" s="722"/>
      <c r="AA66" s="746"/>
      <c r="AB66" s="746"/>
      <c r="AC66" s="746"/>
      <c r="AD66" s="746"/>
      <c r="AE66" s="789"/>
      <c r="AF66" s="722"/>
    </row>
    <row r="67" spans="1:32" ht="16.8" x14ac:dyDescent="0.3">
      <c r="A67" s="792"/>
      <c r="B67" s="722"/>
      <c r="C67" s="722"/>
      <c r="D67" s="722"/>
      <c r="E67" s="722"/>
      <c r="F67" s="722"/>
      <c r="G67" s="722"/>
      <c r="H67" s="722"/>
      <c r="I67" s="791"/>
      <c r="J67" s="722"/>
      <c r="K67" s="722"/>
      <c r="L67" s="722"/>
      <c r="M67" s="722"/>
      <c r="N67" s="722"/>
      <c r="O67" s="722"/>
      <c r="P67" s="722"/>
      <c r="Q67" s="722"/>
      <c r="R67" s="722"/>
      <c r="S67" s="722"/>
      <c r="T67" s="722"/>
      <c r="U67" s="722"/>
      <c r="V67" s="722"/>
      <c r="W67" s="722"/>
      <c r="X67" s="722"/>
      <c r="Y67" s="722"/>
      <c r="Z67" s="722"/>
      <c r="AA67" s="746"/>
      <c r="AB67" s="746"/>
      <c r="AC67" s="746"/>
      <c r="AD67" s="746"/>
      <c r="AE67" s="789"/>
      <c r="AF67" s="722"/>
    </row>
    <row r="68" spans="1:32" ht="16.8" x14ac:dyDescent="0.3">
      <c r="A68" s="792"/>
      <c r="B68" s="722"/>
      <c r="C68" s="722"/>
      <c r="D68" s="722"/>
      <c r="E68" s="722"/>
      <c r="F68" s="722"/>
      <c r="G68" s="722"/>
      <c r="H68" s="722"/>
      <c r="I68" s="791"/>
      <c r="J68" s="722"/>
      <c r="K68" s="722"/>
      <c r="L68" s="722"/>
      <c r="M68" s="722"/>
      <c r="N68" s="722"/>
      <c r="O68" s="722"/>
      <c r="P68" s="722"/>
      <c r="Q68" s="722"/>
      <c r="R68" s="722"/>
      <c r="S68" s="722"/>
      <c r="T68" s="722"/>
      <c r="U68" s="722"/>
      <c r="V68" s="722"/>
      <c r="W68" s="722"/>
      <c r="X68" s="722"/>
      <c r="Y68" s="722"/>
      <c r="Z68" s="722"/>
      <c r="AA68" s="746"/>
      <c r="AB68" s="746"/>
      <c r="AC68" s="746"/>
      <c r="AD68" s="746"/>
      <c r="AE68" s="789"/>
      <c r="AF68" s="722"/>
    </row>
    <row r="69" spans="1:32" ht="16.8" x14ac:dyDescent="0.3">
      <c r="A69" s="792"/>
      <c r="B69" s="722"/>
      <c r="C69" s="722"/>
      <c r="D69" s="722"/>
      <c r="E69" s="722"/>
      <c r="F69" s="722"/>
      <c r="G69" s="722"/>
      <c r="H69" s="722"/>
      <c r="I69" s="791"/>
      <c r="J69" s="722"/>
      <c r="K69" s="722"/>
      <c r="L69" s="722"/>
      <c r="M69" s="722"/>
      <c r="N69" s="722"/>
      <c r="O69" s="722"/>
      <c r="P69" s="722"/>
      <c r="Q69" s="722"/>
      <c r="R69" s="722"/>
      <c r="S69" s="722"/>
      <c r="T69" s="722"/>
      <c r="U69" s="722"/>
      <c r="V69" s="722"/>
      <c r="W69" s="722"/>
      <c r="X69" s="722"/>
      <c r="Y69" s="722"/>
      <c r="Z69" s="722"/>
      <c r="AA69" s="746"/>
      <c r="AB69" s="746"/>
      <c r="AC69" s="746"/>
      <c r="AD69" s="746"/>
      <c r="AE69" s="789"/>
      <c r="AF69" s="722"/>
    </row>
    <row r="70" spans="1:32" ht="16.8" x14ac:dyDescent="0.3">
      <c r="A70" s="722"/>
      <c r="B70" s="722"/>
      <c r="C70" s="722"/>
      <c r="D70" s="722"/>
      <c r="E70" s="722"/>
      <c r="F70" s="722"/>
      <c r="G70" s="722"/>
      <c r="H70" s="745"/>
      <c r="I70" s="746"/>
      <c r="J70" s="746"/>
      <c r="K70" s="746"/>
      <c r="L70" s="746"/>
      <c r="M70" s="746"/>
      <c r="N70" s="746"/>
      <c r="O70" s="746"/>
      <c r="P70" s="746"/>
      <c r="Q70" s="746"/>
      <c r="R70" s="746"/>
      <c r="S70" s="746"/>
      <c r="T70" s="746"/>
      <c r="U70" s="746"/>
      <c r="V70" s="746"/>
      <c r="W70" s="746"/>
      <c r="X70" s="746"/>
      <c r="Y70" s="746"/>
      <c r="Z70" s="746"/>
      <c r="AA70" s="746"/>
      <c r="AB70" s="746"/>
      <c r="AC70" s="746"/>
      <c r="AD70" s="746"/>
      <c r="AE70" s="789"/>
      <c r="AF70" s="722"/>
    </row>
    <row r="71" spans="1:32" ht="20.399999999999999" x14ac:dyDescent="0.35">
      <c r="A71" s="966"/>
      <c r="B71" s="722"/>
      <c r="C71" s="722"/>
      <c r="D71" s="722"/>
      <c r="E71" s="722"/>
      <c r="F71" s="722"/>
      <c r="G71" s="722"/>
      <c r="H71" s="745"/>
      <c r="I71" s="746"/>
      <c r="J71" s="746"/>
      <c r="K71" s="746"/>
      <c r="L71" s="746"/>
      <c r="M71" s="746"/>
      <c r="N71" s="746"/>
      <c r="O71" s="746"/>
      <c r="P71" s="746"/>
      <c r="Q71" s="746"/>
      <c r="R71" s="746"/>
      <c r="S71" s="746"/>
      <c r="T71" s="746"/>
      <c r="U71" s="746"/>
      <c r="V71" s="746"/>
      <c r="W71" s="746"/>
      <c r="X71" s="746"/>
      <c r="Y71" s="746"/>
      <c r="Z71" s="746"/>
      <c r="AA71" s="746"/>
      <c r="AB71" s="746"/>
      <c r="AC71" s="746"/>
      <c r="AD71" s="746"/>
      <c r="AE71" s="789"/>
      <c r="AF71" s="722"/>
    </row>
  </sheetData>
  <customSheetViews>
    <customSheetView guid="{F10998C4-BD23-4123-9624-1436EC840983}" scale="60">
      <pane ySplit="6" topLeftCell="A7" activePane="bottomLeft" state="frozen"/>
      <selection pane="bottomLeft" activeCell="B79" sqref="B79"/>
      <pageMargins left="0.7" right="0.7" top="0.75" bottom="0.75" header="0.3" footer="0.3"/>
      <pageSetup paperSize="9" scale="18" orientation="portrait" horizontalDpi="4294967295" verticalDpi="4294967295" r:id="rId1"/>
    </customSheetView>
    <customSheetView guid="{388A1E4B-B5AE-4D91-9FF1-5AD49EECDDED}" scale="60" topLeftCell="D1">
      <pane ySplit="6" topLeftCell="A43" activePane="bottomLeft" state="frozen"/>
      <selection pane="bottomLeft" activeCell="B79" sqref="B79"/>
      <pageMargins left="0.7" right="0.7" top="0.75" bottom="0.75" header="0.3" footer="0.3"/>
      <pageSetup paperSize="9" scale="18" orientation="portrait" horizontalDpi="4294967295" verticalDpi="4294967295" r:id="rId2"/>
    </customSheetView>
    <customSheetView guid="{E4404F29-03A4-4E65-B4A8-EB6C15EFBA41}" scale="60" showPageBreaks="1">
      <pane ySplit="6" topLeftCell="A7" activePane="bottomLeft"/>
      <selection pane="bottomLeft" activeCell="B79" sqref="B79"/>
      <pageMargins left="0.7" right="0.7" top="0.75" bottom="0.75" header="0.3" footer="0.3"/>
      <pageSetup paperSize="9" scale="18" orientation="portrait" r:id="rId3"/>
    </customSheetView>
    <customSheetView guid="{C7EAD3F1-26A7-4DE4-A1DE-F77FB026865E}" scale="60" showPageBreaks="1" fitToPage="1" printArea="1" view="pageBreakPreview">
      <pane ySplit="6" topLeftCell="A7" activePane="bottomLeft" state="frozen"/>
      <selection pane="bottomLeft" activeCell="B65" sqref="B65"/>
      <colBreaks count="1" manualBreakCount="1">
        <brk id="27" max="61" man="1"/>
      </colBreaks>
      <pageMargins left="0.31496062992125984" right="0.31496062992125984" top="0.15748031496062992" bottom="0.15748031496062992" header="0.31496062992125984" footer="0.31496062992125984"/>
      <pageSetup paperSize="9" scale="31" fitToWidth="0" orientation="landscape" r:id="rId4"/>
    </customSheetView>
    <customSheetView guid="{79971965-4C3E-4F6D-82D4-06E9338FB302}" scale="68" topLeftCell="F1">
      <pane ySplit="6" topLeftCell="A37" activePane="bottomLeft" state="frozen"/>
      <selection pane="bottomLeft" activeCell="P40" sqref="P40"/>
      <pageMargins left="3.937007874015748E-2" right="3.937007874015748E-2" top="0.35433070866141736" bottom="0.35433070866141736" header="0.31496062992125984" footer="0.31496062992125984"/>
      <pageSetup paperSize="9" scale="29" fitToHeight="0" orientation="landscape" r:id="rId5"/>
    </customSheetView>
    <customSheetView guid="{67959110-810A-48DC-8557-7A749BB9427E}" scale="60" showPageBreaks="1" fitToPage="1" printArea="1" view="pageBreakPreview">
      <pane ySplit="6" topLeftCell="A7" activePane="bottomLeft" state="frozen"/>
      <selection pane="bottomLeft" activeCell="B65" sqref="B65"/>
      <colBreaks count="1" manualBreakCount="1">
        <brk id="27" max="61" man="1"/>
      </colBreaks>
      <pageMargins left="0.31496062992125984" right="0.31496062992125984" top="0.15748031496062992" bottom="0.15748031496062992" header="0.31496062992125984" footer="0.31496062992125984"/>
      <pageSetup paperSize="9" scale="31" fitToWidth="0" orientation="landscape" r:id="rId6"/>
    </customSheetView>
    <customSheetView guid="{7D83ADC9-554F-49F5-9F3A-8020034AA83A}"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30" fitToHeight="0" orientation="landscape" r:id="rId7"/>
    </customSheetView>
    <customSheetView guid="{8991206F-96BC-4E4A-9BEF-FB119480CFE1}"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30" fitToHeight="0" orientation="landscape" r:id="rId8"/>
    </customSheetView>
    <customSheetView guid="{C599058B-0D9F-45BB-A102-E92C28C88691}" scale="60">
      <pane ySplit="6" topLeftCell="A7" activePane="bottomLeft" state="frozen"/>
      <selection pane="bottomLeft" activeCell="B79" sqref="B79"/>
      <pageMargins left="0.7" right="0.7" top="0.75" bottom="0.75" header="0.3" footer="0.3"/>
      <pageSetup paperSize="9" orientation="portrait" horizontalDpi="0" verticalDpi="0" r:id="rId9"/>
    </customSheetView>
    <customSheetView guid="{FFEDA674-087A-4656-BF09-7E905D9B9A21}" scale="60">
      <pane ySplit="6" topLeftCell="A7" activePane="bottomLeft" state="frozen"/>
      <selection pane="bottomLeft" activeCell="B79" sqref="B79"/>
      <pageMargins left="0.7" right="0.7" top="0.75" bottom="0.75" header="0.3" footer="0.3"/>
    </customSheetView>
    <customSheetView guid="{CC99A19B-7C06-4842-B555-F1FC30BBAE15}" scale="60">
      <pane ySplit="6" topLeftCell="A7" activePane="bottomLeft" state="frozen"/>
      <selection pane="bottomLeft" activeCell="B79" sqref="B79"/>
      <pageMargins left="0.7" right="0.7" top="0.75" bottom="0.75" header="0.3" footer="0.3"/>
      <pageSetup paperSize="9" scale="18" orientation="portrait" r:id="rId10"/>
    </customSheetView>
    <customSheetView guid="{63473B3F-A685-4EE9-A01B-183212BE5C53}" scale="60">
      <pane ySplit="6" topLeftCell="A7" activePane="bottomLeft" state="frozen"/>
      <selection pane="bottomLeft" activeCell="B79" sqref="B79"/>
      <pageMargins left="0.7" right="0.7" top="0.75" bottom="0.75" header="0.3" footer="0.3"/>
    </customSheetView>
    <customSheetView guid="{B9F5A68E-7A21-490B-A9C1-858A34AED228}" scale="50">
      <pane ySplit="6" topLeftCell="A7" activePane="bottomLeft" state="frozen"/>
      <selection pane="bottomLeft" activeCell="K29" sqref="K29"/>
      <pageMargins left="3.937007874015748E-2" right="3.937007874015748E-2" top="0.35433070866141736" bottom="0.35433070866141736" header="0.31496062992125984" footer="0.31496062992125984"/>
      <pageSetup paperSize="9" scale="30" fitToHeight="0" orientation="landscape" r:id="rId11"/>
    </customSheetView>
    <customSheetView guid="{E36983B1-2930-4BC3-9F81-C76866BFC5EC}" scale="60">
      <pane ySplit="6" topLeftCell="A7" activePane="bottomLeft" state="frozen"/>
      <selection pane="bottomLeft" activeCell="B79" sqref="B79"/>
      <pageMargins left="0.7" right="0.7" top="0.75" bottom="0.75" header="0.3" footer="0.3"/>
    </customSheetView>
    <customSheetView guid="{14AFD6C3-FC5A-47D1-B6D3-4DD498FDE7ED}" scale="60">
      <pane ySplit="6" topLeftCell="A7" activePane="bottomLeft" state="frozen"/>
      <selection pane="bottomLeft" activeCell="B79" sqref="B79"/>
      <pageMargins left="0.7" right="0.7" top="0.75" bottom="0.75" header="0.3" footer="0.3"/>
    </customSheetView>
    <customSheetView guid="{E6058B35-16EE-4520-97FC-BC8944DC361A}" scale="60">
      <pane ySplit="7" topLeftCell="A32" activePane="bottomLeft" state="frozen"/>
      <selection pane="bottomLeft" activeCell="A37" sqref="A37:AE37"/>
      <pageMargins left="3.937007874015748E-2" right="3.937007874015748E-2" top="0.35433070866141736" bottom="0.35433070866141736" header="0.31496062992125984" footer="0.31496062992125984"/>
      <pageSetup paperSize="9" scale="30" fitToHeight="0" orientation="landscape" r:id="rId12"/>
    </customSheetView>
    <customSheetView guid="{7DE9713E-1F38-437C-8FB6-9C29DB24E5B8}" scale="60">
      <pane ySplit="6" topLeftCell="A7" activePane="bottomLeft" state="frozen"/>
      <selection pane="bottomLeft" activeCell="B79" sqref="B79"/>
      <pageMargins left="0.7" right="0.7" top="0.75" bottom="0.75" header="0.3" footer="0.3"/>
    </customSheetView>
    <customSheetView guid="{356BE809-9589-4A4C-A8C3-12B5A4A1A47A}"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30" fitToHeight="0" orientation="landscape" r:id="rId13"/>
    </customSheetView>
    <customSheetView guid="{2D22DDA1-0B32-4042-8E55-53A9917D8437}" scale="60">
      <pane ySplit="6" topLeftCell="A7" activePane="bottomLeft" state="frozen"/>
      <selection pane="bottomLeft" activeCell="B79" sqref="B79"/>
      <pageMargins left="0.7" right="0.7" top="0.75" bottom="0.75" header="0.3" footer="0.3"/>
    </customSheetView>
    <customSheetView guid="{B6ED5A6A-E502-40ED-B1F2-2FE231B320B9}" scale="60">
      <pane ySplit="6" topLeftCell="A7" activePane="bottomLeft" state="frozen"/>
      <selection pane="bottomLeft" activeCell="B79" sqref="B79"/>
      <pageMargins left="0.7" right="0.7" top="0.75" bottom="0.75" header="0.3" footer="0.3"/>
    </customSheetView>
    <customSheetView guid="{9A254B3E-BF29-465E-994B-E56187330748}"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29" fitToHeight="0" orientation="landscape" r:id="rId14"/>
    </customSheetView>
    <customSheetView guid="{3680FFF4-6D9F-486C-AA14-8F72F0313081}" scale="60">
      <pane ySplit="6" topLeftCell="A7" activePane="bottomLeft" state="frozen"/>
      <selection pane="bottomLeft" activeCell="B79" sqref="B79"/>
      <pageMargins left="0.7" right="0.7" top="0.75" bottom="0.75" header="0.3" footer="0.3"/>
      <pageSetup paperSize="9" scale="18" orientation="portrait" r:id="rId15"/>
    </customSheetView>
    <customSheetView guid="{EBBEF937-D19E-44FA-94D9-3672C89A5F21}" scale="50">
      <pane ySplit="6" topLeftCell="A7" activePane="bottomLeft" state="frozen"/>
      <selection pane="bottomLeft" activeCell="K29" sqref="K29"/>
      <pageMargins left="3.937007874015748E-2" right="3.937007874015748E-2" top="0.35433070866141736" bottom="0.35433070866141736" header="0.31496062992125984" footer="0.31496062992125984"/>
      <pageSetup paperSize="9" scale="29" fitToHeight="0" orientation="landscape" r:id="rId16"/>
    </customSheetView>
    <customSheetView guid="{E83B3B5A-C7A8-4F47-A336-85E65C55625C}" scale="60" showPageBreaks="1" fitToPage="1" printArea="1" view="pageBreakPreview">
      <pane ySplit="6" topLeftCell="A7" activePane="bottomLeft" state="frozen"/>
      <selection pane="bottomLeft" activeCell="B65" sqref="B65"/>
      <colBreaks count="1" manualBreakCount="1">
        <brk id="27" max="61" man="1"/>
      </colBreaks>
      <pageMargins left="0.31496062992125984" right="0.31496062992125984" top="0.15748031496062992" bottom="0.15748031496062992" header="0.31496062992125984" footer="0.31496062992125984"/>
      <pageSetup paperSize="9" scale="32" fitToWidth="0" orientation="landscape" r:id="rId17"/>
    </customSheetView>
    <customSheetView guid="{A2E3A7A6-FF28-41C5-9BA8-3899D915CB9D}" scale="68">
      <pane ySplit="6" topLeftCell="A7" activePane="bottomLeft" state="frozen"/>
      <selection pane="bottomLeft" activeCell="B79" sqref="B79"/>
      <pageMargins left="0.7" right="0.7" top="0.75" bottom="0.75" header="0.3" footer="0.3"/>
    </customSheetView>
    <customSheetView guid="{C3FD0E28-97E5-445A-A080-491543C717B0}" scale="68">
      <pane ySplit="6" topLeftCell="A22" activePane="bottomLeft" state="frozen"/>
      <selection pane="bottomLeft" activeCell="F43" sqref="F43"/>
      <pageMargins left="3.937007874015748E-2" right="3.937007874015748E-2" top="0.35433070866141736" bottom="0.35433070866141736" header="0.31496062992125984" footer="0.31496062992125984"/>
      <pageSetup paperSize="9" scale="29" fitToHeight="0" orientation="landscape" r:id="rId18"/>
    </customSheetView>
    <customSheetView guid="{7C652CC3-AEBA-4CE1-8785-60610E85E470}" scale="60">
      <pane ySplit="6" topLeftCell="A7" activePane="bottomLeft" state="frozen"/>
      <selection pane="bottomLeft" activeCell="B79" sqref="B79"/>
      <pageMargins left="0.7" right="0.7" top="0.75" bottom="0.75" header="0.3" footer="0.3"/>
      <pageSetup paperSize="9" scale="18" orientation="portrait" r:id="rId19"/>
    </customSheetView>
    <customSheetView guid="{3B746F1D-385E-47E1-9DD6-DF5EE791B92F}" scale="60">
      <pane ySplit="6" topLeftCell="A7" activePane="bottomLeft" state="frozen"/>
      <selection pane="bottomLeft" activeCell="B79" sqref="B79"/>
      <pageMargins left="0.7" right="0.7" top="0.75" bottom="0.75" header="0.3" footer="0.3"/>
      <pageSetup paperSize="9" scale="18" orientation="portrait" r:id="rId20"/>
    </customSheetView>
    <customSheetView guid="{F3ED6C4F-162A-421A-B77B-B013DF363C4B}" scale="60">
      <pane ySplit="6" topLeftCell="A7" activePane="bottomLeft" state="frozen"/>
      <selection pane="bottomLeft" activeCell="B79" sqref="B79"/>
      <pageMargins left="0.7" right="0.7" top="0.75" bottom="0.75" header="0.3" footer="0.3"/>
      <pageSetup paperSize="9" scale="18" orientation="portrait" r:id="rId21"/>
    </customSheetView>
    <customSheetView guid="{F6B45C19-5DEC-4311-9E14-1DFCA0D8A318}"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29" fitToHeight="0" orientation="landscape" r:id="rId22"/>
    </customSheetView>
    <customSheetView guid="{60316D21-4A2C-431E-9A80-483B098C48B4}" scale="60">
      <pane ySplit="6" topLeftCell="A7" activePane="bottomLeft" state="frozen"/>
      <selection pane="bottomLeft" activeCell="B79" sqref="B79"/>
      <pageMargins left="0.7" right="0.7" top="0.75" bottom="0.75" header="0.3" footer="0.3"/>
      <pageSetup paperSize="9" scale="18" orientation="portrait" r:id="rId23"/>
    </customSheetView>
    <customSheetView guid="{B20F874D-7001-429F-971F-C60F72171BB4}" scale="60">
      <pane ySplit="6" topLeftCell="A7" activePane="bottomLeft" state="frozen"/>
      <selection pane="bottomLeft" activeCell="K29" sqref="K29"/>
      <pageMargins left="3.937007874015748E-2" right="3.937007874015748E-2" top="0.35433070866141736" bottom="0.35433070866141736" header="0.31496062992125984" footer="0.31496062992125984"/>
      <pageSetup paperSize="9" scale="29" fitToHeight="0" orientation="landscape" r:id="rId24"/>
    </customSheetView>
    <customSheetView guid="{7E4D5209-3514-4B4B-9D2B-9C42A7BE704E}"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29" fitToHeight="0" orientation="landscape" r:id="rId25"/>
    </customSheetView>
  </customSheetViews>
  <mergeCells count="40">
    <mergeCell ref="R63:Z63"/>
    <mergeCell ref="AF30:AF35"/>
    <mergeCell ref="A36:AF36"/>
    <mergeCell ref="A37:AE37"/>
    <mergeCell ref="AF38:AF43"/>
    <mergeCell ref="AF44:AF49"/>
    <mergeCell ref="AF50:AF55"/>
    <mergeCell ref="A59:B59"/>
    <mergeCell ref="G60:H60"/>
    <mergeCell ref="I60:K60"/>
    <mergeCell ref="G61:H61"/>
    <mergeCell ref="A63:L63"/>
    <mergeCell ref="A23:AE23"/>
    <mergeCell ref="AF24:AF29"/>
    <mergeCell ref="A9:AE9"/>
    <mergeCell ref="AF10:AF15"/>
    <mergeCell ref="A16:AE16"/>
    <mergeCell ref="AF17:AF22"/>
    <mergeCell ref="A8:AF8"/>
    <mergeCell ref="L5:M5"/>
    <mergeCell ref="N5:O5"/>
    <mergeCell ref="P5:Q5"/>
    <mergeCell ref="R5:S5"/>
    <mergeCell ref="T5:U5"/>
    <mergeCell ref="V5:W5"/>
    <mergeCell ref="X5:Y5"/>
    <mergeCell ref="Z5:AA5"/>
    <mergeCell ref="AB5:AC5"/>
    <mergeCell ref="AD5:AE5"/>
    <mergeCell ref="AF5:AF6"/>
    <mergeCell ref="A1:AD1"/>
    <mergeCell ref="A2:AD2"/>
    <mergeCell ref="A5:A7"/>
    <mergeCell ref="B5:B6"/>
    <mergeCell ref="C5:C6"/>
    <mergeCell ref="D5:D6"/>
    <mergeCell ref="E5:E6"/>
    <mergeCell ref="F5:G5"/>
    <mergeCell ref="H5:I5"/>
    <mergeCell ref="J5:K5"/>
  </mergeCells>
  <pageMargins left="0.7" right="0.7" top="0.75" bottom="0.75" header="0.3" footer="0.3"/>
  <pageSetup paperSize="9" scale="18" orientation="portrait" horizontalDpi="4294967295" verticalDpi="4294967295" r:id="rId2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340"/>
  <sheetViews>
    <sheetView topLeftCell="AB209" zoomScale="70" zoomScaleNormal="70" workbookViewId="0">
      <selection activeCell="AH218" sqref="AH218"/>
    </sheetView>
  </sheetViews>
  <sheetFormatPr defaultRowHeight="14.4" x14ac:dyDescent="0.3"/>
  <cols>
    <col min="1" max="1" width="45.44140625" customWidth="1"/>
    <col min="2" max="3" width="15.6640625" bestFit="1" customWidth="1"/>
    <col min="4" max="4" width="20.33203125" customWidth="1"/>
    <col min="5" max="5" width="18.5546875" customWidth="1"/>
    <col min="6" max="6" width="21.6640625" bestFit="1" customWidth="1"/>
    <col min="7" max="7" width="23.33203125" bestFit="1" customWidth="1"/>
    <col min="8" max="8" width="16.6640625" customWidth="1"/>
    <col min="9" max="9" width="18.6640625" customWidth="1"/>
    <col min="10" max="10" width="16.5546875" customWidth="1"/>
    <col min="11" max="11" width="19" customWidth="1"/>
    <col min="12" max="12" width="18.44140625" customWidth="1"/>
    <col min="13" max="13" width="15.6640625" customWidth="1"/>
    <col min="14" max="14" width="16.44140625" customWidth="1"/>
    <col min="15" max="15" width="17" customWidth="1"/>
    <col min="16" max="16" width="15.5546875" customWidth="1"/>
    <col min="17" max="17" width="16.44140625" customWidth="1"/>
    <col min="18" max="18" width="16.6640625" customWidth="1"/>
    <col min="19" max="19" width="17.6640625" customWidth="1"/>
    <col min="20" max="20" width="13.5546875" bestFit="1" customWidth="1"/>
    <col min="21" max="21" width="16.44140625" customWidth="1"/>
    <col min="22" max="22" width="15.33203125" customWidth="1"/>
    <col min="23" max="23" width="17" customWidth="1"/>
    <col min="24" max="24" width="16" customWidth="1"/>
    <col min="25" max="25" width="18.33203125" customWidth="1"/>
    <col min="26" max="26" width="16.5546875" customWidth="1"/>
    <col min="27" max="27" width="18.44140625" customWidth="1"/>
    <col min="28" max="28" width="16" customWidth="1"/>
    <col min="29" max="29" width="18.33203125" customWidth="1"/>
    <col min="30" max="30" width="17" customWidth="1"/>
    <col min="31" max="31" width="18.44140625" customWidth="1"/>
    <col min="32" max="32" width="99.33203125" customWidth="1"/>
    <col min="33" max="33" width="19.5546875" customWidth="1"/>
    <col min="34" max="34" width="13.5546875" bestFit="1" customWidth="1"/>
    <col min="35" max="35" width="12.44140625" bestFit="1" customWidth="1"/>
  </cols>
  <sheetData>
    <row r="1" spans="1:62" ht="21" x14ac:dyDescent="0.3">
      <c r="A1" s="1"/>
      <c r="B1" s="2"/>
      <c r="C1" s="2"/>
      <c r="D1" s="2"/>
      <c r="E1" s="2"/>
      <c r="F1" s="2"/>
      <c r="G1" s="2"/>
      <c r="H1" s="2"/>
      <c r="I1" s="2"/>
      <c r="J1" s="2"/>
      <c r="K1" s="2"/>
      <c r="L1" s="2"/>
      <c r="M1" s="2"/>
      <c r="N1" s="2"/>
      <c r="O1" s="2"/>
      <c r="P1" s="2"/>
      <c r="Q1" s="2"/>
      <c r="R1" s="2"/>
      <c r="S1" s="2"/>
      <c r="T1" s="1571"/>
      <c r="U1" s="1571"/>
      <c r="V1" s="1571"/>
      <c r="W1" s="1571"/>
      <c r="X1" s="1571"/>
      <c r="Y1" s="1571"/>
      <c r="Z1" s="3"/>
      <c r="AA1" s="3"/>
      <c r="AB1" s="3"/>
      <c r="AC1" s="4"/>
      <c r="AD1" s="4"/>
      <c r="AE1" s="4"/>
      <c r="AF1" s="5"/>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row>
    <row r="2" spans="1:62" ht="21" x14ac:dyDescent="0.3">
      <c r="A2" s="1"/>
      <c r="B2" s="2"/>
      <c r="C2" s="2"/>
      <c r="D2" s="2"/>
      <c r="E2" s="2"/>
      <c r="F2" s="2"/>
      <c r="G2" s="2"/>
      <c r="H2" s="2"/>
      <c r="I2" s="2"/>
      <c r="J2" s="2"/>
      <c r="K2" s="2"/>
      <c r="L2" s="2"/>
      <c r="M2" s="2"/>
      <c r="N2" s="2"/>
      <c r="O2" s="2"/>
      <c r="P2" s="2"/>
      <c r="Q2" s="2"/>
      <c r="R2" s="2"/>
      <c r="S2" s="2"/>
      <c r="T2" s="1571"/>
      <c r="U2" s="1571"/>
      <c r="V2" s="1571"/>
      <c r="W2" s="1571"/>
      <c r="X2" s="1571"/>
      <c r="Y2" s="1571"/>
      <c r="Z2" s="1571"/>
      <c r="AA2" s="1571"/>
      <c r="AB2" s="1571"/>
      <c r="AC2" s="1571"/>
      <c r="AD2" s="1571"/>
      <c r="AE2" s="4"/>
      <c r="AF2" s="5"/>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1" x14ac:dyDescent="0.3">
      <c r="A3" s="1572" t="s">
        <v>85</v>
      </c>
      <c r="B3" s="1572"/>
      <c r="C3" s="1572"/>
      <c r="D3" s="1572"/>
      <c r="E3" s="1572"/>
      <c r="F3" s="1572"/>
      <c r="G3" s="1572"/>
      <c r="H3" s="1572"/>
      <c r="I3" s="1572"/>
      <c r="J3" s="1572"/>
      <c r="K3" s="1572"/>
      <c r="L3" s="1572"/>
      <c r="M3" s="1572"/>
      <c r="N3" s="1572"/>
      <c r="O3" s="1572"/>
      <c r="P3" s="2"/>
      <c r="Q3" s="2"/>
      <c r="R3" s="2"/>
      <c r="S3" s="2"/>
      <c r="T3" s="1571"/>
      <c r="U3" s="1571"/>
      <c r="V3" s="1571"/>
      <c r="W3" s="1571"/>
      <c r="X3" s="1571"/>
      <c r="Y3" s="1571"/>
      <c r="Z3" s="1571"/>
      <c r="AA3" s="1571"/>
      <c r="AB3" s="1571"/>
      <c r="AC3" s="1571"/>
      <c r="AD3" s="1571"/>
      <c r="AE3" s="4"/>
      <c r="AF3" s="5"/>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row>
    <row r="4" spans="1:62" ht="20.399999999999999" x14ac:dyDescent="0.3">
      <c r="A4" s="1572" t="s">
        <v>86</v>
      </c>
      <c r="B4" s="1572"/>
      <c r="C4" s="1572"/>
      <c r="D4" s="1572"/>
      <c r="E4" s="1572"/>
      <c r="F4" s="1572"/>
      <c r="G4" s="1572"/>
      <c r="H4" s="1572"/>
      <c r="I4" s="1572"/>
      <c r="J4" s="1572"/>
      <c r="K4" s="1572"/>
      <c r="L4" s="1572"/>
      <c r="M4" s="1572"/>
      <c r="N4" s="1572"/>
      <c r="O4" s="1572"/>
      <c r="P4" s="2"/>
      <c r="Q4" s="2"/>
      <c r="R4" s="2"/>
      <c r="S4" s="2"/>
      <c r="T4" s="4"/>
      <c r="U4" s="4"/>
      <c r="V4" s="4"/>
      <c r="W4" s="4"/>
      <c r="X4" s="4"/>
      <c r="Y4" s="4"/>
      <c r="Z4" s="4"/>
      <c r="AA4" s="4"/>
      <c r="AB4" s="4"/>
      <c r="AC4" s="4"/>
      <c r="AD4" s="4"/>
      <c r="AE4" s="4"/>
      <c r="AF4" s="5"/>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row>
    <row r="5" spans="1:62" ht="20.399999999999999" x14ac:dyDescent="0.3">
      <c r="A5" s="1148"/>
      <c r="B5" s="1148"/>
      <c r="C5" s="1148"/>
      <c r="D5" s="1148"/>
      <c r="E5" s="1148"/>
      <c r="F5" s="1148"/>
      <c r="G5" s="1148"/>
      <c r="H5" s="1148"/>
      <c r="I5" s="1148"/>
      <c r="J5" s="1148"/>
      <c r="K5" s="1148"/>
      <c r="L5" s="1148"/>
      <c r="M5" s="1148"/>
      <c r="N5" s="1148"/>
      <c r="O5" s="1148"/>
      <c r="P5" s="2"/>
      <c r="Q5" s="2"/>
      <c r="R5" s="2"/>
      <c r="S5" s="2"/>
      <c r="T5" s="4"/>
      <c r="U5" s="4"/>
      <c r="V5" s="4"/>
      <c r="W5" s="4"/>
      <c r="X5" s="4"/>
      <c r="Y5" s="4"/>
      <c r="Z5" s="4"/>
      <c r="AA5" s="4"/>
      <c r="AB5" s="4"/>
      <c r="AC5" s="4"/>
      <c r="AD5" s="4"/>
      <c r="AE5" s="4"/>
      <c r="AF5" s="5"/>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row>
    <row r="6" spans="1:62" ht="17.399999999999999" x14ac:dyDescent="0.3">
      <c r="A6" s="1573" t="s">
        <v>1</v>
      </c>
      <c r="B6" s="1574" t="s">
        <v>2</v>
      </c>
      <c r="C6" s="1574" t="s">
        <v>2</v>
      </c>
      <c r="D6" s="1574" t="s">
        <v>3</v>
      </c>
      <c r="E6" s="1574" t="s">
        <v>4</v>
      </c>
      <c r="F6" s="1566" t="s">
        <v>5</v>
      </c>
      <c r="G6" s="1567"/>
      <c r="H6" s="1566" t="s">
        <v>6</v>
      </c>
      <c r="I6" s="1567"/>
      <c r="J6" s="1566" t="s">
        <v>7</v>
      </c>
      <c r="K6" s="1567"/>
      <c r="L6" s="1566" t="s">
        <v>8</v>
      </c>
      <c r="M6" s="1567"/>
      <c r="N6" s="1566" t="s">
        <v>9</v>
      </c>
      <c r="O6" s="1567"/>
      <c r="P6" s="1566" t="s">
        <v>10</v>
      </c>
      <c r="Q6" s="1567"/>
      <c r="R6" s="1566" t="s">
        <v>11</v>
      </c>
      <c r="S6" s="1567"/>
      <c r="T6" s="1566" t="s">
        <v>12</v>
      </c>
      <c r="U6" s="1567"/>
      <c r="V6" s="1566" t="s">
        <v>13</v>
      </c>
      <c r="W6" s="1567"/>
      <c r="X6" s="1566" t="s">
        <v>14</v>
      </c>
      <c r="Y6" s="1567"/>
      <c r="Z6" s="1566" t="s">
        <v>15</v>
      </c>
      <c r="AA6" s="1567"/>
      <c r="AB6" s="1566" t="s">
        <v>16</v>
      </c>
      <c r="AC6" s="1567"/>
      <c r="AD6" s="1566" t="s">
        <v>17</v>
      </c>
      <c r="AE6" s="1567"/>
      <c r="AF6" s="1570" t="s">
        <v>18</v>
      </c>
      <c r="AG6" s="1160"/>
      <c r="AH6" s="1160"/>
      <c r="AI6" s="1160"/>
      <c r="AJ6" s="1160"/>
      <c r="AK6" s="1160"/>
      <c r="AL6" s="1160"/>
      <c r="AM6" s="1160"/>
      <c r="AN6" s="1160"/>
      <c r="AO6" s="1160"/>
      <c r="AP6" s="1160"/>
      <c r="AQ6" s="1160"/>
      <c r="AR6" s="1160"/>
      <c r="AS6" s="1160"/>
      <c r="AT6" s="1160"/>
      <c r="AU6" s="1160"/>
      <c r="AV6" s="1160"/>
      <c r="AW6" s="1160"/>
      <c r="AX6" s="1160"/>
      <c r="AY6" s="1160"/>
      <c r="AZ6" s="1160"/>
      <c r="BA6" s="1160"/>
      <c r="BB6" s="1160"/>
      <c r="BC6" s="1160"/>
      <c r="BD6" s="1160"/>
      <c r="BE6" s="1160"/>
      <c r="BF6" s="1160"/>
      <c r="BG6" s="1160"/>
      <c r="BH6" s="1160"/>
      <c r="BI6" s="1160"/>
      <c r="BJ6" s="1160"/>
    </row>
    <row r="7" spans="1:62" ht="17.399999999999999" x14ac:dyDescent="0.3">
      <c r="A7" s="1573"/>
      <c r="B7" s="1575"/>
      <c r="C7" s="1575"/>
      <c r="D7" s="1575"/>
      <c r="E7" s="1575"/>
      <c r="F7" s="1568"/>
      <c r="G7" s="1569"/>
      <c r="H7" s="1568"/>
      <c r="I7" s="1569"/>
      <c r="J7" s="1568"/>
      <c r="K7" s="1569"/>
      <c r="L7" s="1568"/>
      <c r="M7" s="1569"/>
      <c r="N7" s="1568"/>
      <c r="O7" s="1569"/>
      <c r="P7" s="1568"/>
      <c r="Q7" s="1569"/>
      <c r="R7" s="1568"/>
      <c r="S7" s="1569"/>
      <c r="T7" s="1568"/>
      <c r="U7" s="1569"/>
      <c r="V7" s="1568"/>
      <c r="W7" s="1569"/>
      <c r="X7" s="1568"/>
      <c r="Y7" s="1569"/>
      <c r="Z7" s="1568"/>
      <c r="AA7" s="1569"/>
      <c r="AB7" s="1568"/>
      <c r="AC7" s="1569"/>
      <c r="AD7" s="1568"/>
      <c r="AE7" s="1569"/>
      <c r="AF7" s="1570"/>
      <c r="AG7" s="1160"/>
      <c r="AH7" s="1160"/>
      <c r="AI7" s="1160"/>
      <c r="AJ7" s="1160"/>
      <c r="AK7" s="1160"/>
      <c r="AL7" s="1160"/>
      <c r="AM7" s="1160"/>
      <c r="AN7" s="1160"/>
      <c r="AO7" s="1160"/>
      <c r="AP7" s="1160"/>
      <c r="AQ7" s="1160"/>
      <c r="AR7" s="1160"/>
      <c r="AS7" s="1160"/>
      <c r="AT7" s="1160"/>
      <c r="AU7" s="1160"/>
      <c r="AV7" s="1160"/>
      <c r="AW7" s="1160"/>
      <c r="AX7" s="1160"/>
      <c r="AY7" s="1160"/>
      <c r="AZ7" s="1160"/>
      <c r="BA7" s="1160"/>
      <c r="BB7" s="1160"/>
      <c r="BC7" s="1160"/>
      <c r="BD7" s="1160"/>
      <c r="BE7" s="1160"/>
      <c r="BF7" s="1160"/>
      <c r="BG7" s="1160"/>
      <c r="BH7" s="1160"/>
      <c r="BI7" s="1160"/>
      <c r="BJ7" s="1160"/>
    </row>
    <row r="8" spans="1:62" ht="36" x14ac:dyDescent="0.3">
      <c r="A8" s="1573"/>
      <c r="B8" s="6" t="s">
        <v>19</v>
      </c>
      <c r="C8" s="1038">
        <v>44348</v>
      </c>
      <c r="D8" s="1038">
        <v>44348</v>
      </c>
      <c r="E8" s="1038">
        <v>44348</v>
      </c>
      <c r="F8" s="7" t="s">
        <v>20</v>
      </c>
      <c r="G8" s="7" t="s">
        <v>21</v>
      </c>
      <c r="H8" s="8" t="s">
        <v>22</v>
      </c>
      <c r="I8" s="8" t="s">
        <v>23</v>
      </c>
      <c r="J8" s="8" t="s">
        <v>22</v>
      </c>
      <c r="K8" s="8" t="s">
        <v>23</v>
      </c>
      <c r="L8" s="8" t="s">
        <v>22</v>
      </c>
      <c r="M8" s="8" t="s">
        <v>23</v>
      </c>
      <c r="N8" s="8" t="s">
        <v>22</v>
      </c>
      <c r="O8" s="8" t="s">
        <v>23</v>
      </c>
      <c r="P8" s="8" t="s">
        <v>22</v>
      </c>
      <c r="Q8" s="8" t="s">
        <v>23</v>
      </c>
      <c r="R8" s="8" t="s">
        <v>22</v>
      </c>
      <c r="S8" s="8" t="s">
        <v>23</v>
      </c>
      <c r="T8" s="8" t="s">
        <v>22</v>
      </c>
      <c r="U8" s="8" t="s">
        <v>23</v>
      </c>
      <c r="V8" s="8" t="s">
        <v>22</v>
      </c>
      <c r="W8" s="8" t="s">
        <v>23</v>
      </c>
      <c r="X8" s="8" t="s">
        <v>22</v>
      </c>
      <c r="Y8" s="8" t="s">
        <v>23</v>
      </c>
      <c r="Z8" s="8" t="s">
        <v>22</v>
      </c>
      <c r="AA8" s="8" t="s">
        <v>23</v>
      </c>
      <c r="AB8" s="8" t="s">
        <v>22</v>
      </c>
      <c r="AC8" s="8" t="s">
        <v>23</v>
      </c>
      <c r="AD8" s="8" t="s">
        <v>22</v>
      </c>
      <c r="AE8" s="8" t="s">
        <v>23</v>
      </c>
      <c r="AF8" s="1570"/>
      <c r="AG8" s="1161"/>
      <c r="AH8" s="1161"/>
      <c r="AI8" s="1161"/>
      <c r="AJ8" s="1161"/>
      <c r="AK8" s="1161"/>
      <c r="AL8" s="1161"/>
      <c r="AM8" s="1161"/>
      <c r="AN8" s="1161"/>
      <c r="AO8" s="1161"/>
      <c r="AP8" s="1161"/>
      <c r="AQ8" s="1161"/>
      <c r="AR8" s="1161"/>
      <c r="AS8" s="1161"/>
      <c r="AT8" s="1161"/>
      <c r="AU8" s="1161"/>
      <c r="AV8" s="1161"/>
      <c r="AW8" s="1161"/>
      <c r="AX8" s="1161"/>
      <c r="AY8" s="1161"/>
      <c r="AZ8" s="1161"/>
      <c r="BA8" s="1161"/>
      <c r="BB8" s="1161"/>
      <c r="BC8" s="1161"/>
      <c r="BD8" s="1161"/>
      <c r="BE8" s="1161"/>
      <c r="BF8" s="1161"/>
      <c r="BG8" s="1161"/>
      <c r="BH8" s="1161"/>
      <c r="BI8" s="1161"/>
      <c r="BJ8" s="1161"/>
    </row>
    <row r="9" spans="1:62" ht="18" x14ac:dyDescent="0.3">
      <c r="A9" s="9">
        <v>1</v>
      </c>
      <c r="B9" s="9">
        <v>2</v>
      </c>
      <c r="C9" s="9">
        <v>3</v>
      </c>
      <c r="D9" s="9">
        <v>4</v>
      </c>
      <c r="E9" s="9">
        <v>5</v>
      </c>
      <c r="F9" s="9">
        <v>6</v>
      </c>
      <c r="G9" s="9">
        <v>7</v>
      </c>
      <c r="H9" s="9">
        <v>8</v>
      </c>
      <c r="I9" s="9">
        <v>9</v>
      </c>
      <c r="J9" s="9">
        <v>10</v>
      </c>
      <c r="K9" s="9">
        <v>11</v>
      </c>
      <c r="L9" s="9">
        <v>12</v>
      </c>
      <c r="M9" s="9">
        <v>13</v>
      </c>
      <c r="N9" s="9">
        <v>14</v>
      </c>
      <c r="O9" s="9">
        <v>15</v>
      </c>
      <c r="P9" s="9">
        <v>16</v>
      </c>
      <c r="Q9" s="9">
        <v>17</v>
      </c>
      <c r="R9" s="9">
        <v>18</v>
      </c>
      <c r="S9" s="9">
        <v>19</v>
      </c>
      <c r="T9" s="9">
        <v>20</v>
      </c>
      <c r="U9" s="9">
        <v>21</v>
      </c>
      <c r="V9" s="9">
        <v>22</v>
      </c>
      <c r="W9" s="9">
        <v>23</v>
      </c>
      <c r="X9" s="9">
        <v>24</v>
      </c>
      <c r="Y9" s="9">
        <v>25</v>
      </c>
      <c r="Z9" s="9">
        <v>26</v>
      </c>
      <c r="AA9" s="9">
        <v>27</v>
      </c>
      <c r="AB9" s="9">
        <v>28</v>
      </c>
      <c r="AC9" s="9">
        <v>29</v>
      </c>
      <c r="AD9" s="9">
        <v>30</v>
      </c>
      <c r="AE9" s="9">
        <v>31</v>
      </c>
      <c r="AF9" s="10">
        <v>32</v>
      </c>
      <c r="AG9" s="1162"/>
      <c r="AH9" s="1162"/>
      <c r="AI9" s="1162"/>
      <c r="AJ9" s="1162"/>
      <c r="AK9" s="1162"/>
      <c r="AL9" s="1162"/>
      <c r="AM9" s="1162"/>
      <c r="AN9" s="1162"/>
      <c r="AO9" s="1162"/>
      <c r="AP9" s="1162"/>
      <c r="AQ9" s="1162"/>
      <c r="AR9" s="1162"/>
      <c r="AS9" s="1162"/>
      <c r="AT9" s="1162"/>
      <c r="AU9" s="1162"/>
      <c r="AV9" s="1162"/>
      <c r="AW9" s="1162"/>
      <c r="AX9" s="1162"/>
      <c r="AY9" s="1162"/>
      <c r="AZ9" s="1162"/>
      <c r="BA9" s="1162"/>
      <c r="BB9" s="1162"/>
      <c r="BC9" s="1162"/>
      <c r="BD9" s="1162"/>
      <c r="BE9" s="1162"/>
      <c r="BF9" s="1162"/>
      <c r="BG9" s="1162"/>
      <c r="BH9" s="1162"/>
      <c r="BI9" s="1162"/>
      <c r="BJ9" s="1162"/>
    </row>
    <row r="10" spans="1:62" ht="20.399999999999999" x14ac:dyDescent="0.3">
      <c r="A10" s="1557" t="s">
        <v>24</v>
      </c>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9"/>
      <c r="AE10" s="11"/>
      <c r="AF10" s="12"/>
      <c r="AG10" s="1163"/>
      <c r="AH10" s="1163"/>
      <c r="AI10" s="1163"/>
      <c r="AJ10" s="1164"/>
      <c r="AK10" s="1164"/>
      <c r="AL10" s="1164"/>
      <c r="AM10" s="1164"/>
      <c r="AN10" s="1164"/>
      <c r="AO10" s="1164"/>
      <c r="AP10" s="1164"/>
      <c r="AQ10" s="1164"/>
      <c r="AR10" s="1164"/>
      <c r="AS10" s="1164"/>
      <c r="AT10" s="1164"/>
      <c r="AU10" s="1164"/>
      <c r="AV10" s="1164"/>
      <c r="AW10" s="1164"/>
      <c r="AX10" s="1164"/>
      <c r="AY10" s="1164"/>
      <c r="AZ10" s="1164"/>
      <c r="BA10" s="1164"/>
      <c r="BB10" s="1164"/>
      <c r="BC10" s="1164"/>
      <c r="BD10" s="1164"/>
      <c r="BE10" s="1164"/>
      <c r="BF10" s="1164"/>
      <c r="BG10" s="1164"/>
      <c r="BH10" s="1164"/>
      <c r="BI10" s="1164"/>
      <c r="BJ10" s="1164"/>
    </row>
    <row r="11" spans="1:62" ht="20.399999999999999" x14ac:dyDescent="0.3">
      <c r="A11" s="1557" t="s">
        <v>25</v>
      </c>
      <c r="B11" s="1558"/>
      <c r="C11" s="1558"/>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c r="AD11" s="1558"/>
      <c r="AE11" s="1559"/>
      <c r="AF11" s="13"/>
      <c r="AG11" s="1163"/>
      <c r="AH11" s="1163"/>
      <c r="AI11" s="1163"/>
      <c r="AJ11" s="1165"/>
      <c r="AK11" s="1165"/>
      <c r="AL11" s="1165"/>
      <c r="AM11" s="1165"/>
      <c r="AN11" s="1165"/>
      <c r="AO11" s="1165"/>
      <c r="AP11" s="1165"/>
      <c r="AQ11" s="1165"/>
      <c r="AR11" s="1165"/>
      <c r="AS11" s="1165"/>
      <c r="AT11" s="1165"/>
      <c r="AU11" s="1165"/>
      <c r="AV11" s="1165"/>
      <c r="AW11" s="1165"/>
      <c r="AX11" s="1165"/>
      <c r="AY11" s="1165"/>
      <c r="AZ11" s="1165"/>
      <c r="BA11" s="1165"/>
      <c r="BB11" s="1165"/>
      <c r="BC11" s="1165"/>
      <c r="BD11" s="1165"/>
      <c r="BE11" s="1165"/>
      <c r="BF11" s="1165"/>
      <c r="BG11" s="1165"/>
      <c r="BH11" s="1165"/>
      <c r="BI11" s="1165"/>
      <c r="BJ11" s="1165"/>
    </row>
    <row r="12" spans="1:62" ht="18" x14ac:dyDescent="0.3">
      <c r="A12" s="14" t="s">
        <v>26</v>
      </c>
      <c r="B12" s="15">
        <f>H12+J12+L12+N12+P12+R12+T12+V12+X12+Z12+AB12+AD12</f>
        <v>2979.73</v>
      </c>
      <c r="C12" s="11">
        <f>SUM(C13:C16)</f>
        <v>972.5</v>
      </c>
      <c r="D12" s="11">
        <f t="shared" ref="D12:E12" si="0">SUM(D13:D16)</f>
        <v>535.4</v>
      </c>
      <c r="E12" s="11">
        <f t="shared" si="0"/>
        <v>535.4</v>
      </c>
      <c r="F12" s="16">
        <f>E12/B12*100</f>
        <v>17.968070932601275</v>
      </c>
      <c r="G12" s="16">
        <f>E12/C12*100</f>
        <v>55.053984575835472</v>
      </c>
      <c r="H12" s="11">
        <f>SUM(H13:H16)</f>
        <v>200</v>
      </c>
      <c r="I12" s="11">
        <f t="shared" ref="I12:AE12" si="1">SUM(I13:I16)</f>
        <v>0</v>
      </c>
      <c r="J12" s="11">
        <f t="shared" si="1"/>
        <v>395.5</v>
      </c>
      <c r="K12" s="11">
        <f t="shared" si="1"/>
        <v>67.3</v>
      </c>
      <c r="L12" s="11">
        <f>SUM(L13:L16)</f>
        <v>177</v>
      </c>
      <c r="M12" s="11">
        <f t="shared" si="1"/>
        <v>445.6</v>
      </c>
      <c r="N12" s="11">
        <f t="shared" si="1"/>
        <v>0</v>
      </c>
      <c r="O12" s="11">
        <f t="shared" si="1"/>
        <v>22.5</v>
      </c>
      <c r="P12" s="11">
        <f t="shared" si="1"/>
        <v>200</v>
      </c>
      <c r="Q12" s="11">
        <f t="shared" si="1"/>
        <v>0</v>
      </c>
      <c r="R12" s="11">
        <f t="shared" si="1"/>
        <v>405.23</v>
      </c>
      <c r="S12" s="11">
        <f t="shared" si="1"/>
        <v>0</v>
      </c>
      <c r="T12" s="11">
        <f t="shared" si="1"/>
        <v>0</v>
      </c>
      <c r="U12" s="11">
        <f t="shared" si="1"/>
        <v>0</v>
      </c>
      <c r="V12" s="11">
        <f t="shared" si="1"/>
        <v>0</v>
      </c>
      <c r="W12" s="11">
        <f t="shared" si="1"/>
        <v>0</v>
      </c>
      <c r="X12" s="11">
        <f t="shared" si="1"/>
        <v>0</v>
      </c>
      <c r="Y12" s="11">
        <f t="shared" si="1"/>
        <v>0</v>
      </c>
      <c r="Z12" s="11">
        <f t="shared" si="1"/>
        <v>850</v>
      </c>
      <c r="AA12" s="11">
        <f t="shared" si="1"/>
        <v>0</v>
      </c>
      <c r="AB12" s="11">
        <f t="shared" si="1"/>
        <v>0</v>
      </c>
      <c r="AC12" s="11">
        <f t="shared" si="1"/>
        <v>0</v>
      </c>
      <c r="AD12" s="11">
        <f t="shared" si="1"/>
        <v>752</v>
      </c>
      <c r="AE12" s="11">
        <f t="shared" si="1"/>
        <v>0</v>
      </c>
      <c r="AF12" s="13"/>
      <c r="AG12" s="1163"/>
      <c r="AH12" s="1163"/>
      <c r="AI12" s="1163"/>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row>
    <row r="13" spans="1:62" ht="18" x14ac:dyDescent="0.35">
      <c r="A13" s="17" t="s">
        <v>27</v>
      </c>
      <c r="B13" s="18">
        <f>B19+B25+B37+B31</f>
        <v>0</v>
      </c>
      <c r="C13" s="18">
        <f t="shared" ref="C13:E13" si="2">C19+C25+C37+C31</f>
        <v>0</v>
      </c>
      <c r="D13" s="18">
        <f t="shared" si="2"/>
        <v>0</v>
      </c>
      <c r="E13" s="18">
        <f t="shared" si="2"/>
        <v>0</v>
      </c>
      <c r="F13" s="19" t="e">
        <f>E13/B13*100</f>
        <v>#DIV/0!</v>
      </c>
      <c r="G13" s="19" t="e">
        <f t="shared" ref="G13:G15" si="3">E13/C13*100</f>
        <v>#DIV/0!</v>
      </c>
      <c r="H13" s="18">
        <f t="shared" ref="H13:AE16" si="4">H19+H25+H37+H31</f>
        <v>0</v>
      </c>
      <c r="I13" s="18">
        <f t="shared" si="4"/>
        <v>0</v>
      </c>
      <c r="J13" s="18">
        <f t="shared" si="4"/>
        <v>0</v>
      </c>
      <c r="K13" s="18">
        <f t="shared" si="4"/>
        <v>0</v>
      </c>
      <c r="L13" s="18">
        <f t="shared" si="4"/>
        <v>0</v>
      </c>
      <c r="M13" s="18">
        <f t="shared" si="4"/>
        <v>0</v>
      </c>
      <c r="N13" s="18">
        <f t="shared" si="4"/>
        <v>0</v>
      </c>
      <c r="O13" s="18">
        <f t="shared" si="4"/>
        <v>0</v>
      </c>
      <c r="P13" s="18">
        <f t="shared" si="4"/>
        <v>0</v>
      </c>
      <c r="Q13" s="18">
        <f t="shared" si="4"/>
        <v>0</v>
      </c>
      <c r="R13" s="18">
        <f t="shared" si="4"/>
        <v>0</v>
      </c>
      <c r="S13" s="18">
        <f t="shared" si="4"/>
        <v>0</v>
      </c>
      <c r="T13" s="18">
        <f t="shared" si="4"/>
        <v>0</v>
      </c>
      <c r="U13" s="18">
        <f t="shared" si="4"/>
        <v>0</v>
      </c>
      <c r="V13" s="18">
        <f t="shared" si="4"/>
        <v>0</v>
      </c>
      <c r="W13" s="18">
        <f t="shared" si="4"/>
        <v>0</v>
      </c>
      <c r="X13" s="18">
        <f t="shared" si="4"/>
        <v>0</v>
      </c>
      <c r="Y13" s="18">
        <f t="shared" si="4"/>
        <v>0</v>
      </c>
      <c r="Z13" s="18">
        <f t="shared" si="4"/>
        <v>0</v>
      </c>
      <c r="AA13" s="18">
        <f t="shared" si="4"/>
        <v>0</v>
      </c>
      <c r="AB13" s="18">
        <f t="shared" si="4"/>
        <v>0</v>
      </c>
      <c r="AC13" s="18">
        <f t="shared" si="4"/>
        <v>0</v>
      </c>
      <c r="AD13" s="18">
        <f t="shared" si="4"/>
        <v>0</v>
      </c>
      <c r="AE13" s="18">
        <f t="shared" si="4"/>
        <v>0</v>
      </c>
      <c r="AF13" s="13"/>
      <c r="AG13" s="1163"/>
      <c r="AH13" s="1163"/>
      <c r="AI13" s="1163"/>
      <c r="AJ13" s="1165"/>
      <c r="AK13" s="1165"/>
      <c r="AL13" s="1165"/>
      <c r="AM13" s="1165"/>
      <c r="AN13" s="1165"/>
      <c r="AO13" s="1165"/>
      <c r="AP13" s="1165"/>
      <c r="AQ13" s="1165"/>
      <c r="AR13" s="1165"/>
      <c r="AS13" s="1165"/>
      <c r="AT13" s="1165"/>
      <c r="AU13" s="1165"/>
      <c r="AV13" s="1165"/>
      <c r="AW13" s="1165"/>
      <c r="AX13" s="1165"/>
      <c r="AY13" s="1165"/>
      <c r="AZ13" s="1165"/>
      <c r="BA13" s="1165"/>
      <c r="BB13" s="1165"/>
      <c r="BC13" s="1165"/>
      <c r="BD13" s="1165"/>
      <c r="BE13" s="1165"/>
      <c r="BF13" s="1165"/>
      <c r="BG13" s="1165"/>
      <c r="BH13" s="1165"/>
      <c r="BI13" s="1165"/>
      <c r="BJ13" s="1165"/>
    </row>
    <row r="14" spans="1:62" ht="18" x14ac:dyDescent="0.35">
      <c r="A14" s="17" t="s">
        <v>28</v>
      </c>
      <c r="B14" s="18">
        <f>B20+B26+B38+B32</f>
        <v>2859.5</v>
      </c>
      <c r="C14" s="18">
        <f>C20+C26+C38+C32</f>
        <v>972.5</v>
      </c>
      <c r="D14" s="18">
        <f>D20+D26+D38+D32</f>
        <v>535.4</v>
      </c>
      <c r="E14" s="18">
        <f>E20+E26+E38+E32</f>
        <v>535.4</v>
      </c>
      <c r="F14" s="20">
        <f>E14/B14*100</f>
        <v>18.723553068718306</v>
      </c>
      <c r="G14" s="20">
        <f t="shared" si="3"/>
        <v>55.053984575835472</v>
      </c>
      <c r="H14" s="18">
        <f t="shared" si="4"/>
        <v>200</v>
      </c>
      <c r="I14" s="18">
        <f t="shared" si="4"/>
        <v>0</v>
      </c>
      <c r="J14" s="18">
        <f t="shared" si="4"/>
        <v>395.5</v>
      </c>
      <c r="K14" s="18">
        <f t="shared" si="4"/>
        <v>67.3</v>
      </c>
      <c r="L14" s="18">
        <f>L20+L26+L38+L32</f>
        <v>177</v>
      </c>
      <c r="M14" s="18">
        <f t="shared" si="4"/>
        <v>445.6</v>
      </c>
      <c r="N14" s="18">
        <f t="shared" si="4"/>
        <v>0</v>
      </c>
      <c r="O14" s="18">
        <f t="shared" si="4"/>
        <v>22.5</v>
      </c>
      <c r="P14" s="18">
        <f t="shared" si="4"/>
        <v>200</v>
      </c>
      <c r="Q14" s="18">
        <f t="shared" si="4"/>
        <v>0</v>
      </c>
      <c r="R14" s="18">
        <f t="shared" si="4"/>
        <v>285</v>
      </c>
      <c r="S14" s="18">
        <f t="shared" si="4"/>
        <v>0</v>
      </c>
      <c r="T14" s="18">
        <f t="shared" si="4"/>
        <v>0</v>
      </c>
      <c r="U14" s="18">
        <f t="shared" si="4"/>
        <v>0</v>
      </c>
      <c r="V14" s="18">
        <f t="shared" si="4"/>
        <v>0</v>
      </c>
      <c r="W14" s="18">
        <f t="shared" si="4"/>
        <v>0</v>
      </c>
      <c r="X14" s="18">
        <f t="shared" si="4"/>
        <v>0</v>
      </c>
      <c r="Y14" s="18">
        <f t="shared" si="4"/>
        <v>0</v>
      </c>
      <c r="Z14" s="18">
        <f t="shared" si="4"/>
        <v>850</v>
      </c>
      <c r="AA14" s="18">
        <f t="shared" si="4"/>
        <v>0</v>
      </c>
      <c r="AB14" s="18">
        <f t="shared" si="4"/>
        <v>0</v>
      </c>
      <c r="AC14" s="18">
        <f t="shared" si="4"/>
        <v>0</v>
      </c>
      <c r="AD14" s="18">
        <f t="shared" si="4"/>
        <v>752</v>
      </c>
      <c r="AE14" s="18">
        <f t="shared" si="4"/>
        <v>0</v>
      </c>
      <c r="AF14" s="13"/>
      <c r="AG14" s="1163"/>
      <c r="AH14" s="1163"/>
      <c r="AI14" s="1163"/>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5"/>
      <c r="BF14" s="1165"/>
      <c r="BG14" s="1165"/>
      <c r="BH14" s="1165"/>
      <c r="BI14" s="1165"/>
      <c r="BJ14" s="1165"/>
    </row>
    <row r="15" spans="1:62" ht="18" x14ac:dyDescent="0.35">
      <c r="A15" s="17" t="s">
        <v>29</v>
      </c>
      <c r="B15" s="18">
        <f t="shared" ref="B15:E16" si="5">B21+B27+B39+B33</f>
        <v>0</v>
      </c>
      <c r="C15" s="18">
        <f t="shared" si="5"/>
        <v>0</v>
      </c>
      <c r="D15" s="18">
        <f t="shared" si="5"/>
        <v>0</v>
      </c>
      <c r="E15" s="18">
        <f t="shared" si="5"/>
        <v>0</v>
      </c>
      <c r="F15" s="19" t="e">
        <f>E15/B15*100</f>
        <v>#DIV/0!</v>
      </c>
      <c r="G15" s="19" t="e">
        <f t="shared" si="3"/>
        <v>#DIV/0!</v>
      </c>
      <c r="H15" s="18">
        <f t="shared" si="4"/>
        <v>0</v>
      </c>
      <c r="I15" s="18">
        <f t="shared" si="4"/>
        <v>0</v>
      </c>
      <c r="J15" s="18">
        <f t="shared" si="4"/>
        <v>0</v>
      </c>
      <c r="K15" s="18">
        <f t="shared" si="4"/>
        <v>0</v>
      </c>
      <c r="L15" s="18">
        <f t="shared" si="4"/>
        <v>0</v>
      </c>
      <c r="M15" s="18">
        <f t="shared" si="4"/>
        <v>0</v>
      </c>
      <c r="N15" s="18">
        <f t="shared" si="4"/>
        <v>0</v>
      </c>
      <c r="O15" s="18">
        <f t="shared" si="4"/>
        <v>0</v>
      </c>
      <c r="P15" s="18">
        <f t="shared" si="4"/>
        <v>0</v>
      </c>
      <c r="Q15" s="18">
        <f t="shared" si="4"/>
        <v>0</v>
      </c>
      <c r="R15" s="18">
        <f t="shared" si="4"/>
        <v>0</v>
      </c>
      <c r="S15" s="18">
        <f t="shared" si="4"/>
        <v>0</v>
      </c>
      <c r="T15" s="18">
        <f t="shared" si="4"/>
        <v>0</v>
      </c>
      <c r="U15" s="18">
        <f t="shared" si="4"/>
        <v>0</v>
      </c>
      <c r="V15" s="18">
        <f t="shared" si="4"/>
        <v>0</v>
      </c>
      <c r="W15" s="18">
        <f t="shared" si="4"/>
        <v>0</v>
      </c>
      <c r="X15" s="18">
        <f t="shared" si="4"/>
        <v>0</v>
      </c>
      <c r="Y15" s="18">
        <f t="shared" si="4"/>
        <v>0</v>
      </c>
      <c r="Z15" s="18">
        <f t="shared" si="4"/>
        <v>0</v>
      </c>
      <c r="AA15" s="18">
        <f t="shared" si="4"/>
        <v>0</v>
      </c>
      <c r="AB15" s="18">
        <f t="shared" si="4"/>
        <v>0</v>
      </c>
      <c r="AC15" s="18">
        <f t="shared" si="4"/>
        <v>0</v>
      </c>
      <c r="AD15" s="18">
        <f t="shared" si="4"/>
        <v>0</v>
      </c>
      <c r="AE15" s="18">
        <f t="shared" si="4"/>
        <v>0</v>
      </c>
      <c r="AF15" s="13"/>
      <c r="AG15" s="1163"/>
      <c r="AH15" s="1163"/>
      <c r="AI15" s="1163"/>
      <c r="AJ15" s="1165"/>
      <c r="AK15" s="1165"/>
      <c r="AL15" s="1165"/>
      <c r="AM15" s="1165"/>
      <c r="AN15" s="1165"/>
      <c r="AO15" s="1165"/>
      <c r="AP15" s="1165"/>
      <c r="AQ15" s="1165"/>
      <c r="AR15" s="1165"/>
      <c r="AS15" s="1165"/>
      <c r="AT15" s="1165"/>
      <c r="AU15" s="1165"/>
      <c r="AV15" s="1165"/>
      <c r="AW15" s="1165"/>
      <c r="AX15" s="1165"/>
      <c r="AY15" s="1165"/>
      <c r="AZ15" s="1165"/>
      <c r="BA15" s="1165"/>
      <c r="BB15" s="1165"/>
      <c r="BC15" s="1165"/>
      <c r="BD15" s="1165"/>
      <c r="BE15" s="1165"/>
      <c r="BF15" s="1165"/>
      <c r="BG15" s="1165"/>
      <c r="BH15" s="1165"/>
      <c r="BI15" s="1165"/>
      <c r="BJ15" s="1165"/>
    </row>
    <row r="16" spans="1:62" ht="18" x14ac:dyDescent="0.35">
      <c r="A16" s="17" t="s">
        <v>30</v>
      </c>
      <c r="B16" s="18">
        <f>B22+B28+B40+B34</f>
        <v>120.23</v>
      </c>
      <c r="C16" s="18">
        <f>C22+C28+C40+C34</f>
        <v>0</v>
      </c>
      <c r="D16" s="18">
        <f t="shared" si="5"/>
        <v>0</v>
      </c>
      <c r="E16" s="18">
        <f t="shared" si="5"/>
        <v>0</v>
      </c>
      <c r="F16" s="19">
        <f>E16/B16*100</f>
        <v>0</v>
      </c>
      <c r="G16" s="19" t="e">
        <f>E16/C16*100</f>
        <v>#DIV/0!</v>
      </c>
      <c r="H16" s="18">
        <f t="shared" si="4"/>
        <v>0</v>
      </c>
      <c r="I16" s="18">
        <f t="shared" si="4"/>
        <v>0</v>
      </c>
      <c r="J16" s="18">
        <f t="shared" si="4"/>
        <v>0</v>
      </c>
      <c r="K16" s="18">
        <f t="shared" si="4"/>
        <v>0</v>
      </c>
      <c r="L16" s="18">
        <f t="shared" si="4"/>
        <v>0</v>
      </c>
      <c r="M16" s="18">
        <f t="shared" si="4"/>
        <v>0</v>
      </c>
      <c r="N16" s="18">
        <f t="shared" si="4"/>
        <v>0</v>
      </c>
      <c r="O16" s="18">
        <f t="shared" si="4"/>
        <v>0</v>
      </c>
      <c r="P16" s="18">
        <f t="shared" si="4"/>
        <v>0</v>
      </c>
      <c r="Q16" s="18">
        <f t="shared" si="4"/>
        <v>0</v>
      </c>
      <c r="R16" s="18">
        <f t="shared" si="4"/>
        <v>120.23</v>
      </c>
      <c r="S16" s="18">
        <f t="shared" si="4"/>
        <v>0</v>
      </c>
      <c r="T16" s="18">
        <f t="shared" si="4"/>
        <v>0</v>
      </c>
      <c r="U16" s="18">
        <f t="shared" si="4"/>
        <v>0</v>
      </c>
      <c r="V16" s="18">
        <f t="shared" si="4"/>
        <v>0</v>
      </c>
      <c r="W16" s="18">
        <f t="shared" si="4"/>
        <v>0</v>
      </c>
      <c r="X16" s="18">
        <f t="shared" si="4"/>
        <v>0</v>
      </c>
      <c r="Y16" s="18">
        <f t="shared" si="4"/>
        <v>0</v>
      </c>
      <c r="Z16" s="18">
        <f t="shared" si="4"/>
        <v>0</v>
      </c>
      <c r="AA16" s="18">
        <f t="shared" si="4"/>
        <v>0</v>
      </c>
      <c r="AB16" s="18">
        <f t="shared" si="4"/>
        <v>0</v>
      </c>
      <c r="AC16" s="18">
        <f t="shared" si="4"/>
        <v>0</v>
      </c>
      <c r="AD16" s="18">
        <f t="shared" si="4"/>
        <v>0</v>
      </c>
      <c r="AE16" s="18">
        <f t="shared" si="4"/>
        <v>0</v>
      </c>
      <c r="AF16" s="13"/>
      <c r="AG16" s="1163"/>
      <c r="AH16" s="1163"/>
      <c r="AI16" s="1163"/>
      <c r="AJ16" s="1165"/>
      <c r="AK16" s="1165"/>
      <c r="AL16" s="1165"/>
      <c r="AM16" s="1165"/>
      <c r="AN16" s="1165"/>
      <c r="AO16" s="1165"/>
      <c r="AP16" s="1165"/>
      <c r="AQ16" s="1165"/>
      <c r="AR16" s="1165"/>
      <c r="AS16" s="1165"/>
      <c r="AT16" s="1165"/>
      <c r="AU16" s="1165"/>
      <c r="AV16" s="1165"/>
      <c r="AW16" s="1165"/>
      <c r="AX16" s="1165"/>
      <c r="AY16" s="1165"/>
      <c r="AZ16" s="1165"/>
      <c r="BA16" s="1165"/>
      <c r="BB16" s="1165"/>
      <c r="BC16" s="1165"/>
      <c r="BD16" s="1165"/>
      <c r="BE16" s="1165"/>
      <c r="BF16" s="1165"/>
      <c r="BG16" s="1165"/>
      <c r="BH16" s="1165"/>
      <c r="BI16" s="1165"/>
      <c r="BJ16" s="1165"/>
    </row>
    <row r="17" spans="1:62" ht="18" x14ac:dyDescent="0.3">
      <c r="A17" s="1547" t="s">
        <v>31</v>
      </c>
      <c r="B17" s="1548"/>
      <c r="C17" s="154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9"/>
      <c r="AF17" s="13"/>
      <c r="AG17" s="1163"/>
      <c r="AH17" s="1163"/>
      <c r="AI17" s="1163"/>
      <c r="AJ17" s="1165"/>
      <c r="AK17" s="1165"/>
      <c r="AL17" s="1165"/>
      <c r="AM17" s="1165"/>
      <c r="AN17" s="1165"/>
      <c r="AO17" s="1165"/>
      <c r="AP17" s="1165"/>
      <c r="AQ17" s="1165"/>
      <c r="AR17" s="1165"/>
      <c r="AS17" s="1165"/>
      <c r="AT17" s="1165"/>
      <c r="AU17" s="1165"/>
      <c r="AV17" s="1165"/>
      <c r="AW17" s="1165"/>
      <c r="AX17" s="1165"/>
      <c r="AY17" s="1165"/>
      <c r="AZ17" s="1165"/>
      <c r="BA17" s="1165"/>
      <c r="BB17" s="1165"/>
      <c r="BC17" s="1165"/>
      <c r="BD17" s="1165"/>
      <c r="BE17" s="1165"/>
      <c r="BF17" s="1165"/>
      <c r="BG17" s="1165"/>
      <c r="BH17" s="1165"/>
      <c r="BI17" s="1165"/>
      <c r="BJ17" s="1165"/>
    </row>
    <row r="18" spans="1:62" ht="18" x14ac:dyDescent="0.3">
      <c r="A18" s="14" t="s">
        <v>26</v>
      </c>
      <c r="B18" s="15">
        <f>H18+J18+L18+N18+P18+R18+T18+V18+X18+Z18+AB18+AD18</f>
        <v>2264.73</v>
      </c>
      <c r="C18" s="15">
        <f>SUM(C19:C22)</f>
        <v>587.5</v>
      </c>
      <c r="D18" s="15">
        <f t="shared" ref="D18:E18" si="6">SUM(D19:D22)</f>
        <v>150.4</v>
      </c>
      <c r="E18" s="15">
        <f t="shared" si="6"/>
        <v>150.4</v>
      </c>
      <c r="F18" s="21">
        <f>E18/B18*100</f>
        <v>6.6409682390395322</v>
      </c>
      <c r="G18" s="21">
        <f>E18/C18*100</f>
        <v>25.6</v>
      </c>
      <c r="H18" s="22">
        <f>SUM(H19:H22)</f>
        <v>200</v>
      </c>
      <c r="I18" s="22">
        <f t="shared" ref="I18:AE18" si="7">SUM(I19:I22)</f>
        <v>0</v>
      </c>
      <c r="J18" s="22">
        <f t="shared" si="7"/>
        <v>10.5</v>
      </c>
      <c r="K18" s="22">
        <f t="shared" si="7"/>
        <v>67.3</v>
      </c>
      <c r="L18" s="22">
        <f t="shared" si="7"/>
        <v>177</v>
      </c>
      <c r="M18" s="22">
        <f t="shared" si="7"/>
        <v>60.6</v>
      </c>
      <c r="N18" s="22">
        <f t="shared" si="7"/>
        <v>0</v>
      </c>
      <c r="O18" s="22">
        <f t="shared" si="7"/>
        <v>22.5</v>
      </c>
      <c r="P18" s="22">
        <f t="shared" si="7"/>
        <v>200</v>
      </c>
      <c r="Q18" s="22">
        <f t="shared" si="7"/>
        <v>0</v>
      </c>
      <c r="R18" s="22">
        <f t="shared" si="7"/>
        <v>165.23000000000002</v>
      </c>
      <c r="S18" s="22">
        <f t="shared" si="7"/>
        <v>0</v>
      </c>
      <c r="T18" s="22">
        <f t="shared" si="7"/>
        <v>0</v>
      </c>
      <c r="U18" s="22">
        <f t="shared" si="7"/>
        <v>0</v>
      </c>
      <c r="V18" s="22">
        <f t="shared" si="7"/>
        <v>0</v>
      </c>
      <c r="W18" s="22">
        <f t="shared" si="7"/>
        <v>0</v>
      </c>
      <c r="X18" s="22">
        <f t="shared" si="7"/>
        <v>0</v>
      </c>
      <c r="Y18" s="22">
        <f t="shared" si="7"/>
        <v>0</v>
      </c>
      <c r="Z18" s="22">
        <f t="shared" si="7"/>
        <v>850</v>
      </c>
      <c r="AA18" s="22">
        <f t="shared" si="7"/>
        <v>0</v>
      </c>
      <c r="AB18" s="22">
        <f t="shared" si="7"/>
        <v>0</v>
      </c>
      <c r="AC18" s="22">
        <f t="shared" si="7"/>
        <v>0</v>
      </c>
      <c r="AD18" s="22">
        <f t="shared" si="7"/>
        <v>662</v>
      </c>
      <c r="AE18" s="22">
        <f t="shared" si="7"/>
        <v>0</v>
      </c>
      <c r="AF18" s="13"/>
      <c r="AG18" s="1163"/>
      <c r="AH18" s="1163"/>
      <c r="AI18" s="1163"/>
      <c r="AJ18" s="1165"/>
      <c r="AK18" s="1165"/>
      <c r="AL18" s="1165"/>
      <c r="AM18" s="1165"/>
      <c r="AN18" s="1165"/>
      <c r="AO18" s="1165"/>
      <c r="AP18" s="1165"/>
      <c r="AQ18" s="1165"/>
      <c r="AR18" s="1165"/>
      <c r="AS18" s="1165"/>
      <c r="AT18" s="1165"/>
      <c r="AU18" s="1165"/>
      <c r="AV18" s="1165"/>
      <c r="AW18" s="1165"/>
      <c r="AX18" s="1165"/>
      <c r="AY18" s="1165"/>
      <c r="AZ18" s="1165"/>
      <c r="BA18" s="1165"/>
      <c r="BB18" s="1165"/>
      <c r="BC18" s="1165"/>
      <c r="BD18" s="1165"/>
      <c r="BE18" s="1165"/>
      <c r="BF18" s="1165"/>
      <c r="BG18" s="1165"/>
      <c r="BH18" s="1165"/>
      <c r="BI18" s="1165"/>
      <c r="BJ18" s="1165"/>
    </row>
    <row r="19" spans="1:62" ht="18" x14ac:dyDescent="0.35">
      <c r="A19" s="17" t="s">
        <v>27</v>
      </c>
      <c r="B19" s="23">
        <f>H19+J19+L19+N19+P19+R19+T19+AD19+V19+X19+Z19+AB19</f>
        <v>0</v>
      </c>
      <c r="C19" s="23">
        <f>H19</f>
        <v>0</v>
      </c>
      <c r="D19" s="24"/>
      <c r="E19" s="23">
        <f>I19+K19+M19+O19+Q19+S19+U19+W19+Y19+AA19+AC19+AE19</f>
        <v>0</v>
      </c>
      <c r="F19" s="25" t="e">
        <f>E19/B19*100</f>
        <v>#DIV/0!</v>
      </c>
      <c r="G19" s="25" t="e">
        <f>E19/C19*100</f>
        <v>#DIV/0!</v>
      </c>
      <c r="H19" s="22"/>
      <c r="I19" s="22"/>
      <c r="J19" s="22"/>
      <c r="K19" s="22"/>
      <c r="L19" s="22"/>
      <c r="M19" s="22"/>
      <c r="N19" s="22"/>
      <c r="O19" s="22"/>
      <c r="P19" s="22"/>
      <c r="Q19" s="22"/>
      <c r="R19" s="22"/>
      <c r="S19" s="22"/>
      <c r="T19" s="22"/>
      <c r="U19" s="22"/>
      <c r="V19" s="22"/>
      <c r="W19" s="22"/>
      <c r="X19" s="22"/>
      <c r="Y19" s="22"/>
      <c r="Z19" s="22"/>
      <c r="AA19" s="22"/>
      <c r="AB19" s="22"/>
      <c r="AC19" s="22"/>
      <c r="AD19" s="22"/>
      <c r="AE19" s="22"/>
      <c r="AF19" s="13"/>
      <c r="AG19" s="1163"/>
      <c r="AH19" s="1163"/>
      <c r="AI19" s="1163"/>
      <c r="AJ19" s="1165"/>
      <c r="AK19" s="1165"/>
      <c r="AL19" s="1165"/>
      <c r="AM19" s="1165"/>
      <c r="AN19" s="1165"/>
      <c r="AO19" s="1165"/>
      <c r="AP19" s="1165"/>
      <c r="AQ19" s="1165"/>
      <c r="AR19" s="1165"/>
      <c r="AS19" s="1165"/>
      <c r="AT19" s="1165"/>
      <c r="AU19" s="1165"/>
      <c r="AV19" s="1165"/>
      <c r="AW19" s="1165"/>
      <c r="AX19" s="1165"/>
      <c r="AY19" s="1165"/>
      <c r="AZ19" s="1165"/>
      <c r="BA19" s="1165"/>
      <c r="BB19" s="1165"/>
      <c r="BC19" s="1165"/>
      <c r="BD19" s="1165"/>
      <c r="BE19" s="1165"/>
      <c r="BF19" s="1165"/>
      <c r="BG19" s="1165"/>
      <c r="BH19" s="1165"/>
      <c r="BI19" s="1165"/>
      <c r="BJ19" s="1165"/>
    </row>
    <row r="20" spans="1:62" ht="36" x14ac:dyDescent="0.35">
      <c r="A20" s="17" t="s">
        <v>28</v>
      </c>
      <c r="B20" s="23">
        <f>H20+J20+L20+N20+P20+R20+T20+AD20+V20+X20+Z20+AB20</f>
        <v>2144.5</v>
      </c>
      <c r="C20" s="23">
        <f>H20+J20+L20+N20+P20</f>
        <v>587.5</v>
      </c>
      <c r="D20" s="24">
        <f>E20</f>
        <v>150.4</v>
      </c>
      <c r="E20" s="23">
        <f>I20+K20+M20+O20+Q20+S20+U20+W20+Y20+AA20+AC20+AE20</f>
        <v>150.4</v>
      </c>
      <c r="F20" s="25">
        <f>E20/B20*100</f>
        <v>7.013289811144789</v>
      </c>
      <c r="G20" s="25">
        <f>E20/C20*100</f>
        <v>25.6</v>
      </c>
      <c r="H20" s="23">
        <v>200</v>
      </c>
      <c r="I20" s="23"/>
      <c r="J20" s="23">
        <v>10.5</v>
      </c>
      <c r="K20" s="23">
        <v>67.3</v>
      </c>
      <c r="L20" s="23">
        <v>177</v>
      </c>
      <c r="M20" s="23">
        <v>60.6</v>
      </c>
      <c r="N20" s="23"/>
      <c r="O20" s="22">
        <v>22.5</v>
      </c>
      <c r="P20" s="24">
        <v>200</v>
      </c>
      <c r="Q20" s="24"/>
      <c r="R20" s="24">
        <v>45</v>
      </c>
      <c r="S20" s="24"/>
      <c r="T20" s="24"/>
      <c r="U20" s="24"/>
      <c r="V20" s="24"/>
      <c r="W20" s="24"/>
      <c r="X20" s="24"/>
      <c r="Y20" s="24"/>
      <c r="Z20" s="24">
        <v>850</v>
      </c>
      <c r="AA20" s="24"/>
      <c r="AB20" s="24"/>
      <c r="AC20" s="24"/>
      <c r="AD20" s="24">
        <v>662</v>
      </c>
      <c r="AE20" s="22"/>
      <c r="AF20" s="13" t="s">
        <v>627</v>
      </c>
      <c r="AG20" s="1163">
        <f>C20-D20</f>
        <v>437.1</v>
      </c>
      <c r="AH20" s="1163"/>
      <c r="AI20" s="1163"/>
      <c r="AJ20" s="1165"/>
      <c r="AK20" s="1165"/>
      <c r="AL20" s="1165"/>
      <c r="AM20" s="1165"/>
      <c r="AN20" s="1165"/>
      <c r="AO20" s="1165"/>
      <c r="AP20" s="1165"/>
      <c r="AQ20" s="1165"/>
      <c r="AR20" s="1165"/>
      <c r="AS20" s="1165"/>
      <c r="AT20" s="1165"/>
      <c r="AU20" s="1165"/>
      <c r="AV20" s="1165"/>
      <c r="AW20" s="1165"/>
      <c r="AX20" s="1165"/>
      <c r="AY20" s="1165"/>
      <c r="AZ20" s="1165"/>
      <c r="BA20" s="1165"/>
      <c r="BB20" s="1165"/>
      <c r="BC20" s="1165"/>
      <c r="BD20" s="1165"/>
      <c r="BE20" s="1165"/>
      <c r="BF20" s="1165"/>
      <c r="BG20" s="1165"/>
      <c r="BH20" s="1165"/>
      <c r="BI20" s="1165"/>
      <c r="BJ20" s="1165"/>
    </row>
    <row r="21" spans="1:62" ht="18" x14ac:dyDescent="0.35">
      <c r="A21" s="17" t="s">
        <v>29</v>
      </c>
      <c r="B21" s="23">
        <f>H21+J21+L21+N21+P21+R21+T21+AD21+V21+X21+Z21+AB21</f>
        <v>0</v>
      </c>
      <c r="C21" s="23">
        <f t="shared" ref="C21" si="8">H21+J21+L21+N21+P21+R21+T21</f>
        <v>0</v>
      </c>
      <c r="D21" s="23"/>
      <c r="E21" s="23">
        <f t="shared" ref="E21:E22" si="9">I21+K21+M21+O21+Q21+S21+U21+W21+Y21+AA21+AC21+AE21</f>
        <v>0</v>
      </c>
      <c r="F21" s="25" t="e">
        <f>E21/B21*100</f>
        <v>#DIV/0!</v>
      </c>
      <c r="G21" s="25" t="e">
        <f>E21/C21*100</f>
        <v>#DIV/0!</v>
      </c>
      <c r="H21" s="22"/>
      <c r="I21" s="22"/>
      <c r="J21" s="22"/>
      <c r="K21" s="22"/>
      <c r="L21" s="22"/>
      <c r="M21" s="22"/>
      <c r="N21" s="22"/>
      <c r="O21" s="22"/>
      <c r="P21" s="22"/>
      <c r="Q21" s="22"/>
      <c r="R21" s="22"/>
      <c r="S21" s="22"/>
      <c r="T21" s="22"/>
      <c r="U21" s="22"/>
      <c r="V21" s="22"/>
      <c r="W21" s="22"/>
      <c r="X21" s="22"/>
      <c r="Y21" s="22"/>
      <c r="Z21" s="22"/>
      <c r="AA21" s="22"/>
      <c r="AB21" s="22"/>
      <c r="AC21" s="22"/>
      <c r="AD21" s="22"/>
      <c r="AE21" s="22"/>
      <c r="AF21" s="13"/>
      <c r="AG21" s="1163"/>
      <c r="AH21" s="1163"/>
      <c r="AI21" s="1163"/>
      <c r="AJ21" s="1165"/>
      <c r="AK21" s="1165"/>
      <c r="AL21" s="1165"/>
      <c r="AM21" s="1165"/>
      <c r="AN21" s="1165"/>
      <c r="AO21" s="1165"/>
      <c r="AP21" s="1165"/>
      <c r="AQ21" s="1165"/>
      <c r="AR21" s="1165"/>
      <c r="AS21" s="1165"/>
      <c r="AT21" s="1165"/>
      <c r="AU21" s="1165"/>
      <c r="AV21" s="1165"/>
      <c r="AW21" s="1165"/>
      <c r="AX21" s="1165"/>
      <c r="AY21" s="1165"/>
      <c r="AZ21" s="1165"/>
      <c r="BA21" s="1165"/>
      <c r="BB21" s="1165"/>
      <c r="BC21" s="1165"/>
      <c r="BD21" s="1165"/>
      <c r="BE21" s="1165"/>
      <c r="BF21" s="1165"/>
      <c r="BG21" s="1165"/>
      <c r="BH21" s="1165"/>
      <c r="BI21" s="1165"/>
      <c r="BJ21" s="1165"/>
    </row>
    <row r="22" spans="1:62" ht="18" x14ac:dyDescent="0.35">
      <c r="A22" s="17" t="s">
        <v>30</v>
      </c>
      <c r="B22" s="23">
        <f>H22+J22+L22+N22+P22+R22+T22+AD22+V22+X22+Z22+AB22</f>
        <v>120.23</v>
      </c>
      <c r="C22" s="23">
        <f>H22+J22+L22+N22+P22</f>
        <v>0</v>
      </c>
      <c r="D22" s="24">
        <f>E22</f>
        <v>0</v>
      </c>
      <c r="E22" s="23">
        <f t="shared" si="9"/>
        <v>0</v>
      </c>
      <c r="F22" s="25">
        <f>E22/B22*100</f>
        <v>0</v>
      </c>
      <c r="G22" s="25" t="e">
        <f>E22/C22*100</f>
        <v>#DIV/0!</v>
      </c>
      <c r="H22" s="22"/>
      <c r="I22" s="22"/>
      <c r="J22" s="22"/>
      <c r="K22" s="22"/>
      <c r="L22" s="22"/>
      <c r="M22" s="22"/>
      <c r="N22" s="22"/>
      <c r="O22" s="22"/>
      <c r="P22" s="22"/>
      <c r="Q22" s="22"/>
      <c r="R22" s="22">
        <v>120.23</v>
      </c>
      <c r="S22" s="22"/>
      <c r="T22" s="22"/>
      <c r="U22" s="22"/>
      <c r="V22" s="22"/>
      <c r="W22" s="22"/>
      <c r="X22" s="22"/>
      <c r="Y22" s="22"/>
      <c r="Z22" s="22"/>
      <c r="AA22" s="22"/>
      <c r="AB22" s="22"/>
      <c r="AC22" s="22"/>
      <c r="AD22" s="22"/>
      <c r="AE22" s="22"/>
      <c r="AF22" s="13"/>
      <c r="AG22" s="1163"/>
      <c r="AH22" s="1163"/>
      <c r="AI22" s="1163"/>
      <c r="AJ22" s="1165"/>
      <c r="AK22" s="1165"/>
      <c r="AL22" s="1165"/>
      <c r="AM22" s="1165"/>
      <c r="AN22" s="1165"/>
      <c r="AO22" s="1165"/>
      <c r="AP22" s="1165"/>
      <c r="AQ22" s="1165"/>
      <c r="AR22" s="1165"/>
      <c r="AS22" s="1165"/>
      <c r="AT22" s="1165"/>
      <c r="AU22" s="1165"/>
      <c r="AV22" s="1165"/>
      <c r="AW22" s="1165"/>
      <c r="AX22" s="1165"/>
      <c r="AY22" s="1165"/>
      <c r="AZ22" s="1165"/>
      <c r="BA22" s="1165"/>
      <c r="BB22" s="1165"/>
      <c r="BC22" s="1165"/>
      <c r="BD22" s="1165"/>
      <c r="BE22" s="1165"/>
      <c r="BF22" s="1165"/>
      <c r="BG22" s="1165"/>
      <c r="BH22" s="1165"/>
      <c r="BI22" s="1165"/>
      <c r="BJ22" s="1165"/>
    </row>
    <row r="23" spans="1:62" ht="18" x14ac:dyDescent="0.3">
      <c r="A23" s="1547" t="s">
        <v>32</v>
      </c>
      <c r="B23" s="1548"/>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9"/>
      <c r="AF23" s="1553" t="s">
        <v>591</v>
      </c>
      <c r="AG23" s="1163"/>
      <c r="AH23" s="1163"/>
      <c r="AI23" s="1163"/>
      <c r="AJ23" s="1165"/>
      <c r="AK23" s="1165"/>
      <c r="AL23" s="1165"/>
      <c r="AM23" s="1165"/>
      <c r="AN23" s="1165"/>
      <c r="AO23" s="1165"/>
      <c r="AP23" s="1165"/>
      <c r="AQ23" s="1165"/>
      <c r="AR23" s="1165"/>
      <c r="AS23" s="1165"/>
      <c r="AT23" s="1165"/>
      <c r="AU23" s="1165"/>
      <c r="AV23" s="1165"/>
      <c r="AW23" s="1165"/>
      <c r="AX23" s="1165"/>
      <c r="AY23" s="1165"/>
      <c r="AZ23" s="1165"/>
      <c r="BA23" s="1165"/>
      <c r="BB23" s="1165"/>
      <c r="BC23" s="1165"/>
      <c r="BD23" s="1165"/>
      <c r="BE23" s="1165"/>
      <c r="BF23" s="1165"/>
      <c r="BG23" s="1165"/>
      <c r="BH23" s="1165"/>
      <c r="BI23" s="1165"/>
      <c r="BJ23" s="1165"/>
    </row>
    <row r="24" spans="1:62" ht="17.399999999999999" x14ac:dyDescent="0.3">
      <c r="A24" s="14" t="s">
        <v>26</v>
      </c>
      <c r="B24" s="15">
        <f>H24+J24+L24+N24+P24+R24+T24+V24+X24+Z24+AB24+AD24</f>
        <v>715</v>
      </c>
      <c r="C24" s="15">
        <f>SUM(C25:C28)</f>
        <v>385</v>
      </c>
      <c r="D24" s="15">
        <f t="shared" ref="D24:E24" si="10">SUM(D25:D28)</f>
        <v>385</v>
      </c>
      <c r="E24" s="15">
        <f t="shared" si="10"/>
        <v>385</v>
      </c>
      <c r="F24" s="16">
        <f>E24/B24*100</f>
        <v>53.846153846153847</v>
      </c>
      <c r="G24" s="16">
        <f>E24/C24*100</f>
        <v>100</v>
      </c>
      <c r="H24" s="11">
        <f>SUM(H25:H28)</f>
        <v>0</v>
      </c>
      <c r="I24" s="11">
        <f t="shared" ref="I24:AE24" si="11">SUM(I25:I28)</f>
        <v>0</v>
      </c>
      <c r="J24" s="11">
        <f t="shared" si="11"/>
        <v>385</v>
      </c>
      <c r="K24" s="11">
        <f t="shared" si="11"/>
        <v>0</v>
      </c>
      <c r="L24" s="11">
        <f t="shared" si="11"/>
        <v>0</v>
      </c>
      <c r="M24" s="11">
        <f t="shared" si="11"/>
        <v>385</v>
      </c>
      <c r="N24" s="11">
        <f t="shared" si="11"/>
        <v>0</v>
      </c>
      <c r="O24" s="11">
        <f t="shared" si="11"/>
        <v>0</v>
      </c>
      <c r="P24" s="11">
        <f t="shared" si="11"/>
        <v>0</v>
      </c>
      <c r="Q24" s="11">
        <f t="shared" si="11"/>
        <v>0</v>
      </c>
      <c r="R24" s="11">
        <f t="shared" si="11"/>
        <v>240</v>
      </c>
      <c r="S24" s="11">
        <f t="shared" si="11"/>
        <v>0</v>
      </c>
      <c r="T24" s="11">
        <f t="shared" si="11"/>
        <v>0</v>
      </c>
      <c r="U24" s="11">
        <f t="shared" si="11"/>
        <v>0</v>
      </c>
      <c r="V24" s="11">
        <f t="shared" si="11"/>
        <v>0</v>
      </c>
      <c r="W24" s="11">
        <f t="shared" si="11"/>
        <v>0</v>
      </c>
      <c r="X24" s="11">
        <f t="shared" si="11"/>
        <v>0</v>
      </c>
      <c r="Y24" s="11">
        <f t="shared" si="11"/>
        <v>0</v>
      </c>
      <c r="Z24" s="11">
        <f t="shared" si="11"/>
        <v>0</v>
      </c>
      <c r="AA24" s="11">
        <f t="shared" si="11"/>
        <v>0</v>
      </c>
      <c r="AB24" s="11">
        <f t="shared" si="11"/>
        <v>0</v>
      </c>
      <c r="AC24" s="11">
        <f t="shared" si="11"/>
        <v>0</v>
      </c>
      <c r="AD24" s="11">
        <f t="shared" si="11"/>
        <v>90</v>
      </c>
      <c r="AE24" s="11">
        <f t="shared" si="11"/>
        <v>0</v>
      </c>
      <c r="AF24" s="1554"/>
      <c r="AG24" s="1163"/>
      <c r="AH24" s="1163"/>
      <c r="AI24" s="1163"/>
      <c r="AJ24" s="1165"/>
      <c r="AK24" s="1165"/>
      <c r="AL24" s="1165"/>
      <c r="AM24" s="1165"/>
      <c r="AN24" s="1165"/>
      <c r="AO24" s="1165"/>
      <c r="AP24" s="1165"/>
      <c r="AQ24" s="1165"/>
      <c r="AR24" s="1165"/>
      <c r="AS24" s="1165"/>
      <c r="AT24" s="1165"/>
      <c r="AU24" s="1165"/>
      <c r="AV24" s="1165"/>
      <c r="AW24" s="1165"/>
      <c r="AX24" s="1165"/>
      <c r="AY24" s="1165"/>
      <c r="AZ24" s="1165"/>
      <c r="BA24" s="1165"/>
      <c r="BB24" s="1165"/>
      <c r="BC24" s="1165"/>
      <c r="BD24" s="1165"/>
      <c r="BE24" s="1165"/>
      <c r="BF24" s="1165"/>
      <c r="BG24" s="1165"/>
      <c r="BH24" s="1165"/>
      <c r="BI24" s="1165"/>
      <c r="BJ24" s="1165"/>
    </row>
    <row r="25" spans="1:62" ht="18" x14ac:dyDescent="0.35">
      <c r="A25" s="17" t="s">
        <v>27</v>
      </c>
      <c r="B25" s="23">
        <f>H25+J25+L25+N25+P25+R25+T25+V25+X25+Z25+AB25+AD25</f>
        <v>0</v>
      </c>
      <c r="C25" s="24">
        <f>H25</f>
        <v>0</v>
      </c>
      <c r="D25" s="24"/>
      <c r="E25" s="23">
        <f>I25+K25+M25+O25+Q25+S25+U25+W25+Y25+AA25+AC25+AE25</f>
        <v>0</v>
      </c>
      <c r="F25" s="19" t="e">
        <f>E25/B25*100</f>
        <v>#DIV/0!</v>
      </c>
      <c r="G25" s="19" t="e">
        <f>E25/C25*100</f>
        <v>#DIV/0!</v>
      </c>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554"/>
      <c r="AG25" s="1163"/>
      <c r="AH25" s="1163"/>
      <c r="AI25" s="1163"/>
      <c r="AJ25" s="1165"/>
      <c r="AK25" s="1165"/>
      <c r="AL25" s="1165"/>
      <c r="AM25" s="1165"/>
      <c r="AN25" s="1165"/>
      <c r="AO25" s="1165"/>
      <c r="AP25" s="1165"/>
      <c r="AQ25" s="1165"/>
      <c r="AR25" s="1165"/>
      <c r="AS25" s="1165"/>
      <c r="AT25" s="1165"/>
      <c r="AU25" s="1165"/>
      <c r="AV25" s="1165"/>
      <c r="AW25" s="1165"/>
      <c r="AX25" s="1165"/>
      <c r="AY25" s="1165"/>
      <c r="AZ25" s="1165"/>
      <c r="BA25" s="1165"/>
      <c r="BB25" s="1165"/>
      <c r="BC25" s="1165"/>
      <c r="BD25" s="1165"/>
      <c r="BE25" s="1165"/>
      <c r="BF25" s="1165"/>
      <c r="BG25" s="1165"/>
      <c r="BH25" s="1165"/>
      <c r="BI25" s="1165"/>
      <c r="BJ25" s="1165"/>
    </row>
    <row r="26" spans="1:62" ht="18" x14ac:dyDescent="0.35">
      <c r="A26" s="17" t="s">
        <v>28</v>
      </c>
      <c r="B26" s="23">
        <f>H26+J26+L26+N26+P26+R26+T26+V26+X26+Z26+AB26+AD26</f>
        <v>715</v>
      </c>
      <c r="C26" s="23">
        <f>H26+J26+L26+N26</f>
        <v>385</v>
      </c>
      <c r="D26" s="24">
        <f>E26</f>
        <v>385</v>
      </c>
      <c r="E26" s="23">
        <f>I26+K26+M26+O26+Q26+S26+U26+W26+Y26+AA26+AC26+AE26</f>
        <v>385</v>
      </c>
      <c r="F26" s="20">
        <f>E26/B26*100</f>
        <v>53.846153846153847</v>
      </c>
      <c r="G26" s="20">
        <f>E26/C26*100</f>
        <v>100</v>
      </c>
      <c r="H26" s="11"/>
      <c r="I26" s="11"/>
      <c r="J26" s="18">
        <v>385</v>
      </c>
      <c r="K26" s="18"/>
      <c r="L26" s="18"/>
      <c r="M26" s="18">
        <v>385</v>
      </c>
      <c r="N26" s="18"/>
      <c r="O26" s="18"/>
      <c r="P26" s="18"/>
      <c r="Q26" s="18"/>
      <c r="R26" s="18">
        <v>240</v>
      </c>
      <c r="S26" s="11"/>
      <c r="T26" s="11"/>
      <c r="U26" s="11"/>
      <c r="V26" s="11"/>
      <c r="W26" s="11"/>
      <c r="X26" s="11"/>
      <c r="Y26" s="11"/>
      <c r="Z26" s="11"/>
      <c r="AA26" s="11"/>
      <c r="AB26" s="18"/>
      <c r="AC26" s="11"/>
      <c r="AD26" s="11">
        <v>90</v>
      </c>
      <c r="AE26" s="11"/>
      <c r="AF26" s="1555"/>
      <c r="AG26" s="1163">
        <f>C26-D26</f>
        <v>0</v>
      </c>
      <c r="AH26" s="1163"/>
      <c r="AI26" s="1163"/>
      <c r="AJ26" s="1165"/>
      <c r="AK26" s="1165"/>
      <c r="AL26" s="1165"/>
      <c r="AM26" s="1165"/>
      <c r="AN26" s="1165"/>
      <c r="AO26" s="1165"/>
      <c r="AP26" s="1165"/>
      <c r="AQ26" s="1165"/>
      <c r="AR26" s="1165"/>
      <c r="AS26" s="1165"/>
      <c r="AT26" s="1165"/>
      <c r="AU26" s="1165"/>
      <c r="AV26" s="1165"/>
      <c r="AW26" s="1165"/>
      <c r="AX26" s="1165"/>
      <c r="AY26" s="1165"/>
      <c r="AZ26" s="1165"/>
      <c r="BA26" s="1165"/>
      <c r="BB26" s="1165"/>
      <c r="BC26" s="1165"/>
      <c r="BD26" s="1165"/>
      <c r="BE26" s="1165"/>
      <c r="BF26" s="1165"/>
      <c r="BG26" s="1165"/>
      <c r="BH26" s="1165"/>
      <c r="BI26" s="1165"/>
      <c r="BJ26" s="1165"/>
    </row>
    <row r="27" spans="1:62" ht="18" x14ac:dyDescent="0.35">
      <c r="A27" s="17" t="s">
        <v>29</v>
      </c>
      <c r="B27" s="23">
        <f>H27+J27+L27+N27+P27+R27+T27+V27+X27+Z27+AB27+AD27</f>
        <v>0</v>
      </c>
      <c r="C27" s="24">
        <f t="shared" ref="C27:C28" si="12">H27</f>
        <v>0</v>
      </c>
      <c r="D27" s="24"/>
      <c r="E27" s="23">
        <f t="shared" ref="E27:E28" si="13">I27+K27+M27+O27+Q27+S27+U27+W27+Y27+AA27+AC27+AE27</f>
        <v>0</v>
      </c>
      <c r="F27" s="19" t="e">
        <f t="shared" ref="F27:F28" si="14">E27/B27*100</f>
        <v>#DIV/0!</v>
      </c>
      <c r="G27" s="19" t="e">
        <f t="shared" ref="G27:G28" si="15">E27/C27*100</f>
        <v>#DIV/0!</v>
      </c>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3"/>
      <c r="AG27" s="1163"/>
      <c r="AH27" s="1163"/>
      <c r="AI27" s="1163"/>
      <c r="AJ27" s="1165"/>
      <c r="AK27" s="1165"/>
      <c r="AL27" s="1165"/>
      <c r="AM27" s="1165"/>
      <c r="AN27" s="1165"/>
      <c r="AO27" s="1165"/>
      <c r="AP27" s="1165"/>
      <c r="AQ27" s="1165"/>
      <c r="AR27" s="1165"/>
      <c r="AS27" s="1165"/>
      <c r="AT27" s="1165"/>
      <c r="AU27" s="1165"/>
      <c r="AV27" s="1165"/>
      <c r="AW27" s="1165"/>
      <c r="AX27" s="1165"/>
      <c r="AY27" s="1165"/>
      <c r="AZ27" s="1165"/>
      <c r="BA27" s="1165"/>
      <c r="BB27" s="1165"/>
      <c r="BC27" s="1165"/>
      <c r="BD27" s="1165"/>
      <c r="BE27" s="1165"/>
      <c r="BF27" s="1165"/>
      <c r="BG27" s="1165"/>
      <c r="BH27" s="1165"/>
      <c r="BI27" s="1165"/>
      <c r="BJ27" s="1165"/>
    </row>
    <row r="28" spans="1:62" ht="18" x14ac:dyDescent="0.35">
      <c r="A28" s="17" t="s">
        <v>30</v>
      </c>
      <c r="B28" s="23">
        <f>H28+J28+L28+N28+P28+R28+T28+V28+X28+Z28+AB28+AD28</f>
        <v>0</v>
      </c>
      <c r="C28" s="24">
        <f t="shared" si="12"/>
        <v>0</v>
      </c>
      <c r="D28" s="24"/>
      <c r="E28" s="23">
        <f t="shared" si="13"/>
        <v>0</v>
      </c>
      <c r="F28" s="19" t="e">
        <f t="shared" si="14"/>
        <v>#DIV/0!</v>
      </c>
      <c r="G28" s="19" t="e">
        <f t="shared" si="15"/>
        <v>#DIV/0!</v>
      </c>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3"/>
      <c r="AG28" s="1163"/>
      <c r="AH28" s="1163"/>
      <c r="AI28" s="1163"/>
      <c r="AJ28" s="1165"/>
      <c r="AK28" s="1165"/>
      <c r="AL28" s="1165"/>
      <c r="AM28" s="1165"/>
      <c r="AN28" s="1165"/>
      <c r="AO28" s="1165"/>
      <c r="AP28" s="1165"/>
      <c r="AQ28" s="1165"/>
      <c r="AR28" s="1165"/>
      <c r="AS28" s="1165"/>
      <c r="AT28" s="1165"/>
      <c r="AU28" s="1165"/>
      <c r="AV28" s="1165"/>
      <c r="AW28" s="1165"/>
      <c r="AX28" s="1165"/>
      <c r="AY28" s="1165"/>
      <c r="AZ28" s="1165"/>
      <c r="BA28" s="1165"/>
      <c r="BB28" s="1165"/>
      <c r="BC28" s="1165"/>
      <c r="BD28" s="1165"/>
      <c r="BE28" s="1165"/>
      <c r="BF28" s="1165"/>
      <c r="BG28" s="1165"/>
      <c r="BH28" s="1165"/>
      <c r="BI28" s="1165"/>
      <c r="BJ28" s="1165"/>
    </row>
    <row r="29" spans="1:62" ht="18" x14ac:dyDescent="0.3">
      <c r="A29" s="1547" t="s">
        <v>33</v>
      </c>
      <c r="B29" s="1548"/>
      <c r="C29" s="1548"/>
      <c r="D29" s="1548"/>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9"/>
      <c r="AF29" s="1553"/>
      <c r="AG29" s="1163"/>
      <c r="AH29" s="1163"/>
      <c r="AI29" s="1163"/>
      <c r="AJ29" s="1165"/>
      <c r="AK29" s="1165"/>
      <c r="AL29" s="1165"/>
      <c r="AM29" s="1165"/>
      <c r="AN29" s="1165"/>
      <c r="AO29" s="1165"/>
      <c r="AP29" s="1165"/>
      <c r="AQ29" s="1165"/>
      <c r="AR29" s="1165"/>
      <c r="AS29" s="1165"/>
      <c r="AT29" s="1165"/>
      <c r="AU29" s="1165"/>
      <c r="AV29" s="1165"/>
      <c r="AW29" s="1165"/>
      <c r="AX29" s="1165"/>
      <c r="AY29" s="1165"/>
      <c r="AZ29" s="1165"/>
      <c r="BA29" s="1165"/>
      <c r="BB29" s="1165"/>
      <c r="BC29" s="1165"/>
      <c r="BD29" s="1165"/>
      <c r="BE29" s="1165"/>
      <c r="BF29" s="1165"/>
      <c r="BG29" s="1165"/>
      <c r="BH29" s="1165"/>
      <c r="BI29" s="1165"/>
      <c r="BJ29" s="1165"/>
    </row>
    <row r="30" spans="1:62" ht="17.399999999999999" x14ac:dyDescent="0.3">
      <c r="A30" s="14" t="s">
        <v>26</v>
      </c>
      <c r="B30" s="15">
        <f>H30+J30+L30+N30+P30+R30+T30+V30+X30+Z30+AB30+AD30</f>
        <v>0</v>
      </c>
      <c r="C30" s="15">
        <f>SUM(C31:C34)</f>
        <v>0</v>
      </c>
      <c r="D30" s="15">
        <f t="shared" ref="D30:E30" si="16">SUM(D31:D34)</f>
        <v>0</v>
      </c>
      <c r="E30" s="15">
        <f t="shared" si="16"/>
        <v>0</v>
      </c>
      <c r="F30" s="16" t="e">
        <f>E30/B30*100</f>
        <v>#DIV/0!</v>
      </c>
      <c r="G30" s="16" t="e">
        <f>E30/C30*100</f>
        <v>#DIV/0!</v>
      </c>
      <c r="H30" s="11">
        <f>SUM(H31:H34)</f>
        <v>0</v>
      </c>
      <c r="I30" s="11">
        <f t="shared" ref="I30:AE30" si="17">SUM(I31:I34)</f>
        <v>0</v>
      </c>
      <c r="J30" s="11">
        <f t="shared" si="17"/>
        <v>0</v>
      </c>
      <c r="K30" s="11">
        <f t="shared" si="17"/>
        <v>0</v>
      </c>
      <c r="L30" s="11">
        <f t="shared" si="17"/>
        <v>0</v>
      </c>
      <c r="M30" s="11">
        <f t="shared" si="17"/>
        <v>0</v>
      </c>
      <c r="N30" s="11">
        <f t="shared" si="17"/>
        <v>0</v>
      </c>
      <c r="O30" s="11">
        <f t="shared" si="17"/>
        <v>0</v>
      </c>
      <c r="P30" s="11">
        <f t="shared" si="17"/>
        <v>0</v>
      </c>
      <c r="Q30" s="11">
        <f t="shared" si="17"/>
        <v>0</v>
      </c>
      <c r="R30" s="11">
        <f t="shared" si="17"/>
        <v>0</v>
      </c>
      <c r="S30" s="11">
        <f t="shared" si="17"/>
        <v>0</v>
      </c>
      <c r="T30" s="11">
        <f t="shared" si="17"/>
        <v>0</v>
      </c>
      <c r="U30" s="11">
        <f t="shared" si="17"/>
        <v>0</v>
      </c>
      <c r="V30" s="11">
        <f t="shared" si="17"/>
        <v>0</v>
      </c>
      <c r="W30" s="11">
        <f t="shared" si="17"/>
        <v>0</v>
      </c>
      <c r="X30" s="11">
        <f t="shared" si="17"/>
        <v>0</v>
      </c>
      <c r="Y30" s="11">
        <f t="shared" si="17"/>
        <v>0</v>
      </c>
      <c r="Z30" s="11">
        <f t="shared" si="17"/>
        <v>0</v>
      </c>
      <c r="AA30" s="11">
        <f t="shared" si="17"/>
        <v>0</v>
      </c>
      <c r="AB30" s="11">
        <f t="shared" si="17"/>
        <v>0</v>
      </c>
      <c r="AC30" s="11">
        <f t="shared" si="17"/>
        <v>0</v>
      </c>
      <c r="AD30" s="11">
        <f t="shared" si="17"/>
        <v>0</v>
      </c>
      <c r="AE30" s="11">
        <f t="shared" si="17"/>
        <v>0</v>
      </c>
      <c r="AF30" s="1554"/>
      <c r="AG30" s="1163"/>
      <c r="AH30" s="1163"/>
      <c r="AI30" s="1163"/>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row>
    <row r="31" spans="1:62" ht="18" x14ac:dyDescent="0.35">
      <c r="A31" s="17" t="s">
        <v>27</v>
      </c>
      <c r="B31" s="23">
        <f>H31+J31+L31+N31+P31+R31+T31+V31+X31+Z31+AB31+AD31</f>
        <v>0</v>
      </c>
      <c r="C31" s="24">
        <f>H31</f>
        <v>0</v>
      </c>
      <c r="D31" s="24"/>
      <c r="E31" s="23">
        <f>I31+K31+M31+O31+Q31+S31+U31+W31+Y31+AA31+AC31+AE31</f>
        <v>0</v>
      </c>
      <c r="F31" s="19" t="e">
        <f>E31/B31*100</f>
        <v>#DIV/0!</v>
      </c>
      <c r="G31" s="19" t="e">
        <f>E31/C31*100</f>
        <v>#DIV/0!</v>
      </c>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554"/>
      <c r="AG31" s="1163"/>
      <c r="AH31" s="1163"/>
      <c r="AI31" s="1163"/>
      <c r="AJ31" s="1165"/>
      <c r="AK31" s="1165"/>
      <c r="AL31" s="1165"/>
      <c r="AM31" s="1165"/>
      <c r="AN31" s="1165"/>
      <c r="AO31" s="1165"/>
      <c r="AP31" s="1165"/>
      <c r="AQ31" s="1165"/>
      <c r="AR31" s="1165"/>
      <c r="AS31" s="1165"/>
      <c r="AT31" s="1165"/>
      <c r="AU31" s="1165"/>
      <c r="AV31" s="1165"/>
      <c r="AW31" s="1165"/>
      <c r="AX31" s="1165"/>
      <c r="AY31" s="1165"/>
      <c r="AZ31" s="1165"/>
      <c r="BA31" s="1165"/>
      <c r="BB31" s="1165"/>
      <c r="BC31" s="1165"/>
      <c r="BD31" s="1165"/>
      <c r="BE31" s="1165"/>
      <c r="BF31" s="1165"/>
      <c r="BG31" s="1165"/>
      <c r="BH31" s="1165"/>
      <c r="BI31" s="1165"/>
      <c r="BJ31" s="1165"/>
    </row>
    <row r="32" spans="1:62" ht="18" x14ac:dyDescent="0.35">
      <c r="A32" s="17" t="s">
        <v>28</v>
      </c>
      <c r="B32" s="23">
        <f>H32+J32+L32+N32+P32+R32+T32+V32+X32+Z32+AB32+AD32</f>
        <v>0</v>
      </c>
      <c r="C32" s="24">
        <f t="shared" ref="C32:C34" si="18">H32</f>
        <v>0</v>
      </c>
      <c r="D32" s="24"/>
      <c r="E32" s="23">
        <f>I32+K32+M32+O32+Q32+S32+U32+W32+Y32+AA32+AC32+AE32</f>
        <v>0</v>
      </c>
      <c r="F32" s="19" t="e">
        <f>E32/B32*100</f>
        <v>#DIV/0!</v>
      </c>
      <c r="G32" s="19" t="e">
        <f>E32/C32*100</f>
        <v>#DIV/0!</v>
      </c>
      <c r="H32" s="11"/>
      <c r="I32" s="11"/>
      <c r="J32" s="11"/>
      <c r="K32" s="11"/>
      <c r="L32" s="11"/>
      <c r="M32" s="11"/>
      <c r="N32" s="11"/>
      <c r="O32" s="11"/>
      <c r="P32" s="11"/>
      <c r="Q32" s="11"/>
      <c r="R32" s="11"/>
      <c r="S32" s="11"/>
      <c r="T32" s="11"/>
      <c r="U32" s="11"/>
      <c r="V32" s="11"/>
      <c r="W32" s="11"/>
      <c r="X32" s="11"/>
      <c r="Y32" s="11"/>
      <c r="Z32" s="11"/>
      <c r="AA32" s="11"/>
      <c r="AB32" s="18"/>
      <c r="AC32" s="11"/>
      <c r="AD32" s="11"/>
      <c r="AE32" s="11"/>
      <c r="AF32" s="1555"/>
      <c r="AG32" s="1163"/>
      <c r="AH32" s="1163"/>
      <c r="AI32" s="1163"/>
      <c r="AJ32" s="1165"/>
      <c r="AK32" s="1165"/>
      <c r="AL32" s="1165"/>
      <c r="AM32" s="1165"/>
      <c r="AN32" s="1165"/>
      <c r="AO32" s="1165"/>
      <c r="AP32" s="1165"/>
      <c r="AQ32" s="1165"/>
      <c r="AR32" s="1165"/>
      <c r="AS32" s="1165"/>
      <c r="AT32" s="1165"/>
      <c r="AU32" s="1165"/>
      <c r="AV32" s="1165"/>
      <c r="AW32" s="1165"/>
      <c r="AX32" s="1165"/>
      <c r="AY32" s="1165"/>
      <c r="AZ32" s="1165"/>
      <c r="BA32" s="1165"/>
      <c r="BB32" s="1165"/>
      <c r="BC32" s="1165"/>
      <c r="BD32" s="1165"/>
      <c r="BE32" s="1165"/>
      <c r="BF32" s="1165"/>
      <c r="BG32" s="1165"/>
      <c r="BH32" s="1165"/>
      <c r="BI32" s="1165"/>
      <c r="BJ32" s="1165"/>
    </row>
    <row r="33" spans="1:62" ht="18" x14ac:dyDescent="0.35">
      <c r="A33" s="17" t="s">
        <v>29</v>
      </c>
      <c r="B33" s="23">
        <f>H33+J33+L33+N33+P33+R33+T33+V33+X33+Z33+AB33+AD33</f>
        <v>0</v>
      </c>
      <c r="C33" s="24">
        <f t="shared" si="18"/>
        <v>0</v>
      </c>
      <c r="D33" s="24"/>
      <c r="E33" s="23">
        <f t="shared" ref="E33:E34" si="19">I33+K33+M33+O33+Q33+S33+U33+W33+Y33+AA33+AC33+AE33</f>
        <v>0</v>
      </c>
      <c r="F33" s="19" t="e">
        <f t="shared" ref="F33:F34" si="20">E33/B33*100</f>
        <v>#DIV/0!</v>
      </c>
      <c r="G33" s="19" t="e">
        <f t="shared" ref="G33:G34" si="21">E33/C33*100</f>
        <v>#DIV/0!</v>
      </c>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3"/>
      <c r="AG33" s="1163"/>
      <c r="AH33" s="1163"/>
      <c r="AI33" s="1163"/>
      <c r="AJ33" s="1165"/>
      <c r="AK33" s="1165"/>
      <c r="AL33" s="1165"/>
      <c r="AM33" s="1165"/>
      <c r="AN33" s="1165"/>
      <c r="AO33" s="1165"/>
      <c r="AP33" s="1165"/>
      <c r="AQ33" s="1165"/>
      <c r="AR33" s="1165"/>
      <c r="AS33" s="1165"/>
      <c r="AT33" s="1165"/>
      <c r="AU33" s="1165"/>
      <c r="AV33" s="1165"/>
      <c r="AW33" s="1165"/>
      <c r="AX33" s="1165"/>
      <c r="AY33" s="1165"/>
      <c r="AZ33" s="1165"/>
      <c r="BA33" s="1165"/>
      <c r="BB33" s="1165"/>
      <c r="BC33" s="1165"/>
      <c r="BD33" s="1165"/>
      <c r="BE33" s="1165"/>
      <c r="BF33" s="1165"/>
      <c r="BG33" s="1165"/>
      <c r="BH33" s="1165"/>
      <c r="BI33" s="1165"/>
      <c r="BJ33" s="1165"/>
    </row>
    <row r="34" spans="1:62" ht="18" x14ac:dyDescent="0.35">
      <c r="A34" s="17" t="s">
        <v>30</v>
      </c>
      <c r="B34" s="23">
        <f>H34+J34+L34+N34+P34+R34+T34+V34+X34+Z34+AB34+AD34</f>
        <v>0</v>
      </c>
      <c r="C34" s="24">
        <f t="shared" si="18"/>
        <v>0</v>
      </c>
      <c r="D34" s="24"/>
      <c r="E34" s="23">
        <f t="shared" si="19"/>
        <v>0</v>
      </c>
      <c r="F34" s="19" t="e">
        <f t="shared" si="20"/>
        <v>#DIV/0!</v>
      </c>
      <c r="G34" s="19" t="e">
        <f t="shared" si="21"/>
        <v>#DIV/0!</v>
      </c>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3"/>
      <c r="AG34" s="1163"/>
      <c r="AH34" s="1163"/>
      <c r="AI34" s="1163"/>
      <c r="AJ34" s="1165"/>
      <c r="AK34" s="1165"/>
      <c r="AL34" s="1165"/>
      <c r="AM34" s="1165"/>
      <c r="AN34" s="1165"/>
      <c r="AO34" s="1165"/>
      <c r="AP34" s="1165"/>
      <c r="AQ34" s="1165"/>
      <c r="AR34" s="1165"/>
      <c r="AS34" s="1165"/>
      <c r="AT34" s="1165"/>
      <c r="AU34" s="1165"/>
      <c r="AV34" s="1165"/>
      <c r="AW34" s="1165"/>
      <c r="AX34" s="1165"/>
      <c r="AY34" s="1165"/>
      <c r="AZ34" s="1165"/>
      <c r="BA34" s="1165"/>
      <c r="BB34" s="1165"/>
      <c r="BC34" s="1165"/>
      <c r="BD34" s="1165"/>
      <c r="BE34" s="1165"/>
      <c r="BF34" s="1165"/>
      <c r="BG34" s="1165"/>
      <c r="BH34" s="1165"/>
      <c r="BI34" s="1165"/>
      <c r="BJ34" s="1165"/>
    </row>
    <row r="35" spans="1:62" ht="18" x14ac:dyDescent="0.3">
      <c r="A35" s="1547" t="s">
        <v>34</v>
      </c>
      <c r="B35" s="1548"/>
      <c r="C35" s="1548"/>
      <c r="D35" s="1548"/>
      <c r="E35" s="1548"/>
      <c r="F35" s="1548"/>
      <c r="G35" s="1548"/>
      <c r="H35" s="1548"/>
      <c r="I35" s="1548"/>
      <c r="J35" s="1548"/>
      <c r="K35" s="1548"/>
      <c r="L35" s="1548"/>
      <c r="M35" s="1548"/>
      <c r="N35" s="1548"/>
      <c r="O35" s="1548"/>
      <c r="P35" s="1548"/>
      <c r="Q35" s="1548"/>
      <c r="R35" s="1548"/>
      <c r="S35" s="1548"/>
      <c r="T35" s="1548"/>
      <c r="U35" s="1548"/>
      <c r="V35" s="1548"/>
      <c r="W35" s="1548"/>
      <c r="X35" s="1548"/>
      <c r="Y35" s="1548"/>
      <c r="Z35" s="1548"/>
      <c r="AA35" s="1548"/>
      <c r="AB35" s="1548"/>
      <c r="AC35" s="1548"/>
      <c r="AD35" s="1548"/>
      <c r="AE35" s="1549"/>
      <c r="AF35" s="1563"/>
      <c r="AG35" s="1163"/>
      <c r="AH35" s="1163"/>
      <c r="AI35" s="1163"/>
      <c r="AJ35" s="1165"/>
      <c r="AK35" s="1165"/>
      <c r="AL35" s="1165"/>
      <c r="AM35" s="1165"/>
      <c r="AN35" s="1165"/>
      <c r="AO35" s="1165"/>
      <c r="AP35" s="1165"/>
      <c r="AQ35" s="1165"/>
      <c r="AR35" s="1165"/>
      <c r="AS35" s="1165"/>
      <c r="AT35" s="1165"/>
      <c r="AU35" s="1165"/>
      <c r="AV35" s="1165"/>
      <c r="AW35" s="1165"/>
      <c r="AX35" s="1165"/>
      <c r="AY35" s="1165"/>
      <c r="AZ35" s="1165"/>
      <c r="BA35" s="1165"/>
      <c r="BB35" s="1165"/>
      <c r="BC35" s="1165"/>
      <c r="BD35" s="1165"/>
      <c r="BE35" s="1165"/>
      <c r="BF35" s="1165"/>
      <c r="BG35" s="1165"/>
      <c r="BH35" s="1165"/>
      <c r="BI35" s="1165"/>
      <c r="BJ35" s="1165"/>
    </row>
    <row r="36" spans="1:62" ht="17.399999999999999" x14ac:dyDescent="0.3">
      <c r="A36" s="14" t="s">
        <v>26</v>
      </c>
      <c r="B36" s="15">
        <f>H36+J36+L36+N36+P36+R36+T36+V36+X36+Z36+AB36+AD36</f>
        <v>0</v>
      </c>
      <c r="C36" s="15">
        <f>SUM(C37:C40)</f>
        <v>0</v>
      </c>
      <c r="D36" s="15">
        <f t="shared" ref="D36:E36" si="22">SUM(D37:D40)</f>
        <v>0</v>
      </c>
      <c r="E36" s="15">
        <f t="shared" si="22"/>
        <v>0</v>
      </c>
      <c r="F36" s="16" t="e">
        <f>E36/B36*100</f>
        <v>#DIV/0!</v>
      </c>
      <c r="G36" s="16" t="e">
        <f>E36/C36*100</f>
        <v>#DIV/0!</v>
      </c>
      <c r="H36" s="11">
        <f>SUM(H37:H40)</f>
        <v>0</v>
      </c>
      <c r="I36" s="11">
        <f t="shared" ref="I36:AE36" si="23">SUM(I37:I40)</f>
        <v>0</v>
      </c>
      <c r="J36" s="11">
        <f t="shared" si="23"/>
        <v>0</v>
      </c>
      <c r="K36" s="11">
        <f t="shared" si="23"/>
        <v>0</v>
      </c>
      <c r="L36" s="11">
        <f t="shared" si="23"/>
        <v>0</v>
      </c>
      <c r="M36" s="11">
        <f t="shared" si="23"/>
        <v>0</v>
      </c>
      <c r="N36" s="11">
        <f t="shared" si="23"/>
        <v>0</v>
      </c>
      <c r="O36" s="11">
        <f t="shared" si="23"/>
        <v>0</v>
      </c>
      <c r="P36" s="11">
        <f t="shared" si="23"/>
        <v>0</v>
      </c>
      <c r="Q36" s="11">
        <f t="shared" si="23"/>
        <v>0</v>
      </c>
      <c r="R36" s="11">
        <f t="shared" si="23"/>
        <v>0</v>
      </c>
      <c r="S36" s="11">
        <f t="shared" si="23"/>
        <v>0</v>
      </c>
      <c r="T36" s="11">
        <f t="shared" si="23"/>
        <v>0</v>
      </c>
      <c r="U36" s="11">
        <f t="shared" si="23"/>
        <v>0</v>
      </c>
      <c r="V36" s="11">
        <f t="shared" si="23"/>
        <v>0</v>
      </c>
      <c r="W36" s="11">
        <f t="shared" si="23"/>
        <v>0</v>
      </c>
      <c r="X36" s="11">
        <f t="shared" si="23"/>
        <v>0</v>
      </c>
      <c r="Y36" s="11">
        <f t="shared" si="23"/>
        <v>0</v>
      </c>
      <c r="Z36" s="11">
        <f t="shared" si="23"/>
        <v>0</v>
      </c>
      <c r="AA36" s="11">
        <f t="shared" si="23"/>
        <v>0</v>
      </c>
      <c r="AB36" s="11">
        <f t="shared" si="23"/>
        <v>0</v>
      </c>
      <c r="AC36" s="11">
        <f t="shared" si="23"/>
        <v>0</v>
      </c>
      <c r="AD36" s="11">
        <f t="shared" si="23"/>
        <v>0</v>
      </c>
      <c r="AE36" s="11">
        <f t="shared" si="23"/>
        <v>0</v>
      </c>
      <c r="AF36" s="1564"/>
      <c r="AG36" s="1163"/>
      <c r="AH36" s="1163"/>
      <c r="AI36" s="1163"/>
      <c r="AJ36" s="1165"/>
      <c r="AK36" s="1165"/>
      <c r="AL36" s="1165"/>
      <c r="AM36" s="1165"/>
      <c r="AN36" s="1165"/>
      <c r="AO36" s="1165"/>
      <c r="AP36" s="1165"/>
      <c r="AQ36" s="1165"/>
      <c r="AR36" s="1165"/>
      <c r="AS36" s="1165"/>
      <c r="AT36" s="1165"/>
      <c r="AU36" s="1165"/>
      <c r="AV36" s="1165"/>
      <c r="AW36" s="1165"/>
      <c r="AX36" s="1165"/>
      <c r="AY36" s="1165"/>
      <c r="AZ36" s="1165"/>
      <c r="BA36" s="1165"/>
      <c r="BB36" s="1165"/>
      <c r="BC36" s="1165"/>
      <c r="BD36" s="1165"/>
      <c r="BE36" s="1165"/>
      <c r="BF36" s="1165"/>
      <c r="BG36" s="1165"/>
      <c r="BH36" s="1165"/>
      <c r="BI36" s="1165"/>
      <c r="BJ36" s="1165"/>
    </row>
    <row r="37" spans="1:62" ht="18" x14ac:dyDescent="0.35">
      <c r="A37" s="17" t="s">
        <v>27</v>
      </c>
      <c r="B37" s="23">
        <f t="shared" ref="B37:B39" si="24">H37+J37+L37+N37+P37+R37+T37+V37+X37+Z37+AB37+AD37</f>
        <v>0</v>
      </c>
      <c r="C37" s="24">
        <f>H37</f>
        <v>0</v>
      </c>
      <c r="D37" s="24"/>
      <c r="E37" s="23">
        <f t="shared" ref="E37:E39" si="25">I37+K37+M37+O37+Q37+S37+U37+W37+Y37+AA37+AC37+AE37</f>
        <v>0</v>
      </c>
      <c r="F37" s="19" t="e">
        <f t="shared" ref="F37:F39" si="26">E37/B37*100</f>
        <v>#DIV/0!</v>
      </c>
      <c r="G37" s="19" t="e">
        <f t="shared" ref="G37:G39" si="27">E37/C37*100</f>
        <v>#DIV/0!</v>
      </c>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564"/>
      <c r="AG37" s="1163"/>
      <c r="AH37" s="1163"/>
      <c r="AI37" s="1163"/>
      <c r="AJ37" s="1165"/>
      <c r="AK37" s="1165"/>
      <c r="AL37" s="1165"/>
      <c r="AM37" s="1165"/>
      <c r="AN37" s="1165"/>
      <c r="AO37" s="1165"/>
      <c r="AP37" s="1165"/>
      <c r="AQ37" s="1165"/>
      <c r="AR37" s="1165"/>
      <c r="AS37" s="1165"/>
      <c r="AT37" s="1165"/>
      <c r="AU37" s="1165"/>
      <c r="AV37" s="1165"/>
      <c r="AW37" s="1165"/>
      <c r="AX37" s="1165"/>
      <c r="AY37" s="1165"/>
      <c r="AZ37" s="1165"/>
      <c r="BA37" s="1165"/>
      <c r="BB37" s="1165"/>
      <c r="BC37" s="1165"/>
      <c r="BD37" s="1165"/>
      <c r="BE37" s="1165"/>
      <c r="BF37" s="1165"/>
      <c r="BG37" s="1165"/>
      <c r="BH37" s="1165"/>
      <c r="BI37" s="1165"/>
      <c r="BJ37" s="1165"/>
    </row>
    <row r="38" spans="1:62" ht="18" x14ac:dyDescent="0.35">
      <c r="A38" s="17" t="s">
        <v>28</v>
      </c>
      <c r="B38" s="23">
        <f t="shared" si="24"/>
        <v>0</v>
      </c>
      <c r="C38" s="24">
        <f t="shared" ref="C38:C39" si="28">H38</f>
        <v>0</v>
      </c>
      <c r="D38" s="23"/>
      <c r="E38" s="23">
        <f t="shared" si="25"/>
        <v>0</v>
      </c>
      <c r="F38" s="19" t="e">
        <f t="shared" si="26"/>
        <v>#DIV/0!</v>
      </c>
      <c r="G38" s="19" t="e">
        <f t="shared" si="27"/>
        <v>#DIV/0!</v>
      </c>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564"/>
      <c r="AG38" s="1163"/>
      <c r="AH38" s="1163"/>
      <c r="AI38" s="1163"/>
      <c r="AJ38" s="1165"/>
      <c r="AK38" s="1165"/>
      <c r="AL38" s="1165"/>
      <c r="AM38" s="1165"/>
      <c r="AN38" s="1165"/>
      <c r="AO38" s="1165"/>
      <c r="AP38" s="1165"/>
      <c r="AQ38" s="1165"/>
      <c r="AR38" s="1165"/>
      <c r="AS38" s="1165"/>
      <c r="AT38" s="1165"/>
      <c r="AU38" s="1165"/>
      <c r="AV38" s="1165"/>
      <c r="AW38" s="1165"/>
      <c r="AX38" s="1165"/>
      <c r="AY38" s="1165"/>
      <c r="AZ38" s="1165"/>
      <c r="BA38" s="1165"/>
      <c r="BB38" s="1165"/>
      <c r="BC38" s="1165"/>
      <c r="BD38" s="1165"/>
      <c r="BE38" s="1165"/>
      <c r="BF38" s="1165"/>
      <c r="BG38" s="1165"/>
      <c r="BH38" s="1165"/>
      <c r="BI38" s="1165"/>
      <c r="BJ38" s="1165"/>
    </row>
    <row r="39" spans="1:62" ht="18" x14ac:dyDescent="0.35">
      <c r="A39" s="17" t="s">
        <v>29</v>
      </c>
      <c r="B39" s="23">
        <f t="shared" si="24"/>
        <v>0</v>
      </c>
      <c r="C39" s="24">
        <f t="shared" si="28"/>
        <v>0</v>
      </c>
      <c r="D39" s="24"/>
      <c r="E39" s="23">
        <f t="shared" si="25"/>
        <v>0</v>
      </c>
      <c r="F39" s="19" t="e">
        <f t="shared" si="26"/>
        <v>#DIV/0!</v>
      </c>
      <c r="G39" s="19" t="e">
        <f t="shared" si="27"/>
        <v>#DIV/0!</v>
      </c>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564"/>
      <c r="AG39" s="1163"/>
      <c r="AH39" s="1163"/>
      <c r="AI39" s="1163"/>
      <c r="AJ39" s="1165"/>
      <c r="AK39" s="1165"/>
      <c r="AL39" s="1165"/>
      <c r="AM39" s="1165"/>
      <c r="AN39" s="1165"/>
      <c r="AO39" s="1165"/>
      <c r="AP39" s="1165"/>
      <c r="AQ39" s="1165"/>
      <c r="AR39" s="1165"/>
      <c r="AS39" s="1165"/>
      <c r="AT39" s="1165"/>
      <c r="AU39" s="1165"/>
      <c r="AV39" s="1165"/>
      <c r="AW39" s="1165"/>
      <c r="AX39" s="1165"/>
      <c r="AY39" s="1165"/>
      <c r="AZ39" s="1165"/>
      <c r="BA39" s="1165"/>
      <c r="BB39" s="1165"/>
      <c r="BC39" s="1165"/>
      <c r="BD39" s="1165"/>
      <c r="BE39" s="1165"/>
      <c r="BF39" s="1165"/>
      <c r="BG39" s="1165"/>
      <c r="BH39" s="1165"/>
      <c r="BI39" s="1165"/>
      <c r="BJ39" s="1165"/>
    </row>
    <row r="40" spans="1:62" ht="18" x14ac:dyDescent="0.35">
      <c r="A40" s="17" t="s">
        <v>30</v>
      </c>
      <c r="B40" s="23">
        <f>H40+J40+L40+N40+P40+R40+T40+V40+X40+Z40+AB40+AD40</f>
        <v>0</v>
      </c>
      <c r="C40" s="23">
        <f>H40+J40+L40+N40+P40+R40+T40+V40+X40+Z40+AB40</f>
        <v>0</v>
      </c>
      <c r="D40" s="24">
        <f>E40</f>
        <v>0</v>
      </c>
      <c r="E40" s="26">
        <f>I40+K40+M40+O40+Q40+S40+U40+W40+Y40+AA40+AC40+AE40</f>
        <v>0</v>
      </c>
      <c r="F40" s="20" t="e">
        <f>E40/B40*100</f>
        <v>#DIV/0!</v>
      </c>
      <c r="G40" s="20" t="e">
        <f>E40/C40*100</f>
        <v>#DIV/0!</v>
      </c>
      <c r="H40" s="7"/>
      <c r="I40" s="7"/>
      <c r="J40" s="8"/>
      <c r="K40" s="7"/>
      <c r="L40" s="8"/>
      <c r="M40" s="11"/>
      <c r="N40" s="18"/>
      <c r="O40" s="18"/>
      <c r="P40" s="18"/>
      <c r="Q40" s="18"/>
      <c r="R40" s="18"/>
      <c r="S40" s="18"/>
      <c r="T40" s="18"/>
      <c r="U40" s="18"/>
      <c r="V40" s="18"/>
      <c r="W40" s="18"/>
      <c r="X40" s="18"/>
      <c r="Y40" s="18"/>
      <c r="Z40" s="18"/>
      <c r="AA40" s="18"/>
      <c r="AB40" s="18"/>
      <c r="AC40" s="18"/>
      <c r="AD40" s="18"/>
      <c r="AE40" s="11"/>
      <c r="AF40" s="1565"/>
      <c r="AG40" s="1163"/>
      <c r="AH40" s="1163"/>
      <c r="AI40" s="1163"/>
      <c r="AJ40" s="1165"/>
      <c r="AK40" s="1165"/>
      <c r="AL40" s="1165"/>
      <c r="AM40" s="1165"/>
      <c r="AN40" s="1165"/>
      <c r="AO40" s="1165"/>
      <c r="AP40" s="1165"/>
      <c r="AQ40" s="1165"/>
      <c r="AR40" s="1165"/>
      <c r="AS40" s="1165"/>
      <c r="AT40" s="1165"/>
      <c r="AU40" s="1165"/>
      <c r="AV40" s="1165"/>
      <c r="AW40" s="1165"/>
      <c r="AX40" s="1165"/>
      <c r="AY40" s="1165"/>
      <c r="AZ40" s="1165"/>
      <c r="BA40" s="1165"/>
      <c r="BB40" s="1165"/>
      <c r="BC40" s="1165"/>
      <c r="BD40" s="1165"/>
      <c r="BE40" s="1165"/>
      <c r="BF40" s="1165"/>
      <c r="BG40" s="1165"/>
      <c r="BH40" s="1165"/>
      <c r="BI40" s="1165"/>
      <c r="BJ40" s="1165"/>
    </row>
    <row r="41" spans="1:62" ht="20.399999999999999" x14ac:dyDescent="0.3">
      <c r="A41" s="1557" t="s">
        <v>35</v>
      </c>
      <c r="B41" s="1558"/>
      <c r="C41" s="1558"/>
      <c r="D41" s="1558"/>
      <c r="E41" s="1558"/>
      <c r="F41" s="1558"/>
      <c r="G41" s="1558"/>
      <c r="H41" s="1558"/>
      <c r="I41" s="1558"/>
      <c r="J41" s="1558"/>
      <c r="K41" s="1558"/>
      <c r="L41" s="1558"/>
      <c r="M41" s="1558"/>
      <c r="N41" s="1558"/>
      <c r="O41" s="1558"/>
      <c r="P41" s="1558"/>
      <c r="Q41" s="1558"/>
      <c r="R41" s="1558"/>
      <c r="S41" s="1558"/>
      <c r="T41" s="1558"/>
      <c r="U41" s="1558"/>
      <c r="V41" s="1558"/>
      <c r="W41" s="1558"/>
      <c r="X41" s="1558"/>
      <c r="Y41" s="1558"/>
      <c r="Z41" s="1558"/>
      <c r="AA41" s="1558"/>
      <c r="AB41" s="1558"/>
      <c r="AC41" s="1558"/>
      <c r="AD41" s="1558"/>
      <c r="AE41" s="1559"/>
      <c r="AF41" s="27"/>
      <c r="AG41" s="1163"/>
      <c r="AH41" s="1163"/>
      <c r="AI41" s="1163"/>
      <c r="AJ41" s="1165"/>
      <c r="AK41" s="1165"/>
      <c r="AL41" s="1165"/>
      <c r="AM41" s="1165"/>
      <c r="AN41" s="1165"/>
      <c r="AO41" s="1165"/>
      <c r="AP41" s="1165"/>
      <c r="AQ41" s="1165"/>
      <c r="AR41" s="1165"/>
      <c r="AS41" s="1165"/>
      <c r="AT41" s="1165"/>
      <c r="AU41" s="1165"/>
      <c r="AV41" s="1165"/>
      <c r="AW41" s="1165"/>
      <c r="AX41" s="1165"/>
      <c r="AY41" s="1165"/>
      <c r="AZ41" s="1165"/>
      <c r="BA41" s="1165"/>
      <c r="BB41" s="1165"/>
      <c r="BC41" s="1165"/>
      <c r="BD41" s="1165"/>
      <c r="BE41" s="1165"/>
      <c r="BF41" s="1165"/>
      <c r="BG41" s="1165"/>
      <c r="BH41" s="1165"/>
      <c r="BI41" s="1165"/>
      <c r="BJ41" s="1165"/>
    </row>
    <row r="42" spans="1:62" ht="18" x14ac:dyDescent="0.3">
      <c r="A42" s="14" t="s">
        <v>26</v>
      </c>
      <c r="B42" s="15">
        <f>H42+J42+L42+N42+P42+R42+T42+V42+X42+Z42+AB42+AD42</f>
        <v>80739.299999999988</v>
      </c>
      <c r="C42" s="22">
        <f>SUM(C43:C46)</f>
        <v>46682.7</v>
      </c>
      <c r="D42" s="22">
        <f t="shared" ref="D42:E42" si="29">SUM(D43:D46)</f>
        <v>46682.7</v>
      </c>
      <c r="E42" s="22">
        <f t="shared" si="29"/>
        <v>46682.7</v>
      </c>
      <c r="F42" s="16">
        <f>E42/B42*100</f>
        <v>57.819054661112986</v>
      </c>
      <c r="G42" s="16">
        <f>E42/C42*100</f>
        <v>100</v>
      </c>
      <c r="H42" s="11">
        <f>SUM(H43:H46)</f>
        <v>8758.4</v>
      </c>
      <c r="I42" s="11">
        <f t="shared" ref="I42:AE42" si="30">SUM(I43:I46)</f>
        <v>8758.4</v>
      </c>
      <c r="J42" s="11">
        <f t="shared" si="30"/>
        <v>9653.7000000000007</v>
      </c>
      <c r="K42" s="11">
        <f t="shared" si="30"/>
        <v>9653.7000000000007</v>
      </c>
      <c r="L42" s="11">
        <f t="shared" si="30"/>
        <v>6933.1</v>
      </c>
      <c r="M42" s="11">
        <f t="shared" si="30"/>
        <v>6933.1</v>
      </c>
      <c r="N42" s="11">
        <f t="shared" si="30"/>
        <v>13039.4</v>
      </c>
      <c r="O42" s="11">
        <f t="shared" si="30"/>
        <v>13039.4</v>
      </c>
      <c r="P42" s="11">
        <f t="shared" si="30"/>
        <v>8298.1</v>
      </c>
      <c r="Q42" s="11">
        <f t="shared" si="30"/>
        <v>8298.1</v>
      </c>
      <c r="R42" s="11">
        <f t="shared" si="30"/>
        <v>7893.6</v>
      </c>
      <c r="S42" s="11">
        <f t="shared" si="30"/>
        <v>0</v>
      </c>
      <c r="T42" s="11">
        <f t="shared" si="30"/>
        <v>5697</v>
      </c>
      <c r="U42" s="11">
        <f t="shared" si="30"/>
        <v>0</v>
      </c>
      <c r="V42" s="11">
        <f t="shared" si="30"/>
        <v>4931.2</v>
      </c>
      <c r="W42" s="11">
        <f t="shared" si="30"/>
        <v>0</v>
      </c>
      <c r="X42" s="11">
        <f t="shared" si="30"/>
        <v>4848.8999999999996</v>
      </c>
      <c r="Y42" s="11">
        <f t="shared" si="30"/>
        <v>0</v>
      </c>
      <c r="Z42" s="11">
        <f t="shared" si="30"/>
        <v>4224.3999999999996</v>
      </c>
      <c r="AA42" s="11">
        <f t="shared" si="30"/>
        <v>0</v>
      </c>
      <c r="AB42" s="11">
        <f t="shared" si="30"/>
        <v>3158.6</v>
      </c>
      <c r="AC42" s="11">
        <f t="shared" si="30"/>
        <v>0</v>
      </c>
      <c r="AD42" s="11">
        <f t="shared" si="30"/>
        <v>3302.9</v>
      </c>
      <c r="AE42" s="11">
        <f t="shared" si="30"/>
        <v>0</v>
      </c>
      <c r="AF42" s="27"/>
      <c r="AG42" s="1163"/>
      <c r="AH42" s="1163"/>
      <c r="AI42" s="1163"/>
      <c r="AJ42" s="1165"/>
      <c r="AK42" s="1165"/>
      <c r="AL42" s="1165"/>
      <c r="AM42" s="1165"/>
      <c r="AN42" s="1165"/>
      <c r="AO42" s="1165"/>
      <c r="AP42" s="1165"/>
      <c r="AQ42" s="1165"/>
      <c r="AR42" s="1165"/>
      <c r="AS42" s="1165"/>
      <c r="AT42" s="1165"/>
      <c r="AU42" s="1165"/>
      <c r="AV42" s="1165"/>
      <c r="AW42" s="1165"/>
      <c r="AX42" s="1165"/>
      <c r="AY42" s="1165"/>
      <c r="AZ42" s="1165"/>
      <c r="BA42" s="1165"/>
      <c r="BB42" s="1165"/>
      <c r="BC42" s="1165"/>
      <c r="BD42" s="1165"/>
      <c r="BE42" s="1165"/>
      <c r="BF42" s="1165"/>
      <c r="BG42" s="1165"/>
      <c r="BH42" s="1165"/>
      <c r="BI42" s="1165"/>
      <c r="BJ42" s="1165"/>
    </row>
    <row r="43" spans="1:62" ht="18" x14ac:dyDescent="0.35">
      <c r="A43" s="17" t="s">
        <v>27</v>
      </c>
      <c r="B43" s="23">
        <f t="shared" ref="B43:E46" si="31">B49</f>
        <v>0</v>
      </c>
      <c r="C43" s="23">
        <f t="shared" si="31"/>
        <v>0</v>
      </c>
      <c r="D43" s="23">
        <f t="shared" si="31"/>
        <v>0</v>
      </c>
      <c r="E43" s="23">
        <f t="shared" si="31"/>
        <v>0</v>
      </c>
      <c r="F43" s="19" t="e">
        <f>E43/B43*100</f>
        <v>#DIV/0!</v>
      </c>
      <c r="G43" s="19" t="e">
        <f>E43/C43*100</f>
        <v>#DIV/0!</v>
      </c>
      <c r="H43" s="23">
        <f>H49</f>
        <v>0</v>
      </c>
      <c r="I43" s="23">
        <f t="shared" ref="I43:AE46" si="32">I49</f>
        <v>0</v>
      </c>
      <c r="J43" s="23">
        <f t="shared" si="32"/>
        <v>0</v>
      </c>
      <c r="K43" s="23">
        <f t="shared" si="32"/>
        <v>0</v>
      </c>
      <c r="L43" s="23">
        <f t="shared" si="32"/>
        <v>0</v>
      </c>
      <c r="M43" s="23">
        <f t="shared" si="32"/>
        <v>0</v>
      </c>
      <c r="N43" s="23">
        <f t="shared" si="32"/>
        <v>0</v>
      </c>
      <c r="O43" s="23">
        <f t="shared" si="32"/>
        <v>0</v>
      </c>
      <c r="P43" s="23">
        <f t="shared" si="32"/>
        <v>0</v>
      </c>
      <c r="Q43" s="23">
        <f t="shared" si="32"/>
        <v>0</v>
      </c>
      <c r="R43" s="23">
        <f t="shared" si="32"/>
        <v>0</v>
      </c>
      <c r="S43" s="23">
        <f t="shared" si="32"/>
        <v>0</v>
      </c>
      <c r="T43" s="23">
        <f t="shared" si="32"/>
        <v>0</v>
      </c>
      <c r="U43" s="23">
        <f t="shared" si="32"/>
        <v>0</v>
      </c>
      <c r="V43" s="23">
        <f t="shared" si="32"/>
        <v>0</v>
      </c>
      <c r="W43" s="23">
        <f t="shared" si="32"/>
        <v>0</v>
      </c>
      <c r="X43" s="23">
        <f t="shared" si="32"/>
        <v>0</v>
      </c>
      <c r="Y43" s="23">
        <f t="shared" si="32"/>
        <v>0</v>
      </c>
      <c r="Z43" s="23">
        <f t="shared" si="32"/>
        <v>0</v>
      </c>
      <c r="AA43" s="23">
        <f t="shared" si="32"/>
        <v>0</v>
      </c>
      <c r="AB43" s="23">
        <f t="shared" si="32"/>
        <v>0</v>
      </c>
      <c r="AC43" s="23">
        <f t="shared" si="32"/>
        <v>0</v>
      </c>
      <c r="AD43" s="23">
        <f t="shared" si="32"/>
        <v>0</v>
      </c>
      <c r="AE43" s="23">
        <f t="shared" si="32"/>
        <v>0</v>
      </c>
      <c r="AF43" s="27"/>
      <c r="AG43" s="1163"/>
      <c r="AH43" s="1163"/>
      <c r="AI43" s="1163"/>
      <c r="AJ43" s="1165"/>
      <c r="AK43" s="1165"/>
      <c r="AL43" s="1165"/>
      <c r="AM43" s="1165"/>
      <c r="AN43" s="1165"/>
      <c r="AO43" s="1165"/>
      <c r="AP43" s="1165"/>
      <c r="AQ43" s="1165"/>
      <c r="AR43" s="1165"/>
      <c r="AS43" s="1165"/>
      <c r="AT43" s="1165"/>
      <c r="AU43" s="1165"/>
      <c r="AV43" s="1165"/>
      <c r="AW43" s="1165"/>
      <c r="AX43" s="1165"/>
      <c r="AY43" s="1165"/>
      <c r="AZ43" s="1165"/>
      <c r="BA43" s="1165"/>
      <c r="BB43" s="1165"/>
      <c r="BC43" s="1165"/>
      <c r="BD43" s="1165"/>
      <c r="BE43" s="1165"/>
      <c r="BF43" s="1165"/>
      <c r="BG43" s="1165"/>
      <c r="BH43" s="1165"/>
      <c r="BI43" s="1165"/>
      <c r="BJ43" s="1165"/>
    </row>
    <row r="44" spans="1:62" ht="18" x14ac:dyDescent="0.35">
      <c r="A44" s="17" t="s">
        <v>28</v>
      </c>
      <c r="B44" s="23">
        <f t="shared" si="31"/>
        <v>80739.299999999988</v>
      </c>
      <c r="C44" s="23">
        <f>C50</f>
        <v>46682.7</v>
      </c>
      <c r="D44" s="23">
        <f t="shared" si="31"/>
        <v>46682.7</v>
      </c>
      <c r="E44" s="23">
        <f t="shared" si="31"/>
        <v>46682.7</v>
      </c>
      <c r="F44" s="20">
        <f>E44/B44*100</f>
        <v>57.819054661112986</v>
      </c>
      <c r="G44" s="20">
        <f>E44/C44*100</f>
        <v>100</v>
      </c>
      <c r="H44" s="23">
        <f t="shared" ref="H44:W46" si="33">H50</f>
        <v>8758.4</v>
      </c>
      <c r="I44" s="23">
        <f t="shared" si="33"/>
        <v>8758.4</v>
      </c>
      <c r="J44" s="23">
        <f t="shared" si="33"/>
        <v>9653.7000000000007</v>
      </c>
      <c r="K44" s="23">
        <f t="shared" si="33"/>
        <v>9653.7000000000007</v>
      </c>
      <c r="L44" s="23">
        <f t="shared" si="33"/>
        <v>6933.1</v>
      </c>
      <c r="M44" s="23">
        <f t="shared" si="33"/>
        <v>6933.1</v>
      </c>
      <c r="N44" s="23">
        <f t="shared" si="33"/>
        <v>13039.4</v>
      </c>
      <c r="O44" s="23">
        <f t="shared" si="33"/>
        <v>13039.4</v>
      </c>
      <c r="P44" s="23">
        <f t="shared" si="33"/>
        <v>8298.1</v>
      </c>
      <c r="Q44" s="23">
        <f t="shared" si="33"/>
        <v>8298.1</v>
      </c>
      <c r="R44" s="23">
        <f t="shared" si="33"/>
        <v>7893.6</v>
      </c>
      <c r="S44" s="23">
        <f t="shared" si="33"/>
        <v>0</v>
      </c>
      <c r="T44" s="23">
        <f t="shared" si="33"/>
        <v>5697</v>
      </c>
      <c r="U44" s="23">
        <f t="shared" si="33"/>
        <v>0</v>
      </c>
      <c r="V44" s="23">
        <f t="shared" si="33"/>
        <v>4931.2</v>
      </c>
      <c r="W44" s="23">
        <f t="shared" si="33"/>
        <v>0</v>
      </c>
      <c r="X44" s="23">
        <f t="shared" si="32"/>
        <v>4848.8999999999996</v>
      </c>
      <c r="Y44" s="23">
        <f t="shared" si="32"/>
        <v>0</v>
      </c>
      <c r="Z44" s="23">
        <f t="shared" si="32"/>
        <v>4224.3999999999996</v>
      </c>
      <c r="AA44" s="23">
        <f t="shared" si="32"/>
        <v>0</v>
      </c>
      <c r="AB44" s="23">
        <f t="shared" si="32"/>
        <v>3158.6</v>
      </c>
      <c r="AC44" s="23">
        <f t="shared" si="32"/>
        <v>0</v>
      </c>
      <c r="AD44" s="23">
        <f t="shared" si="32"/>
        <v>3302.9</v>
      </c>
      <c r="AE44" s="23">
        <f t="shared" si="32"/>
        <v>0</v>
      </c>
      <c r="AF44" s="27"/>
      <c r="AG44" s="1163"/>
      <c r="AH44" s="1163"/>
      <c r="AI44" s="1163"/>
      <c r="AJ44" s="1165"/>
      <c r="AK44" s="1165"/>
      <c r="AL44" s="1165"/>
      <c r="AM44" s="1165"/>
      <c r="AN44" s="1165"/>
      <c r="AO44" s="1165"/>
      <c r="AP44" s="1165"/>
      <c r="AQ44" s="1165"/>
      <c r="AR44" s="1165"/>
      <c r="AS44" s="1165"/>
      <c r="AT44" s="1165"/>
      <c r="AU44" s="1165"/>
      <c r="AV44" s="1165"/>
      <c r="AW44" s="1165"/>
      <c r="AX44" s="1165"/>
      <c r="AY44" s="1165"/>
      <c r="AZ44" s="1165"/>
      <c r="BA44" s="1165"/>
      <c r="BB44" s="1165"/>
      <c r="BC44" s="1165"/>
      <c r="BD44" s="1165"/>
      <c r="BE44" s="1165"/>
      <c r="BF44" s="1165"/>
      <c r="BG44" s="1165"/>
      <c r="BH44" s="1165"/>
      <c r="BI44" s="1165"/>
      <c r="BJ44" s="1165"/>
    </row>
    <row r="45" spans="1:62" ht="18" x14ac:dyDescent="0.35">
      <c r="A45" s="17" t="s">
        <v>29</v>
      </c>
      <c r="B45" s="23">
        <f t="shared" si="31"/>
        <v>0</v>
      </c>
      <c r="C45" s="23">
        <f t="shared" si="31"/>
        <v>0</v>
      </c>
      <c r="D45" s="23">
        <f t="shared" si="31"/>
        <v>0</v>
      </c>
      <c r="E45" s="23">
        <f t="shared" si="31"/>
        <v>0</v>
      </c>
      <c r="F45" s="19" t="e">
        <f t="shared" ref="F45:F46" si="34">E45/B45*100</f>
        <v>#DIV/0!</v>
      </c>
      <c r="G45" s="19" t="e">
        <f t="shared" ref="G45:G46" si="35">E45/C45*100</f>
        <v>#DIV/0!</v>
      </c>
      <c r="H45" s="23">
        <f t="shared" si="33"/>
        <v>0</v>
      </c>
      <c r="I45" s="23">
        <f t="shared" si="32"/>
        <v>0</v>
      </c>
      <c r="J45" s="23">
        <f t="shared" si="32"/>
        <v>0</v>
      </c>
      <c r="K45" s="23">
        <f t="shared" si="32"/>
        <v>0</v>
      </c>
      <c r="L45" s="23">
        <f t="shared" si="32"/>
        <v>0</v>
      </c>
      <c r="M45" s="23">
        <f t="shared" si="32"/>
        <v>0</v>
      </c>
      <c r="N45" s="23">
        <f t="shared" si="32"/>
        <v>0</v>
      </c>
      <c r="O45" s="23">
        <f t="shared" si="32"/>
        <v>0</v>
      </c>
      <c r="P45" s="23">
        <f t="shared" si="32"/>
        <v>0</v>
      </c>
      <c r="Q45" s="23">
        <f t="shared" si="32"/>
        <v>0</v>
      </c>
      <c r="R45" s="23">
        <f t="shared" si="32"/>
        <v>0</v>
      </c>
      <c r="S45" s="23">
        <f t="shared" si="32"/>
        <v>0</v>
      </c>
      <c r="T45" s="23">
        <f t="shared" si="32"/>
        <v>0</v>
      </c>
      <c r="U45" s="23">
        <f t="shared" si="32"/>
        <v>0</v>
      </c>
      <c r="V45" s="23">
        <f t="shared" si="32"/>
        <v>0</v>
      </c>
      <c r="W45" s="23">
        <f t="shared" si="32"/>
        <v>0</v>
      </c>
      <c r="X45" s="23">
        <f t="shared" si="32"/>
        <v>0</v>
      </c>
      <c r="Y45" s="23">
        <f t="shared" si="32"/>
        <v>0</v>
      </c>
      <c r="Z45" s="23">
        <f t="shared" si="32"/>
        <v>0</v>
      </c>
      <c r="AA45" s="23">
        <f t="shared" si="32"/>
        <v>0</v>
      </c>
      <c r="AB45" s="23">
        <f t="shared" si="32"/>
        <v>0</v>
      </c>
      <c r="AC45" s="23">
        <f t="shared" si="32"/>
        <v>0</v>
      </c>
      <c r="AD45" s="23">
        <f t="shared" si="32"/>
        <v>0</v>
      </c>
      <c r="AE45" s="23">
        <f t="shared" si="32"/>
        <v>0</v>
      </c>
      <c r="AF45" s="27"/>
      <c r="AG45" s="1163"/>
      <c r="AH45" s="1163"/>
      <c r="AI45" s="1163"/>
      <c r="AJ45" s="1165"/>
      <c r="AK45" s="1165"/>
      <c r="AL45" s="1165"/>
      <c r="AM45" s="1165"/>
      <c r="AN45" s="1165"/>
      <c r="AO45" s="1165"/>
      <c r="AP45" s="1165"/>
      <c r="AQ45" s="1165"/>
      <c r="AR45" s="1165"/>
      <c r="AS45" s="1165"/>
      <c r="AT45" s="1165"/>
      <c r="AU45" s="1165"/>
      <c r="AV45" s="1165"/>
      <c r="AW45" s="1165"/>
      <c r="AX45" s="1165"/>
      <c r="AY45" s="1165"/>
      <c r="AZ45" s="1165"/>
      <c r="BA45" s="1165"/>
      <c r="BB45" s="1165"/>
      <c r="BC45" s="1165"/>
      <c r="BD45" s="1165"/>
      <c r="BE45" s="1165"/>
      <c r="BF45" s="1165"/>
      <c r="BG45" s="1165"/>
      <c r="BH45" s="1165"/>
      <c r="BI45" s="1165"/>
      <c r="BJ45" s="1165"/>
    </row>
    <row r="46" spans="1:62" ht="18" x14ac:dyDescent="0.35">
      <c r="A46" s="17" t="s">
        <v>30</v>
      </c>
      <c r="B46" s="23">
        <f t="shared" si="31"/>
        <v>0</v>
      </c>
      <c r="C46" s="23">
        <f t="shared" si="31"/>
        <v>0</v>
      </c>
      <c r="D46" s="23">
        <f t="shared" si="31"/>
        <v>0</v>
      </c>
      <c r="E46" s="23">
        <f t="shared" si="31"/>
        <v>0</v>
      </c>
      <c r="F46" s="19" t="e">
        <f t="shared" si="34"/>
        <v>#DIV/0!</v>
      </c>
      <c r="G46" s="19" t="e">
        <f t="shared" si="35"/>
        <v>#DIV/0!</v>
      </c>
      <c r="H46" s="23">
        <f t="shared" si="33"/>
        <v>0</v>
      </c>
      <c r="I46" s="23">
        <f t="shared" si="32"/>
        <v>0</v>
      </c>
      <c r="J46" s="23">
        <f t="shared" si="32"/>
        <v>0</v>
      </c>
      <c r="K46" s="23">
        <f t="shared" si="32"/>
        <v>0</v>
      </c>
      <c r="L46" s="23">
        <f t="shared" si="32"/>
        <v>0</v>
      </c>
      <c r="M46" s="23">
        <f t="shared" si="32"/>
        <v>0</v>
      </c>
      <c r="N46" s="23">
        <f t="shared" si="32"/>
        <v>0</v>
      </c>
      <c r="O46" s="23">
        <f t="shared" si="32"/>
        <v>0</v>
      </c>
      <c r="P46" s="23">
        <f t="shared" si="32"/>
        <v>0</v>
      </c>
      <c r="Q46" s="23">
        <f t="shared" si="32"/>
        <v>0</v>
      </c>
      <c r="R46" s="23">
        <f t="shared" si="32"/>
        <v>0</v>
      </c>
      <c r="S46" s="23">
        <f t="shared" si="32"/>
        <v>0</v>
      </c>
      <c r="T46" s="23">
        <f t="shared" si="32"/>
        <v>0</v>
      </c>
      <c r="U46" s="23">
        <f t="shared" si="32"/>
        <v>0</v>
      </c>
      <c r="V46" s="23">
        <f t="shared" si="32"/>
        <v>0</v>
      </c>
      <c r="W46" s="23">
        <f t="shared" si="32"/>
        <v>0</v>
      </c>
      <c r="X46" s="23">
        <f t="shared" si="32"/>
        <v>0</v>
      </c>
      <c r="Y46" s="23">
        <f t="shared" si="32"/>
        <v>0</v>
      </c>
      <c r="Z46" s="23">
        <f t="shared" si="32"/>
        <v>0</v>
      </c>
      <c r="AA46" s="23">
        <f t="shared" si="32"/>
        <v>0</v>
      </c>
      <c r="AB46" s="23">
        <f t="shared" si="32"/>
        <v>0</v>
      </c>
      <c r="AC46" s="23">
        <f t="shared" si="32"/>
        <v>0</v>
      </c>
      <c r="AD46" s="23">
        <f t="shared" si="32"/>
        <v>0</v>
      </c>
      <c r="AE46" s="23">
        <f t="shared" si="32"/>
        <v>0</v>
      </c>
      <c r="AF46" s="27"/>
      <c r="AG46" s="1163"/>
      <c r="AH46" s="1163"/>
      <c r="AI46" s="1163"/>
      <c r="AJ46" s="1165"/>
      <c r="AK46" s="1165"/>
      <c r="AL46" s="1165"/>
      <c r="AM46" s="1165"/>
      <c r="AN46" s="1165"/>
      <c r="AO46" s="1165"/>
      <c r="AP46" s="1165"/>
      <c r="AQ46" s="1165"/>
      <c r="AR46" s="1165"/>
      <c r="AS46" s="1165"/>
      <c r="AT46" s="1165"/>
      <c r="AU46" s="1165"/>
      <c r="AV46" s="1165"/>
      <c r="AW46" s="1165"/>
      <c r="AX46" s="1165"/>
      <c r="AY46" s="1165"/>
      <c r="AZ46" s="1165"/>
      <c r="BA46" s="1165"/>
      <c r="BB46" s="1165"/>
      <c r="BC46" s="1165"/>
      <c r="BD46" s="1165"/>
      <c r="BE46" s="1165"/>
      <c r="BF46" s="1165"/>
      <c r="BG46" s="1165"/>
      <c r="BH46" s="1165"/>
      <c r="BI46" s="1165"/>
      <c r="BJ46" s="1165"/>
    </row>
    <row r="47" spans="1:62" ht="18" x14ac:dyDescent="0.3">
      <c r="A47" s="1547" t="s">
        <v>36</v>
      </c>
      <c r="B47" s="1548"/>
      <c r="C47" s="1548"/>
      <c r="D47" s="1548"/>
      <c r="E47" s="1548"/>
      <c r="F47" s="1548"/>
      <c r="G47" s="1548"/>
      <c r="H47" s="1548"/>
      <c r="I47" s="1548"/>
      <c r="J47" s="1548"/>
      <c r="K47" s="1548"/>
      <c r="L47" s="1548"/>
      <c r="M47" s="1548"/>
      <c r="N47" s="1548"/>
      <c r="O47" s="1548"/>
      <c r="P47" s="1548"/>
      <c r="Q47" s="1548"/>
      <c r="R47" s="1548"/>
      <c r="S47" s="1548"/>
      <c r="T47" s="1548"/>
      <c r="U47" s="1548"/>
      <c r="V47" s="1548"/>
      <c r="W47" s="1548"/>
      <c r="X47" s="1548"/>
      <c r="Y47" s="1548"/>
      <c r="Z47" s="1548"/>
      <c r="AA47" s="1548"/>
      <c r="AB47" s="1548"/>
      <c r="AC47" s="1548"/>
      <c r="AD47" s="1548"/>
      <c r="AE47" s="1549"/>
      <c r="AF47" s="1553" t="s">
        <v>572</v>
      </c>
      <c r="AG47" s="1163"/>
      <c r="AH47" s="1163"/>
      <c r="AI47" s="1163"/>
      <c r="AJ47" s="1165"/>
      <c r="AK47" s="1165"/>
      <c r="AL47" s="1165"/>
      <c r="AM47" s="1165"/>
      <c r="AN47" s="1165"/>
      <c r="AO47" s="1165"/>
      <c r="AP47" s="1165"/>
      <c r="AQ47" s="1165"/>
      <c r="AR47" s="1165"/>
      <c r="AS47" s="1165"/>
      <c r="AT47" s="1165"/>
      <c r="AU47" s="1165"/>
      <c r="AV47" s="1165"/>
      <c r="AW47" s="1165"/>
      <c r="AX47" s="1165"/>
      <c r="AY47" s="1165"/>
      <c r="AZ47" s="1165"/>
      <c r="BA47" s="1165"/>
      <c r="BB47" s="1165"/>
      <c r="BC47" s="1165"/>
      <c r="BD47" s="1165"/>
      <c r="BE47" s="1165"/>
      <c r="BF47" s="1165"/>
      <c r="BG47" s="1165"/>
      <c r="BH47" s="1165"/>
      <c r="BI47" s="1165"/>
      <c r="BJ47" s="1165"/>
    </row>
    <row r="48" spans="1:62" ht="17.399999999999999" x14ac:dyDescent="0.3">
      <c r="A48" s="14" t="s">
        <v>26</v>
      </c>
      <c r="B48" s="15">
        <f>H48+J48+L48+N48+P48+R48+T48+V48+X48+Z48+AB48+AD48</f>
        <v>80739.299999999988</v>
      </c>
      <c r="C48" s="15">
        <f>SUM(C49:C52)</f>
        <v>46682.7</v>
      </c>
      <c r="D48" s="15">
        <f t="shared" ref="D48:E48" si="36">SUM(D49:D52)</f>
        <v>46682.7</v>
      </c>
      <c r="E48" s="15">
        <f t="shared" si="36"/>
        <v>46682.7</v>
      </c>
      <c r="F48" s="16">
        <f>E48/B48*100</f>
        <v>57.819054661112986</v>
      </c>
      <c r="G48" s="16">
        <f>E48/C48*100</f>
        <v>100</v>
      </c>
      <c r="H48" s="11">
        <f>SUM(H49:H52)</f>
        <v>8758.4</v>
      </c>
      <c r="I48" s="11">
        <f t="shared" ref="I48:AE48" si="37">SUM(I49:I52)</f>
        <v>8758.4</v>
      </c>
      <c r="J48" s="11">
        <f t="shared" si="37"/>
        <v>9653.7000000000007</v>
      </c>
      <c r="K48" s="11">
        <f t="shared" si="37"/>
        <v>9653.7000000000007</v>
      </c>
      <c r="L48" s="11">
        <f t="shared" si="37"/>
        <v>6933.1</v>
      </c>
      <c r="M48" s="11">
        <f t="shared" si="37"/>
        <v>6933.1</v>
      </c>
      <c r="N48" s="11">
        <f t="shared" si="37"/>
        <v>13039.4</v>
      </c>
      <c r="O48" s="11">
        <f t="shared" si="37"/>
        <v>13039.4</v>
      </c>
      <c r="P48" s="11">
        <f t="shared" si="37"/>
        <v>8298.1</v>
      </c>
      <c r="Q48" s="11">
        <f t="shared" si="37"/>
        <v>8298.1</v>
      </c>
      <c r="R48" s="11">
        <f t="shared" si="37"/>
        <v>7893.6</v>
      </c>
      <c r="S48" s="11">
        <f t="shared" si="37"/>
        <v>0</v>
      </c>
      <c r="T48" s="11">
        <f t="shared" si="37"/>
        <v>5697</v>
      </c>
      <c r="U48" s="11">
        <f t="shared" si="37"/>
        <v>0</v>
      </c>
      <c r="V48" s="11">
        <f t="shared" si="37"/>
        <v>4931.2</v>
      </c>
      <c r="W48" s="11">
        <f t="shared" si="37"/>
        <v>0</v>
      </c>
      <c r="X48" s="11">
        <f t="shared" si="37"/>
        <v>4848.8999999999996</v>
      </c>
      <c r="Y48" s="11">
        <f t="shared" si="37"/>
        <v>0</v>
      </c>
      <c r="Z48" s="11">
        <f t="shared" si="37"/>
        <v>4224.3999999999996</v>
      </c>
      <c r="AA48" s="11">
        <f t="shared" si="37"/>
        <v>0</v>
      </c>
      <c r="AB48" s="11">
        <f t="shared" si="37"/>
        <v>3158.6</v>
      </c>
      <c r="AC48" s="11">
        <f t="shared" si="37"/>
        <v>0</v>
      </c>
      <c r="AD48" s="11">
        <f t="shared" si="37"/>
        <v>3302.9</v>
      </c>
      <c r="AE48" s="11">
        <f t="shared" si="37"/>
        <v>0</v>
      </c>
      <c r="AF48" s="1554"/>
      <c r="AG48" s="1163"/>
      <c r="AH48" s="1163"/>
      <c r="AI48" s="1163"/>
      <c r="AJ48" s="1165"/>
      <c r="AK48" s="1165"/>
      <c r="AL48" s="1165"/>
      <c r="AM48" s="1165"/>
      <c r="AN48" s="1165"/>
      <c r="AO48" s="1165"/>
      <c r="AP48" s="1165"/>
      <c r="AQ48" s="1165"/>
      <c r="AR48" s="1165"/>
      <c r="AS48" s="1165"/>
      <c r="AT48" s="1165"/>
      <c r="AU48" s="1165"/>
      <c r="AV48" s="1165"/>
      <c r="AW48" s="1165"/>
      <c r="AX48" s="1165"/>
      <c r="AY48" s="1165"/>
      <c r="AZ48" s="1165"/>
      <c r="BA48" s="1165"/>
      <c r="BB48" s="1165"/>
      <c r="BC48" s="1165"/>
      <c r="BD48" s="1165"/>
      <c r="BE48" s="1165"/>
      <c r="BF48" s="1165"/>
      <c r="BG48" s="1165"/>
      <c r="BH48" s="1165"/>
      <c r="BI48" s="1165"/>
      <c r="BJ48" s="1165"/>
    </row>
    <row r="49" spans="1:62" ht="18" x14ac:dyDescent="0.35">
      <c r="A49" s="17" t="s">
        <v>27</v>
      </c>
      <c r="B49" s="23">
        <f>H49+J49+L49+N49+P49+R49+T49+V49+X49+Z49+AB49+AD49</f>
        <v>0</v>
      </c>
      <c r="C49" s="23">
        <f t="shared" ref="C49:C52" si="38">H49+J49+L49+N49+P49+R49+T49+V49+X49+Z49+AB49</f>
        <v>0</v>
      </c>
      <c r="D49" s="23">
        <f>E49</f>
        <v>0</v>
      </c>
      <c r="E49" s="23">
        <f>I49+K49+M49+O49+Q49+S49+U49+W49+Y49+AA49+AC49+AE49</f>
        <v>0</v>
      </c>
      <c r="F49" s="19" t="e">
        <f>E49/B49*100</f>
        <v>#DIV/0!</v>
      </c>
      <c r="G49" s="19" t="e">
        <f>E49/C49*100</f>
        <v>#DIV/0!</v>
      </c>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554"/>
      <c r="AG49" s="1163"/>
      <c r="AH49" s="1163"/>
      <c r="AI49" s="1163"/>
      <c r="AJ49" s="1165"/>
      <c r="AK49" s="1165"/>
      <c r="AL49" s="1165"/>
      <c r="AM49" s="1165"/>
      <c r="AN49" s="1165"/>
      <c r="AO49" s="1165"/>
      <c r="AP49" s="1165"/>
      <c r="AQ49" s="1165"/>
      <c r="AR49" s="1165"/>
      <c r="AS49" s="1165"/>
      <c r="AT49" s="1165"/>
      <c r="AU49" s="1165"/>
      <c r="AV49" s="1165"/>
      <c r="AW49" s="1165"/>
      <c r="AX49" s="1165"/>
      <c r="AY49" s="1165"/>
      <c r="AZ49" s="1165"/>
      <c r="BA49" s="1165"/>
      <c r="BB49" s="1165"/>
      <c r="BC49" s="1165"/>
      <c r="BD49" s="1165"/>
      <c r="BE49" s="1165"/>
      <c r="BF49" s="1165"/>
      <c r="BG49" s="1165"/>
      <c r="BH49" s="1165"/>
      <c r="BI49" s="1165"/>
      <c r="BJ49" s="1165"/>
    </row>
    <row r="50" spans="1:62" ht="18" x14ac:dyDescent="0.35">
      <c r="A50" s="17" t="s">
        <v>28</v>
      </c>
      <c r="B50" s="23">
        <f>H50+J50+L50+N50+P50+R50+T50+V50+X50+Z50+AB50+AD50</f>
        <v>80739.299999999988</v>
      </c>
      <c r="C50" s="23">
        <f>H50+J50+L50+N50+P50</f>
        <v>46682.7</v>
      </c>
      <c r="D50" s="24">
        <f>E50</f>
        <v>46682.7</v>
      </c>
      <c r="E50" s="23">
        <f>I50+K50+M50+O50+Q50+S50+U50+W50+Y50+AA50+AC50+AE50</f>
        <v>46682.7</v>
      </c>
      <c r="F50" s="20">
        <f>E50/B50*100</f>
        <v>57.819054661112986</v>
      </c>
      <c r="G50" s="20">
        <f>E50/C50*100</f>
        <v>100</v>
      </c>
      <c r="H50" s="18">
        <v>8758.4</v>
      </c>
      <c r="I50" s="18">
        <v>8758.4</v>
      </c>
      <c r="J50" s="18">
        <v>9653.7000000000007</v>
      </c>
      <c r="K50" s="18">
        <v>9653.7000000000007</v>
      </c>
      <c r="L50" s="18">
        <v>6933.1</v>
      </c>
      <c r="M50" s="18">
        <v>6933.1</v>
      </c>
      <c r="N50" s="18">
        <v>13039.4</v>
      </c>
      <c r="O50" s="18">
        <v>13039.4</v>
      </c>
      <c r="P50" s="18">
        <v>8298.1</v>
      </c>
      <c r="Q50" s="18">
        <v>8298.1</v>
      </c>
      <c r="R50" s="18">
        <v>7893.6</v>
      </c>
      <c r="S50" s="18"/>
      <c r="T50" s="18">
        <v>5697</v>
      </c>
      <c r="U50" s="18"/>
      <c r="V50" s="18">
        <v>4931.2</v>
      </c>
      <c r="W50" s="18"/>
      <c r="X50" s="18">
        <v>4848.8999999999996</v>
      </c>
      <c r="Y50" s="18"/>
      <c r="Z50" s="18">
        <v>4224.3999999999996</v>
      </c>
      <c r="AA50" s="18"/>
      <c r="AB50" s="18">
        <v>3158.6</v>
      </c>
      <c r="AC50" s="18"/>
      <c r="AD50" s="18">
        <v>3302.9</v>
      </c>
      <c r="AE50" s="18"/>
      <c r="AF50" s="1554"/>
      <c r="AG50" s="1163"/>
      <c r="AH50" s="1163"/>
      <c r="AI50" s="1163"/>
      <c r="AJ50" s="1165"/>
      <c r="AK50" s="1165"/>
      <c r="AL50" s="1165"/>
      <c r="AM50" s="1165"/>
      <c r="AN50" s="1165"/>
      <c r="AO50" s="1165"/>
      <c r="AP50" s="1165"/>
      <c r="AQ50" s="1165"/>
      <c r="AR50" s="1165"/>
      <c r="AS50" s="1165"/>
      <c r="AT50" s="1165"/>
      <c r="AU50" s="1165"/>
      <c r="AV50" s="1165"/>
      <c r="AW50" s="1165"/>
      <c r="AX50" s="1165"/>
      <c r="AY50" s="1165"/>
      <c r="AZ50" s="1165"/>
      <c r="BA50" s="1165"/>
      <c r="BB50" s="1165"/>
      <c r="BC50" s="1165"/>
      <c r="BD50" s="1165"/>
      <c r="BE50" s="1165"/>
      <c r="BF50" s="1165"/>
      <c r="BG50" s="1165"/>
      <c r="BH50" s="1165"/>
      <c r="BI50" s="1165"/>
      <c r="BJ50" s="1165"/>
    </row>
    <row r="51" spans="1:62" ht="18" x14ac:dyDescent="0.35">
      <c r="A51" s="17" t="s">
        <v>29</v>
      </c>
      <c r="B51" s="23">
        <f t="shared" ref="B51:B52" si="39">H51+J51+L51+N51+P51+R51+T51+V51+X51+Z51+AB51+AD51</f>
        <v>0</v>
      </c>
      <c r="C51" s="23">
        <f t="shared" si="38"/>
        <v>0</v>
      </c>
      <c r="D51" s="24"/>
      <c r="E51" s="23">
        <f t="shared" ref="E51:E52" si="40">I51+K51+M51+O51+Q51+S51+U51+W51+Y51+AA51+AC51+AE51</f>
        <v>0</v>
      </c>
      <c r="F51" s="19" t="e">
        <f t="shared" ref="F51:F52" si="41">E51/B51*100</f>
        <v>#DIV/0!</v>
      </c>
      <c r="G51" s="19" t="e">
        <f t="shared" ref="G51:G52" si="42">E51/C51*100</f>
        <v>#DIV/0!</v>
      </c>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554"/>
      <c r="AG51" s="1163"/>
      <c r="AH51" s="1163"/>
      <c r="AI51" s="1163"/>
      <c r="AJ51" s="1165"/>
      <c r="AK51" s="1165"/>
      <c r="AL51" s="1165"/>
      <c r="AM51" s="1165"/>
      <c r="AN51" s="1165"/>
      <c r="AO51" s="1165"/>
      <c r="AP51" s="1165"/>
      <c r="AQ51" s="1165"/>
      <c r="AR51" s="1165"/>
      <c r="AS51" s="1165"/>
      <c r="AT51" s="1165"/>
      <c r="AU51" s="1165"/>
      <c r="AV51" s="1165"/>
      <c r="AW51" s="1165"/>
      <c r="AX51" s="1165"/>
      <c r="AY51" s="1165"/>
      <c r="AZ51" s="1165"/>
      <c r="BA51" s="1165"/>
      <c r="BB51" s="1165"/>
      <c r="BC51" s="1165"/>
      <c r="BD51" s="1165"/>
      <c r="BE51" s="1165"/>
      <c r="BF51" s="1165"/>
      <c r="BG51" s="1165"/>
      <c r="BH51" s="1165"/>
      <c r="BI51" s="1165"/>
      <c r="BJ51" s="1165"/>
    </row>
    <row r="52" spans="1:62" ht="18" x14ac:dyDescent="0.35">
      <c r="A52" s="17" t="s">
        <v>30</v>
      </c>
      <c r="B52" s="23">
        <f t="shared" si="39"/>
        <v>0</v>
      </c>
      <c r="C52" s="23">
        <f t="shared" si="38"/>
        <v>0</v>
      </c>
      <c r="D52" s="24"/>
      <c r="E52" s="23">
        <f t="shared" si="40"/>
        <v>0</v>
      </c>
      <c r="F52" s="19" t="e">
        <f t="shared" si="41"/>
        <v>#DIV/0!</v>
      </c>
      <c r="G52" s="19" t="e">
        <f t="shared" si="42"/>
        <v>#DIV/0!</v>
      </c>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555"/>
      <c r="AG52" s="1163"/>
      <c r="AH52" s="1163"/>
      <c r="AI52" s="1163"/>
      <c r="AJ52" s="1165"/>
      <c r="AK52" s="1165"/>
      <c r="AL52" s="1165"/>
      <c r="AM52" s="1165"/>
      <c r="AN52" s="1165"/>
      <c r="AO52" s="1165"/>
      <c r="AP52" s="1165"/>
      <c r="AQ52" s="1165"/>
      <c r="AR52" s="1165"/>
      <c r="AS52" s="1165"/>
      <c r="AT52" s="1165"/>
      <c r="AU52" s="1165"/>
      <c r="AV52" s="1165"/>
      <c r="AW52" s="1165"/>
      <c r="AX52" s="1165"/>
      <c r="AY52" s="1165"/>
      <c r="AZ52" s="1165"/>
      <c r="BA52" s="1165"/>
      <c r="BB52" s="1165"/>
      <c r="BC52" s="1165"/>
      <c r="BD52" s="1165"/>
      <c r="BE52" s="1165"/>
      <c r="BF52" s="1165"/>
      <c r="BG52" s="1165"/>
      <c r="BH52" s="1165"/>
      <c r="BI52" s="1165"/>
      <c r="BJ52" s="1165"/>
    </row>
    <row r="53" spans="1:62" ht="20.399999999999999" x14ac:dyDescent="0.3">
      <c r="A53" s="1557" t="s">
        <v>37</v>
      </c>
      <c r="B53" s="1558"/>
      <c r="C53" s="1558"/>
      <c r="D53" s="1558"/>
      <c r="E53" s="1558"/>
      <c r="F53" s="1558"/>
      <c r="G53" s="1558"/>
      <c r="H53" s="1558"/>
      <c r="I53" s="1558"/>
      <c r="J53" s="1558"/>
      <c r="K53" s="1558"/>
      <c r="L53" s="1558"/>
      <c r="M53" s="1558"/>
      <c r="N53" s="1558"/>
      <c r="O53" s="1558"/>
      <c r="P53" s="1558"/>
      <c r="Q53" s="1558"/>
      <c r="R53" s="1558"/>
      <c r="S53" s="1558"/>
      <c r="T53" s="1558"/>
      <c r="U53" s="1558"/>
      <c r="V53" s="1558"/>
      <c r="W53" s="1558"/>
      <c r="X53" s="1558"/>
      <c r="Y53" s="1558"/>
      <c r="Z53" s="1558"/>
      <c r="AA53" s="1558"/>
      <c r="AB53" s="1558"/>
      <c r="AC53" s="1558"/>
      <c r="AD53" s="1558"/>
      <c r="AE53" s="1559"/>
      <c r="AF53" s="1554"/>
      <c r="AG53" s="1163"/>
      <c r="AH53" s="1163"/>
      <c r="AI53" s="1163"/>
      <c r="AJ53" s="1165"/>
      <c r="AK53" s="1165"/>
      <c r="AL53" s="1165"/>
      <c r="AM53" s="1165"/>
      <c r="AN53" s="1165"/>
      <c r="AO53" s="1165"/>
      <c r="AP53" s="1165"/>
      <c r="AQ53" s="1165"/>
      <c r="AR53" s="1165"/>
      <c r="AS53" s="1165"/>
      <c r="AT53" s="1165"/>
      <c r="AU53" s="1165"/>
      <c r="AV53" s="1165"/>
      <c r="AW53" s="1165"/>
      <c r="AX53" s="1165"/>
      <c r="AY53" s="1165"/>
      <c r="AZ53" s="1165"/>
      <c r="BA53" s="1165"/>
      <c r="BB53" s="1165"/>
      <c r="BC53" s="1165"/>
      <c r="BD53" s="1165"/>
      <c r="BE53" s="1165"/>
      <c r="BF53" s="1165"/>
      <c r="BG53" s="1165"/>
      <c r="BH53" s="1165"/>
      <c r="BI53" s="1165"/>
      <c r="BJ53" s="1165"/>
    </row>
    <row r="54" spans="1:62" ht="17.399999999999999" x14ac:dyDescent="0.3">
      <c r="A54" s="14" t="s">
        <v>26</v>
      </c>
      <c r="B54" s="22">
        <f>H54+J54+L54+N54+P54+R54+T54+V54+X54+Z54+AB54+AD54</f>
        <v>2034461.5</v>
      </c>
      <c r="C54" s="22">
        <f>SUM(C55:C58)</f>
        <v>1154809.7</v>
      </c>
      <c r="D54" s="22">
        <f t="shared" ref="D54:E54" si="43">SUM(D55:D58)</f>
        <v>1122260.0999999999</v>
      </c>
      <c r="E54" s="22">
        <f t="shared" si="43"/>
        <v>1122260.0999999999</v>
      </c>
      <c r="F54" s="16">
        <f>E54/B54*100</f>
        <v>55.162513520162449</v>
      </c>
      <c r="G54" s="16">
        <f>E54/C54*100</f>
        <v>97.18138841403912</v>
      </c>
      <c r="H54" s="11">
        <f>SUM(H55:H58)</f>
        <v>141923.4</v>
      </c>
      <c r="I54" s="11">
        <f t="shared" ref="I54:AE54" si="44">SUM(I55:I58)</f>
        <v>136418.1</v>
      </c>
      <c r="J54" s="11">
        <f t="shared" si="44"/>
        <v>249227.2</v>
      </c>
      <c r="K54" s="11">
        <f t="shared" si="44"/>
        <v>237702.3</v>
      </c>
      <c r="L54" s="11">
        <f t="shared" si="44"/>
        <v>197390.9</v>
      </c>
      <c r="M54" s="11">
        <f t="shared" si="44"/>
        <v>202967.2</v>
      </c>
      <c r="N54" s="11">
        <f t="shared" si="44"/>
        <v>188480</v>
      </c>
      <c r="O54" s="11">
        <f t="shared" si="44"/>
        <v>180643.1</v>
      </c>
      <c r="P54" s="11">
        <f t="shared" si="44"/>
        <v>377788.2</v>
      </c>
      <c r="Q54" s="11">
        <f t="shared" si="44"/>
        <v>364529.4</v>
      </c>
      <c r="R54" s="11">
        <f t="shared" si="44"/>
        <v>176583.69999999998</v>
      </c>
      <c r="S54" s="11">
        <f t="shared" si="44"/>
        <v>0</v>
      </c>
      <c r="T54" s="11">
        <f t="shared" si="44"/>
        <v>116236.3</v>
      </c>
      <c r="U54" s="11">
        <f t="shared" si="44"/>
        <v>0</v>
      </c>
      <c r="V54" s="11">
        <f t="shared" si="44"/>
        <v>80622.8</v>
      </c>
      <c r="W54" s="11">
        <f t="shared" si="44"/>
        <v>0</v>
      </c>
      <c r="X54" s="11">
        <f t="shared" si="44"/>
        <v>117545.8</v>
      </c>
      <c r="Y54" s="11">
        <f t="shared" si="44"/>
        <v>0</v>
      </c>
      <c r="Z54" s="11">
        <f t="shared" si="44"/>
        <v>133200.6</v>
      </c>
      <c r="AA54" s="11">
        <f t="shared" si="44"/>
        <v>0</v>
      </c>
      <c r="AB54" s="11">
        <f t="shared" si="44"/>
        <v>120015.9</v>
      </c>
      <c r="AC54" s="11">
        <f t="shared" si="44"/>
        <v>0</v>
      </c>
      <c r="AD54" s="11">
        <f t="shared" si="44"/>
        <v>135446.70000000004</v>
      </c>
      <c r="AE54" s="11">
        <f t="shared" si="44"/>
        <v>0</v>
      </c>
      <c r="AF54" s="1554"/>
      <c r="AG54" s="1163"/>
      <c r="AH54" s="1163"/>
      <c r="AI54" s="1163"/>
      <c r="AJ54" s="1165"/>
      <c r="AK54" s="1165"/>
      <c r="AL54" s="1165"/>
      <c r="AM54" s="1165"/>
      <c r="AN54" s="1165"/>
      <c r="AO54" s="1165"/>
      <c r="AP54" s="1165"/>
      <c r="AQ54" s="1165"/>
      <c r="AR54" s="1165"/>
      <c r="AS54" s="1165"/>
      <c r="AT54" s="1165"/>
      <c r="AU54" s="1165"/>
      <c r="AV54" s="1165"/>
      <c r="AW54" s="1165"/>
      <c r="AX54" s="1165"/>
      <c r="AY54" s="1165"/>
      <c r="AZ54" s="1165"/>
      <c r="BA54" s="1165"/>
      <c r="BB54" s="1165"/>
      <c r="BC54" s="1165"/>
      <c r="BD54" s="1165"/>
      <c r="BE54" s="1165"/>
      <c r="BF54" s="1165"/>
      <c r="BG54" s="1165"/>
      <c r="BH54" s="1165"/>
      <c r="BI54" s="1165"/>
      <c r="BJ54" s="1165"/>
    </row>
    <row r="55" spans="1:62" ht="18" x14ac:dyDescent="0.35">
      <c r="A55" s="17" t="s">
        <v>27</v>
      </c>
      <c r="B55" s="23">
        <f>B61+B67+B73</f>
        <v>1612510.7000000002</v>
      </c>
      <c r="C55" s="23">
        <f>C61+C67+C73</f>
        <v>915337.8</v>
      </c>
      <c r="D55" s="23">
        <f t="shared" ref="D55:E55" si="45">D61+D67+D73</f>
        <v>894824.60000000009</v>
      </c>
      <c r="E55" s="23">
        <f t="shared" si="45"/>
        <v>894824.60000000009</v>
      </c>
      <c r="F55" s="19">
        <f>E55/B55*100</f>
        <v>55.492630219445985</v>
      </c>
      <c r="G55" s="19">
        <f t="shared" ref="G55:G57" si="46">E55/C55*100</f>
        <v>97.758947571049731</v>
      </c>
      <c r="H55" s="18">
        <f>H61+H67+H73</f>
        <v>99100.7</v>
      </c>
      <c r="I55" s="18">
        <f t="shared" ref="I55:AE57" si="47">I61+I67+I73</f>
        <v>97670.7</v>
      </c>
      <c r="J55" s="18">
        <f t="shared" si="47"/>
        <v>178518.6</v>
      </c>
      <c r="K55" s="18">
        <f t="shared" si="47"/>
        <v>168740.7</v>
      </c>
      <c r="L55" s="18">
        <f t="shared" si="47"/>
        <v>156797.5</v>
      </c>
      <c r="M55" s="18">
        <f t="shared" si="47"/>
        <v>158360.80000000002</v>
      </c>
      <c r="N55" s="18">
        <f t="shared" si="47"/>
        <v>150200.6</v>
      </c>
      <c r="O55" s="18">
        <f t="shared" si="47"/>
        <v>143522.4</v>
      </c>
      <c r="P55" s="18">
        <f t="shared" si="47"/>
        <v>330720.40000000002</v>
      </c>
      <c r="Q55" s="18">
        <f t="shared" si="47"/>
        <v>326530</v>
      </c>
      <c r="R55" s="18">
        <f t="shared" si="47"/>
        <v>154470.29999999999</v>
      </c>
      <c r="S55" s="18">
        <f t="shared" si="47"/>
        <v>0</v>
      </c>
      <c r="T55" s="18">
        <f t="shared" si="47"/>
        <v>95751.8</v>
      </c>
      <c r="U55" s="18">
        <f t="shared" si="47"/>
        <v>0</v>
      </c>
      <c r="V55" s="18">
        <f t="shared" si="47"/>
        <v>65577.2</v>
      </c>
      <c r="W55" s="18">
        <f t="shared" si="47"/>
        <v>0</v>
      </c>
      <c r="X55" s="18">
        <f t="shared" si="47"/>
        <v>99812.6</v>
      </c>
      <c r="Y55" s="18">
        <f t="shared" si="47"/>
        <v>0</v>
      </c>
      <c r="Z55" s="18">
        <f t="shared" si="47"/>
        <v>107874.7</v>
      </c>
      <c r="AA55" s="18">
        <f t="shared" si="47"/>
        <v>0</v>
      </c>
      <c r="AB55" s="18">
        <f t="shared" si="47"/>
        <v>95399.4</v>
      </c>
      <c r="AC55" s="18">
        <f t="shared" si="47"/>
        <v>0</v>
      </c>
      <c r="AD55" s="18">
        <f t="shared" si="47"/>
        <v>78286.900000000009</v>
      </c>
      <c r="AE55" s="18">
        <f t="shared" si="47"/>
        <v>0</v>
      </c>
      <c r="AF55" s="1554"/>
      <c r="AG55" s="1163"/>
      <c r="AH55" s="1163"/>
      <c r="AI55" s="1163"/>
      <c r="AJ55" s="1165"/>
      <c r="AK55" s="1165"/>
      <c r="AL55" s="1165"/>
      <c r="AM55" s="1165"/>
      <c r="AN55" s="1165"/>
      <c r="AO55" s="1165"/>
      <c r="AP55" s="1165"/>
      <c r="AQ55" s="1165"/>
      <c r="AR55" s="1165"/>
      <c r="AS55" s="1165"/>
      <c r="AT55" s="1165"/>
      <c r="AU55" s="1165"/>
      <c r="AV55" s="1165"/>
      <c r="AW55" s="1165"/>
      <c r="AX55" s="1165"/>
      <c r="AY55" s="1165"/>
      <c r="AZ55" s="1165"/>
      <c r="BA55" s="1165"/>
      <c r="BB55" s="1165"/>
      <c r="BC55" s="1165"/>
      <c r="BD55" s="1165"/>
      <c r="BE55" s="1165"/>
      <c r="BF55" s="1165"/>
      <c r="BG55" s="1165"/>
      <c r="BH55" s="1165"/>
      <c r="BI55" s="1165"/>
      <c r="BJ55" s="1165"/>
    </row>
    <row r="56" spans="1:62" ht="18" x14ac:dyDescent="0.35">
      <c r="A56" s="17" t="s">
        <v>28</v>
      </c>
      <c r="B56" s="23">
        <f>B62+B68+B74</f>
        <v>367022.10000000003</v>
      </c>
      <c r="C56" s="23">
        <f>C62+C68+C74</f>
        <v>200844.7</v>
      </c>
      <c r="D56" s="23">
        <f>D62+D68+D74</f>
        <v>198897.19999999998</v>
      </c>
      <c r="E56" s="23">
        <f>E62+E68+E74</f>
        <v>198897.19999999998</v>
      </c>
      <c r="F56" s="19">
        <f t="shared" ref="F56:F58" si="48">E56/B56*100</f>
        <v>54.192159000779505</v>
      </c>
      <c r="G56" s="19">
        <f t="shared" si="46"/>
        <v>99.030345336471399</v>
      </c>
      <c r="H56" s="18">
        <f t="shared" ref="H56:H58" si="49">H62+H68+H74</f>
        <v>38747.4</v>
      </c>
      <c r="I56" s="18">
        <f t="shared" si="47"/>
        <v>38747.4</v>
      </c>
      <c r="J56" s="18">
        <f t="shared" si="47"/>
        <v>60608.3</v>
      </c>
      <c r="K56" s="18">
        <f t="shared" si="47"/>
        <v>58970</v>
      </c>
      <c r="L56" s="18">
        <f t="shared" si="47"/>
        <v>36518.1</v>
      </c>
      <c r="M56" s="18">
        <f t="shared" si="47"/>
        <v>37286.699999999997</v>
      </c>
      <c r="N56" s="18">
        <f t="shared" si="47"/>
        <v>34204.1</v>
      </c>
      <c r="O56" s="18">
        <f t="shared" si="47"/>
        <v>33254.1</v>
      </c>
      <c r="P56" s="18">
        <f t="shared" si="47"/>
        <v>30766.799999999999</v>
      </c>
      <c r="Q56" s="18">
        <f t="shared" si="47"/>
        <v>30639</v>
      </c>
      <c r="R56" s="18">
        <f t="shared" si="47"/>
        <v>22113.4</v>
      </c>
      <c r="S56" s="18">
        <f t="shared" si="47"/>
        <v>0</v>
      </c>
      <c r="T56" s="18">
        <f t="shared" si="47"/>
        <v>20484.5</v>
      </c>
      <c r="U56" s="18">
        <f t="shared" si="47"/>
        <v>0</v>
      </c>
      <c r="V56" s="18">
        <f t="shared" si="47"/>
        <v>15045.6</v>
      </c>
      <c r="W56" s="18">
        <f t="shared" si="47"/>
        <v>0</v>
      </c>
      <c r="X56" s="18">
        <f t="shared" si="47"/>
        <v>13657.9</v>
      </c>
      <c r="Y56" s="18">
        <f t="shared" si="47"/>
        <v>0</v>
      </c>
      <c r="Z56" s="18">
        <f t="shared" si="47"/>
        <v>21250.7</v>
      </c>
      <c r="AA56" s="18">
        <f t="shared" si="47"/>
        <v>0</v>
      </c>
      <c r="AB56" s="18">
        <f t="shared" si="47"/>
        <v>20541.3</v>
      </c>
      <c r="AC56" s="18">
        <f t="shared" si="47"/>
        <v>0</v>
      </c>
      <c r="AD56" s="18">
        <f t="shared" si="47"/>
        <v>53084</v>
      </c>
      <c r="AE56" s="18">
        <f t="shared" si="47"/>
        <v>0</v>
      </c>
      <c r="AF56" s="1554"/>
      <c r="AG56" s="1163"/>
      <c r="AH56" s="1163"/>
      <c r="AI56" s="1163"/>
      <c r="AJ56" s="1165"/>
      <c r="AK56" s="1165"/>
      <c r="AL56" s="1165"/>
      <c r="AM56" s="1165"/>
      <c r="AN56" s="1165"/>
      <c r="AO56" s="1165"/>
      <c r="AP56" s="1165"/>
      <c r="AQ56" s="1165"/>
      <c r="AR56" s="1165"/>
      <c r="AS56" s="1165"/>
      <c r="AT56" s="1165"/>
      <c r="AU56" s="1165"/>
      <c r="AV56" s="1165"/>
      <c r="AW56" s="1165"/>
      <c r="AX56" s="1165"/>
      <c r="AY56" s="1165"/>
      <c r="AZ56" s="1165"/>
      <c r="BA56" s="1165"/>
      <c r="BB56" s="1165"/>
      <c r="BC56" s="1165"/>
      <c r="BD56" s="1165"/>
      <c r="BE56" s="1165"/>
      <c r="BF56" s="1165"/>
      <c r="BG56" s="1165"/>
      <c r="BH56" s="1165"/>
      <c r="BI56" s="1165"/>
      <c r="BJ56" s="1165"/>
    </row>
    <row r="57" spans="1:62" ht="18" x14ac:dyDescent="0.35">
      <c r="A57" s="17" t="s">
        <v>29</v>
      </c>
      <c r="B57" s="23">
        <f t="shared" ref="B57" si="50">H57+J57+L57+N57+P57+R57+T57+V57+X57+Z57+AB57+AD57</f>
        <v>48903.099999999991</v>
      </c>
      <c r="C57" s="24">
        <f t="shared" ref="C57:D58" si="51">C63+C69+C75</f>
        <v>32602.2</v>
      </c>
      <c r="D57" s="24">
        <f t="shared" si="51"/>
        <v>22822.9</v>
      </c>
      <c r="E57" s="23">
        <f t="shared" ref="E57:E58" si="52">I57+K57+M57+O57+Q57+S57+U57+W57+Y57+AA57+AC57+AE57</f>
        <v>22822.9</v>
      </c>
      <c r="F57" s="19">
        <f t="shared" si="48"/>
        <v>46.669638530072746</v>
      </c>
      <c r="G57" s="19">
        <f t="shared" si="46"/>
        <v>70.004171497629002</v>
      </c>
      <c r="H57" s="18">
        <f t="shared" si="49"/>
        <v>4075.3</v>
      </c>
      <c r="I57" s="18">
        <f t="shared" si="47"/>
        <v>0</v>
      </c>
      <c r="J57" s="18">
        <f t="shared" si="47"/>
        <v>4075.3</v>
      </c>
      <c r="K57" s="18">
        <f t="shared" si="47"/>
        <v>7689.8</v>
      </c>
      <c r="L57" s="18">
        <f t="shared" si="47"/>
        <v>4075.3</v>
      </c>
      <c r="M57" s="18">
        <f t="shared" si="47"/>
        <v>3906.1</v>
      </c>
      <c r="N57" s="18">
        <f t="shared" si="47"/>
        <v>4075.3</v>
      </c>
      <c r="O57" s="18">
        <f t="shared" si="47"/>
        <v>3866.6</v>
      </c>
      <c r="P57" s="18">
        <f t="shared" si="47"/>
        <v>16301</v>
      </c>
      <c r="Q57" s="18">
        <f t="shared" si="47"/>
        <v>7360.4</v>
      </c>
      <c r="R57" s="18">
        <f t="shared" si="47"/>
        <v>0</v>
      </c>
      <c r="S57" s="18">
        <f t="shared" si="47"/>
        <v>0</v>
      </c>
      <c r="T57" s="18">
        <f t="shared" si="47"/>
        <v>0</v>
      </c>
      <c r="U57" s="18">
        <f t="shared" si="47"/>
        <v>0</v>
      </c>
      <c r="V57" s="18">
        <f t="shared" si="47"/>
        <v>0</v>
      </c>
      <c r="W57" s="18">
        <f t="shared" si="47"/>
        <v>0</v>
      </c>
      <c r="X57" s="18">
        <f t="shared" si="47"/>
        <v>4075.3</v>
      </c>
      <c r="Y57" s="18">
        <f t="shared" si="47"/>
        <v>0</v>
      </c>
      <c r="Z57" s="18">
        <f t="shared" si="47"/>
        <v>4075.2</v>
      </c>
      <c r="AA57" s="18">
        <f t="shared" si="47"/>
        <v>0</v>
      </c>
      <c r="AB57" s="18">
        <f t="shared" si="47"/>
        <v>4075.2</v>
      </c>
      <c r="AC57" s="18">
        <f t="shared" si="47"/>
        <v>0</v>
      </c>
      <c r="AD57" s="18">
        <f t="shared" si="47"/>
        <v>4075.2</v>
      </c>
      <c r="AE57" s="18">
        <f t="shared" si="47"/>
        <v>0</v>
      </c>
      <c r="AF57" s="1554"/>
      <c r="AG57" s="1163"/>
      <c r="AH57" s="1163"/>
      <c r="AI57" s="1163"/>
      <c r="AJ57" s="1165"/>
      <c r="AK57" s="1165"/>
      <c r="AL57" s="1165"/>
      <c r="AM57" s="1165"/>
      <c r="AN57" s="1165"/>
      <c r="AO57" s="1165"/>
      <c r="AP57" s="1165"/>
      <c r="AQ57" s="1165"/>
      <c r="AR57" s="1165"/>
      <c r="AS57" s="1165"/>
      <c r="AT57" s="1165"/>
      <c r="AU57" s="1165"/>
      <c r="AV57" s="1165"/>
      <c r="AW57" s="1165"/>
      <c r="AX57" s="1165"/>
      <c r="AY57" s="1165"/>
      <c r="AZ57" s="1165"/>
      <c r="BA57" s="1165"/>
      <c r="BB57" s="1165"/>
      <c r="BC57" s="1165"/>
      <c r="BD57" s="1165"/>
      <c r="BE57" s="1165"/>
      <c r="BF57" s="1165"/>
      <c r="BG57" s="1165"/>
      <c r="BH57" s="1165"/>
      <c r="BI57" s="1165"/>
      <c r="BJ57" s="1165"/>
    </row>
    <row r="58" spans="1:62" ht="18" x14ac:dyDescent="0.35">
      <c r="A58" s="17" t="s">
        <v>30</v>
      </c>
      <c r="B58" s="23">
        <f>H58+J58+L58+N58+P58+R58+T58+V58+X58+Z58+AB58+AD58</f>
        <v>6025.6</v>
      </c>
      <c r="C58" s="24">
        <f t="shared" si="51"/>
        <v>6025</v>
      </c>
      <c r="D58" s="24">
        <f t="shared" si="51"/>
        <v>5715.4</v>
      </c>
      <c r="E58" s="23">
        <f t="shared" si="52"/>
        <v>5715.4</v>
      </c>
      <c r="F58" s="19">
        <f t="shared" si="48"/>
        <v>94.851964949548588</v>
      </c>
      <c r="G58" s="19">
        <f>E58/C58*100</f>
        <v>94.861410788381733</v>
      </c>
      <c r="H58" s="18">
        <f t="shared" si="49"/>
        <v>0</v>
      </c>
      <c r="I58" s="18">
        <f t="shared" ref="I58:AE58" si="53">I64</f>
        <v>0</v>
      </c>
      <c r="J58" s="18">
        <f t="shared" si="53"/>
        <v>6025</v>
      </c>
      <c r="K58" s="18">
        <f t="shared" si="53"/>
        <v>2301.8000000000002</v>
      </c>
      <c r="L58" s="18">
        <f t="shared" si="53"/>
        <v>0</v>
      </c>
      <c r="M58" s="18">
        <f t="shared" si="53"/>
        <v>3413.6</v>
      </c>
      <c r="N58" s="18">
        <f t="shared" si="53"/>
        <v>0</v>
      </c>
      <c r="O58" s="18">
        <f t="shared" si="53"/>
        <v>0</v>
      </c>
      <c r="P58" s="18">
        <f t="shared" si="53"/>
        <v>0</v>
      </c>
      <c r="Q58" s="18">
        <f t="shared" si="53"/>
        <v>0</v>
      </c>
      <c r="R58" s="18">
        <f t="shared" si="53"/>
        <v>0</v>
      </c>
      <c r="S58" s="18">
        <f t="shared" si="53"/>
        <v>0</v>
      </c>
      <c r="T58" s="18">
        <f t="shared" si="53"/>
        <v>0</v>
      </c>
      <c r="U58" s="18">
        <f t="shared" si="53"/>
        <v>0</v>
      </c>
      <c r="V58" s="18">
        <f t="shared" si="53"/>
        <v>0</v>
      </c>
      <c r="W58" s="18">
        <f t="shared" si="53"/>
        <v>0</v>
      </c>
      <c r="X58" s="18">
        <f t="shared" si="53"/>
        <v>0</v>
      </c>
      <c r="Y58" s="18">
        <f t="shared" si="53"/>
        <v>0</v>
      </c>
      <c r="Z58" s="18">
        <f t="shared" si="53"/>
        <v>0</v>
      </c>
      <c r="AA58" s="18">
        <f t="shared" si="53"/>
        <v>0</v>
      </c>
      <c r="AB58" s="18">
        <f t="shared" si="53"/>
        <v>0</v>
      </c>
      <c r="AC58" s="18">
        <f t="shared" si="53"/>
        <v>0</v>
      </c>
      <c r="AD58" s="18">
        <f t="shared" si="53"/>
        <v>0.6</v>
      </c>
      <c r="AE58" s="18">
        <f t="shared" si="53"/>
        <v>0</v>
      </c>
      <c r="AF58" s="1554"/>
      <c r="AG58" s="1166"/>
      <c r="AH58" s="1166"/>
      <c r="AI58" s="1166"/>
      <c r="AJ58" s="1167"/>
      <c r="AK58" s="1167"/>
      <c r="AL58" s="1167"/>
      <c r="AM58" s="1167"/>
      <c r="AN58" s="1167"/>
      <c r="AO58" s="1167"/>
      <c r="AP58" s="1167"/>
      <c r="AQ58" s="1167"/>
      <c r="AR58" s="1167"/>
      <c r="AS58" s="1167"/>
      <c r="AT58" s="1167"/>
      <c r="AU58" s="1167"/>
      <c r="AV58" s="1167"/>
      <c r="AW58" s="1167"/>
      <c r="AX58" s="1167"/>
      <c r="AY58" s="1167"/>
      <c r="AZ58" s="1167"/>
      <c r="BA58" s="1167"/>
      <c r="BB58" s="1167"/>
      <c r="BC58" s="1167"/>
      <c r="BD58" s="1167"/>
      <c r="BE58" s="1167"/>
      <c r="BF58" s="1167"/>
      <c r="BG58" s="1167"/>
      <c r="BH58" s="1167"/>
      <c r="BI58" s="1167"/>
      <c r="BJ58" s="1167"/>
    </row>
    <row r="59" spans="1:62" ht="18" x14ac:dyDescent="0.3">
      <c r="A59" s="1547" t="s">
        <v>38</v>
      </c>
      <c r="B59" s="1548"/>
      <c r="C59" s="1548"/>
      <c r="D59" s="1548"/>
      <c r="E59" s="1548"/>
      <c r="F59" s="1548"/>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9"/>
      <c r="AF59" s="1554"/>
      <c r="AG59" s="1163"/>
      <c r="AH59" s="1163"/>
      <c r="AI59" s="1163"/>
      <c r="AJ59" s="1165"/>
      <c r="AK59" s="1165"/>
      <c r="AL59" s="1165"/>
      <c r="AM59" s="1165"/>
      <c r="AN59" s="1165"/>
      <c r="AO59" s="1165"/>
      <c r="AP59" s="1165"/>
      <c r="AQ59" s="1165"/>
      <c r="AR59" s="1165"/>
      <c r="AS59" s="1165"/>
      <c r="AT59" s="1165"/>
      <c r="AU59" s="1165"/>
      <c r="AV59" s="1165"/>
      <c r="AW59" s="1165"/>
      <c r="AX59" s="1165"/>
      <c r="AY59" s="1165"/>
      <c r="AZ59" s="1165"/>
      <c r="BA59" s="1165"/>
      <c r="BB59" s="1165"/>
      <c r="BC59" s="1165"/>
      <c r="BD59" s="1165"/>
      <c r="BE59" s="1165"/>
      <c r="BF59" s="1165"/>
      <c r="BG59" s="1165"/>
      <c r="BH59" s="1165"/>
      <c r="BI59" s="1165"/>
      <c r="BJ59" s="1165"/>
    </row>
    <row r="60" spans="1:62" ht="54" x14ac:dyDescent="0.3">
      <c r="A60" s="14" t="s">
        <v>26</v>
      </c>
      <c r="B60" s="22">
        <f>H60+J60+L60+N60+P60+R60+T60+V60+X60+Z60+AB60+AD60</f>
        <v>2017290.7000000002</v>
      </c>
      <c r="C60" s="15">
        <f>SUM(C61:C64)</f>
        <v>1145357</v>
      </c>
      <c r="D60" s="15">
        <f t="shared" ref="D60:E60" si="54">SUM(D61:D64)</f>
        <v>1116406.0999999999</v>
      </c>
      <c r="E60" s="15">
        <f t="shared" si="54"/>
        <v>1116406.0999999999</v>
      </c>
      <c r="F60" s="16">
        <f>E60/B60*100</f>
        <v>55.341855291356858</v>
      </c>
      <c r="G60" s="16">
        <f>E60/C60*100</f>
        <v>97.472325222616163</v>
      </c>
      <c r="H60" s="11">
        <f>SUM(H61:H64)</f>
        <v>140493.4</v>
      </c>
      <c r="I60" s="11">
        <f t="shared" ref="I60:AE60" si="55">SUM(I61:I64)</f>
        <v>136418.1</v>
      </c>
      <c r="J60" s="11">
        <f t="shared" si="55"/>
        <v>247797.2</v>
      </c>
      <c r="K60" s="11">
        <f t="shared" si="55"/>
        <v>236407.09999999998</v>
      </c>
      <c r="L60" s="11">
        <f t="shared" si="55"/>
        <v>195960.9</v>
      </c>
      <c r="M60" s="11">
        <f t="shared" si="55"/>
        <v>201459</v>
      </c>
      <c r="N60" s="11">
        <f t="shared" si="55"/>
        <v>187050</v>
      </c>
      <c r="O60" s="11">
        <f t="shared" si="55"/>
        <v>179124.2</v>
      </c>
      <c r="P60" s="11">
        <f t="shared" si="55"/>
        <v>374055.5</v>
      </c>
      <c r="Q60" s="11">
        <f t="shared" si="55"/>
        <v>362997.7</v>
      </c>
      <c r="R60" s="11">
        <f t="shared" si="55"/>
        <v>176303.69999999998</v>
      </c>
      <c r="S60" s="11">
        <f t="shared" si="55"/>
        <v>0</v>
      </c>
      <c r="T60" s="11">
        <f t="shared" si="55"/>
        <v>115956.3</v>
      </c>
      <c r="U60" s="11">
        <f t="shared" si="55"/>
        <v>0</v>
      </c>
      <c r="V60" s="11">
        <f t="shared" si="55"/>
        <v>79192.800000000003</v>
      </c>
      <c r="W60" s="11">
        <f t="shared" si="55"/>
        <v>0</v>
      </c>
      <c r="X60" s="11">
        <f t="shared" si="55"/>
        <v>116115.8</v>
      </c>
      <c r="Y60" s="11">
        <f t="shared" si="55"/>
        <v>0</v>
      </c>
      <c r="Z60" s="11">
        <f t="shared" si="55"/>
        <v>131770.6</v>
      </c>
      <c r="AA60" s="11">
        <f t="shared" si="55"/>
        <v>0</v>
      </c>
      <c r="AB60" s="11">
        <f t="shared" si="55"/>
        <v>118585.9</v>
      </c>
      <c r="AC60" s="11">
        <f t="shared" si="55"/>
        <v>0</v>
      </c>
      <c r="AD60" s="11">
        <f t="shared" si="55"/>
        <v>134008.6</v>
      </c>
      <c r="AE60" s="11">
        <f t="shared" si="55"/>
        <v>0</v>
      </c>
      <c r="AF60" s="13" t="s">
        <v>628</v>
      </c>
      <c r="AG60" s="1163">
        <f>C60-E60</f>
        <v>28950.90000000014</v>
      </c>
      <c r="AH60" s="1163"/>
      <c r="AI60" s="1163"/>
      <c r="AJ60" s="1165"/>
      <c r="AK60" s="1165"/>
      <c r="AL60" s="1165"/>
      <c r="AM60" s="1165"/>
      <c r="AN60" s="1165"/>
      <c r="AO60" s="1165"/>
      <c r="AP60" s="1165"/>
      <c r="AQ60" s="1165"/>
      <c r="AR60" s="1165"/>
      <c r="AS60" s="1165"/>
      <c r="AT60" s="1165"/>
      <c r="AU60" s="1165"/>
      <c r="AV60" s="1165"/>
      <c r="AW60" s="1165"/>
      <c r="AX60" s="1165"/>
      <c r="AY60" s="1165"/>
      <c r="AZ60" s="1165"/>
      <c r="BA60" s="1165"/>
      <c r="BB60" s="1165"/>
      <c r="BC60" s="1165"/>
      <c r="BD60" s="1165"/>
      <c r="BE60" s="1165"/>
      <c r="BF60" s="1165"/>
      <c r="BG60" s="1165"/>
      <c r="BH60" s="1165"/>
      <c r="BI60" s="1165"/>
      <c r="BJ60" s="1165"/>
    </row>
    <row r="61" spans="1:62" ht="18" x14ac:dyDescent="0.35">
      <c r="A61" s="17" t="s">
        <v>27</v>
      </c>
      <c r="B61" s="23">
        <f>H61+J61+L61+N61+P61+R61+T61+V61+X61+Z61+AB61+AD61</f>
        <v>1595339.9000000001</v>
      </c>
      <c r="C61" s="23">
        <f>H61+J61+L61+N61+P61</f>
        <v>905885.10000000009</v>
      </c>
      <c r="D61" s="24">
        <f>E61</f>
        <v>888970.60000000009</v>
      </c>
      <c r="E61" s="23">
        <f>I61+K61+M61+O61+Q61+S61+U61+W61+Y61+AA61+AC61+AE61</f>
        <v>888970.60000000009</v>
      </c>
      <c r="F61" s="19">
        <f>E61/B61*100</f>
        <v>55.722959101066806</v>
      </c>
      <c r="G61" s="19">
        <f>E61/C61*100</f>
        <v>98.132820597225859</v>
      </c>
      <c r="H61" s="18">
        <v>97670.7</v>
      </c>
      <c r="I61" s="18">
        <v>97670.7</v>
      </c>
      <c r="J61" s="18">
        <v>177088.6</v>
      </c>
      <c r="K61" s="18">
        <v>167445.5</v>
      </c>
      <c r="L61" s="18">
        <v>155367.5</v>
      </c>
      <c r="M61" s="18">
        <v>156852.6</v>
      </c>
      <c r="N61" s="18">
        <v>148770.6</v>
      </c>
      <c r="O61" s="18">
        <v>142003.5</v>
      </c>
      <c r="P61" s="18">
        <v>326987.7</v>
      </c>
      <c r="Q61" s="18">
        <v>324998.3</v>
      </c>
      <c r="R61" s="18">
        <v>154190.29999999999</v>
      </c>
      <c r="S61" s="18"/>
      <c r="T61" s="18">
        <v>95471.8</v>
      </c>
      <c r="U61" s="18"/>
      <c r="V61" s="18">
        <v>64147.199999999997</v>
      </c>
      <c r="W61" s="18"/>
      <c r="X61" s="18">
        <v>98382.6</v>
      </c>
      <c r="Y61" s="18"/>
      <c r="Z61" s="18">
        <v>106444.7</v>
      </c>
      <c r="AA61" s="18"/>
      <c r="AB61" s="18">
        <v>93969.4</v>
      </c>
      <c r="AC61" s="18"/>
      <c r="AD61" s="18">
        <v>76848.800000000003</v>
      </c>
      <c r="AE61" s="18"/>
      <c r="AF61" s="13"/>
      <c r="AG61" s="1163"/>
      <c r="AH61" s="1163"/>
      <c r="AI61" s="1163"/>
      <c r="AJ61" s="1165"/>
      <c r="AK61" s="1165"/>
      <c r="AL61" s="1165"/>
      <c r="AM61" s="1165"/>
      <c r="AN61" s="1165"/>
      <c r="AO61" s="1165"/>
      <c r="AP61" s="1165"/>
      <c r="AQ61" s="1165"/>
      <c r="AR61" s="1165"/>
      <c r="AS61" s="1165"/>
      <c r="AT61" s="1165"/>
      <c r="AU61" s="1165"/>
      <c r="AV61" s="1165"/>
      <c r="AW61" s="1165"/>
      <c r="AX61" s="1165"/>
      <c r="AY61" s="1165"/>
      <c r="AZ61" s="1165"/>
      <c r="BA61" s="1165"/>
      <c r="BB61" s="1165"/>
      <c r="BC61" s="1165"/>
      <c r="BD61" s="1165"/>
      <c r="BE61" s="1165"/>
      <c r="BF61" s="1165"/>
      <c r="BG61" s="1165"/>
      <c r="BH61" s="1165"/>
      <c r="BI61" s="1165"/>
      <c r="BJ61" s="1165"/>
    </row>
    <row r="62" spans="1:62" ht="18" x14ac:dyDescent="0.35">
      <c r="A62" s="17" t="s">
        <v>28</v>
      </c>
      <c r="B62" s="23">
        <f t="shared" ref="B62:B64" si="56">H62+J62+L62+N62+P62+R62+T62+V62+X62+Z62+AB62+AD62</f>
        <v>367022.10000000003</v>
      </c>
      <c r="C62" s="23">
        <f>H62+J62+L62+N62+P62</f>
        <v>200844.7</v>
      </c>
      <c r="D62" s="24">
        <f>E62</f>
        <v>198897.19999999998</v>
      </c>
      <c r="E62" s="23">
        <f t="shared" ref="E62:E64" si="57">I62+K62+M62+O62+Q62+S62+U62+W62+Y62+AA62+AC62+AE62</f>
        <v>198897.19999999998</v>
      </c>
      <c r="F62" s="19">
        <f t="shared" ref="F62:F64" si="58">E62/B62*100</f>
        <v>54.192159000779505</v>
      </c>
      <c r="G62" s="19">
        <f t="shared" ref="G62:G64" si="59">E62/C62*100</f>
        <v>99.030345336471399</v>
      </c>
      <c r="H62" s="18">
        <v>38747.4</v>
      </c>
      <c r="I62" s="18">
        <v>38747.4</v>
      </c>
      <c r="J62" s="18">
        <v>60608.3</v>
      </c>
      <c r="K62" s="18">
        <v>58970</v>
      </c>
      <c r="L62" s="18">
        <v>36518.1</v>
      </c>
      <c r="M62" s="18">
        <v>37286.699999999997</v>
      </c>
      <c r="N62" s="18">
        <f>30914.1+3290</f>
        <v>34204.1</v>
      </c>
      <c r="O62" s="18">
        <v>33254.1</v>
      </c>
      <c r="P62" s="18">
        <v>30766.799999999999</v>
      </c>
      <c r="Q62" s="18">
        <v>30639</v>
      </c>
      <c r="R62" s="18">
        <v>22113.4</v>
      </c>
      <c r="S62" s="18"/>
      <c r="T62" s="18">
        <v>20484.5</v>
      </c>
      <c r="U62" s="18"/>
      <c r="V62" s="18">
        <v>15045.6</v>
      </c>
      <c r="W62" s="18"/>
      <c r="X62" s="18">
        <v>13657.9</v>
      </c>
      <c r="Y62" s="18"/>
      <c r="Z62" s="18">
        <v>21250.7</v>
      </c>
      <c r="AA62" s="18"/>
      <c r="AB62" s="18">
        <v>20541.3</v>
      </c>
      <c r="AC62" s="18"/>
      <c r="AD62" s="18">
        <v>53084</v>
      </c>
      <c r="AE62" s="18"/>
      <c r="AF62" s="13"/>
      <c r="AG62" s="1163"/>
      <c r="AH62" s="1163"/>
      <c r="AI62" s="1163"/>
      <c r="AJ62" s="1165"/>
      <c r="AK62" s="1165"/>
      <c r="AL62" s="1165"/>
      <c r="AM62" s="1165"/>
      <c r="AN62" s="1165"/>
      <c r="AO62" s="1165"/>
      <c r="AP62" s="1165"/>
      <c r="AQ62" s="1165"/>
      <c r="AR62" s="1165"/>
      <c r="AS62" s="1165"/>
      <c r="AT62" s="1165"/>
      <c r="AU62" s="1165"/>
      <c r="AV62" s="1165"/>
      <c r="AW62" s="1165"/>
      <c r="AX62" s="1165"/>
      <c r="AY62" s="1165"/>
      <c r="AZ62" s="1165"/>
      <c r="BA62" s="1165"/>
      <c r="BB62" s="1165"/>
      <c r="BC62" s="1165"/>
      <c r="BD62" s="1165"/>
      <c r="BE62" s="1165"/>
      <c r="BF62" s="1165"/>
      <c r="BG62" s="1165"/>
      <c r="BH62" s="1165"/>
      <c r="BI62" s="1165"/>
      <c r="BJ62" s="1165"/>
    </row>
    <row r="63" spans="1:62" ht="18" x14ac:dyDescent="0.35">
      <c r="A63" s="17" t="s">
        <v>29</v>
      </c>
      <c r="B63" s="1039">
        <f t="shared" si="56"/>
        <v>48903.099999999991</v>
      </c>
      <c r="C63" s="23">
        <f>H63+J63+L63+N63+P63</f>
        <v>32602.2</v>
      </c>
      <c r="D63" s="24">
        <f>E63</f>
        <v>22822.9</v>
      </c>
      <c r="E63" s="23">
        <f t="shared" si="57"/>
        <v>22822.9</v>
      </c>
      <c r="F63" s="19">
        <f t="shared" si="58"/>
        <v>46.669638530072746</v>
      </c>
      <c r="G63" s="19">
        <f t="shared" si="59"/>
        <v>70.004171497629002</v>
      </c>
      <c r="H63" s="18">
        <v>4075.3</v>
      </c>
      <c r="I63" s="18"/>
      <c r="J63" s="18">
        <v>4075.3</v>
      </c>
      <c r="K63" s="18">
        <v>7689.8</v>
      </c>
      <c r="L63" s="18">
        <v>4075.3</v>
      </c>
      <c r="M63" s="18">
        <v>3906.1</v>
      </c>
      <c r="N63" s="18">
        <v>4075.3</v>
      </c>
      <c r="O63" s="18">
        <v>3866.6</v>
      </c>
      <c r="P63" s="18">
        <v>16301</v>
      </c>
      <c r="Q63" s="18">
        <v>7360.4</v>
      </c>
      <c r="R63" s="18"/>
      <c r="S63" s="18"/>
      <c r="T63" s="18"/>
      <c r="U63" s="18"/>
      <c r="V63" s="18"/>
      <c r="W63" s="18"/>
      <c r="X63" s="18">
        <v>4075.3</v>
      </c>
      <c r="Y63" s="18"/>
      <c r="Z63" s="18">
        <v>4075.2</v>
      </c>
      <c r="AA63" s="18"/>
      <c r="AB63" s="18">
        <v>4075.2</v>
      </c>
      <c r="AC63" s="18"/>
      <c r="AD63" s="18">
        <v>4075.2</v>
      </c>
      <c r="AE63" s="11"/>
      <c r="AF63" s="1151"/>
      <c r="AG63" s="1163"/>
      <c r="AH63" s="1163"/>
      <c r="AI63" s="1163"/>
      <c r="AJ63" s="1165"/>
      <c r="AK63" s="1165"/>
      <c r="AL63" s="1165"/>
      <c r="AM63" s="1165"/>
      <c r="AN63" s="1165"/>
      <c r="AO63" s="1165"/>
      <c r="AP63" s="1165"/>
      <c r="AQ63" s="1165"/>
      <c r="AR63" s="1165"/>
      <c r="AS63" s="1165"/>
      <c r="AT63" s="1165"/>
      <c r="AU63" s="1165"/>
      <c r="AV63" s="1165"/>
      <c r="AW63" s="1165"/>
      <c r="AX63" s="1165"/>
      <c r="AY63" s="1165"/>
      <c r="AZ63" s="1165"/>
      <c r="BA63" s="1165"/>
      <c r="BB63" s="1165"/>
      <c r="BC63" s="1165"/>
      <c r="BD63" s="1165"/>
      <c r="BE63" s="1165"/>
      <c r="BF63" s="1165"/>
      <c r="BG63" s="1165"/>
      <c r="BH63" s="1165"/>
      <c r="BI63" s="1165"/>
      <c r="BJ63" s="1165"/>
    </row>
    <row r="64" spans="1:62" ht="18" x14ac:dyDescent="0.35">
      <c r="A64" s="17" t="s">
        <v>30</v>
      </c>
      <c r="B64" s="1039">
        <f t="shared" si="56"/>
        <v>6025.6</v>
      </c>
      <c r="C64" s="23">
        <f>H64+J64+L64</f>
        <v>6025</v>
      </c>
      <c r="D64" s="24">
        <f>E64</f>
        <v>5715.4</v>
      </c>
      <c r="E64" s="23">
        <f t="shared" si="57"/>
        <v>5715.4</v>
      </c>
      <c r="F64" s="19">
        <f t="shared" si="58"/>
        <v>94.851964949548588</v>
      </c>
      <c r="G64" s="19">
        <f t="shared" si="59"/>
        <v>94.861410788381733</v>
      </c>
      <c r="H64" s="11"/>
      <c r="I64" s="11"/>
      <c r="J64" s="11">
        <v>6025</v>
      </c>
      <c r="K64" s="11">
        <v>2301.8000000000002</v>
      </c>
      <c r="L64" s="11"/>
      <c r="M64" s="11">
        <v>3413.6</v>
      </c>
      <c r="N64" s="11"/>
      <c r="O64" s="11"/>
      <c r="P64" s="11"/>
      <c r="Q64" s="11"/>
      <c r="R64" s="11"/>
      <c r="S64" s="11"/>
      <c r="T64" s="11"/>
      <c r="U64" s="11"/>
      <c r="V64" s="11"/>
      <c r="W64" s="11"/>
      <c r="X64" s="18"/>
      <c r="Y64" s="18"/>
      <c r="Z64" s="18"/>
      <c r="AA64" s="18"/>
      <c r="AB64" s="18"/>
      <c r="AC64" s="18"/>
      <c r="AD64" s="18">
        <v>0.6</v>
      </c>
      <c r="AE64" s="11"/>
      <c r="AF64" s="13"/>
      <c r="AG64" s="1163"/>
      <c r="AH64" s="1163"/>
      <c r="AI64" s="1163"/>
      <c r="AJ64" s="1165"/>
      <c r="AK64" s="1165"/>
      <c r="AL64" s="1165"/>
      <c r="AM64" s="1165"/>
      <c r="AN64" s="1165"/>
      <c r="AO64" s="1165"/>
      <c r="AP64" s="1165"/>
      <c r="AQ64" s="1165"/>
      <c r="AR64" s="1165"/>
      <c r="AS64" s="1165"/>
      <c r="AT64" s="1165"/>
      <c r="AU64" s="1165"/>
      <c r="AV64" s="1165"/>
      <c r="AW64" s="1165"/>
      <c r="AX64" s="1165"/>
      <c r="AY64" s="1165"/>
      <c r="AZ64" s="1165"/>
      <c r="BA64" s="1165"/>
      <c r="BB64" s="1165"/>
      <c r="BC64" s="1165"/>
      <c r="BD64" s="1165"/>
      <c r="BE64" s="1165"/>
      <c r="BF64" s="1165"/>
      <c r="BG64" s="1165"/>
      <c r="BH64" s="1165"/>
      <c r="BI64" s="1165"/>
      <c r="BJ64" s="1165"/>
    </row>
    <row r="65" spans="1:62" ht="18" x14ac:dyDescent="0.3">
      <c r="A65" s="1547" t="s">
        <v>39</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9"/>
      <c r="AF65" s="1151"/>
      <c r="AG65" s="1163"/>
      <c r="AH65" s="1163"/>
      <c r="AI65" s="1163"/>
      <c r="AJ65" s="1165"/>
      <c r="AK65" s="1165"/>
      <c r="AL65" s="1165"/>
      <c r="AM65" s="1165"/>
      <c r="AN65" s="1165"/>
      <c r="AO65" s="1165"/>
      <c r="AP65" s="1165"/>
      <c r="AQ65" s="1165"/>
      <c r="AR65" s="1165"/>
      <c r="AS65" s="1165"/>
      <c r="AT65" s="1165"/>
      <c r="AU65" s="1165"/>
      <c r="AV65" s="1165"/>
      <c r="AW65" s="1165"/>
      <c r="AX65" s="1165"/>
      <c r="AY65" s="1165"/>
      <c r="AZ65" s="1165"/>
      <c r="BA65" s="1165"/>
      <c r="BB65" s="1165"/>
      <c r="BC65" s="1165"/>
      <c r="BD65" s="1165"/>
      <c r="BE65" s="1165"/>
      <c r="BF65" s="1165"/>
      <c r="BG65" s="1165"/>
      <c r="BH65" s="1165"/>
      <c r="BI65" s="1165"/>
      <c r="BJ65" s="1165"/>
    </row>
    <row r="66" spans="1:62" ht="18" x14ac:dyDescent="0.3">
      <c r="A66" s="14" t="s">
        <v>26</v>
      </c>
      <c r="B66" s="22">
        <f>H66+J66+L66+N66+P66+R66+T66+V66+X66+Z66+AB66+AD66</f>
        <v>3360</v>
      </c>
      <c r="C66" s="30">
        <f>SUM(C67:C70)</f>
        <v>1400</v>
      </c>
      <c r="D66" s="30">
        <f t="shared" ref="D66:E66" si="60">SUM(D67:D70)</f>
        <v>1148</v>
      </c>
      <c r="E66" s="30">
        <f t="shared" si="60"/>
        <v>1148</v>
      </c>
      <c r="F66" s="16">
        <f>E66/B66*100</f>
        <v>34.166666666666664</v>
      </c>
      <c r="G66" s="16">
        <f>E66/C66*100</f>
        <v>82</v>
      </c>
      <c r="H66" s="11">
        <f>SUM(H67:H70)</f>
        <v>280</v>
      </c>
      <c r="I66" s="11">
        <f t="shared" ref="I66:AE66" si="61">SUM(I67:I70)</f>
        <v>0</v>
      </c>
      <c r="J66" s="11">
        <f t="shared" si="61"/>
        <v>280</v>
      </c>
      <c r="K66" s="11">
        <f t="shared" si="61"/>
        <v>244</v>
      </c>
      <c r="L66" s="11">
        <f t="shared" si="61"/>
        <v>280</v>
      </c>
      <c r="M66" s="11">
        <f t="shared" si="61"/>
        <v>296</v>
      </c>
      <c r="N66" s="11">
        <f t="shared" si="61"/>
        <v>280</v>
      </c>
      <c r="O66" s="11">
        <f t="shared" si="61"/>
        <v>300</v>
      </c>
      <c r="P66" s="11">
        <f t="shared" si="61"/>
        <v>280</v>
      </c>
      <c r="Q66" s="11">
        <f t="shared" si="61"/>
        <v>308</v>
      </c>
      <c r="R66" s="11">
        <f t="shared" si="61"/>
        <v>280</v>
      </c>
      <c r="S66" s="11">
        <f t="shared" si="61"/>
        <v>0</v>
      </c>
      <c r="T66" s="11">
        <f t="shared" si="61"/>
        <v>280</v>
      </c>
      <c r="U66" s="11">
        <f t="shared" si="61"/>
        <v>0</v>
      </c>
      <c r="V66" s="11">
        <f t="shared" si="61"/>
        <v>280</v>
      </c>
      <c r="W66" s="11">
        <f t="shared" si="61"/>
        <v>0</v>
      </c>
      <c r="X66" s="11">
        <f t="shared" si="61"/>
        <v>280</v>
      </c>
      <c r="Y66" s="11">
        <f t="shared" si="61"/>
        <v>0</v>
      </c>
      <c r="Z66" s="11">
        <f t="shared" si="61"/>
        <v>280</v>
      </c>
      <c r="AA66" s="11">
        <f t="shared" si="61"/>
        <v>0</v>
      </c>
      <c r="AB66" s="11">
        <f t="shared" si="61"/>
        <v>280</v>
      </c>
      <c r="AC66" s="11">
        <f t="shared" si="61"/>
        <v>0</v>
      </c>
      <c r="AD66" s="11">
        <f t="shared" si="61"/>
        <v>280</v>
      </c>
      <c r="AE66" s="11">
        <f t="shared" si="61"/>
        <v>0</v>
      </c>
      <c r="AF66" s="1151"/>
      <c r="AG66" s="1163"/>
      <c r="AH66" s="1163"/>
      <c r="AI66" s="1163"/>
      <c r="AJ66" s="1165"/>
      <c r="AK66" s="1165"/>
      <c r="AL66" s="1165"/>
      <c r="AM66" s="1165"/>
      <c r="AN66" s="1165"/>
      <c r="AO66" s="1165"/>
      <c r="AP66" s="1165"/>
      <c r="AQ66" s="1165"/>
      <c r="AR66" s="1165"/>
      <c r="AS66" s="1165"/>
      <c r="AT66" s="1165"/>
      <c r="AU66" s="1165"/>
      <c r="AV66" s="1165"/>
      <c r="AW66" s="1165"/>
      <c r="AX66" s="1165"/>
      <c r="AY66" s="1165"/>
      <c r="AZ66" s="1165"/>
      <c r="BA66" s="1165"/>
      <c r="BB66" s="1165"/>
      <c r="BC66" s="1165"/>
      <c r="BD66" s="1165"/>
      <c r="BE66" s="1165"/>
      <c r="BF66" s="1165"/>
      <c r="BG66" s="1165"/>
      <c r="BH66" s="1165"/>
      <c r="BI66" s="1165"/>
      <c r="BJ66" s="1165"/>
    </row>
    <row r="67" spans="1:62" ht="90" x14ac:dyDescent="0.35">
      <c r="A67" s="17" t="s">
        <v>27</v>
      </c>
      <c r="B67" s="23">
        <f>H67+J67+L67+N67+P67+R67+T67+V67+X67+Z67+AB67+AD67</f>
        <v>3360</v>
      </c>
      <c r="C67" s="23">
        <f>H67+J67+L67+N67+P67</f>
        <v>1400</v>
      </c>
      <c r="D67" s="24">
        <f>E67</f>
        <v>1148</v>
      </c>
      <c r="E67" s="23">
        <f>I67+K67+M67+O67+Q67+S67+U67+W67+Y67+AA67+AC67+AE67</f>
        <v>1148</v>
      </c>
      <c r="F67" s="19">
        <f>E67/B67*100</f>
        <v>34.166666666666664</v>
      </c>
      <c r="G67" s="19">
        <f>E67/C67*100</f>
        <v>82</v>
      </c>
      <c r="H67" s="18">
        <v>280</v>
      </c>
      <c r="I67" s="18"/>
      <c r="J67" s="18">
        <v>280</v>
      </c>
      <c r="K67" s="18">
        <v>244</v>
      </c>
      <c r="L67" s="18">
        <v>280</v>
      </c>
      <c r="M67" s="18">
        <v>296</v>
      </c>
      <c r="N67" s="18">
        <v>280</v>
      </c>
      <c r="O67" s="18">
        <v>300</v>
      </c>
      <c r="P67" s="18">
        <v>280</v>
      </c>
      <c r="Q67" s="18">
        <v>308</v>
      </c>
      <c r="R67" s="18">
        <v>280</v>
      </c>
      <c r="S67" s="18"/>
      <c r="T67" s="18">
        <v>280</v>
      </c>
      <c r="U67" s="18"/>
      <c r="V67" s="18">
        <v>280</v>
      </c>
      <c r="W67" s="18"/>
      <c r="X67" s="18">
        <v>280</v>
      </c>
      <c r="Y67" s="18"/>
      <c r="Z67" s="18">
        <v>280</v>
      </c>
      <c r="AA67" s="18"/>
      <c r="AB67" s="18">
        <v>280</v>
      </c>
      <c r="AC67" s="18">
        <v>0</v>
      </c>
      <c r="AD67" s="18">
        <v>280</v>
      </c>
      <c r="AE67" s="18"/>
      <c r="AF67" s="39" t="s">
        <v>629</v>
      </c>
      <c r="AG67" s="1163">
        <f>C67-E67</f>
        <v>252</v>
      </c>
      <c r="AH67" s="1163"/>
      <c r="AI67" s="1163"/>
      <c r="AJ67" s="1165"/>
      <c r="AK67" s="1165"/>
      <c r="AL67" s="1165"/>
      <c r="AM67" s="1165"/>
      <c r="AN67" s="1165"/>
      <c r="AO67" s="1165"/>
      <c r="AP67" s="1165"/>
      <c r="AQ67" s="1165"/>
      <c r="AR67" s="1165"/>
      <c r="AS67" s="1165"/>
      <c r="AT67" s="1165"/>
      <c r="AU67" s="1165"/>
      <c r="AV67" s="1165"/>
      <c r="AW67" s="1165"/>
      <c r="AX67" s="1165"/>
      <c r="AY67" s="1165"/>
      <c r="AZ67" s="1165"/>
      <c r="BA67" s="1165"/>
      <c r="BB67" s="1165"/>
      <c r="BC67" s="1165"/>
      <c r="BD67" s="1165"/>
      <c r="BE67" s="1165"/>
      <c r="BF67" s="1165"/>
      <c r="BG67" s="1165"/>
      <c r="BH67" s="1165"/>
      <c r="BI67" s="1165"/>
      <c r="BJ67" s="1165"/>
    </row>
    <row r="68" spans="1:62" ht="18" x14ac:dyDescent="0.35">
      <c r="A68" s="17" t="s">
        <v>28</v>
      </c>
      <c r="B68" s="29">
        <f t="shared" ref="B68:B70" si="62">H68+J68+L68+N68+P68+R68+T68+V68+X68+Z68+AB68+AD68</f>
        <v>0</v>
      </c>
      <c r="C68" s="29">
        <f t="shared" ref="C68:C70" si="63">H68</f>
        <v>0</v>
      </c>
      <c r="D68" s="28"/>
      <c r="E68" s="29">
        <f t="shared" ref="E68:E70" si="64">I68+K68+M68+O68+Q68+S68+U68+W68+Y68+AA68+AC68+AE68</f>
        <v>0</v>
      </c>
      <c r="F68" s="19" t="e">
        <f t="shared" ref="F68:F70" si="65">E68/B68*100</f>
        <v>#DIV/0!</v>
      </c>
      <c r="G68" s="19" t="e">
        <f t="shared" ref="G68:G70" si="66">E68/C68*100</f>
        <v>#DIV/0!</v>
      </c>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151"/>
      <c r="AG68" s="1163"/>
      <c r="AH68" s="1163"/>
      <c r="AI68" s="1163"/>
      <c r="AJ68" s="1165"/>
      <c r="AK68" s="1165"/>
      <c r="AL68" s="1165"/>
      <c r="AM68" s="1165"/>
      <c r="AN68" s="1165"/>
      <c r="AO68" s="1165"/>
      <c r="AP68" s="1165"/>
      <c r="AQ68" s="1165"/>
      <c r="AR68" s="1165"/>
      <c r="AS68" s="1165"/>
      <c r="AT68" s="1165"/>
      <c r="AU68" s="1165"/>
      <c r="AV68" s="1165"/>
      <c r="AW68" s="1165"/>
      <c r="AX68" s="1165"/>
      <c r="AY68" s="1165"/>
      <c r="AZ68" s="1165"/>
      <c r="BA68" s="1165"/>
      <c r="BB68" s="1165"/>
      <c r="BC68" s="1165"/>
      <c r="BD68" s="1165"/>
      <c r="BE68" s="1165"/>
      <c r="BF68" s="1165"/>
      <c r="BG68" s="1165"/>
      <c r="BH68" s="1165"/>
      <c r="BI68" s="1165"/>
      <c r="BJ68" s="1165"/>
    </row>
    <row r="69" spans="1:62" ht="18" x14ac:dyDescent="0.35">
      <c r="A69" s="17" t="s">
        <v>29</v>
      </c>
      <c r="B69" s="29">
        <f t="shared" si="62"/>
        <v>0</v>
      </c>
      <c r="C69" s="29">
        <f t="shared" si="63"/>
        <v>0</v>
      </c>
      <c r="D69" s="28"/>
      <c r="E69" s="29">
        <f t="shared" si="64"/>
        <v>0</v>
      </c>
      <c r="F69" s="19" t="e">
        <f t="shared" si="65"/>
        <v>#DIV/0!</v>
      </c>
      <c r="G69" s="19" t="e">
        <f t="shared" si="66"/>
        <v>#DIV/0!</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51"/>
      <c r="AG69" s="1163"/>
      <c r="AH69" s="1163"/>
      <c r="AI69" s="1163"/>
      <c r="AJ69" s="1165"/>
      <c r="AK69" s="1165"/>
      <c r="AL69" s="1165"/>
      <c r="AM69" s="1165"/>
      <c r="AN69" s="1165"/>
      <c r="AO69" s="1165"/>
      <c r="AP69" s="1165"/>
      <c r="AQ69" s="1165"/>
      <c r="AR69" s="1165"/>
      <c r="AS69" s="1165"/>
      <c r="AT69" s="1165"/>
      <c r="AU69" s="1165"/>
      <c r="AV69" s="1165"/>
      <c r="AW69" s="1165"/>
      <c r="AX69" s="1165"/>
      <c r="AY69" s="1165"/>
      <c r="AZ69" s="1165"/>
      <c r="BA69" s="1165"/>
      <c r="BB69" s="1165"/>
      <c r="BC69" s="1165"/>
      <c r="BD69" s="1165"/>
      <c r="BE69" s="1165"/>
      <c r="BF69" s="1165"/>
      <c r="BG69" s="1165"/>
      <c r="BH69" s="1165"/>
      <c r="BI69" s="1165"/>
      <c r="BJ69" s="1165"/>
    </row>
    <row r="70" spans="1:62" ht="18" x14ac:dyDescent="0.35">
      <c r="A70" s="17" t="s">
        <v>30</v>
      </c>
      <c r="B70" s="29">
        <f t="shared" si="62"/>
        <v>0</v>
      </c>
      <c r="C70" s="29">
        <f t="shared" si="63"/>
        <v>0</v>
      </c>
      <c r="D70" s="28"/>
      <c r="E70" s="29">
        <f t="shared" si="64"/>
        <v>0</v>
      </c>
      <c r="F70" s="19" t="e">
        <f t="shared" si="65"/>
        <v>#DIV/0!</v>
      </c>
      <c r="G70" s="19" t="e">
        <f t="shared" si="66"/>
        <v>#DIV/0!</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51"/>
      <c r="AG70" s="1163"/>
      <c r="AH70" s="1163"/>
      <c r="AI70" s="1163"/>
      <c r="AJ70" s="1165"/>
      <c r="AK70" s="1165"/>
      <c r="AL70" s="1165"/>
      <c r="AM70" s="1165"/>
      <c r="AN70" s="1165"/>
      <c r="AO70" s="1165"/>
      <c r="AP70" s="1165"/>
      <c r="AQ70" s="1165"/>
      <c r="AR70" s="1165"/>
      <c r="AS70" s="1165"/>
      <c r="AT70" s="1165"/>
      <c r="AU70" s="1165"/>
      <c r="AV70" s="1165"/>
      <c r="AW70" s="1165"/>
      <c r="AX70" s="1165"/>
      <c r="AY70" s="1165"/>
      <c r="AZ70" s="1165"/>
      <c r="BA70" s="1165"/>
      <c r="BB70" s="1165"/>
      <c r="BC70" s="1165"/>
      <c r="BD70" s="1165"/>
      <c r="BE70" s="1165"/>
      <c r="BF70" s="1165"/>
      <c r="BG70" s="1165"/>
      <c r="BH70" s="1165"/>
      <c r="BI70" s="1165"/>
      <c r="BJ70" s="1165"/>
    </row>
    <row r="71" spans="1:62" ht="18" x14ac:dyDescent="0.3">
      <c r="A71" s="1547" t="s">
        <v>40</v>
      </c>
      <c r="B71" s="1548"/>
      <c r="C71" s="1548"/>
      <c r="D71" s="1548"/>
      <c r="E71" s="1548"/>
      <c r="F71" s="1548"/>
      <c r="G71" s="1548"/>
      <c r="H71" s="1548"/>
      <c r="I71" s="1548"/>
      <c r="J71" s="1548"/>
      <c r="K71" s="1548"/>
      <c r="L71" s="1548"/>
      <c r="M71" s="1548"/>
      <c r="N71" s="1548"/>
      <c r="O71" s="1548"/>
      <c r="P71" s="1548"/>
      <c r="Q71" s="1548"/>
      <c r="R71" s="1548"/>
      <c r="S71" s="1548"/>
      <c r="T71" s="1548"/>
      <c r="U71" s="1548"/>
      <c r="V71" s="1548"/>
      <c r="W71" s="1548"/>
      <c r="X71" s="1548"/>
      <c r="Y71" s="1548"/>
      <c r="Z71" s="1548"/>
      <c r="AA71" s="1548"/>
      <c r="AB71" s="1548"/>
      <c r="AC71" s="1548"/>
      <c r="AD71" s="1548"/>
      <c r="AE71" s="1549"/>
      <c r="AF71" s="1151"/>
      <c r="AG71" s="1163"/>
      <c r="AH71" s="1163"/>
      <c r="AI71" s="1163"/>
      <c r="AJ71" s="1165"/>
      <c r="AK71" s="1165"/>
      <c r="AL71" s="1165"/>
      <c r="AM71" s="1165"/>
      <c r="AN71" s="1165"/>
      <c r="AO71" s="1165"/>
      <c r="AP71" s="1165"/>
      <c r="AQ71" s="1165"/>
      <c r="AR71" s="1165"/>
      <c r="AS71" s="1165"/>
      <c r="AT71" s="1165"/>
      <c r="AU71" s="1165"/>
      <c r="AV71" s="1165"/>
      <c r="AW71" s="1165"/>
      <c r="AX71" s="1165"/>
      <c r="AY71" s="1165"/>
      <c r="AZ71" s="1165"/>
      <c r="BA71" s="1165"/>
      <c r="BB71" s="1165"/>
      <c r="BC71" s="1165"/>
      <c r="BD71" s="1165"/>
      <c r="BE71" s="1165"/>
      <c r="BF71" s="1165"/>
      <c r="BG71" s="1165"/>
      <c r="BH71" s="1165"/>
      <c r="BI71" s="1165"/>
      <c r="BJ71" s="1165"/>
    </row>
    <row r="72" spans="1:62" ht="18" x14ac:dyDescent="0.3">
      <c r="A72" s="14" t="s">
        <v>26</v>
      </c>
      <c r="B72" s="22">
        <f>H72+J72+L72+N72+P72+R72+T72+V72+X72+Z72+AB72+AD72</f>
        <v>13810.800000000001</v>
      </c>
      <c r="C72" s="30">
        <f>SUM(C73:C76)</f>
        <v>8052.7</v>
      </c>
      <c r="D72" s="30">
        <f t="shared" ref="D72:E72" si="67">SUM(D73:D76)</f>
        <v>4706</v>
      </c>
      <c r="E72" s="30">
        <f t="shared" si="67"/>
        <v>4706</v>
      </c>
      <c r="F72" s="16">
        <f>E72/B72*100</f>
        <v>34.074782054623917</v>
      </c>
      <c r="G72" s="16">
        <f>E72/C72*100</f>
        <v>58.440026326573701</v>
      </c>
      <c r="H72" s="11">
        <f>SUM(H73:H76)</f>
        <v>1150</v>
      </c>
      <c r="I72" s="11">
        <f t="shared" ref="I72:AE72" si="68">SUM(I73:I76)</f>
        <v>0</v>
      </c>
      <c r="J72" s="11">
        <f t="shared" si="68"/>
        <v>1150</v>
      </c>
      <c r="K72" s="11">
        <f t="shared" si="68"/>
        <v>1051.2</v>
      </c>
      <c r="L72" s="11">
        <f t="shared" si="68"/>
        <v>1150</v>
      </c>
      <c r="M72" s="11">
        <f t="shared" si="68"/>
        <v>1212.2</v>
      </c>
      <c r="N72" s="11">
        <f t="shared" si="68"/>
        <v>1150</v>
      </c>
      <c r="O72" s="11">
        <f t="shared" si="68"/>
        <v>1218.9000000000001</v>
      </c>
      <c r="P72" s="11">
        <f t="shared" si="68"/>
        <v>3452.7</v>
      </c>
      <c r="Q72" s="11">
        <f t="shared" si="68"/>
        <v>1223.7</v>
      </c>
      <c r="R72" s="11">
        <f t="shared" si="68"/>
        <v>0</v>
      </c>
      <c r="S72" s="11">
        <f t="shared" si="68"/>
        <v>0</v>
      </c>
      <c r="T72" s="11">
        <f t="shared" si="68"/>
        <v>0</v>
      </c>
      <c r="U72" s="11">
        <f t="shared" si="68"/>
        <v>0</v>
      </c>
      <c r="V72" s="11">
        <f t="shared" si="68"/>
        <v>1150</v>
      </c>
      <c r="W72" s="11">
        <f t="shared" si="68"/>
        <v>0</v>
      </c>
      <c r="X72" s="11">
        <f t="shared" si="68"/>
        <v>1150</v>
      </c>
      <c r="Y72" s="11">
        <f t="shared" si="68"/>
        <v>0</v>
      </c>
      <c r="Z72" s="11">
        <f t="shared" si="68"/>
        <v>1150</v>
      </c>
      <c r="AA72" s="11">
        <f t="shared" si="68"/>
        <v>0</v>
      </c>
      <c r="AB72" s="11">
        <f t="shared" si="68"/>
        <v>1150</v>
      </c>
      <c r="AC72" s="11">
        <f t="shared" si="68"/>
        <v>0</v>
      </c>
      <c r="AD72" s="11">
        <f t="shared" si="68"/>
        <v>1158.0999999999999</v>
      </c>
      <c r="AE72" s="11">
        <f t="shared" si="68"/>
        <v>0</v>
      </c>
      <c r="AF72" s="1151"/>
      <c r="AG72" s="1163"/>
      <c r="AH72" s="1163"/>
      <c r="AI72" s="1163"/>
      <c r="AJ72" s="1165"/>
      <c r="AK72" s="1165"/>
      <c r="AL72" s="1165"/>
      <c r="AM72" s="1165"/>
      <c r="AN72" s="1165"/>
      <c r="AO72" s="1165"/>
      <c r="AP72" s="1165"/>
      <c r="AQ72" s="1165"/>
      <c r="AR72" s="1165"/>
      <c r="AS72" s="1165"/>
      <c r="AT72" s="1165"/>
      <c r="AU72" s="1165"/>
      <c r="AV72" s="1165"/>
      <c r="AW72" s="1165"/>
      <c r="AX72" s="1165"/>
      <c r="AY72" s="1165"/>
      <c r="AZ72" s="1165"/>
      <c r="BA72" s="1165"/>
      <c r="BB72" s="1165"/>
      <c r="BC72" s="1165"/>
      <c r="BD72" s="1165"/>
      <c r="BE72" s="1165"/>
      <c r="BF72" s="1165"/>
      <c r="BG72" s="1165"/>
      <c r="BH72" s="1165"/>
      <c r="BI72" s="1165"/>
      <c r="BJ72" s="1165"/>
    </row>
    <row r="73" spans="1:62" ht="90" x14ac:dyDescent="0.35">
      <c r="A73" s="17" t="s">
        <v>27</v>
      </c>
      <c r="B73" s="23">
        <f>H73+J73+L73+N73+P73+R73+T73+V73+X73+Z73+AB73+AD73</f>
        <v>13810.800000000001</v>
      </c>
      <c r="C73" s="23">
        <f>H73+J73+L73+N73+P73</f>
        <v>8052.7</v>
      </c>
      <c r="D73" s="24">
        <f>E73</f>
        <v>4706</v>
      </c>
      <c r="E73" s="23">
        <f>I73+K73+M73+O73+Q73+S73+U73+W73+Y73+AA73+AC73+AE73</f>
        <v>4706</v>
      </c>
      <c r="F73" s="19">
        <f>E73/B73*100</f>
        <v>34.074782054623917</v>
      </c>
      <c r="G73" s="19">
        <f>E73/C73*100</f>
        <v>58.440026326573701</v>
      </c>
      <c r="H73" s="18">
        <v>1150</v>
      </c>
      <c r="I73" s="18"/>
      <c r="J73" s="18">
        <v>1150</v>
      </c>
      <c r="K73" s="18">
        <v>1051.2</v>
      </c>
      <c r="L73" s="18">
        <v>1150</v>
      </c>
      <c r="M73" s="18">
        <v>1212.2</v>
      </c>
      <c r="N73" s="18">
        <v>1150</v>
      </c>
      <c r="O73" s="18">
        <v>1218.9000000000001</v>
      </c>
      <c r="P73" s="18">
        <v>3452.7</v>
      </c>
      <c r="Q73" s="18">
        <v>1223.7</v>
      </c>
      <c r="R73" s="18"/>
      <c r="S73" s="18"/>
      <c r="T73" s="18"/>
      <c r="U73" s="18"/>
      <c r="V73" s="18">
        <v>1150</v>
      </c>
      <c r="W73" s="18"/>
      <c r="X73" s="18">
        <v>1150</v>
      </c>
      <c r="Y73" s="18"/>
      <c r="Z73" s="18">
        <v>1150</v>
      </c>
      <c r="AA73" s="18"/>
      <c r="AB73" s="18">
        <v>1150</v>
      </c>
      <c r="AC73" s="18"/>
      <c r="AD73" s="18">
        <v>1158.0999999999999</v>
      </c>
      <c r="AE73" s="18"/>
      <c r="AF73" s="39" t="s">
        <v>630</v>
      </c>
      <c r="AG73" s="1163"/>
      <c r="AH73" s="1163"/>
      <c r="AI73" s="1163"/>
      <c r="AJ73" s="1165"/>
      <c r="AK73" s="1165"/>
      <c r="AL73" s="1165"/>
      <c r="AM73" s="1165"/>
      <c r="AN73" s="1165"/>
      <c r="AO73" s="1165"/>
      <c r="AP73" s="1165"/>
      <c r="AQ73" s="1165"/>
      <c r="AR73" s="1165"/>
      <c r="AS73" s="1165"/>
      <c r="AT73" s="1165"/>
      <c r="AU73" s="1165"/>
      <c r="AV73" s="1165"/>
      <c r="AW73" s="1165"/>
      <c r="AX73" s="1165"/>
      <c r="AY73" s="1165"/>
      <c r="AZ73" s="1165"/>
      <c r="BA73" s="1165"/>
      <c r="BB73" s="1165"/>
      <c r="BC73" s="1165"/>
      <c r="BD73" s="1165"/>
      <c r="BE73" s="1165"/>
      <c r="BF73" s="1165"/>
      <c r="BG73" s="1165"/>
      <c r="BH73" s="1165"/>
      <c r="BI73" s="1165"/>
      <c r="BJ73" s="1165"/>
    </row>
    <row r="74" spans="1:62" ht="18" x14ac:dyDescent="0.35">
      <c r="A74" s="17" t="s">
        <v>28</v>
      </c>
      <c r="B74" s="29">
        <f t="shared" ref="B74:B76" si="69">H74+J74+L74+N74+P74+R74+T74+V74+X74+Z74+AB74+AD74</f>
        <v>0</v>
      </c>
      <c r="C74" s="23">
        <f t="shared" ref="C74:C76" si="70">H74</f>
        <v>0</v>
      </c>
      <c r="D74" s="28"/>
      <c r="E74" s="29">
        <f t="shared" ref="E74:E76" si="71">I74+K74+M74+O74+Q74+S74+U74+W74+Y74+AA74+AC74+AE74</f>
        <v>0</v>
      </c>
      <c r="F74" s="19" t="e">
        <f t="shared" ref="F74:F76" si="72">E74/B74*100</f>
        <v>#DIV/0!</v>
      </c>
      <c r="G74" s="19" t="e">
        <f t="shared" ref="G74:G76" si="73">E74/C74*100</f>
        <v>#DIV/0!</v>
      </c>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151"/>
      <c r="AG74" s="1163"/>
      <c r="AH74" s="1163"/>
      <c r="AI74" s="1163"/>
      <c r="AJ74" s="1165"/>
      <c r="AK74" s="1165"/>
      <c r="AL74" s="1165"/>
      <c r="AM74" s="1165"/>
      <c r="AN74" s="1165"/>
      <c r="AO74" s="1165"/>
      <c r="AP74" s="1165"/>
      <c r="AQ74" s="1165"/>
      <c r="AR74" s="1165"/>
      <c r="AS74" s="1165"/>
      <c r="AT74" s="1165"/>
      <c r="AU74" s="1165"/>
      <c r="AV74" s="1165"/>
      <c r="AW74" s="1165"/>
      <c r="AX74" s="1165"/>
      <c r="AY74" s="1165"/>
      <c r="AZ74" s="1165"/>
      <c r="BA74" s="1165"/>
      <c r="BB74" s="1165"/>
      <c r="BC74" s="1165"/>
      <c r="BD74" s="1165"/>
      <c r="BE74" s="1165"/>
      <c r="BF74" s="1165"/>
      <c r="BG74" s="1165"/>
      <c r="BH74" s="1165"/>
      <c r="BI74" s="1165"/>
      <c r="BJ74" s="1165"/>
    </row>
    <row r="75" spans="1:62" ht="18" x14ac:dyDescent="0.35">
      <c r="A75" s="17" t="s">
        <v>29</v>
      </c>
      <c r="B75" s="29">
        <f t="shared" si="69"/>
        <v>0</v>
      </c>
      <c r="C75" s="23">
        <f t="shared" si="70"/>
        <v>0</v>
      </c>
      <c r="D75" s="28"/>
      <c r="E75" s="29">
        <f t="shared" si="71"/>
        <v>0</v>
      </c>
      <c r="F75" s="19" t="e">
        <f t="shared" si="72"/>
        <v>#DIV/0!</v>
      </c>
      <c r="G75" s="19" t="e">
        <f t="shared" si="73"/>
        <v>#DIV/0!</v>
      </c>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51"/>
      <c r="AG75" s="1163"/>
      <c r="AH75" s="1163"/>
      <c r="AI75" s="1163"/>
      <c r="AJ75" s="1165"/>
      <c r="AK75" s="1165"/>
      <c r="AL75" s="1165"/>
      <c r="AM75" s="1165"/>
      <c r="AN75" s="1165"/>
      <c r="AO75" s="1165"/>
      <c r="AP75" s="1165"/>
      <c r="AQ75" s="1165"/>
      <c r="AR75" s="1165"/>
      <c r="AS75" s="1165"/>
      <c r="AT75" s="1165"/>
      <c r="AU75" s="1165"/>
      <c r="AV75" s="1165"/>
      <c r="AW75" s="1165"/>
      <c r="AX75" s="1165"/>
      <c r="AY75" s="1165"/>
      <c r="AZ75" s="1165"/>
      <c r="BA75" s="1165"/>
      <c r="BB75" s="1165"/>
      <c r="BC75" s="1165"/>
      <c r="BD75" s="1165"/>
      <c r="BE75" s="1165"/>
      <c r="BF75" s="1165"/>
      <c r="BG75" s="1165"/>
      <c r="BH75" s="1165"/>
      <c r="BI75" s="1165"/>
      <c r="BJ75" s="1165"/>
    </row>
    <row r="76" spans="1:62" ht="18" x14ac:dyDescent="0.35">
      <c r="A76" s="17" t="s">
        <v>30</v>
      </c>
      <c r="B76" s="29">
        <f t="shared" si="69"/>
        <v>0</v>
      </c>
      <c r="C76" s="23">
        <f t="shared" si="70"/>
        <v>0</v>
      </c>
      <c r="D76" s="28"/>
      <c r="E76" s="29">
        <f t="shared" si="71"/>
        <v>0</v>
      </c>
      <c r="F76" s="19" t="e">
        <f t="shared" si="72"/>
        <v>#DIV/0!</v>
      </c>
      <c r="G76" s="19" t="e">
        <f t="shared" si="73"/>
        <v>#DIV/0!</v>
      </c>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51"/>
      <c r="AG76" s="1163"/>
      <c r="AH76" s="1163"/>
      <c r="AI76" s="1163"/>
      <c r="AJ76" s="1165"/>
      <c r="AK76" s="1165"/>
      <c r="AL76" s="1165"/>
      <c r="AM76" s="1165"/>
      <c r="AN76" s="1165"/>
      <c r="AO76" s="1165"/>
      <c r="AP76" s="1165"/>
      <c r="AQ76" s="1165"/>
      <c r="AR76" s="1165"/>
      <c r="AS76" s="1165"/>
      <c r="AT76" s="1165"/>
      <c r="AU76" s="1165"/>
      <c r="AV76" s="1165"/>
      <c r="AW76" s="1165"/>
      <c r="AX76" s="1165"/>
      <c r="AY76" s="1165"/>
      <c r="AZ76" s="1165"/>
      <c r="BA76" s="1165"/>
      <c r="BB76" s="1165"/>
      <c r="BC76" s="1165"/>
      <c r="BD76" s="1165"/>
      <c r="BE76" s="1165"/>
      <c r="BF76" s="1165"/>
      <c r="BG76" s="1165"/>
      <c r="BH76" s="1165"/>
      <c r="BI76" s="1165"/>
      <c r="BJ76" s="1165"/>
    </row>
    <row r="77" spans="1:62" ht="20.399999999999999" x14ac:dyDescent="0.3">
      <c r="A77" s="1557" t="s">
        <v>41</v>
      </c>
      <c r="B77" s="1558"/>
      <c r="C77" s="1558"/>
      <c r="D77" s="1558"/>
      <c r="E77" s="1558"/>
      <c r="F77" s="1558"/>
      <c r="G77" s="1558"/>
      <c r="H77" s="1558"/>
      <c r="I77" s="1558"/>
      <c r="J77" s="1558"/>
      <c r="K77" s="1558"/>
      <c r="L77" s="1558"/>
      <c r="M77" s="1558"/>
      <c r="N77" s="1558"/>
      <c r="O77" s="1558"/>
      <c r="P77" s="1558"/>
      <c r="Q77" s="1558"/>
      <c r="R77" s="1558"/>
      <c r="S77" s="1558"/>
      <c r="T77" s="1558"/>
      <c r="U77" s="1558"/>
      <c r="V77" s="1558"/>
      <c r="W77" s="1558"/>
      <c r="X77" s="1558"/>
      <c r="Y77" s="1558"/>
      <c r="Z77" s="1558"/>
      <c r="AA77" s="1558"/>
      <c r="AB77" s="1558"/>
      <c r="AC77" s="1558"/>
      <c r="AD77" s="1558"/>
      <c r="AE77" s="1559"/>
      <c r="AF77" s="1151"/>
      <c r="AG77" s="1163"/>
      <c r="AH77" s="1163"/>
      <c r="AI77" s="1163"/>
      <c r="AJ77" s="1165"/>
      <c r="AK77" s="1165"/>
      <c r="AL77" s="1165"/>
      <c r="AM77" s="1165"/>
      <c r="AN77" s="1165"/>
      <c r="AO77" s="1165"/>
      <c r="AP77" s="1165"/>
      <c r="AQ77" s="1165"/>
      <c r="AR77" s="1165"/>
      <c r="AS77" s="1165"/>
      <c r="AT77" s="1165"/>
      <c r="AU77" s="1165"/>
      <c r="AV77" s="1165"/>
      <c r="AW77" s="1165"/>
      <c r="AX77" s="1165"/>
      <c r="AY77" s="1165"/>
      <c r="AZ77" s="1165"/>
      <c r="BA77" s="1165"/>
      <c r="BB77" s="1165"/>
      <c r="BC77" s="1165"/>
      <c r="BD77" s="1165"/>
      <c r="BE77" s="1165"/>
      <c r="BF77" s="1165"/>
      <c r="BG77" s="1165"/>
      <c r="BH77" s="1165"/>
      <c r="BI77" s="1165"/>
      <c r="BJ77" s="1165"/>
    </row>
    <row r="78" spans="1:62" ht="90" x14ac:dyDescent="0.3">
      <c r="A78" s="14" t="s">
        <v>26</v>
      </c>
      <c r="B78" s="11">
        <f>B79+B80+B82+B83</f>
        <v>52981.399999999994</v>
      </c>
      <c r="C78" s="11">
        <f t="shared" ref="C78:E78" si="74">C79+C80+C82+C83</f>
        <v>7775.3</v>
      </c>
      <c r="D78" s="11">
        <f t="shared" si="74"/>
        <v>7729.2</v>
      </c>
      <c r="E78" s="11">
        <f t="shared" si="74"/>
        <v>7729.2</v>
      </c>
      <c r="F78" s="16">
        <f>E78/B78*100</f>
        <v>14.588515969755425</v>
      </c>
      <c r="G78" s="16">
        <f>E78/C78*100</f>
        <v>99.407096832276565</v>
      </c>
      <c r="H78" s="11">
        <f>H79+H80+H82+H83</f>
        <v>0</v>
      </c>
      <c r="I78" s="11">
        <f t="shared" ref="I78:AE78" si="75">I79+I80+I82+I83</f>
        <v>0</v>
      </c>
      <c r="J78" s="11">
        <f t="shared" si="75"/>
        <v>12.5</v>
      </c>
      <c r="K78" s="11">
        <f t="shared" si="75"/>
        <v>12.5</v>
      </c>
      <c r="L78" s="11">
        <f t="shared" si="75"/>
        <v>105</v>
      </c>
      <c r="M78" s="11">
        <f t="shared" si="75"/>
        <v>105</v>
      </c>
      <c r="N78" s="11">
        <f t="shared" si="75"/>
        <v>5342.4</v>
      </c>
      <c r="O78" s="11">
        <f t="shared" si="75"/>
        <v>5336.8</v>
      </c>
      <c r="P78" s="11">
        <f t="shared" si="75"/>
        <v>3024.9</v>
      </c>
      <c r="Q78" s="11">
        <f t="shared" si="75"/>
        <v>2274.9</v>
      </c>
      <c r="R78" s="11">
        <f t="shared" si="75"/>
        <v>14030.3</v>
      </c>
      <c r="S78" s="11">
        <f t="shared" si="75"/>
        <v>0</v>
      </c>
      <c r="T78" s="11">
        <f t="shared" si="75"/>
        <v>7911.5000000000009</v>
      </c>
      <c r="U78" s="11">
        <f t="shared" si="75"/>
        <v>0</v>
      </c>
      <c r="V78" s="11">
        <f t="shared" si="75"/>
        <v>2852.2</v>
      </c>
      <c r="W78" s="11">
        <f t="shared" si="75"/>
        <v>0</v>
      </c>
      <c r="X78" s="11">
        <f t="shared" si="75"/>
        <v>0</v>
      </c>
      <c r="Y78" s="11">
        <f t="shared" si="75"/>
        <v>0</v>
      </c>
      <c r="Z78" s="11">
        <f t="shared" si="75"/>
        <v>585.30000000000007</v>
      </c>
      <c r="AA78" s="11">
        <f t="shared" si="75"/>
        <v>0</v>
      </c>
      <c r="AB78" s="11">
        <f t="shared" si="75"/>
        <v>0</v>
      </c>
      <c r="AC78" s="11">
        <f t="shared" si="75"/>
        <v>0</v>
      </c>
      <c r="AD78" s="11">
        <f t="shared" si="75"/>
        <v>19117.3</v>
      </c>
      <c r="AE78" s="11">
        <f t="shared" si="75"/>
        <v>0</v>
      </c>
      <c r="AF78" s="27" t="s">
        <v>608</v>
      </c>
      <c r="AG78" s="1163"/>
      <c r="AH78" s="1163"/>
      <c r="AI78" s="1163"/>
      <c r="AJ78" s="1165"/>
      <c r="AK78" s="1165"/>
      <c r="AL78" s="1165"/>
      <c r="AM78" s="1165"/>
      <c r="AN78" s="1165"/>
      <c r="AO78" s="1165"/>
      <c r="AP78" s="1165"/>
      <c r="AQ78" s="1165"/>
      <c r="AR78" s="1165"/>
      <c r="AS78" s="1165"/>
      <c r="AT78" s="1165"/>
      <c r="AU78" s="1165"/>
      <c r="AV78" s="1165"/>
      <c r="AW78" s="1165"/>
      <c r="AX78" s="1165"/>
      <c r="AY78" s="1165"/>
      <c r="AZ78" s="1165"/>
      <c r="BA78" s="1165"/>
      <c r="BB78" s="1165"/>
      <c r="BC78" s="1165"/>
      <c r="BD78" s="1165"/>
      <c r="BE78" s="1165"/>
      <c r="BF78" s="1165"/>
      <c r="BG78" s="1165"/>
      <c r="BH78" s="1165"/>
      <c r="BI78" s="1165"/>
      <c r="BJ78" s="1165"/>
    </row>
    <row r="79" spans="1:62" ht="18" x14ac:dyDescent="0.35">
      <c r="A79" s="17" t="s">
        <v>27</v>
      </c>
      <c r="B79" s="23">
        <f>B86+B93+B100</f>
        <v>30439.399999999994</v>
      </c>
      <c r="C79" s="23">
        <f>C86+C93+C100</f>
        <v>1002.8</v>
      </c>
      <c r="D79" s="23">
        <f t="shared" ref="D79:E79" si="76">D86+D93+D100</f>
        <v>1002.8</v>
      </c>
      <c r="E79" s="23">
        <f t="shared" si="76"/>
        <v>1002.8</v>
      </c>
      <c r="F79" s="19">
        <f t="shared" ref="F79:F83" si="77">E79/B79*100</f>
        <v>3.2944144759752167</v>
      </c>
      <c r="G79" s="19">
        <f t="shared" ref="G79:G83" si="78">E79/C79*100</f>
        <v>100</v>
      </c>
      <c r="H79" s="23">
        <f t="shared" ref="H79:AE83" si="79">H86+H93+H100</f>
        <v>0</v>
      </c>
      <c r="I79" s="23">
        <f t="shared" si="79"/>
        <v>0</v>
      </c>
      <c r="J79" s="23">
        <f t="shared" si="79"/>
        <v>0</v>
      </c>
      <c r="K79" s="23">
        <f t="shared" si="79"/>
        <v>0</v>
      </c>
      <c r="L79" s="23">
        <f t="shared" si="79"/>
        <v>0</v>
      </c>
      <c r="M79" s="23">
        <f t="shared" si="79"/>
        <v>0</v>
      </c>
      <c r="N79" s="23">
        <f t="shared" si="79"/>
        <v>1002.8</v>
      </c>
      <c r="O79" s="23">
        <f t="shared" si="79"/>
        <v>1002.8</v>
      </c>
      <c r="P79" s="23">
        <f t="shared" si="79"/>
        <v>0</v>
      </c>
      <c r="Q79" s="23">
        <f t="shared" si="79"/>
        <v>0</v>
      </c>
      <c r="R79" s="23">
        <f t="shared" si="79"/>
        <v>7130.7</v>
      </c>
      <c r="S79" s="23">
        <f t="shared" si="79"/>
        <v>0</v>
      </c>
      <c r="T79" s="23">
        <f t="shared" si="79"/>
        <v>6930.4000000000005</v>
      </c>
      <c r="U79" s="23">
        <f t="shared" si="79"/>
        <v>0</v>
      </c>
      <c r="V79" s="23">
        <f t="shared" si="79"/>
        <v>2565.1</v>
      </c>
      <c r="W79" s="23">
        <f t="shared" si="79"/>
        <v>0</v>
      </c>
      <c r="X79" s="23">
        <f t="shared" si="79"/>
        <v>0</v>
      </c>
      <c r="Y79" s="23">
        <f t="shared" si="79"/>
        <v>0</v>
      </c>
      <c r="Z79" s="23">
        <f t="shared" si="79"/>
        <v>495.1</v>
      </c>
      <c r="AA79" s="23">
        <f t="shared" si="79"/>
        <v>0</v>
      </c>
      <c r="AB79" s="23">
        <f t="shared" si="79"/>
        <v>0</v>
      </c>
      <c r="AC79" s="23">
        <f t="shared" si="79"/>
        <v>0</v>
      </c>
      <c r="AD79" s="23">
        <f t="shared" si="79"/>
        <v>12315.3</v>
      </c>
      <c r="AE79" s="23">
        <f t="shared" si="79"/>
        <v>0</v>
      </c>
      <c r="AF79" s="27"/>
      <c r="AG79" s="1163"/>
      <c r="AH79" s="1163"/>
      <c r="AI79" s="1163"/>
      <c r="AJ79" s="1165"/>
      <c r="AK79" s="1165"/>
      <c r="AL79" s="1165"/>
      <c r="AM79" s="1165"/>
      <c r="AN79" s="1165"/>
      <c r="AO79" s="1165"/>
      <c r="AP79" s="1165"/>
      <c r="AQ79" s="1165"/>
      <c r="AR79" s="1165"/>
      <c r="AS79" s="1165"/>
      <c r="AT79" s="1165"/>
      <c r="AU79" s="1165"/>
      <c r="AV79" s="1165"/>
      <c r="AW79" s="1165"/>
      <c r="AX79" s="1165"/>
      <c r="AY79" s="1165"/>
      <c r="AZ79" s="1165"/>
      <c r="BA79" s="1165"/>
      <c r="BB79" s="1165"/>
      <c r="BC79" s="1165"/>
      <c r="BD79" s="1165"/>
      <c r="BE79" s="1165"/>
      <c r="BF79" s="1165"/>
      <c r="BG79" s="1165"/>
      <c r="BH79" s="1165"/>
      <c r="BI79" s="1165"/>
      <c r="BJ79" s="1165"/>
    </row>
    <row r="80" spans="1:62" ht="18" x14ac:dyDescent="0.35">
      <c r="A80" s="17" t="s">
        <v>28</v>
      </c>
      <c r="B80" s="23">
        <f t="shared" ref="B80:E83" si="80">B87+B94+B101</f>
        <v>18542</v>
      </c>
      <c r="C80" s="23">
        <f t="shared" si="80"/>
        <v>2772.5</v>
      </c>
      <c r="D80" s="23">
        <f t="shared" si="80"/>
        <v>2726.4</v>
      </c>
      <c r="E80" s="23">
        <f t="shared" si="80"/>
        <v>2726.4</v>
      </c>
      <c r="F80" s="19">
        <f t="shared" si="77"/>
        <v>14.703915435228133</v>
      </c>
      <c r="G80" s="19">
        <f t="shared" si="78"/>
        <v>98.337240757439133</v>
      </c>
      <c r="H80" s="23">
        <f t="shared" si="79"/>
        <v>0</v>
      </c>
      <c r="I80" s="23">
        <f t="shared" si="79"/>
        <v>0</v>
      </c>
      <c r="J80" s="23">
        <f t="shared" si="79"/>
        <v>12.5</v>
      </c>
      <c r="K80" s="23">
        <f t="shared" si="79"/>
        <v>12.5</v>
      </c>
      <c r="L80" s="23">
        <f t="shared" si="79"/>
        <v>105</v>
      </c>
      <c r="M80" s="23">
        <f t="shared" si="79"/>
        <v>105</v>
      </c>
      <c r="N80" s="23">
        <f t="shared" si="79"/>
        <v>339.6</v>
      </c>
      <c r="O80" s="23">
        <f t="shared" si="79"/>
        <v>334</v>
      </c>
      <c r="P80" s="23">
        <f t="shared" si="79"/>
        <v>3024.9</v>
      </c>
      <c r="Q80" s="23">
        <f t="shared" si="79"/>
        <v>2274.9</v>
      </c>
      <c r="R80" s="23">
        <f t="shared" si="79"/>
        <v>6899.6</v>
      </c>
      <c r="S80" s="23">
        <f t="shared" si="79"/>
        <v>0</v>
      </c>
      <c r="T80" s="23">
        <f t="shared" si="79"/>
        <v>981.10000000000014</v>
      </c>
      <c r="U80" s="23">
        <f t="shared" si="79"/>
        <v>0</v>
      </c>
      <c r="V80" s="23">
        <f t="shared" si="79"/>
        <v>287.09999999999997</v>
      </c>
      <c r="W80" s="23">
        <f t="shared" si="79"/>
        <v>0</v>
      </c>
      <c r="X80" s="23">
        <f t="shared" si="79"/>
        <v>0</v>
      </c>
      <c r="Y80" s="23">
        <f t="shared" si="79"/>
        <v>0</v>
      </c>
      <c r="Z80" s="23">
        <f t="shared" si="79"/>
        <v>90.2</v>
      </c>
      <c r="AA80" s="23">
        <f t="shared" si="79"/>
        <v>0</v>
      </c>
      <c r="AB80" s="23">
        <f t="shared" si="79"/>
        <v>0</v>
      </c>
      <c r="AC80" s="23">
        <f t="shared" si="79"/>
        <v>0</v>
      </c>
      <c r="AD80" s="23">
        <f t="shared" si="79"/>
        <v>6802</v>
      </c>
      <c r="AE80" s="23">
        <f t="shared" si="79"/>
        <v>0</v>
      </c>
      <c r="AF80" s="27"/>
      <c r="AG80" s="1163"/>
      <c r="AH80" s="1163"/>
      <c r="AI80" s="1163"/>
      <c r="AJ80" s="1165"/>
      <c r="AK80" s="1165"/>
      <c r="AL80" s="1165"/>
      <c r="AM80" s="1165"/>
      <c r="AN80" s="1165"/>
      <c r="AO80" s="1165"/>
      <c r="AP80" s="1165"/>
      <c r="AQ80" s="1165"/>
      <c r="AR80" s="1165"/>
      <c r="AS80" s="1165"/>
      <c r="AT80" s="1165"/>
      <c r="AU80" s="1165"/>
      <c r="AV80" s="1165"/>
      <c r="AW80" s="1165"/>
      <c r="AX80" s="1165"/>
      <c r="AY80" s="1165"/>
      <c r="AZ80" s="1165"/>
      <c r="BA80" s="1165"/>
      <c r="BB80" s="1165"/>
      <c r="BC80" s="1165"/>
      <c r="BD80" s="1165"/>
      <c r="BE80" s="1165"/>
      <c r="BF80" s="1165"/>
      <c r="BG80" s="1165"/>
      <c r="BH80" s="1165"/>
      <c r="BI80" s="1165"/>
      <c r="BJ80" s="1165"/>
    </row>
    <row r="81" spans="1:62" ht="36" x14ac:dyDescent="0.35">
      <c r="A81" s="17" t="s">
        <v>42</v>
      </c>
      <c r="B81" s="23">
        <f t="shared" si="80"/>
        <v>4148.3</v>
      </c>
      <c r="C81" s="23">
        <f>C88+C95+C102</f>
        <v>334</v>
      </c>
      <c r="D81" s="23">
        <f t="shared" si="80"/>
        <v>334</v>
      </c>
      <c r="E81" s="23">
        <f t="shared" si="80"/>
        <v>334</v>
      </c>
      <c r="F81" s="19">
        <f t="shared" si="77"/>
        <v>8.0514909722054817</v>
      </c>
      <c r="G81" s="19">
        <f t="shared" si="78"/>
        <v>100</v>
      </c>
      <c r="H81" s="23">
        <f t="shared" si="79"/>
        <v>0</v>
      </c>
      <c r="I81" s="23">
        <f t="shared" si="79"/>
        <v>0</v>
      </c>
      <c r="J81" s="23">
        <f t="shared" si="79"/>
        <v>0</v>
      </c>
      <c r="K81" s="23">
        <f t="shared" si="79"/>
        <v>0</v>
      </c>
      <c r="L81" s="23">
        <f t="shared" si="79"/>
        <v>0</v>
      </c>
      <c r="M81" s="23">
        <f t="shared" si="79"/>
        <v>0</v>
      </c>
      <c r="N81" s="23">
        <f t="shared" si="79"/>
        <v>334</v>
      </c>
      <c r="O81" s="23">
        <f t="shared" si="79"/>
        <v>334</v>
      </c>
      <c r="P81" s="23">
        <f t="shared" si="79"/>
        <v>0</v>
      </c>
      <c r="Q81" s="23">
        <f t="shared" si="79"/>
        <v>0</v>
      </c>
      <c r="R81" s="23">
        <f t="shared" si="79"/>
        <v>0</v>
      </c>
      <c r="S81" s="23">
        <f t="shared" si="79"/>
        <v>0</v>
      </c>
      <c r="T81" s="23">
        <f t="shared" si="79"/>
        <v>129.30000000000001</v>
      </c>
      <c r="U81" s="23">
        <f t="shared" si="79"/>
        <v>0</v>
      </c>
      <c r="V81" s="23">
        <f t="shared" si="79"/>
        <v>0</v>
      </c>
      <c r="W81" s="23">
        <f t="shared" si="79"/>
        <v>0</v>
      </c>
      <c r="X81" s="23">
        <f t="shared" si="79"/>
        <v>0</v>
      </c>
      <c r="Y81" s="23">
        <f t="shared" si="79"/>
        <v>0</v>
      </c>
      <c r="Z81" s="23">
        <f t="shared" si="79"/>
        <v>0</v>
      </c>
      <c r="AA81" s="23">
        <f t="shared" si="79"/>
        <v>0</v>
      </c>
      <c r="AB81" s="23">
        <f t="shared" si="79"/>
        <v>0</v>
      </c>
      <c r="AC81" s="23">
        <f t="shared" si="79"/>
        <v>0</v>
      </c>
      <c r="AD81" s="23">
        <f t="shared" si="79"/>
        <v>3685</v>
      </c>
      <c r="AE81" s="23">
        <f t="shared" si="79"/>
        <v>0</v>
      </c>
      <c r="AF81" s="27"/>
      <c r="AG81" s="1163"/>
      <c r="AH81" s="1163"/>
      <c r="AI81" s="1163"/>
      <c r="AJ81" s="1165"/>
      <c r="AK81" s="1165"/>
      <c r="AL81" s="1165"/>
      <c r="AM81" s="1165"/>
      <c r="AN81" s="1165"/>
      <c r="AO81" s="1165"/>
      <c r="AP81" s="1165"/>
      <c r="AQ81" s="1165"/>
      <c r="AR81" s="1165"/>
      <c r="AS81" s="1165"/>
      <c r="AT81" s="1165"/>
      <c r="AU81" s="1165"/>
      <c r="AV81" s="1165"/>
      <c r="AW81" s="1165"/>
      <c r="AX81" s="1165"/>
      <c r="AY81" s="1165"/>
      <c r="AZ81" s="1165"/>
      <c r="BA81" s="1165"/>
      <c r="BB81" s="1165"/>
      <c r="BC81" s="1165"/>
      <c r="BD81" s="1165"/>
      <c r="BE81" s="1165"/>
      <c r="BF81" s="1165"/>
      <c r="BG81" s="1165"/>
      <c r="BH81" s="1165"/>
      <c r="BI81" s="1165"/>
      <c r="BJ81" s="1165"/>
    </row>
    <row r="82" spans="1:62" ht="18" x14ac:dyDescent="0.35">
      <c r="A82" s="17" t="s">
        <v>29</v>
      </c>
      <c r="B82" s="23">
        <f t="shared" si="80"/>
        <v>0</v>
      </c>
      <c r="C82" s="23">
        <f t="shared" si="80"/>
        <v>0</v>
      </c>
      <c r="D82" s="23">
        <f t="shared" si="80"/>
        <v>0</v>
      </c>
      <c r="E82" s="23">
        <f t="shared" si="80"/>
        <v>0</v>
      </c>
      <c r="F82" s="19" t="e">
        <f t="shared" si="77"/>
        <v>#DIV/0!</v>
      </c>
      <c r="G82" s="19" t="e">
        <f t="shared" si="78"/>
        <v>#DIV/0!</v>
      </c>
      <c r="H82" s="23">
        <f t="shared" si="79"/>
        <v>0</v>
      </c>
      <c r="I82" s="23">
        <f t="shared" si="79"/>
        <v>0</v>
      </c>
      <c r="J82" s="23">
        <f t="shared" si="79"/>
        <v>0</v>
      </c>
      <c r="K82" s="23">
        <f t="shared" si="79"/>
        <v>0</v>
      </c>
      <c r="L82" s="23">
        <f t="shared" si="79"/>
        <v>0</v>
      </c>
      <c r="M82" s="23">
        <f t="shared" si="79"/>
        <v>0</v>
      </c>
      <c r="N82" s="23">
        <f t="shared" si="79"/>
        <v>0</v>
      </c>
      <c r="O82" s="23">
        <f t="shared" si="79"/>
        <v>0</v>
      </c>
      <c r="P82" s="23">
        <f t="shared" si="79"/>
        <v>0</v>
      </c>
      <c r="Q82" s="23">
        <f t="shared" si="79"/>
        <v>0</v>
      </c>
      <c r="R82" s="23">
        <f t="shared" si="79"/>
        <v>0</v>
      </c>
      <c r="S82" s="23">
        <f t="shared" si="79"/>
        <v>0</v>
      </c>
      <c r="T82" s="23">
        <f t="shared" si="79"/>
        <v>0</v>
      </c>
      <c r="U82" s="23">
        <f t="shared" si="79"/>
        <v>0</v>
      </c>
      <c r="V82" s="23">
        <f t="shared" si="79"/>
        <v>0</v>
      </c>
      <c r="W82" s="23">
        <f t="shared" si="79"/>
        <v>0</v>
      </c>
      <c r="X82" s="23">
        <f t="shared" si="79"/>
        <v>0</v>
      </c>
      <c r="Y82" s="23">
        <f t="shared" si="79"/>
        <v>0</v>
      </c>
      <c r="Z82" s="23">
        <f t="shared" si="79"/>
        <v>0</v>
      </c>
      <c r="AA82" s="23">
        <f t="shared" si="79"/>
        <v>0</v>
      </c>
      <c r="AB82" s="23">
        <f t="shared" si="79"/>
        <v>0</v>
      </c>
      <c r="AC82" s="23">
        <f t="shared" si="79"/>
        <v>0</v>
      </c>
      <c r="AD82" s="23">
        <f t="shared" si="79"/>
        <v>0</v>
      </c>
      <c r="AE82" s="23">
        <f t="shared" si="79"/>
        <v>0</v>
      </c>
      <c r="AF82" s="27"/>
      <c r="AG82" s="1163"/>
      <c r="AH82" s="1163"/>
      <c r="AI82" s="1163"/>
      <c r="AJ82" s="1165"/>
      <c r="AK82" s="1165"/>
      <c r="AL82" s="1165"/>
      <c r="AM82" s="1165"/>
      <c r="AN82" s="1165"/>
      <c r="AO82" s="1165"/>
      <c r="AP82" s="1165"/>
      <c r="AQ82" s="1165"/>
      <c r="AR82" s="1165"/>
      <c r="AS82" s="1165"/>
      <c r="AT82" s="1165"/>
      <c r="AU82" s="1165"/>
      <c r="AV82" s="1165"/>
      <c r="AW82" s="1165"/>
      <c r="AX82" s="1165"/>
      <c r="AY82" s="1165"/>
      <c r="AZ82" s="1165"/>
      <c r="BA82" s="1165"/>
      <c r="BB82" s="1165"/>
      <c r="BC82" s="1165"/>
      <c r="BD82" s="1165"/>
      <c r="BE82" s="1165"/>
      <c r="BF82" s="1165"/>
      <c r="BG82" s="1165"/>
      <c r="BH82" s="1165"/>
      <c r="BI82" s="1165"/>
      <c r="BJ82" s="1165"/>
    </row>
    <row r="83" spans="1:62" ht="18" x14ac:dyDescent="0.35">
      <c r="A83" s="17" t="s">
        <v>30</v>
      </c>
      <c r="B83" s="23">
        <f t="shared" si="80"/>
        <v>4000</v>
      </c>
      <c r="C83" s="23">
        <f t="shared" si="80"/>
        <v>4000</v>
      </c>
      <c r="D83" s="23">
        <f t="shared" si="80"/>
        <v>4000</v>
      </c>
      <c r="E83" s="23">
        <f t="shared" si="80"/>
        <v>4000</v>
      </c>
      <c r="F83" s="19">
        <f t="shared" si="77"/>
        <v>100</v>
      </c>
      <c r="G83" s="19">
        <f t="shared" si="78"/>
        <v>100</v>
      </c>
      <c r="H83" s="23">
        <f t="shared" si="79"/>
        <v>0</v>
      </c>
      <c r="I83" s="23">
        <f t="shared" si="79"/>
        <v>0</v>
      </c>
      <c r="J83" s="23">
        <f t="shared" si="79"/>
        <v>0</v>
      </c>
      <c r="K83" s="23">
        <f t="shared" si="79"/>
        <v>0</v>
      </c>
      <c r="L83" s="23">
        <f t="shared" si="79"/>
        <v>0</v>
      </c>
      <c r="M83" s="23">
        <f t="shared" si="79"/>
        <v>0</v>
      </c>
      <c r="N83" s="23">
        <f t="shared" si="79"/>
        <v>4000</v>
      </c>
      <c r="O83" s="23">
        <f t="shared" si="79"/>
        <v>4000</v>
      </c>
      <c r="P83" s="23">
        <f t="shared" si="79"/>
        <v>0</v>
      </c>
      <c r="Q83" s="23">
        <f t="shared" si="79"/>
        <v>0</v>
      </c>
      <c r="R83" s="23">
        <f t="shared" si="79"/>
        <v>0</v>
      </c>
      <c r="S83" s="23">
        <f t="shared" si="79"/>
        <v>0</v>
      </c>
      <c r="T83" s="23">
        <f t="shared" si="79"/>
        <v>0</v>
      </c>
      <c r="U83" s="23">
        <f t="shared" si="79"/>
        <v>0</v>
      </c>
      <c r="V83" s="23">
        <f t="shared" si="79"/>
        <v>0</v>
      </c>
      <c r="W83" s="23">
        <f t="shared" si="79"/>
        <v>0</v>
      </c>
      <c r="X83" s="23">
        <f t="shared" si="79"/>
        <v>0</v>
      </c>
      <c r="Y83" s="23">
        <f t="shared" si="79"/>
        <v>0</v>
      </c>
      <c r="Z83" s="23">
        <f t="shared" si="79"/>
        <v>0</v>
      </c>
      <c r="AA83" s="23">
        <f t="shared" si="79"/>
        <v>0</v>
      </c>
      <c r="AB83" s="23">
        <f t="shared" si="79"/>
        <v>0</v>
      </c>
      <c r="AC83" s="23">
        <f t="shared" si="79"/>
        <v>0</v>
      </c>
      <c r="AD83" s="23">
        <f t="shared" si="79"/>
        <v>0</v>
      </c>
      <c r="AE83" s="23">
        <f t="shared" si="79"/>
        <v>0</v>
      </c>
      <c r="AF83" s="27"/>
      <c r="AG83" s="1163"/>
      <c r="AH83" s="1163"/>
      <c r="AI83" s="1163"/>
      <c r="AJ83" s="1165"/>
      <c r="AK83" s="1165"/>
      <c r="AL83" s="1165"/>
      <c r="AM83" s="1165"/>
      <c r="AN83" s="1165"/>
      <c r="AO83" s="1165"/>
      <c r="AP83" s="1165"/>
      <c r="AQ83" s="1165"/>
      <c r="AR83" s="1165"/>
      <c r="AS83" s="1165"/>
      <c r="AT83" s="1165"/>
      <c r="AU83" s="1165"/>
      <c r="AV83" s="1165"/>
      <c r="AW83" s="1165"/>
      <c r="AX83" s="1165"/>
      <c r="AY83" s="1165"/>
      <c r="AZ83" s="1165"/>
      <c r="BA83" s="1165"/>
      <c r="BB83" s="1165"/>
      <c r="BC83" s="1165"/>
      <c r="BD83" s="1165"/>
      <c r="BE83" s="1165"/>
      <c r="BF83" s="1165"/>
      <c r="BG83" s="1165"/>
      <c r="BH83" s="1165"/>
      <c r="BI83" s="1165"/>
      <c r="BJ83" s="1165"/>
    </row>
    <row r="84" spans="1:62" ht="18" x14ac:dyDescent="0.3">
      <c r="A84" s="1547" t="s">
        <v>43</v>
      </c>
      <c r="B84" s="1548"/>
      <c r="C84" s="1548"/>
      <c r="D84" s="1548"/>
      <c r="E84" s="1548"/>
      <c r="F84" s="1548"/>
      <c r="G84" s="1548"/>
      <c r="H84" s="1548"/>
      <c r="I84" s="1548"/>
      <c r="J84" s="1548"/>
      <c r="K84" s="1548"/>
      <c r="L84" s="1548"/>
      <c r="M84" s="1548"/>
      <c r="N84" s="1548"/>
      <c r="O84" s="1548"/>
      <c r="P84" s="1548"/>
      <c r="Q84" s="1548"/>
      <c r="R84" s="1548"/>
      <c r="S84" s="1548"/>
      <c r="T84" s="1548"/>
      <c r="U84" s="1548"/>
      <c r="V84" s="1548"/>
      <c r="W84" s="1548"/>
      <c r="X84" s="1548"/>
      <c r="Y84" s="1548"/>
      <c r="Z84" s="1548"/>
      <c r="AA84" s="1548"/>
      <c r="AB84" s="1548"/>
      <c r="AC84" s="1548"/>
      <c r="AD84" s="1548"/>
      <c r="AE84" s="1549"/>
      <c r="AF84" s="1553"/>
      <c r="AG84" s="1163"/>
      <c r="AH84" s="1163"/>
      <c r="AI84" s="1163"/>
      <c r="AJ84" s="1165"/>
      <c r="AK84" s="1165"/>
      <c r="AL84" s="1165"/>
      <c r="AM84" s="1165"/>
      <c r="AN84" s="1165"/>
      <c r="AO84" s="1165"/>
      <c r="AP84" s="1165"/>
      <c r="AQ84" s="1165"/>
      <c r="AR84" s="1165"/>
      <c r="AS84" s="1165"/>
      <c r="AT84" s="1165"/>
      <c r="AU84" s="1165"/>
      <c r="AV84" s="1165"/>
      <c r="AW84" s="1165"/>
      <c r="AX84" s="1165"/>
      <c r="AY84" s="1165"/>
      <c r="AZ84" s="1165"/>
      <c r="BA84" s="1165"/>
      <c r="BB84" s="1165"/>
      <c r="BC84" s="1165"/>
      <c r="BD84" s="1165"/>
      <c r="BE84" s="1165"/>
      <c r="BF84" s="1165"/>
      <c r="BG84" s="1165"/>
      <c r="BH84" s="1165"/>
      <c r="BI84" s="1165"/>
      <c r="BJ84" s="1165"/>
    </row>
    <row r="85" spans="1:62" ht="17.399999999999999" x14ac:dyDescent="0.3">
      <c r="A85" s="14" t="s">
        <v>26</v>
      </c>
      <c r="B85" s="22">
        <f>H85+J85+L85+N85+P85+R85+T85+V85+X85+Z85+AB85+AD85</f>
        <v>50445.3</v>
      </c>
      <c r="C85" s="11">
        <f t="shared" ref="C85:E85" si="81">C86+C87+C89+C90</f>
        <v>7701.8</v>
      </c>
      <c r="D85" s="11">
        <f t="shared" si="81"/>
        <v>7701.8</v>
      </c>
      <c r="E85" s="11">
        <f t="shared" si="81"/>
        <v>7701.8</v>
      </c>
      <c r="F85" s="16">
        <f>E85/B85*100</f>
        <v>15.267626518228655</v>
      </c>
      <c r="G85" s="16">
        <f>E85/C85*100</f>
        <v>100</v>
      </c>
      <c r="H85" s="11">
        <f>H86+H87+H89+H90</f>
        <v>0</v>
      </c>
      <c r="I85" s="11">
        <f t="shared" ref="I85:AE85" si="82">I86+I87+I89+I90</f>
        <v>0</v>
      </c>
      <c r="J85" s="11">
        <f t="shared" si="82"/>
        <v>0</v>
      </c>
      <c r="K85" s="11">
        <f t="shared" si="82"/>
        <v>0</v>
      </c>
      <c r="L85" s="11">
        <f t="shared" si="82"/>
        <v>105</v>
      </c>
      <c r="M85" s="11">
        <f t="shared" si="82"/>
        <v>105</v>
      </c>
      <c r="N85" s="11">
        <f t="shared" si="82"/>
        <v>5336.8</v>
      </c>
      <c r="O85" s="11">
        <f t="shared" si="82"/>
        <v>5336.8</v>
      </c>
      <c r="P85" s="11">
        <f t="shared" si="82"/>
        <v>2260</v>
      </c>
      <c r="Q85" s="11">
        <f t="shared" si="82"/>
        <v>2260</v>
      </c>
      <c r="R85" s="11">
        <f t="shared" si="82"/>
        <v>13388.9</v>
      </c>
      <c r="S85" s="11">
        <f t="shared" si="82"/>
        <v>0</v>
      </c>
      <c r="T85" s="11">
        <f t="shared" si="82"/>
        <v>7086.9000000000005</v>
      </c>
      <c r="U85" s="11">
        <f t="shared" si="82"/>
        <v>0</v>
      </c>
      <c r="V85" s="11">
        <f t="shared" si="82"/>
        <v>2565.1</v>
      </c>
      <c r="W85" s="11">
        <f t="shared" si="82"/>
        <v>0</v>
      </c>
      <c r="X85" s="11">
        <f t="shared" si="82"/>
        <v>0</v>
      </c>
      <c r="Y85" s="11">
        <f t="shared" si="82"/>
        <v>0</v>
      </c>
      <c r="Z85" s="11">
        <f t="shared" si="82"/>
        <v>585.30000000000007</v>
      </c>
      <c r="AA85" s="11">
        <f t="shared" si="82"/>
        <v>0</v>
      </c>
      <c r="AB85" s="11">
        <f t="shared" si="82"/>
        <v>0</v>
      </c>
      <c r="AC85" s="11">
        <f t="shared" si="82"/>
        <v>0</v>
      </c>
      <c r="AD85" s="11">
        <f t="shared" si="82"/>
        <v>19117.3</v>
      </c>
      <c r="AE85" s="11">
        <f t="shared" si="82"/>
        <v>0</v>
      </c>
      <c r="AF85" s="1554"/>
      <c r="AG85" s="1163"/>
      <c r="AH85" s="1163"/>
      <c r="AI85" s="1163"/>
      <c r="AJ85" s="1165"/>
      <c r="AK85" s="1165"/>
      <c r="AL85" s="1165"/>
      <c r="AM85" s="1165"/>
      <c r="AN85" s="1165"/>
      <c r="AO85" s="1165"/>
      <c r="AP85" s="1165"/>
      <c r="AQ85" s="1165"/>
      <c r="AR85" s="1165"/>
      <c r="AS85" s="1165"/>
      <c r="AT85" s="1165"/>
      <c r="AU85" s="1165"/>
      <c r="AV85" s="1165"/>
      <c r="AW85" s="1165"/>
      <c r="AX85" s="1165"/>
      <c r="AY85" s="1165"/>
      <c r="AZ85" s="1165"/>
      <c r="BA85" s="1165"/>
      <c r="BB85" s="1165"/>
      <c r="BC85" s="1165"/>
      <c r="BD85" s="1165"/>
      <c r="BE85" s="1165"/>
      <c r="BF85" s="1165"/>
      <c r="BG85" s="1165"/>
      <c r="BH85" s="1165"/>
      <c r="BI85" s="1165"/>
      <c r="BJ85" s="1165"/>
    </row>
    <row r="86" spans="1:62" ht="18" x14ac:dyDescent="0.35">
      <c r="A86" s="17" t="s">
        <v>27</v>
      </c>
      <c r="B86" s="23">
        <f>H86+J86+L86+N86+P86+R86+T86+V86+X86+Z86+AB86+AD86</f>
        <v>30051.799999999996</v>
      </c>
      <c r="C86" s="23">
        <f>H86+N86+P86</f>
        <v>1002.8</v>
      </c>
      <c r="D86" s="24">
        <f>E86</f>
        <v>1002.8</v>
      </c>
      <c r="E86" s="23">
        <f>I86+K86+M86+O86+Q86+S86+U86+W86+Y86+AA86+AC86+AE86</f>
        <v>1002.8</v>
      </c>
      <c r="F86" s="19">
        <f>E86/B86*100</f>
        <v>3.3369049441298029</v>
      </c>
      <c r="G86" s="19">
        <f>E86/C86*100</f>
        <v>100</v>
      </c>
      <c r="H86" s="18"/>
      <c r="I86" s="18"/>
      <c r="J86" s="18"/>
      <c r="K86" s="18"/>
      <c r="L86" s="18"/>
      <c r="M86" s="18"/>
      <c r="N86" s="18">
        <v>1002.8</v>
      </c>
      <c r="O86" s="18">
        <v>1002.8</v>
      </c>
      <c r="P86" s="18"/>
      <c r="Q86" s="18"/>
      <c r="R86" s="18">
        <v>7130.7</v>
      </c>
      <c r="S86" s="18"/>
      <c r="T86" s="18">
        <v>6542.8</v>
      </c>
      <c r="U86" s="18"/>
      <c r="V86" s="18">
        <v>2565.1</v>
      </c>
      <c r="W86" s="18"/>
      <c r="X86" s="18"/>
      <c r="Y86" s="18"/>
      <c r="Z86" s="18">
        <v>495.1</v>
      </c>
      <c r="AA86" s="18"/>
      <c r="AB86" s="18"/>
      <c r="AC86" s="18"/>
      <c r="AD86" s="18">
        <v>12315.3</v>
      </c>
      <c r="AE86" s="18"/>
      <c r="AF86" s="1554"/>
      <c r="AG86" s="1163"/>
      <c r="AH86" s="1163"/>
      <c r="AI86" s="1163"/>
      <c r="AJ86" s="1165"/>
      <c r="AK86" s="1165"/>
      <c r="AL86" s="1165"/>
      <c r="AM86" s="1165"/>
      <c r="AN86" s="1165"/>
      <c r="AO86" s="1165"/>
      <c r="AP86" s="1165"/>
      <c r="AQ86" s="1165"/>
      <c r="AR86" s="1165"/>
      <c r="AS86" s="1165"/>
      <c r="AT86" s="1165"/>
      <c r="AU86" s="1165"/>
      <c r="AV86" s="1165"/>
      <c r="AW86" s="1165"/>
      <c r="AX86" s="1165"/>
      <c r="AY86" s="1165"/>
      <c r="AZ86" s="1165"/>
      <c r="BA86" s="1165"/>
      <c r="BB86" s="1165"/>
      <c r="BC86" s="1165"/>
      <c r="BD86" s="1165"/>
      <c r="BE86" s="1165"/>
      <c r="BF86" s="1165"/>
      <c r="BG86" s="1165"/>
      <c r="BH86" s="1165"/>
      <c r="BI86" s="1165"/>
      <c r="BJ86" s="1165"/>
    </row>
    <row r="87" spans="1:62" ht="18" x14ac:dyDescent="0.35">
      <c r="A87" s="17" t="s">
        <v>28</v>
      </c>
      <c r="B87" s="23">
        <f t="shared" ref="B87:B90" si="83">H87+J87+L87+N87+P87+R87+T87+V87+X87+Z87+AB87+AD87</f>
        <v>16393.5</v>
      </c>
      <c r="C87" s="23">
        <f>H87+J87+L87+N87+P87</f>
        <v>2699</v>
      </c>
      <c r="D87" s="24">
        <f>E87</f>
        <v>2699</v>
      </c>
      <c r="E87" s="23">
        <f>I87+K87+M87+O87+Q87+S87+U87+W87+Y87+AA87+AC87+AE87</f>
        <v>2699</v>
      </c>
      <c r="F87" s="19">
        <f t="shared" ref="F87:F90" si="84">E87/B87*100</f>
        <v>16.463842376551682</v>
      </c>
      <c r="G87" s="19">
        <f>E87/C87*100</f>
        <v>100</v>
      </c>
      <c r="H87" s="18"/>
      <c r="I87" s="18"/>
      <c r="J87" s="18"/>
      <c r="K87" s="18"/>
      <c r="L87" s="18">
        <v>105</v>
      </c>
      <c r="M87" s="18">
        <v>105</v>
      </c>
      <c r="N87" s="18">
        <v>334</v>
      </c>
      <c r="O87" s="18">
        <v>334</v>
      </c>
      <c r="P87" s="18">
        <v>2260</v>
      </c>
      <c r="Q87" s="18">
        <v>2260</v>
      </c>
      <c r="R87" s="18">
        <v>6258.2</v>
      </c>
      <c r="S87" s="18"/>
      <c r="T87" s="18">
        <v>544.1</v>
      </c>
      <c r="U87" s="18"/>
      <c r="V87" s="18"/>
      <c r="W87" s="18"/>
      <c r="X87" s="18"/>
      <c r="Y87" s="18"/>
      <c r="Z87" s="18">
        <v>90.2</v>
      </c>
      <c r="AA87" s="18"/>
      <c r="AB87" s="18"/>
      <c r="AC87" s="18"/>
      <c r="AD87" s="18">
        <v>6802</v>
      </c>
      <c r="AE87" s="18"/>
      <c r="AF87" s="1554"/>
      <c r="AG87" s="1163"/>
      <c r="AH87" s="1163"/>
      <c r="AI87" s="1163"/>
      <c r="AJ87" s="1165"/>
      <c r="AK87" s="1165"/>
      <c r="AL87" s="1165"/>
      <c r="AM87" s="1165"/>
      <c r="AN87" s="1165"/>
      <c r="AO87" s="1165"/>
      <c r="AP87" s="1165"/>
      <c r="AQ87" s="1165"/>
      <c r="AR87" s="1165"/>
      <c r="AS87" s="1165"/>
      <c r="AT87" s="1165"/>
      <c r="AU87" s="1165"/>
      <c r="AV87" s="1165"/>
      <c r="AW87" s="1165"/>
      <c r="AX87" s="1165"/>
      <c r="AY87" s="1165"/>
      <c r="AZ87" s="1165"/>
      <c r="BA87" s="1165"/>
      <c r="BB87" s="1165"/>
      <c r="BC87" s="1165"/>
      <c r="BD87" s="1165"/>
      <c r="BE87" s="1165"/>
      <c r="BF87" s="1165"/>
      <c r="BG87" s="1165"/>
      <c r="BH87" s="1165"/>
      <c r="BI87" s="1165"/>
      <c r="BJ87" s="1165"/>
    </row>
    <row r="88" spans="1:62" ht="36" x14ac:dyDescent="0.35">
      <c r="A88" s="17" t="s">
        <v>42</v>
      </c>
      <c r="B88" s="23">
        <f>H88+J88+L88+N88+P88+R88+T88+V88+X88+Z88+AB88+AD88</f>
        <v>4019</v>
      </c>
      <c r="C88" s="23">
        <f>H88+N88</f>
        <v>334</v>
      </c>
      <c r="D88" s="23">
        <f>E88</f>
        <v>334</v>
      </c>
      <c r="E88" s="23">
        <f t="shared" ref="E88:E90" si="85">I88+K88+M88+O88+Q88+S88+U88+W88+Y88+AA88+AC88+AE88</f>
        <v>334</v>
      </c>
      <c r="F88" s="19">
        <f t="shared" si="84"/>
        <v>8.3105250062204519</v>
      </c>
      <c r="G88" s="19">
        <f t="shared" ref="G88:G90" si="86">E88/C88*100</f>
        <v>100</v>
      </c>
      <c r="H88" s="18"/>
      <c r="I88" s="18"/>
      <c r="J88" s="18"/>
      <c r="K88" s="18"/>
      <c r="L88" s="18"/>
      <c r="M88" s="18"/>
      <c r="N88" s="18">
        <v>334</v>
      </c>
      <c r="O88" s="18">
        <v>334</v>
      </c>
      <c r="P88" s="18"/>
      <c r="Q88" s="18"/>
      <c r="R88" s="18"/>
      <c r="S88" s="18"/>
      <c r="T88" s="18"/>
      <c r="U88" s="18"/>
      <c r="V88" s="18"/>
      <c r="W88" s="18"/>
      <c r="X88" s="18"/>
      <c r="Y88" s="18"/>
      <c r="Z88" s="18"/>
      <c r="AA88" s="18"/>
      <c r="AB88" s="18"/>
      <c r="AC88" s="18"/>
      <c r="AD88" s="18">
        <v>3685</v>
      </c>
      <c r="AE88" s="18"/>
      <c r="AF88" s="1554"/>
      <c r="AG88" s="1163"/>
      <c r="AH88" s="1163"/>
      <c r="AI88" s="1163"/>
      <c r="AJ88" s="1165"/>
      <c r="AK88" s="1165"/>
      <c r="AL88" s="1165"/>
      <c r="AM88" s="1165"/>
      <c r="AN88" s="1165"/>
      <c r="AO88" s="1165"/>
      <c r="AP88" s="1165"/>
      <c r="AQ88" s="1165"/>
      <c r="AR88" s="1165"/>
      <c r="AS88" s="1165"/>
      <c r="AT88" s="1165"/>
      <c r="AU88" s="1165"/>
      <c r="AV88" s="1165"/>
      <c r="AW88" s="1165"/>
      <c r="AX88" s="1165"/>
      <c r="AY88" s="1165"/>
      <c r="AZ88" s="1165"/>
      <c r="BA88" s="1165"/>
      <c r="BB88" s="1165"/>
      <c r="BC88" s="1165"/>
      <c r="BD88" s="1165"/>
      <c r="BE88" s="1165"/>
      <c r="BF88" s="1165"/>
      <c r="BG88" s="1165"/>
      <c r="BH88" s="1165"/>
      <c r="BI88" s="1165"/>
      <c r="BJ88" s="1165"/>
    </row>
    <row r="89" spans="1:62" ht="18" x14ac:dyDescent="0.35">
      <c r="A89" s="17" t="s">
        <v>29</v>
      </c>
      <c r="B89" s="23">
        <f t="shared" si="83"/>
        <v>0</v>
      </c>
      <c r="C89" s="23">
        <f t="shared" ref="C89" si="87">H89</f>
        <v>0</v>
      </c>
      <c r="D89" s="24"/>
      <c r="E89" s="23">
        <f t="shared" si="85"/>
        <v>0</v>
      </c>
      <c r="F89" s="19" t="e">
        <f t="shared" si="84"/>
        <v>#DIV/0!</v>
      </c>
      <c r="G89" s="19" t="e">
        <f t="shared" si="86"/>
        <v>#DIV/0!</v>
      </c>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554"/>
      <c r="AG89" s="1163"/>
      <c r="AH89" s="1163"/>
      <c r="AI89" s="1163"/>
      <c r="AJ89" s="1165"/>
      <c r="AK89" s="1165"/>
      <c r="AL89" s="1165"/>
      <c r="AM89" s="1165"/>
      <c r="AN89" s="1165"/>
      <c r="AO89" s="1165"/>
      <c r="AP89" s="1165"/>
      <c r="AQ89" s="1165"/>
      <c r="AR89" s="1165"/>
      <c r="AS89" s="1165"/>
      <c r="AT89" s="1165"/>
      <c r="AU89" s="1165"/>
      <c r="AV89" s="1165"/>
      <c r="AW89" s="1165"/>
      <c r="AX89" s="1165"/>
      <c r="AY89" s="1165"/>
      <c r="AZ89" s="1165"/>
      <c r="BA89" s="1165"/>
      <c r="BB89" s="1165"/>
      <c r="BC89" s="1165"/>
      <c r="BD89" s="1165"/>
      <c r="BE89" s="1165"/>
      <c r="BF89" s="1165"/>
      <c r="BG89" s="1165"/>
      <c r="BH89" s="1165"/>
      <c r="BI89" s="1165"/>
      <c r="BJ89" s="1165"/>
    </row>
    <row r="90" spans="1:62" ht="18" x14ac:dyDescent="0.35">
      <c r="A90" s="17" t="s">
        <v>30</v>
      </c>
      <c r="B90" s="23">
        <f t="shared" si="83"/>
        <v>4000</v>
      </c>
      <c r="C90" s="23">
        <f>H90+N90</f>
        <v>4000</v>
      </c>
      <c r="D90" s="24">
        <f>E90</f>
        <v>4000</v>
      </c>
      <c r="E90" s="23">
        <f t="shared" si="85"/>
        <v>4000</v>
      </c>
      <c r="F90" s="19">
        <f t="shared" si="84"/>
        <v>100</v>
      </c>
      <c r="G90" s="19">
        <f t="shared" si="86"/>
        <v>100</v>
      </c>
      <c r="H90" s="11"/>
      <c r="I90" s="11"/>
      <c r="J90" s="11"/>
      <c r="K90" s="11"/>
      <c r="L90" s="11"/>
      <c r="M90" s="11"/>
      <c r="N90" s="11">
        <v>4000</v>
      </c>
      <c r="O90" s="11">
        <v>4000</v>
      </c>
      <c r="P90" s="11"/>
      <c r="Q90" s="11"/>
      <c r="R90" s="11"/>
      <c r="S90" s="11"/>
      <c r="T90" s="11"/>
      <c r="U90" s="11"/>
      <c r="V90" s="11"/>
      <c r="W90" s="11"/>
      <c r="X90" s="11"/>
      <c r="Y90" s="11"/>
      <c r="Z90" s="11"/>
      <c r="AA90" s="11"/>
      <c r="AB90" s="11"/>
      <c r="AC90" s="11"/>
      <c r="AD90" s="11"/>
      <c r="AE90" s="11"/>
      <c r="AF90" s="1554"/>
      <c r="AG90" s="1163"/>
      <c r="AH90" s="1163"/>
      <c r="AI90" s="1163"/>
      <c r="AJ90" s="1165"/>
      <c r="AK90" s="1165"/>
      <c r="AL90" s="1165"/>
      <c r="AM90" s="1165"/>
      <c r="AN90" s="1165"/>
      <c r="AO90" s="1165"/>
      <c r="AP90" s="1165"/>
      <c r="AQ90" s="1165"/>
      <c r="AR90" s="1165"/>
      <c r="AS90" s="1165"/>
      <c r="AT90" s="1165"/>
      <c r="AU90" s="1165"/>
      <c r="AV90" s="1165"/>
      <c r="AW90" s="1165"/>
      <c r="AX90" s="1165"/>
      <c r="AY90" s="1165"/>
      <c r="AZ90" s="1165"/>
      <c r="BA90" s="1165"/>
      <c r="BB90" s="1165"/>
      <c r="BC90" s="1165"/>
      <c r="BD90" s="1165"/>
      <c r="BE90" s="1165"/>
      <c r="BF90" s="1165"/>
      <c r="BG90" s="1165"/>
      <c r="BH90" s="1165"/>
      <c r="BI90" s="1165"/>
      <c r="BJ90" s="1165"/>
    </row>
    <row r="91" spans="1:62" ht="18" x14ac:dyDescent="0.3">
      <c r="A91" s="1547" t="s">
        <v>44</v>
      </c>
      <c r="B91" s="1548"/>
      <c r="C91" s="1548"/>
      <c r="D91" s="1548"/>
      <c r="E91" s="1548"/>
      <c r="F91" s="1548"/>
      <c r="G91" s="1548"/>
      <c r="H91" s="1548"/>
      <c r="I91" s="1548"/>
      <c r="J91" s="1548"/>
      <c r="K91" s="1548"/>
      <c r="L91" s="1548"/>
      <c r="M91" s="1548"/>
      <c r="N91" s="1548"/>
      <c r="O91" s="1548"/>
      <c r="P91" s="1548"/>
      <c r="Q91" s="1548"/>
      <c r="R91" s="1548"/>
      <c r="S91" s="1548"/>
      <c r="T91" s="1548"/>
      <c r="U91" s="1548"/>
      <c r="V91" s="1548"/>
      <c r="W91" s="1548"/>
      <c r="X91" s="1548"/>
      <c r="Y91" s="1548"/>
      <c r="Z91" s="1548"/>
      <c r="AA91" s="1548"/>
      <c r="AB91" s="1548"/>
      <c r="AC91" s="1548"/>
      <c r="AD91" s="1548"/>
      <c r="AE91" s="1549"/>
      <c r="AF91" s="1151"/>
      <c r="AG91" s="1163"/>
      <c r="AH91" s="1163"/>
      <c r="AI91" s="1163"/>
      <c r="AJ91" s="1165"/>
      <c r="AK91" s="1165"/>
      <c r="AL91" s="1165"/>
      <c r="AM91" s="1165"/>
      <c r="AN91" s="1165"/>
      <c r="AO91" s="1165"/>
      <c r="AP91" s="1165"/>
      <c r="AQ91" s="1165"/>
      <c r="AR91" s="1165"/>
      <c r="AS91" s="1165"/>
      <c r="AT91" s="1165"/>
      <c r="AU91" s="1165"/>
      <c r="AV91" s="1165"/>
      <c r="AW91" s="1165"/>
      <c r="AX91" s="1165"/>
      <c r="AY91" s="1165"/>
      <c r="AZ91" s="1165"/>
      <c r="BA91" s="1165"/>
      <c r="BB91" s="1165"/>
      <c r="BC91" s="1165"/>
      <c r="BD91" s="1165"/>
      <c r="BE91" s="1165"/>
      <c r="BF91" s="1165"/>
      <c r="BG91" s="1165"/>
      <c r="BH91" s="1165"/>
      <c r="BI91" s="1165"/>
      <c r="BJ91" s="1165"/>
    </row>
    <row r="92" spans="1:62" ht="17.399999999999999" x14ac:dyDescent="0.3">
      <c r="A92" s="14" t="s">
        <v>26</v>
      </c>
      <c r="B92" s="22">
        <f>H92+J92+L92+N92+P92+R92+T92+V92+X92+Z92+AB92+AD92</f>
        <v>767.1</v>
      </c>
      <c r="C92" s="11">
        <f t="shared" ref="C92:E92" si="88">C93+C94+C96+C97</f>
        <v>59.400000000000006</v>
      </c>
      <c r="D92" s="11">
        <f t="shared" si="88"/>
        <v>18.899999999999999</v>
      </c>
      <c r="E92" s="11">
        <f t="shared" si="88"/>
        <v>18.899999999999999</v>
      </c>
      <c r="F92" s="16">
        <f>E92/B92*100</f>
        <v>2.4638247946812668</v>
      </c>
      <c r="G92" s="16">
        <f>E92/C92*100</f>
        <v>31.818181818181813</v>
      </c>
      <c r="H92" s="11">
        <f>H93+H94+H96+H97</f>
        <v>0</v>
      </c>
      <c r="I92" s="11">
        <f t="shared" ref="I92:AE92" si="89">I93+I94+I96+I97</f>
        <v>0</v>
      </c>
      <c r="J92" s="11">
        <f t="shared" si="89"/>
        <v>4</v>
      </c>
      <c r="K92" s="11">
        <f t="shared" si="89"/>
        <v>4</v>
      </c>
      <c r="L92" s="11">
        <f t="shared" si="89"/>
        <v>0</v>
      </c>
      <c r="M92" s="11">
        <f t="shared" si="89"/>
        <v>0</v>
      </c>
      <c r="N92" s="11">
        <f t="shared" si="89"/>
        <v>0</v>
      </c>
      <c r="O92" s="11">
        <f t="shared" si="89"/>
        <v>0</v>
      </c>
      <c r="P92" s="11">
        <f t="shared" si="89"/>
        <v>55.400000000000006</v>
      </c>
      <c r="Q92" s="11">
        <f t="shared" si="89"/>
        <v>14.9</v>
      </c>
      <c r="R92" s="11">
        <f t="shared" si="89"/>
        <v>190.8</v>
      </c>
      <c r="S92" s="11">
        <f t="shared" si="89"/>
        <v>0</v>
      </c>
      <c r="T92" s="11">
        <f t="shared" si="89"/>
        <v>516.9</v>
      </c>
      <c r="U92" s="11">
        <f t="shared" si="89"/>
        <v>0</v>
      </c>
      <c r="V92" s="11">
        <f t="shared" si="89"/>
        <v>0</v>
      </c>
      <c r="W92" s="11">
        <f t="shared" si="89"/>
        <v>0</v>
      </c>
      <c r="X92" s="11">
        <f t="shared" si="89"/>
        <v>0</v>
      </c>
      <c r="Y92" s="11">
        <f t="shared" si="89"/>
        <v>0</v>
      </c>
      <c r="Z92" s="11">
        <f t="shared" si="89"/>
        <v>0</v>
      </c>
      <c r="AA92" s="11">
        <f t="shared" si="89"/>
        <v>0</v>
      </c>
      <c r="AB92" s="11">
        <f t="shared" si="89"/>
        <v>0</v>
      </c>
      <c r="AC92" s="11">
        <f t="shared" si="89"/>
        <v>0</v>
      </c>
      <c r="AD92" s="11">
        <f t="shared" si="89"/>
        <v>0</v>
      </c>
      <c r="AE92" s="11">
        <f t="shared" si="89"/>
        <v>0</v>
      </c>
      <c r="AF92" s="1560"/>
      <c r="AG92" s="1163"/>
      <c r="AH92" s="1163"/>
      <c r="AI92" s="1163"/>
      <c r="AJ92" s="1165"/>
      <c r="AK92" s="1165"/>
      <c r="AL92" s="1165"/>
      <c r="AM92" s="1165"/>
      <c r="AN92" s="1165"/>
      <c r="AO92" s="1165"/>
      <c r="AP92" s="1165"/>
      <c r="AQ92" s="1165"/>
      <c r="AR92" s="1165"/>
      <c r="AS92" s="1165"/>
      <c r="AT92" s="1165"/>
      <c r="AU92" s="1165"/>
      <c r="AV92" s="1165"/>
      <c r="AW92" s="1165"/>
      <c r="AX92" s="1165"/>
      <c r="AY92" s="1165"/>
      <c r="AZ92" s="1165"/>
      <c r="BA92" s="1165"/>
      <c r="BB92" s="1165"/>
      <c r="BC92" s="1165"/>
      <c r="BD92" s="1165"/>
      <c r="BE92" s="1165"/>
      <c r="BF92" s="1165"/>
      <c r="BG92" s="1165"/>
      <c r="BH92" s="1165"/>
      <c r="BI92" s="1165"/>
      <c r="BJ92" s="1165"/>
    </row>
    <row r="93" spans="1:62" ht="18" x14ac:dyDescent="0.35">
      <c r="A93" s="17" t="s">
        <v>27</v>
      </c>
      <c r="B93" s="23">
        <f>H93+J93+L93+N93+P93+R93+T93+V93+X93+Z93+AB93+AD93</f>
        <v>387.59999999999997</v>
      </c>
      <c r="C93" s="23">
        <f>H93</f>
        <v>0</v>
      </c>
      <c r="D93" s="24"/>
      <c r="E93" s="23">
        <f>I93+K93+M93+O93+Q93+S93+U93+W93+Y93+AA93+AC93+AE93</f>
        <v>0</v>
      </c>
      <c r="F93" s="19">
        <f>E93/B93*100</f>
        <v>0</v>
      </c>
      <c r="G93" s="19" t="e">
        <f>E93/C93*100</f>
        <v>#DIV/0!</v>
      </c>
      <c r="H93" s="18"/>
      <c r="I93" s="18"/>
      <c r="J93" s="18"/>
      <c r="K93" s="18"/>
      <c r="L93" s="18"/>
      <c r="M93" s="18"/>
      <c r="N93" s="18"/>
      <c r="O93" s="18"/>
      <c r="P93" s="18"/>
      <c r="Q93" s="18"/>
      <c r="R93" s="18"/>
      <c r="S93" s="18"/>
      <c r="T93" s="18">
        <f>286.9+100.7</f>
        <v>387.59999999999997</v>
      </c>
      <c r="U93" s="18"/>
      <c r="V93" s="18"/>
      <c r="W93" s="18"/>
      <c r="X93" s="18"/>
      <c r="Y93" s="18"/>
      <c r="Z93" s="18"/>
      <c r="AA93" s="18"/>
      <c r="AB93" s="18"/>
      <c r="AC93" s="18"/>
      <c r="AD93" s="18"/>
      <c r="AE93" s="18"/>
      <c r="AF93" s="1561"/>
      <c r="AG93" s="1163"/>
      <c r="AH93" s="1163"/>
      <c r="AI93" s="1163"/>
      <c r="AJ93" s="1165"/>
      <c r="AK93" s="1165"/>
      <c r="AL93" s="1165"/>
      <c r="AM93" s="1165"/>
      <c r="AN93" s="1165"/>
      <c r="AO93" s="1165"/>
      <c r="AP93" s="1165"/>
      <c r="AQ93" s="1165"/>
      <c r="AR93" s="1165"/>
      <c r="AS93" s="1165"/>
      <c r="AT93" s="1165"/>
      <c r="AU93" s="1165"/>
      <c r="AV93" s="1165"/>
      <c r="AW93" s="1165"/>
      <c r="AX93" s="1165"/>
      <c r="AY93" s="1165"/>
      <c r="AZ93" s="1165"/>
      <c r="BA93" s="1165"/>
      <c r="BB93" s="1165"/>
      <c r="BC93" s="1165"/>
      <c r="BD93" s="1165"/>
      <c r="BE93" s="1165"/>
      <c r="BF93" s="1165"/>
      <c r="BG93" s="1165"/>
      <c r="BH93" s="1165"/>
      <c r="BI93" s="1165"/>
      <c r="BJ93" s="1165"/>
    </row>
    <row r="94" spans="1:62" ht="18" x14ac:dyDescent="0.35">
      <c r="A94" s="17" t="s">
        <v>28</v>
      </c>
      <c r="B94" s="23">
        <f>H94+J94+L94+N94+P94+R94+T94+V94+X94+Z94+AB94+AD94</f>
        <v>379.5</v>
      </c>
      <c r="C94" s="23">
        <f>H94+J94+L94+N94+P94</f>
        <v>59.400000000000006</v>
      </c>
      <c r="D94" s="24">
        <f>E94</f>
        <v>18.899999999999999</v>
      </c>
      <c r="E94" s="23">
        <f t="shared" ref="E94:E97" si="90">I94+K94+M94+O94+Q94+S94+U94+W94+Y94+AA94+AC94+AE94</f>
        <v>18.899999999999999</v>
      </c>
      <c r="F94" s="19">
        <f t="shared" ref="F94:F97" si="91">E94/B94*100</f>
        <v>4.9802371541501973</v>
      </c>
      <c r="G94" s="19">
        <f>E94/C94*100</f>
        <v>31.818181818181813</v>
      </c>
      <c r="H94" s="18"/>
      <c r="I94" s="18"/>
      <c r="J94" s="18">
        <v>4</v>
      </c>
      <c r="K94" s="18">
        <v>4</v>
      </c>
      <c r="L94" s="18"/>
      <c r="M94" s="18"/>
      <c r="N94" s="18"/>
      <c r="O94" s="18"/>
      <c r="P94" s="18">
        <f>47.7+7.7</f>
        <v>55.400000000000006</v>
      </c>
      <c r="Q94" s="18">
        <v>14.9</v>
      </c>
      <c r="R94" s="18">
        <f>75.6+115.2</f>
        <v>190.8</v>
      </c>
      <c r="S94" s="18"/>
      <c r="T94" s="18">
        <f>95.7+33.6</f>
        <v>129.30000000000001</v>
      </c>
      <c r="U94" s="18"/>
      <c r="V94" s="18"/>
      <c r="W94" s="18"/>
      <c r="X94" s="18"/>
      <c r="Y94" s="18"/>
      <c r="Z94" s="18"/>
      <c r="AA94" s="18"/>
      <c r="AB94" s="18"/>
      <c r="AC94" s="18"/>
      <c r="AD94" s="18"/>
      <c r="AE94" s="18"/>
      <c r="AF94" s="1561"/>
      <c r="AG94" s="1163"/>
      <c r="AH94" s="1163"/>
      <c r="AI94" s="1163"/>
      <c r="AJ94" s="1165"/>
      <c r="AK94" s="1165"/>
      <c r="AL94" s="1165"/>
      <c r="AM94" s="1165"/>
      <c r="AN94" s="1165"/>
      <c r="AO94" s="1165"/>
      <c r="AP94" s="1165"/>
      <c r="AQ94" s="1165"/>
      <c r="AR94" s="1165"/>
      <c r="AS94" s="1165"/>
      <c r="AT94" s="1165"/>
      <c r="AU94" s="1165"/>
      <c r="AV94" s="1165"/>
      <c r="AW94" s="1165"/>
      <c r="AX94" s="1165"/>
      <c r="AY94" s="1165"/>
      <c r="AZ94" s="1165"/>
      <c r="BA94" s="1165"/>
      <c r="BB94" s="1165"/>
      <c r="BC94" s="1165"/>
      <c r="BD94" s="1165"/>
      <c r="BE94" s="1165"/>
      <c r="BF94" s="1165"/>
      <c r="BG94" s="1165"/>
      <c r="BH94" s="1165"/>
      <c r="BI94" s="1165"/>
      <c r="BJ94" s="1165"/>
    </row>
    <row r="95" spans="1:62" ht="36" x14ac:dyDescent="0.35">
      <c r="A95" s="17" t="s">
        <v>42</v>
      </c>
      <c r="B95" s="23">
        <f>H95+J95+L95+N95+P95+R95+T95+V95+X95+Z95+AB95+AD95</f>
        <v>129.30000000000001</v>
      </c>
      <c r="C95" s="23">
        <f t="shared" ref="C95:C97" si="92">H95</f>
        <v>0</v>
      </c>
      <c r="D95" s="23"/>
      <c r="E95" s="23">
        <f t="shared" si="90"/>
        <v>0</v>
      </c>
      <c r="F95" s="19">
        <f t="shared" si="91"/>
        <v>0</v>
      </c>
      <c r="G95" s="19" t="e">
        <f t="shared" ref="G95:G97" si="93">E95/C95*100</f>
        <v>#DIV/0!</v>
      </c>
      <c r="H95" s="18"/>
      <c r="I95" s="18"/>
      <c r="J95" s="18"/>
      <c r="K95" s="18"/>
      <c r="L95" s="18"/>
      <c r="M95" s="18"/>
      <c r="N95" s="18"/>
      <c r="O95" s="18"/>
      <c r="P95" s="18"/>
      <c r="Q95" s="18"/>
      <c r="R95" s="18"/>
      <c r="S95" s="18"/>
      <c r="T95" s="18">
        <v>129.30000000000001</v>
      </c>
      <c r="U95" s="18"/>
      <c r="V95" s="18"/>
      <c r="W95" s="18"/>
      <c r="X95" s="18"/>
      <c r="Y95" s="18"/>
      <c r="Z95" s="18"/>
      <c r="AA95" s="18"/>
      <c r="AB95" s="18"/>
      <c r="AC95" s="18"/>
      <c r="AD95" s="18"/>
      <c r="AE95" s="18"/>
      <c r="AF95" s="1561"/>
      <c r="AG95" s="1163"/>
      <c r="AH95" s="1163"/>
      <c r="AI95" s="1163"/>
      <c r="AJ95" s="1165"/>
      <c r="AK95" s="1165"/>
      <c r="AL95" s="1165"/>
      <c r="AM95" s="1165"/>
      <c r="AN95" s="1165"/>
      <c r="AO95" s="1165"/>
      <c r="AP95" s="1165"/>
      <c r="AQ95" s="1165"/>
      <c r="AR95" s="1165"/>
      <c r="AS95" s="1165"/>
      <c r="AT95" s="1165"/>
      <c r="AU95" s="1165"/>
      <c r="AV95" s="1165"/>
      <c r="AW95" s="1165"/>
      <c r="AX95" s="1165"/>
      <c r="AY95" s="1165"/>
      <c r="AZ95" s="1165"/>
      <c r="BA95" s="1165"/>
      <c r="BB95" s="1165"/>
      <c r="BC95" s="1165"/>
      <c r="BD95" s="1165"/>
      <c r="BE95" s="1165"/>
      <c r="BF95" s="1165"/>
      <c r="BG95" s="1165"/>
      <c r="BH95" s="1165"/>
      <c r="BI95" s="1165"/>
      <c r="BJ95" s="1165"/>
    </row>
    <row r="96" spans="1:62" ht="18" x14ac:dyDescent="0.35">
      <c r="A96" s="17" t="s">
        <v>29</v>
      </c>
      <c r="B96" s="23">
        <f t="shared" ref="B96:B97" si="94">H96+J96+L96+N96+P96+R96+T96+V96+X96+Z96+AB96+AD96</f>
        <v>0</v>
      </c>
      <c r="C96" s="23">
        <f t="shared" si="92"/>
        <v>0</v>
      </c>
      <c r="D96" s="24"/>
      <c r="E96" s="23">
        <f t="shared" si="90"/>
        <v>0</v>
      </c>
      <c r="F96" s="19" t="e">
        <f t="shared" si="91"/>
        <v>#DIV/0!</v>
      </c>
      <c r="G96" s="19" t="e">
        <f t="shared" si="93"/>
        <v>#DIV/0!</v>
      </c>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561"/>
      <c r="AG96" s="1163"/>
      <c r="AH96" s="1163"/>
      <c r="AI96" s="1163"/>
      <c r="AJ96" s="1165"/>
      <c r="AK96" s="1165"/>
      <c r="AL96" s="1165"/>
      <c r="AM96" s="1165"/>
      <c r="AN96" s="1165"/>
      <c r="AO96" s="1165"/>
      <c r="AP96" s="1165"/>
      <c r="AQ96" s="1165"/>
      <c r="AR96" s="1165"/>
      <c r="AS96" s="1165"/>
      <c r="AT96" s="1165"/>
      <c r="AU96" s="1165"/>
      <c r="AV96" s="1165"/>
      <c r="AW96" s="1165"/>
      <c r="AX96" s="1165"/>
      <c r="AY96" s="1165"/>
      <c r="AZ96" s="1165"/>
      <c r="BA96" s="1165"/>
      <c r="BB96" s="1165"/>
      <c r="BC96" s="1165"/>
      <c r="BD96" s="1165"/>
      <c r="BE96" s="1165"/>
      <c r="BF96" s="1165"/>
      <c r="BG96" s="1165"/>
      <c r="BH96" s="1165"/>
      <c r="BI96" s="1165"/>
      <c r="BJ96" s="1165"/>
    </row>
    <row r="97" spans="1:62" ht="18" x14ac:dyDescent="0.35">
      <c r="A97" s="17" t="s">
        <v>30</v>
      </c>
      <c r="B97" s="23">
        <f t="shared" si="94"/>
        <v>0</v>
      </c>
      <c r="C97" s="23">
        <f t="shared" si="92"/>
        <v>0</v>
      </c>
      <c r="D97" s="24"/>
      <c r="E97" s="23">
        <f t="shared" si="90"/>
        <v>0</v>
      </c>
      <c r="F97" s="19" t="e">
        <f t="shared" si="91"/>
        <v>#DIV/0!</v>
      </c>
      <c r="G97" s="19" t="e">
        <f t="shared" si="93"/>
        <v>#DIV/0!</v>
      </c>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562"/>
      <c r="AG97" s="1163"/>
      <c r="AH97" s="1163"/>
      <c r="AI97" s="1163"/>
      <c r="AJ97" s="1165"/>
      <c r="AK97" s="1165"/>
      <c r="AL97" s="1165"/>
      <c r="AM97" s="1165"/>
      <c r="AN97" s="1165"/>
      <c r="AO97" s="1165"/>
      <c r="AP97" s="1165"/>
      <c r="AQ97" s="1165"/>
      <c r="AR97" s="1165"/>
      <c r="AS97" s="1165"/>
      <c r="AT97" s="1165"/>
      <c r="AU97" s="1165"/>
      <c r="AV97" s="1165"/>
      <c r="AW97" s="1165"/>
      <c r="AX97" s="1165"/>
      <c r="AY97" s="1165"/>
      <c r="AZ97" s="1165"/>
      <c r="BA97" s="1165"/>
      <c r="BB97" s="1165"/>
      <c r="BC97" s="1165"/>
      <c r="BD97" s="1165"/>
      <c r="BE97" s="1165"/>
      <c r="BF97" s="1165"/>
      <c r="BG97" s="1165"/>
      <c r="BH97" s="1165"/>
      <c r="BI97" s="1165"/>
      <c r="BJ97" s="1165"/>
    </row>
    <row r="98" spans="1:62" ht="18" x14ac:dyDescent="0.3">
      <c r="A98" s="1547" t="s">
        <v>45</v>
      </c>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9"/>
      <c r="AF98" s="1151"/>
      <c r="AG98" s="1163"/>
      <c r="AH98" s="1163"/>
      <c r="AI98" s="1163"/>
      <c r="AJ98" s="1165"/>
      <c r="AK98" s="1165"/>
      <c r="AL98" s="1165"/>
      <c r="AM98" s="1165"/>
      <c r="AN98" s="1165"/>
      <c r="AO98" s="1165"/>
      <c r="AP98" s="1165"/>
      <c r="AQ98" s="1165"/>
      <c r="AR98" s="1165"/>
      <c r="AS98" s="1165"/>
      <c r="AT98" s="1165"/>
      <c r="AU98" s="1165"/>
      <c r="AV98" s="1165"/>
      <c r="AW98" s="1165"/>
      <c r="AX98" s="1165"/>
      <c r="AY98" s="1165"/>
      <c r="AZ98" s="1165"/>
      <c r="BA98" s="1165"/>
      <c r="BB98" s="1165"/>
      <c r="BC98" s="1165"/>
      <c r="BD98" s="1165"/>
      <c r="BE98" s="1165"/>
      <c r="BF98" s="1165"/>
      <c r="BG98" s="1165"/>
      <c r="BH98" s="1165"/>
      <c r="BI98" s="1165"/>
      <c r="BJ98" s="1165"/>
    </row>
    <row r="99" spans="1:62" ht="18" x14ac:dyDescent="0.3">
      <c r="A99" s="14" t="s">
        <v>26</v>
      </c>
      <c r="B99" s="22">
        <f>H99+J99+L99+N99+P99+R99+T99+V99+X99+Z99+AB99+AD99</f>
        <v>1769</v>
      </c>
      <c r="C99" s="15">
        <f>SUM(C100:C103)</f>
        <v>14.1</v>
      </c>
      <c r="D99" s="15">
        <f t="shared" ref="D99:E99" si="95">SUM(D100:D103)</f>
        <v>8.5</v>
      </c>
      <c r="E99" s="15">
        <f t="shared" si="95"/>
        <v>8.5</v>
      </c>
      <c r="F99" s="16">
        <f>E99/B99*100</f>
        <v>0.48049745618993778</v>
      </c>
      <c r="G99" s="16">
        <f>E99/C99*100</f>
        <v>60.283687943262407</v>
      </c>
      <c r="H99" s="11">
        <f t="shared" ref="H99:K99" si="96">H100+H101+H102+H103</f>
        <v>0</v>
      </c>
      <c r="I99" s="11">
        <f t="shared" si="96"/>
        <v>0</v>
      </c>
      <c r="J99" s="11">
        <f t="shared" si="96"/>
        <v>8.5</v>
      </c>
      <c r="K99" s="11">
        <f t="shared" si="96"/>
        <v>8.5</v>
      </c>
      <c r="L99" s="11">
        <f>L100+L101+L102+L103</f>
        <v>0</v>
      </c>
      <c r="M99" s="11">
        <f t="shared" ref="M99:AE99" si="97">M100+M101+M102+M103</f>
        <v>0</v>
      </c>
      <c r="N99" s="11">
        <f t="shared" si="97"/>
        <v>5.6</v>
      </c>
      <c r="O99" s="11">
        <f t="shared" si="97"/>
        <v>0</v>
      </c>
      <c r="P99" s="11">
        <f t="shared" si="97"/>
        <v>709.5</v>
      </c>
      <c r="Q99" s="11">
        <f t="shared" si="97"/>
        <v>0</v>
      </c>
      <c r="R99" s="11">
        <f t="shared" si="97"/>
        <v>450.6</v>
      </c>
      <c r="S99" s="11">
        <f t="shared" si="97"/>
        <v>0</v>
      </c>
      <c r="T99" s="11">
        <f t="shared" si="97"/>
        <v>307.7</v>
      </c>
      <c r="U99" s="11">
        <f t="shared" si="97"/>
        <v>0</v>
      </c>
      <c r="V99" s="11">
        <f t="shared" si="97"/>
        <v>287.09999999999997</v>
      </c>
      <c r="W99" s="11">
        <f t="shared" si="97"/>
        <v>0</v>
      </c>
      <c r="X99" s="11">
        <f t="shared" si="97"/>
        <v>0</v>
      </c>
      <c r="Y99" s="11">
        <f t="shared" si="97"/>
        <v>0</v>
      </c>
      <c r="Z99" s="11">
        <f t="shared" si="97"/>
        <v>0</v>
      </c>
      <c r="AA99" s="11">
        <f t="shared" si="97"/>
        <v>0</v>
      </c>
      <c r="AB99" s="11">
        <f t="shared" si="97"/>
        <v>0</v>
      </c>
      <c r="AC99" s="11">
        <f t="shared" si="97"/>
        <v>0</v>
      </c>
      <c r="AD99" s="11">
        <f t="shared" si="97"/>
        <v>0</v>
      </c>
      <c r="AE99" s="11">
        <f t="shared" si="97"/>
        <v>0</v>
      </c>
      <c r="AF99" s="1151"/>
      <c r="AG99" s="1163"/>
      <c r="AH99" s="1163"/>
      <c r="AI99" s="1163"/>
      <c r="AJ99" s="1165"/>
      <c r="AK99" s="1165"/>
      <c r="AL99" s="1165"/>
      <c r="AM99" s="1165"/>
      <c r="AN99" s="1165"/>
      <c r="AO99" s="1165"/>
      <c r="AP99" s="1165"/>
      <c r="AQ99" s="1165"/>
      <c r="AR99" s="1165"/>
      <c r="AS99" s="1165"/>
      <c r="AT99" s="1165"/>
      <c r="AU99" s="1165"/>
      <c r="AV99" s="1165"/>
      <c r="AW99" s="1165"/>
      <c r="AX99" s="1165"/>
      <c r="AY99" s="1165"/>
      <c r="AZ99" s="1165"/>
      <c r="BA99" s="1165"/>
      <c r="BB99" s="1165"/>
      <c r="BC99" s="1165"/>
      <c r="BD99" s="1165"/>
      <c r="BE99" s="1165"/>
      <c r="BF99" s="1165"/>
      <c r="BG99" s="1165"/>
      <c r="BH99" s="1165"/>
      <c r="BI99" s="1165"/>
      <c r="BJ99" s="1165"/>
    </row>
    <row r="100" spans="1:62" ht="18" x14ac:dyDescent="0.35">
      <c r="A100" s="17" t="s">
        <v>27</v>
      </c>
      <c r="B100" s="29">
        <f>H100+J100+L100+N100+P100+R100+T100+V100+X100+Z100+AB100+AD100</f>
        <v>0</v>
      </c>
      <c r="C100" s="29">
        <f>H100</f>
        <v>0</v>
      </c>
      <c r="D100" s="29"/>
      <c r="E100" s="23">
        <f>I100+K100+M100+O100+Q100+S100+U100+W100+Y100+AA100+AC100+AE100</f>
        <v>0</v>
      </c>
      <c r="F100" s="19" t="e">
        <f>E100/B100*100</f>
        <v>#DIV/0!</v>
      </c>
      <c r="G100" s="19" t="e">
        <f>E100/C100*100</f>
        <v>#DIV/0!</v>
      </c>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151"/>
      <c r="AG100" s="1163"/>
      <c r="AH100" s="1163"/>
      <c r="AI100" s="1163"/>
      <c r="AJ100" s="1165"/>
      <c r="AK100" s="1165"/>
      <c r="AL100" s="1165"/>
      <c r="AM100" s="1165"/>
      <c r="AN100" s="1165"/>
      <c r="AO100" s="1165"/>
      <c r="AP100" s="1165"/>
      <c r="AQ100" s="1165"/>
      <c r="AR100" s="1165"/>
      <c r="AS100" s="1165"/>
      <c r="AT100" s="1165"/>
      <c r="AU100" s="1165"/>
      <c r="AV100" s="1165"/>
      <c r="AW100" s="1165"/>
      <c r="AX100" s="1165"/>
      <c r="AY100" s="1165"/>
      <c r="AZ100" s="1165"/>
      <c r="BA100" s="1165"/>
      <c r="BB100" s="1165"/>
      <c r="BC100" s="1165"/>
      <c r="BD100" s="1165"/>
      <c r="BE100" s="1165"/>
      <c r="BF100" s="1165"/>
      <c r="BG100" s="1165"/>
      <c r="BH100" s="1165"/>
      <c r="BI100" s="1165"/>
      <c r="BJ100" s="1165"/>
    </row>
    <row r="101" spans="1:62" ht="18" x14ac:dyDescent="0.35">
      <c r="A101" s="17" t="s">
        <v>28</v>
      </c>
      <c r="B101" s="23">
        <f>H101+J101+L101+N101+P101+R101+T101+V101+X101+Z101+AB101+AD101</f>
        <v>1769</v>
      </c>
      <c r="C101" s="1034">
        <f>H101+J101+N101</f>
        <v>14.1</v>
      </c>
      <c r="D101" s="24">
        <f>E101</f>
        <v>8.5</v>
      </c>
      <c r="E101" s="23">
        <f>I101+K101+M101+O101+Q101+S101+U101+W101+Y101+AA101+AC101+AE101</f>
        <v>8.5</v>
      </c>
      <c r="F101" s="19">
        <f>E101/B101*100</f>
        <v>0.48049745618993778</v>
      </c>
      <c r="G101" s="19">
        <f>E101/C101*100</f>
        <v>60.283687943262407</v>
      </c>
      <c r="H101" s="18"/>
      <c r="I101" s="18"/>
      <c r="J101" s="18">
        <v>8.5</v>
      </c>
      <c r="K101" s="18">
        <v>8.5</v>
      </c>
      <c r="L101" s="18"/>
      <c r="M101" s="18"/>
      <c r="N101" s="18">
        <v>5.6</v>
      </c>
      <c r="O101" s="18"/>
      <c r="P101" s="18">
        <f>242.7+466.8</f>
        <v>709.5</v>
      </c>
      <c r="Q101" s="18"/>
      <c r="R101" s="18">
        <f>356.8+93.8</f>
        <v>450.6</v>
      </c>
      <c r="S101" s="18"/>
      <c r="T101" s="18">
        <f>243.8+63.9</f>
        <v>307.7</v>
      </c>
      <c r="U101" s="18"/>
      <c r="V101" s="18">
        <f>223.2+63.9</f>
        <v>287.09999999999997</v>
      </c>
      <c r="W101" s="18"/>
      <c r="X101" s="18"/>
      <c r="Y101" s="18"/>
      <c r="Z101" s="18"/>
      <c r="AA101" s="18"/>
      <c r="AB101" s="18"/>
      <c r="AC101" s="18"/>
      <c r="AD101" s="18"/>
      <c r="AE101" s="18"/>
      <c r="AF101" s="1151"/>
      <c r="AG101" s="1163"/>
      <c r="AH101" s="1163"/>
      <c r="AI101" s="1163"/>
      <c r="AJ101" s="1165"/>
      <c r="AK101" s="1165"/>
      <c r="AL101" s="1165"/>
      <c r="AM101" s="1165"/>
      <c r="AN101" s="1165"/>
      <c r="AO101" s="1165"/>
      <c r="AP101" s="1165"/>
      <c r="AQ101" s="1165"/>
      <c r="AR101" s="1165"/>
      <c r="AS101" s="1165"/>
      <c r="AT101" s="1165"/>
      <c r="AU101" s="1165"/>
      <c r="AV101" s="1165"/>
      <c r="AW101" s="1165"/>
      <c r="AX101" s="1165"/>
      <c r="AY101" s="1165"/>
      <c r="AZ101" s="1165"/>
      <c r="BA101" s="1165"/>
      <c r="BB101" s="1165"/>
      <c r="BC101" s="1165"/>
      <c r="BD101" s="1165"/>
      <c r="BE101" s="1165"/>
      <c r="BF101" s="1165"/>
      <c r="BG101" s="1165"/>
      <c r="BH101" s="1165"/>
      <c r="BI101" s="1165"/>
      <c r="BJ101" s="1165"/>
    </row>
    <row r="102" spans="1:62" ht="18" x14ac:dyDescent="0.35">
      <c r="A102" s="17" t="s">
        <v>29</v>
      </c>
      <c r="B102" s="29">
        <f t="shared" ref="B102:B103" si="98">H102+J102+L102+N102+P102+R102+T102+V102+X102+Z102+AB102+AD102</f>
        <v>0</v>
      </c>
      <c r="C102" s="29">
        <f t="shared" ref="C102:C103" si="99">H102</f>
        <v>0</v>
      </c>
      <c r="D102" s="28"/>
      <c r="E102" s="23">
        <f t="shared" ref="E102:E103" si="100">I102+K102+M102+O102+Q102+S102+U102+W102+Y102+AA102+AC102+AE102</f>
        <v>0</v>
      </c>
      <c r="F102" s="19" t="e">
        <f t="shared" ref="F102:F103" si="101">E102/B102*100</f>
        <v>#DIV/0!</v>
      </c>
      <c r="G102" s="19" t="e">
        <f t="shared" ref="G102:G103" si="102">E102/C102*100</f>
        <v>#DIV/0!</v>
      </c>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51"/>
      <c r="AG102" s="1163"/>
      <c r="AH102" s="1163"/>
      <c r="AI102" s="1163"/>
      <c r="AJ102" s="1165"/>
      <c r="AK102" s="1165"/>
      <c r="AL102" s="1165"/>
      <c r="AM102" s="1165"/>
      <c r="AN102" s="1165"/>
      <c r="AO102" s="1165"/>
      <c r="AP102" s="1165"/>
      <c r="AQ102" s="1165"/>
      <c r="AR102" s="1165"/>
      <c r="AS102" s="1165"/>
      <c r="AT102" s="1165"/>
      <c r="AU102" s="1165"/>
      <c r="AV102" s="1165"/>
      <c r="AW102" s="1165"/>
      <c r="AX102" s="1165"/>
      <c r="AY102" s="1165"/>
      <c r="AZ102" s="1165"/>
      <c r="BA102" s="1165"/>
      <c r="BB102" s="1165"/>
      <c r="BC102" s="1165"/>
      <c r="BD102" s="1165"/>
      <c r="BE102" s="1165"/>
      <c r="BF102" s="1165"/>
      <c r="BG102" s="1165"/>
      <c r="BH102" s="1165"/>
      <c r="BI102" s="1165"/>
      <c r="BJ102" s="1165"/>
    </row>
    <row r="103" spans="1:62" ht="18" x14ac:dyDescent="0.35">
      <c r="A103" s="17" t="s">
        <v>30</v>
      </c>
      <c r="B103" s="29">
        <f t="shared" si="98"/>
        <v>0</v>
      </c>
      <c r="C103" s="29">
        <f t="shared" si="99"/>
        <v>0</v>
      </c>
      <c r="D103" s="28"/>
      <c r="E103" s="23">
        <f t="shared" si="100"/>
        <v>0</v>
      </c>
      <c r="F103" s="19" t="e">
        <f t="shared" si="101"/>
        <v>#DIV/0!</v>
      </c>
      <c r="G103" s="19" t="e">
        <f t="shared" si="102"/>
        <v>#DIV/0!</v>
      </c>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51"/>
      <c r="AG103" s="1163"/>
      <c r="AH103" s="1163"/>
      <c r="AI103" s="1163"/>
      <c r="AJ103" s="1165"/>
      <c r="AK103" s="1165"/>
      <c r="AL103" s="1165"/>
      <c r="AM103" s="1165"/>
      <c r="AN103" s="1165"/>
      <c r="AO103" s="1165"/>
      <c r="AP103" s="1165"/>
      <c r="AQ103" s="1165"/>
      <c r="AR103" s="1165"/>
      <c r="AS103" s="1165"/>
      <c r="AT103" s="1165"/>
      <c r="AU103" s="1165"/>
      <c r="AV103" s="1165"/>
      <c r="AW103" s="1165"/>
      <c r="AX103" s="1165"/>
      <c r="AY103" s="1165"/>
      <c r="AZ103" s="1165"/>
      <c r="BA103" s="1165"/>
      <c r="BB103" s="1165"/>
      <c r="BC103" s="1165"/>
      <c r="BD103" s="1165"/>
      <c r="BE103" s="1165"/>
      <c r="BF103" s="1165"/>
      <c r="BG103" s="1165"/>
      <c r="BH103" s="1165"/>
      <c r="BI103" s="1165"/>
      <c r="BJ103" s="1165"/>
    </row>
    <row r="104" spans="1:62" ht="20.399999999999999" x14ac:dyDescent="0.3">
      <c r="A104" s="1557" t="s">
        <v>46</v>
      </c>
      <c r="B104" s="1558"/>
      <c r="C104" s="1558"/>
      <c r="D104" s="1558"/>
      <c r="E104" s="1558"/>
      <c r="F104" s="1558"/>
      <c r="G104" s="1558"/>
      <c r="H104" s="1558"/>
      <c r="I104" s="1558"/>
      <c r="J104" s="1558"/>
      <c r="K104" s="1558"/>
      <c r="L104" s="1558"/>
      <c r="M104" s="1558"/>
      <c r="N104" s="1558"/>
      <c r="O104" s="1558"/>
      <c r="P104" s="1558"/>
      <c r="Q104" s="1558"/>
      <c r="R104" s="1558"/>
      <c r="S104" s="1558"/>
      <c r="T104" s="1558"/>
      <c r="U104" s="1558"/>
      <c r="V104" s="1558"/>
      <c r="W104" s="1558"/>
      <c r="X104" s="1558"/>
      <c r="Y104" s="1558"/>
      <c r="Z104" s="1558"/>
      <c r="AA104" s="1558"/>
      <c r="AB104" s="1558"/>
      <c r="AC104" s="1558"/>
      <c r="AD104" s="1558"/>
      <c r="AE104" s="1559"/>
      <c r="AF104" s="1151"/>
      <c r="AG104" s="1163"/>
      <c r="AH104" s="1163"/>
      <c r="AI104" s="1163"/>
      <c r="AJ104" s="1165"/>
      <c r="AK104" s="1165"/>
      <c r="AL104" s="1165"/>
      <c r="AM104" s="1165"/>
      <c r="AN104" s="1165"/>
      <c r="AO104" s="1165"/>
      <c r="AP104" s="1165"/>
      <c r="AQ104" s="1165"/>
      <c r="AR104" s="1165"/>
      <c r="AS104" s="1165"/>
      <c r="AT104" s="1165"/>
      <c r="AU104" s="1165"/>
      <c r="AV104" s="1165"/>
      <c r="AW104" s="1165"/>
      <c r="AX104" s="1165"/>
      <c r="AY104" s="1165"/>
      <c r="AZ104" s="1165"/>
      <c r="BA104" s="1165"/>
      <c r="BB104" s="1165"/>
      <c r="BC104" s="1165"/>
      <c r="BD104" s="1165"/>
      <c r="BE104" s="1165"/>
      <c r="BF104" s="1165"/>
      <c r="BG104" s="1165"/>
      <c r="BH104" s="1165"/>
      <c r="BI104" s="1165"/>
      <c r="BJ104" s="1165"/>
    </row>
    <row r="105" spans="1:62" ht="17.399999999999999" x14ac:dyDescent="0.3">
      <c r="A105" s="31" t="s">
        <v>26</v>
      </c>
      <c r="B105" s="32">
        <f>H105+J105+L105+N105+P105+R105+T105+V105+X105+Z105+AB105+AD105</f>
        <v>59264.3</v>
      </c>
      <c r="C105" s="33">
        <f>SUM(C106:C109)</f>
        <v>6231.9</v>
      </c>
      <c r="D105" s="33">
        <f t="shared" ref="D105:E105" si="103">SUM(D106:D109)</f>
        <v>31171</v>
      </c>
      <c r="E105" s="33">
        <f t="shared" si="103"/>
        <v>31171</v>
      </c>
      <c r="F105" s="34">
        <f>E105/B105*100</f>
        <v>52.596588502690487</v>
      </c>
      <c r="G105" s="34">
        <f>E105/C105*100</f>
        <v>500.18453441165622</v>
      </c>
      <c r="H105" s="35">
        <f>SUM(H106:H109)</f>
        <v>6231.9</v>
      </c>
      <c r="I105" s="35">
        <f t="shared" ref="I105:AE105" si="104">SUM(I106:I109)</f>
        <v>6231.9</v>
      </c>
      <c r="J105" s="35">
        <f t="shared" si="104"/>
        <v>6240.4</v>
      </c>
      <c r="K105" s="35">
        <f t="shared" si="104"/>
        <v>6240.4</v>
      </c>
      <c r="L105" s="35">
        <f t="shared" si="104"/>
        <v>6233.9</v>
      </c>
      <c r="M105" s="35">
        <f t="shared" si="104"/>
        <v>6233.9</v>
      </c>
      <c r="N105" s="35">
        <f t="shared" si="104"/>
        <v>6232.9</v>
      </c>
      <c r="O105" s="35">
        <f t="shared" si="104"/>
        <v>6232.9</v>
      </c>
      <c r="P105" s="35">
        <f t="shared" si="104"/>
        <v>6231.9</v>
      </c>
      <c r="Q105" s="35">
        <f t="shared" si="104"/>
        <v>6231.9</v>
      </c>
      <c r="R105" s="35">
        <f t="shared" si="104"/>
        <v>0</v>
      </c>
      <c r="S105" s="35">
        <f t="shared" si="104"/>
        <v>0</v>
      </c>
      <c r="T105" s="35">
        <f t="shared" si="104"/>
        <v>0</v>
      </c>
      <c r="U105" s="35">
        <f t="shared" si="104"/>
        <v>0</v>
      </c>
      <c r="V105" s="35">
        <f t="shared" si="104"/>
        <v>100</v>
      </c>
      <c r="W105" s="35">
        <f t="shared" si="104"/>
        <v>0</v>
      </c>
      <c r="X105" s="35">
        <f t="shared" si="104"/>
        <v>6231.9</v>
      </c>
      <c r="Y105" s="35">
        <f t="shared" si="104"/>
        <v>0</v>
      </c>
      <c r="Z105" s="35">
        <f t="shared" si="104"/>
        <v>9297.4</v>
      </c>
      <c r="AA105" s="35">
        <f t="shared" si="104"/>
        <v>0</v>
      </c>
      <c r="AB105" s="35">
        <f t="shared" si="104"/>
        <v>6232</v>
      </c>
      <c r="AC105" s="35">
        <f t="shared" si="104"/>
        <v>0</v>
      </c>
      <c r="AD105" s="35">
        <f t="shared" si="104"/>
        <v>6232</v>
      </c>
      <c r="AE105" s="35">
        <f t="shared" si="104"/>
        <v>0</v>
      </c>
      <c r="AF105" s="36"/>
      <c r="AG105" s="1163"/>
      <c r="AH105" s="1163"/>
      <c r="AI105" s="1163"/>
      <c r="AJ105" s="1165"/>
      <c r="AK105" s="1165"/>
      <c r="AL105" s="1165"/>
      <c r="AM105" s="1165"/>
      <c r="AN105" s="1165"/>
      <c r="AO105" s="1165"/>
      <c r="AP105" s="1165"/>
      <c r="AQ105" s="1165"/>
      <c r="AR105" s="1165"/>
      <c r="AS105" s="1165"/>
      <c r="AT105" s="1165"/>
      <c r="AU105" s="1165"/>
      <c r="AV105" s="1165"/>
      <c r="AW105" s="1165"/>
      <c r="AX105" s="1165"/>
      <c r="AY105" s="1165"/>
      <c r="AZ105" s="1165"/>
      <c r="BA105" s="1165"/>
      <c r="BB105" s="1165"/>
      <c r="BC105" s="1165"/>
      <c r="BD105" s="1165"/>
      <c r="BE105" s="1165"/>
      <c r="BF105" s="1165"/>
      <c r="BG105" s="1165"/>
      <c r="BH105" s="1165"/>
      <c r="BI105" s="1165"/>
      <c r="BJ105" s="1165"/>
    </row>
    <row r="106" spans="1:62" ht="18" x14ac:dyDescent="0.35">
      <c r="A106" s="17" t="s">
        <v>27</v>
      </c>
      <c r="B106" s="23">
        <f>H106+J106+L106+N106+P106+R106+T106+V106+X106+Z106+AB106+AD106</f>
        <v>1600.8</v>
      </c>
      <c r="C106" s="24">
        <f>H106</f>
        <v>0</v>
      </c>
      <c r="D106" s="24">
        <f>D112+D118+D124</f>
        <v>0</v>
      </c>
      <c r="E106" s="23">
        <f>I106+K106+M106+O106+Q106+S106+U106+W106+Y106+AA106+AC106+AE106</f>
        <v>0</v>
      </c>
      <c r="F106" s="19">
        <f>E106/B106*100</f>
        <v>0</v>
      </c>
      <c r="G106" s="19" t="e">
        <f>E106/C106*100</f>
        <v>#DIV/0!</v>
      </c>
      <c r="H106" s="18">
        <f>H112+H118+H124</f>
        <v>0</v>
      </c>
      <c r="I106" s="18">
        <f t="shared" ref="I106:AE109" si="105">I112+I118+I124</f>
        <v>0</v>
      </c>
      <c r="J106" s="18">
        <f t="shared" si="105"/>
        <v>0</v>
      </c>
      <c r="K106" s="18">
        <f t="shared" si="105"/>
        <v>0</v>
      </c>
      <c r="L106" s="18">
        <f t="shared" si="105"/>
        <v>0</v>
      </c>
      <c r="M106" s="18">
        <f t="shared" si="105"/>
        <v>0</v>
      </c>
      <c r="N106" s="18">
        <f t="shared" si="105"/>
        <v>0</v>
      </c>
      <c r="O106" s="18">
        <f t="shared" si="105"/>
        <v>0</v>
      </c>
      <c r="P106" s="18">
        <f t="shared" si="105"/>
        <v>0</v>
      </c>
      <c r="Q106" s="18">
        <f t="shared" si="105"/>
        <v>0</v>
      </c>
      <c r="R106" s="18">
        <f t="shared" si="105"/>
        <v>0</v>
      </c>
      <c r="S106" s="18">
        <f t="shared" si="105"/>
        <v>0</v>
      </c>
      <c r="T106" s="18">
        <f t="shared" si="105"/>
        <v>0</v>
      </c>
      <c r="U106" s="18">
        <f t="shared" si="105"/>
        <v>0</v>
      </c>
      <c r="V106" s="18">
        <f t="shared" si="105"/>
        <v>0</v>
      </c>
      <c r="W106" s="18">
        <f t="shared" si="105"/>
        <v>0</v>
      </c>
      <c r="X106" s="18">
        <f t="shared" si="105"/>
        <v>0</v>
      </c>
      <c r="Y106" s="18">
        <f t="shared" si="105"/>
        <v>0</v>
      </c>
      <c r="Z106" s="18">
        <f t="shared" si="105"/>
        <v>1600.8</v>
      </c>
      <c r="AA106" s="18">
        <f t="shared" si="105"/>
        <v>0</v>
      </c>
      <c r="AB106" s="18">
        <f t="shared" si="105"/>
        <v>0</v>
      </c>
      <c r="AC106" s="18">
        <f t="shared" si="105"/>
        <v>0</v>
      </c>
      <c r="AD106" s="18">
        <f t="shared" si="105"/>
        <v>0</v>
      </c>
      <c r="AE106" s="18">
        <f t="shared" si="105"/>
        <v>0</v>
      </c>
      <c r="AF106" s="36"/>
      <c r="AG106" s="1163"/>
      <c r="AH106" s="1163"/>
      <c r="AI106" s="1163"/>
      <c r="AJ106" s="1165"/>
      <c r="AK106" s="1165"/>
      <c r="AL106" s="1165"/>
      <c r="AM106" s="1165"/>
      <c r="AN106" s="1165"/>
      <c r="AO106" s="1165"/>
      <c r="AP106" s="1165"/>
      <c r="AQ106" s="1165"/>
      <c r="AR106" s="1165"/>
      <c r="AS106" s="1165"/>
      <c r="AT106" s="1165"/>
      <c r="AU106" s="1165"/>
      <c r="AV106" s="1165"/>
      <c r="AW106" s="1165"/>
      <c r="AX106" s="1165"/>
      <c r="AY106" s="1165"/>
      <c r="AZ106" s="1165"/>
      <c r="BA106" s="1165"/>
      <c r="BB106" s="1165"/>
      <c r="BC106" s="1165"/>
      <c r="BD106" s="1165"/>
      <c r="BE106" s="1165"/>
      <c r="BF106" s="1165"/>
      <c r="BG106" s="1165"/>
      <c r="BH106" s="1165"/>
      <c r="BI106" s="1165"/>
      <c r="BJ106" s="1165"/>
    </row>
    <row r="107" spans="1:62" ht="18" x14ac:dyDescent="0.35">
      <c r="A107" s="17" t="s">
        <v>28</v>
      </c>
      <c r="B107" s="23">
        <f>B113+B119+B125</f>
        <v>56640.100000000006</v>
      </c>
      <c r="C107" s="24">
        <f t="shared" ref="C107:C109" si="106">H107</f>
        <v>6231.9</v>
      </c>
      <c r="D107" s="24">
        <f>D113+D119+D125</f>
        <v>31171</v>
      </c>
      <c r="E107" s="23">
        <f>I107+K107+M107+O107+Q107+S107+U107+W107+Y107+AA107+AC107+AE107</f>
        <v>31171</v>
      </c>
      <c r="F107" s="19">
        <f>E107/B107*100</f>
        <v>55.033448034166597</v>
      </c>
      <c r="G107" s="19">
        <f>E107/C107*100</f>
        <v>500.18453441165622</v>
      </c>
      <c r="H107" s="18">
        <f>H113+H119+H125</f>
        <v>6231.9</v>
      </c>
      <c r="I107" s="18">
        <f t="shared" si="105"/>
        <v>6231.9</v>
      </c>
      <c r="J107" s="18">
        <f t="shared" si="105"/>
        <v>6240.4</v>
      </c>
      <c r="K107" s="18">
        <f t="shared" si="105"/>
        <v>6240.4</v>
      </c>
      <c r="L107" s="18">
        <f t="shared" si="105"/>
        <v>6233.9</v>
      </c>
      <c r="M107" s="18">
        <f t="shared" si="105"/>
        <v>6233.9</v>
      </c>
      <c r="N107" s="18">
        <f t="shared" si="105"/>
        <v>6232.9</v>
      </c>
      <c r="O107" s="18">
        <f t="shared" si="105"/>
        <v>6232.9</v>
      </c>
      <c r="P107" s="18">
        <f t="shared" si="105"/>
        <v>6231.9</v>
      </c>
      <c r="Q107" s="18">
        <f t="shared" si="105"/>
        <v>6231.9</v>
      </c>
      <c r="R107" s="18">
        <f t="shared" si="105"/>
        <v>0</v>
      </c>
      <c r="S107" s="18">
        <f t="shared" si="105"/>
        <v>0</v>
      </c>
      <c r="T107" s="18">
        <f t="shared" si="105"/>
        <v>0</v>
      </c>
      <c r="U107" s="18">
        <f t="shared" si="105"/>
        <v>0</v>
      </c>
      <c r="V107" s="18">
        <f t="shared" si="105"/>
        <v>100</v>
      </c>
      <c r="W107" s="18">
        <f t="shared" si="105"/>
        <v>0</v>
      </c>
      <c r="X107" s="18">
        <f t="shared" si="105"/>
        <v>6231.9</v>
      </c>
      <c r="Y107" s="18">
        <f t="shared" si="105"/>
        <v>0</v>
      </c>
      <c r="Z107" s="18">
        <f t="shared" si="105"/>
        <v>6673.2</v>
      </c>
      <c r="AA107" s="18">
        <f t="shared" si="105"/>
        <v>0</v>
      </c>
      <c r="AB107" s="18">
        <f t="shared" si="105"/>
        <v>6232</v>
      </c>
      <c r="AC107" s="18">
        <f t="shared" si="105"/>
        <v>0</v>
      </c>
      <c r="AD107" s="18">
        <f t="shared" si="105"/>
        <v>6232</v>
      </c>
      <c r="AE107" s="18">
        <f t="shared" si="105"/>
        <v>0</v>
      </c>
      <c r="AF107" s="36"/>
      <c r="AG107" s="1163"/>
      <c r="AH107" s="1163"/>
      <c r="AI107" s="1163"/>
      <c r="AJ107" s="1165"/>
      <c r="AK107" s="1165"/>
      <c r="AL107" s="1165"/>
      <c r="AM107" s="1165"/>
      <c r="AN107" s="1165"/>
      <c r="AO107" s="1165"/>
      <c r="AP107" s="1165"/>
      <c r="AQ107" s="1165"/>
      <c r="AR107" s="1165"/>
      <c r="AS107" s="1165"/>
      <c r="AT107" s="1165"/>
      <c r="AU107" s="1165"/>
      <c r="AV107" s="1165"/>
      <c r="AW107" s="1165"/>
      <c r="AX107" s="1165"/>
      <c r="AY107" s="1165"/>
      <c r="AZ107" s="1165"/>
      <c r="BA107" s="1165"/>
      <c r="BB107" s="1165"/>
      <c r="BC107" s="1165"/>
      <c r="BD107" s="1165"/>
      <c r="BE107" s="1165"/>
      <c r="BF107" s="1165"/>
      <c r="BG107" s="1165"/>
      <c r="BH107" s="1165"/>
      <c r="BI107" s="1165"/>
      <c r="BJ107" s="1165"/>
    </row>
    <row r="108" spans="1:62" ht="18" x14ac:dyDescent="0.35">
      <c r="A108" s="17" t="s">
        <v>29</v>
      </c>
      <c r="B108" s="23">
        <f t="shared" ref="B108:B109" si="107">H108+J108+L108+N108+P108+R108+T108+V108+X108+Z108+AB108+AD108</f>
        <v>1023.4</v>
      </c>
      <c r="C108" s="24">
        <f t="shared" si="106"/>
        <v>0</v>
      </c>
      <c r="D108" s="24">
        <f t="shared" ref="D108:D109" si="108">D114+D120+D126</f>
        <v>0</v>
      </c>
      <c r="E108" s="23">
        <f t="shared" ref="E108:E109" si="109">I108+K108+M108+O108+Q108+S108+U108+W108+Y108+AA108+AC108+AE108</f>
        <v>0</v>
      </c>
      <c r="F108" s="19">
        <f t="shared" ref="F108:F109" si="110">E108/B108*100</f>
        <v>0</v>
      </c>
      <c r="G108" s="19" t="e">
        <f t="shared" ref="G108:G109" si="111">E108/C108*100</f>
        <v>#DIV/0!</v>
      </c>
      <c r="H108" s="18">
        <f>H114+H120+H126</f>
        <v>0</v>
      </c>
      <c r="I108" s="18">
        <f t="shared" si="105"/>
        <v>0</v>
      </c>
      <c r="J108" s="18">
        <f t="shared" si="105"/>
        <v>0</v>
      </c>
      <c r="K108" s="18">
        <f t="shared" si="105"/>
        <v>0</v>
      </c>
      <c r="L108" s="18">
        <f t="shared" si="105"/>
        <v>0</v>
      </c>
      <c r="M108" s="18">
        <f t="shared" si="105"/>
        <v>0</v>
      </c>
      <c r="N108" s="18">
        <f t="shared" si="105"/>
        <v>0</v>
      </c>
      <c r="O108" s="18">
        <f t="shared" si="105"/>
        <v>0</v>
      </c>
      <c r="P108" s="18">
        <f t="shared" si="105"/>
        <v>0</v>
      </c>
      <c r="Q108" s="18">
        <f t="shared" si="105"/>
        <v>0</v>
      </c>
      <c r="R108" s="18">
        <f t="shared" si="105"/>
        <v>0</v>
      </c>
      <c r="S108" s="18">
        <f t="shared" si="105"/>
        <v>0</v>
      </c>
      <c r="T108" s="18">
        <f t="shared" si="105"/>
        <v>0</v>
      </c>
      <c r="U108" s="18">
        <f t="shared" si="105"/>
        <v>0</v>
      </c>
      <c r="V108" s="18">
        <f t="shared" si="105"/>
        <v>0</v>
      </c>
      <c r="W108" s="18">
        <f t="shared" si="105"/>
        <v>0</v>
      </c>
      <c r="X108" s="18">
        <f t="shared" si="105"/>
        <v>0</v>
      </c>
      <c r="Y108" s="18">
        <f t="shared" si="105"/>
        <v>0</v>
      </c>
      <c r="Z108" s="18">
        <f t="shared" si="105"/>
        <v>1023.4</v>
      </c>
      <c r="AA108" s="18">
        <f t="shared" si="105"/>
        <v>0</v>
      </c>
      <c r="AB108" s="18">
        <f t="shared" si="105"/>
        <v>0</v>
      </c>
      <c r="AC108" s="18">
        <f t="shared" si="105"/>
        <v>0</v>
      </c>
      <c r="AD108" s="18">
        <f t="shared" si="105"/>
        <v>0</v>
      </c>
      <c r="AE108" s="18">
        <f t="shared" si="105"/>
        <v>0</v>
      </c>
      <c r="AF108" s="36"/>
      <c r="AG108" s="1163"/>
      <c r="AH108" s="1163"/>
      <c r="AI108" s="1163"/>
      <c r="AJ108" s="1165"/>
      <c r="AK108" s="1165"/>
      <c r="AL108" s="1165"/>
      <c r="AM108" s="1165"/>
      <c r="AN108" s="1165"/>
      <c r="AO108" s="1165"/>
      <c r="AP108" s="1165"/>
      <c r="AQ108" s="1165"/>
      <c r="AR108" s="1165"/>
      <c r="AS108" s="1165"/>
      <c r="AT108" s="1165"/>
      <c r="AU108" s="1165"/>
      <c r="AV108" s="1165"/>
      <c r="AW108" s="1165"/>
      <c r="AX108" s="1165"/>
      <c r="AY108" s="1165"/>
      <c r="AZ108" s="1165"/>
      <c r="BA108" s="1165"/>
      <c r="BB108" s="1165"/>
      <c r="BC108" s="1165"/>
      <c r="BD108" s="1165"/>
      <c r="BE108" s="1165"/>
      <c r="BF108" s="1165"/>
      <c r="BG108" s="1165"/>
      <c r="BH108" s="1165"/>
      <c r="BI108" s="1165"/>
      <c r="BJ108" s="1165"/>
    </row>
    <row r="109" spans="1:62" ht="18" x14ac:dyDescent="0.35">
      <c r="A109" s="17" t="s">
        <v>30</v>
      </c>
      <c r="B109" s="23">
        <f t="shared" si="107"/>
        <v>0</v>
      </c>
      <c r="C109" s="24">
        <f t="shared" si="106"/>
        <v>0</v>
      </c>
      <c r="D109" s="24">
        <f t="shared" si="108"/>
        <v>0</v>
      </c>
      <c r="E109" s="23">
        <f t="shared" si="109"/>
        <v>0</v>
      </c>
      <c r="F109" s="19" t="e">
        <f t="shared" si="110"/>
        <v>#DIV/0!</v>
      </c>
      <c r="G109" s="19" t="e">
        <f t="shared" si="111"/>
        <v>#DIV/0!</v>
      </c>
      <c r="H109" s="18">
        <f>H115+H121+H127</f>
        <v>0</v>
      </c>
      <c r="I109" s="18">
        <f t="shared" si="105"/>
        <v>0</v>
      </c>
      <c r="J109" s="18">
        <f t="shared" si="105"/>
        <v>0</v>
      </c>
      <c r="K109" s="18">
        <f t="shared" si="105"/>
        <v>0</v>
      </c>
      <c r="L109" s="18">
        <f t="shared" si="105"/>
        <v>0</v>
      </c>
      <c r="M109" s="18">
        <f t="shared" si="105"/>
        <v>0</v>
      </c>
      <c r="N109" s="18">
        <f t="shared" si="105"/>
        <v>0</v>
      </c>
      <c r="O109" s="18">
        <f t="shared" si="105"/>
        <v>0</v>
      </c>
      <c r="P109" s="18">
        <f t="shared" si="105"/>
        <v>0</v>
      </c>
      <c r="Q109" s="18">
        <f t="shared" si="105"/>
        <v>0</v>
      </c>
      <c r="R109" s="18">
        <f t="shared" si="105"/>
        <v>0</v>
      </c>
      <c r="S109" s="18">
        <f t="shared" si="105"/>
        <v>0</v>
      </c>
      <c r="T109" s="18">
        <f t="shared" si="105"/>
        <v>0</v>
      </c>
      <c r="U109" s="18">
        <f t="shared" si="105"/>
        <v>0</v>
      </c>
      <c r="V109" s="18">
        <f t="shared" si="105"/>
        <v>0</v>
      </c>
      <c r="W109" s="18">
        <f t="shared" si="105"/>
        <v>0</v>
      </c>
      <c r="X109" s="18">
        <f t="shared" si="105"/>
        <v>0</v>
      </c>
      <c r="Y109" s="18">
        <f t="shared" si="105"/>
        <v>0</v>
      </c>
      <c r="Z109" s="18">
        <f t="shared" si="105"/>
        <v>0</v>
      </c>
      <c r="AA109" s="18">
        <f t="shared" si="105"/>
        <v>0</v>
      </c>
      <c r="AB109" s="18">
        <f t="shared" si="105"/>
        <v>0</v>
      </c>
      <c r="AC109" s="18">
        <f t="shared" si="105"/>
        <v>0</v>
      </c>
      <c r="AD109" s="18">
        <f t="shared" si="105"/>
        <v>0</v>
      </c>
      <c r="AE109" s="18">
        <f t="shared" si="105"/>
        <v>0</v>
      </c>
      <c r="AF109" s="36"/>
      <c r="AG109" s="1163"/>
      <c r="AH109" s="1163"/>
      <c r="AI109" s="1163"/>
      <c r="AJ109" s="1165"/>
      <c r="AK109" s="1165"/>
      <c r="AL109" s="1165"/>
      <c r="AM109" s="1165"/>
      <c r="AN109" s="1165"/>
      <c r="AO109" s="1165"/>
      <c r="AP109" s="1165"/>
      <c r="AQ109" s="1165"/>
      <c r="AR109" s="1165"/>
      <c r="AS109" s="1165"/>
      <c r="AT109" s="1165"/>
      <c r="AU109" s="1165"/>
      <c r="AV109" s="1165"/>
      <c r="AW109" s="1165"/>
      <c r="AX109" s="1165"/>
      <c r="AY109" s="1165"/>
      <c r="AZ109" s="1165"/>
      <c r="BA109" s="1165"/>
      <c r="BB109" s="1165"/>
      <c r="BC109" s="1165"/>
      <c r="BD109" s="1165"/>
      <c r="BE109" s="1165"/>
      <c r="BF109" s="1165"/>
      <c r="BG109" s="1165"/>
      <c r="BH109" s="1165"/>
      <c r="BI109" s="1165"/>
      <c r="BJ109" s="1165"/>
    </row>
    <row r="110" spans="1:62" ht="18" x14ac:dyDescent="0.3">
      <c r="A110" s="1547" t="s">
        <v>47</v>
      </c>
      <c r="B110" s="1548"/>
      <c r="C110" s="1548"/>
      <c r="D110" s="1548"/>
      <c r="E110" s="1548"/>
      <c r="F110" s="1548"/>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9"/>
      <c r="AF110" s="1553" t="s">
        <v>573</v>
      </c>
      <c r="AG110" s="1163"/>
      <c r="AH110" s="1163"/>
      <c r="AI110" s="1163"/>
      <c r="AJ110" s="1165"/>
      <c r="AK110" s="1165"/>
      <c r="AL110" s="1165"/>
      <c r="AM110" s="1165"/>
      <c r="AN110" s="1165"/>
      <c r="AO110" s="1165"/>
      <c r="AP110" s="1165"/>
      <c r="AQ110" s="1165"/>
      <c r="AR110" s="1165"/>
      <c r="AS110" s="1165"/>
      <c r="AT110" s="1165"/>
      <c r="AU110" s="1165"/>
      <c r="AV110" s="1165"/>
      <c r="AW110" s="1165"/>
      <c r="AX110" s="1165"/>
      <c r="AY110" s="1165"/>
      <c r="AZ110" s="1165"/>
      <c r="BA110" s="1165"/>
      <c r="BB110" s="1165"/>
      <c r="BC110" s="1165"/>
      <c r="BD110" s="1165"/>
      <c r="BE110" s="1165"/>
      <c r="BF110" s="1165"/>
      <c r="BG110" s="1165"/>
      <c r="BH110" s="1165"/>
      <c r="BI110" s="1165"/>
      <c r="BJ110" s="1165"/>
    </row>
    <row r="111" spans="1:62" ht="17.399999999999999" x14ac:dyDescent="0.3">
      <c r="A111" s="14" t="s">
        <v>26</v>
      </c>
      <c r="B111" s="22">
        <f>H111+J111+L111+N111+P111+R111+T111+V111+X111+Z111+AB111+AD111</f>
        <v>340</v>
      </c>
      <c r="C111" s="15">
        <f>C112+C113+C114+C115</f>
        <v>11.5</v>
      </c>
      <c r="D111" s="15">
        <f>D112+D113+D114+D115</f>
        <v>11.5</v>
      </c>
      <c r="E111" s="15">
        <f>E112+E113+E114+E115</f>
        <v>11.5</v>
      </c>
      <c r="F111" s="16">
        <f>E111/B111*100</f>
        <v>3.3823529411764706</v>
      </c>
      <c r="G111" s="16">
        <f>E111/C111*100</f>
        <v>100</v>
      </c>
      <c r="H111" s="11">
        <f>SUM(H112:H115)</f>
        <v>0</v>
      </c>
      <c r="I111" s="11">
        <f t="shared" ref="I111:AE111" si="112">SUM(I112:I115)</f>
        <v>0</v>
      </c>
      <c r="J111" s="11">
        <f t="shared" si="112"/>
        <v>8.5</v>
      </c>
      <c r="K111" s="11">
        <f t="shared" si="112"/>
        <v>8.5</v>
      </c>
      <c r="L111" s="11">
        <f t="shared" si="112"/>
        <v>2</v>
      </c>
      <c r="M111" s="11">
        <f t="shared" si="112"/>
        <v>2</v>
      </c>
      <c r="N111" s="11">
        <f t="shared" si="112"/>
        <v>1</v>
      </c>
      <c r="O111" s="11">
        <f t="shared" si="112"/>
        <v>1</v>
      </c>
      <c r="P111" s="11">
        <f t="shared" si="112"/>
        <v>0</v>
      </c>
      <c r="Q111" s="11">
        <f t="shared" si="112"/>
        <v>0</v>
      </c>
      <c r="R111" s="11">
        <f t="shared" si="112"/>
        <v>0</v>
      </c>
      <c r="S111" s="11">
        <f t="shared" si="112"/>
        <v>0</v>
      </c>
      <c r="T111" s="11">
        <f t="shared" si="112"/>
        <v>0</v>
      </c>
      <c r="U111" s="11">
        <f t="shared" si="112"/>
        <v>0</v>
      </c>
      <c r="V111" s="11">
        <f t="shared" si="112"/>
        <v>100</v>
      </c>
      <c r="W111" s="11">
        <f t="shared" si="112"/>
        <v>0</v>
      </c>
      <c r="X111" s="11">
        <f t="shared" si="112"/>
        <v>0</v>
      </c>
      <c r="Y111" s="11">
        <f t="shared" si="112"/>
        <v>0</v>
      </c>
      <c r="Z111" s="11">
        <f t="shared" si="112"/>
        <v>228.5</v>
      </c>
      <c r="AA111" s="11">
        <f t="shared" si="112"/>
        <v>0</v>
      </c>
      <c r="AB111" s="11">
        <f t="shared" si="112"/>
        <v>0</v>
      </c>
      <c r="AC111" s="11">
        <f t="shared" si="112"/>
        <v>0</v>
      </c>
      <c r="AD111" s="11">
        <f t="shared" si="112"/>
        <v>0</v>
      </c>
      <c r="AE111" s="11">
        <f t="shared" si="112"/>
        <v>0</v>
      </c>
      <c r="AF111" s="1554"/>
      <c r="AG111" s="1163"/>
      <c r="AH111" s="1163"/>
      <c r="AI111" s="1163"/>
      <c r="AJ111" s="1165"/>
      <c r="AK111" s="1165"/>
      <c r="AL111" s="1165"/>
      <c r="AM111" s="1165"/>
      <c r="AN111" s="1165"/>
      <c r="AO111" s="1165"/>
      <c r="AP111" s="1165"/>
      <c r="AQ111" s="1165"/>
      <c r="AR111" s="1165"/>
      <c r="AS111" s="1165"/>
      <c r="AT111" s="1165"/>
      <c r="AU111" s="1165"/>
      <c r="AV111" s="1165"/>
      <c r="AW111" s="1165"/>
      <c r="AX111" s="1165"/>
      <c r="AY111" s="1165"/>
      <c r="AZ111" s="1165"/>
      <c r="BA111" s="1165"/>
      <c r="BB111" s="1165"/>
      <c r="BC111" s="1165"/>
      <c r="BD111" s="1165"/>
      <c r="BE111" s="1165"/>
      <c r="BF111" s="1165"/>
      <c r="BG111" s="1165"/>
      <c r="BH111" s="1165"/>
      <c r="BI111" s="1165"/>
      <c r="BJ111" s="1165"/>
    </row>
    <row r="112" spans="1:62" ht="18" x14ac:dyDescent="0.35">
      <c r="A112" s="17" t="s">
        <v>27</v>
      </c>
      <c r="B112" s="23">
        <f>H112+J112+L112+N112+P112+R112+T112+V112+X112+Z112+AB112+AD112</f>
        <v>0</v>
      </c>
      <c r="C112" s="24">
        <f>H112</f>
        <v>0</v>
      </c>
      <c r="D112" s="24"/>
      <c r="E112" s="23">
        <f>I112+K112+M112+O112+Q112+S112+U112+W112+Y112+AA112+AC112+AE112</f>
        <v>0</v>
      </c>
      <c r="F112" s="19" t="e">
        <f>E112/B112*100</f>
        <v>#DIV/0!</v>
      </c>
      <c r="G112" s="19" t="e">
        <f>E112/C112*100</f>
        <v>#DIV/0!</v>
      </c>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554"/>
      <c r="AG112" s="1163"/>
      <c r="AH112" s="1163"/>
      <c r="AI112" s="1163"/>
      <c r="AJ112" s="1165"/>
      <c r="AK112" s="1165"/>
      <c r="AL112" s="1165"/>
      <c r="AM112" s="1165"/>
      <c r="AN112" s="1165"/>
      <c r="AO112" s="1165"/>
      <c r="AP112" s="1165"/>
      <c r="AQ112" s="1165"/>
      <c r="AR112" s="1165"/>
      <c r="AS112" s="1165"/>
      <c r="AT112" s="1165"/>
      <c r="AU112" s="1165"/>
      <c r="AV112" s="1165"/>
      <c r="AW112" s="1165"/>
      <c r="AX112" s="1165"/>
      <c r="AY112" s="1165"/>
      <c r="AZ112" s="1165"/>
      <c r="BA112" s="1165"/>
      <c r="BB112" s="1165"/>
      <c r="BC112" s="1165"/>
      <c r="BD112" s="1165"/>
      <c r="BE112" s="1165"/>
      <c r="BF112" s="1165"/>
      <c r="BG112" s="1165"/>
      <c r="BH112" s="1165"/>
      <c r="BI112" s="1165"/>
      <c r="BJ112" s="1165"/>
    </row>
    <row r="113" spans="1:62" ht="18" x14ac:dyDescent="0.35">
      <c r="A113" s="17" t="s">
        <v>28</v>
      </c>
      <c r="B113" s="23">
        <f>H113+J113+L113+N113+P113+R113+T113+V113+X113+Z113+AB113+AD113</f>
        <v>340</v>
      </c>
      <c r="C113" s="24">
        <f>H113+J113+L113+N113</f>
        <v>11.5</v>
      </c>
      <c r="D113" s="24">
        <f>E113</f>
        <v>11.5</v>
      </c>
      <c r="E113" s="23">
        <f>I113+K113+M113+O113+Q113+S113+U113+W113+Y113+AA113+AC113+AE113</f>
        <v>11.5</v>
      </c>
      <c r="F113" s="20">
        <f>E113/B113*100</f>
        <v>3.3823529411764706</v>
      </c>
      <c r="G113" s="20">
        <f>E113/C113*100</f>
        <v>100</v>
      </c>
      <c r="H113" s="18"/>
      <c r="I113" s="18"/>
      <c r="J113" s="18">
        <v>8.5</v>
      </c>
      <c r="K113" s="18">
        <v>8.5</v>
      </c>
      <c r="L113" s="18">
        <v>2</v>
      </c>
      <c r="M113" s="18">
        <v>2</v>
      </c>
      <c r="N113" s="18">
        <v>1</v>
      </c>
      <c r="O113" s="18">
        <v>1</v>
      </c>
      <c r="P113" s="18"/>
      <c r="Q113" s="18"/>
      <c r="R113" s="18"/>
      <c r="S113" s="18"/>
      <c r="T113" s="18"/>
      <c r="U113" s="18"/>
      <c r="V113" s="18">
        <v>100</v>
      </c>
      <c r="W113" s="18"/>
      <c r="X113" s="18"/>
      <c r="Y113" s="18"/>
      <c r="Z113" s="18">
        <v>228.5</v>
      </c>
      <c r="AA113" s="18"/>
      <c r="AB113" s="18"/>
      <c r="AC113" s="18"/>
      <c r="AD113" s="18"/>
      <c r="AE113" s="18"/>
      <c r="AF113" s="1554"/>
      <c r="AG113" s="1163"/>
      <c r="AH113" s="1163"/>
      <c r="AI113" s="1163"/>
      <c r="AJ113" s="1165"/>
      <c r="AK113" s="1165"/>
      <c r="AL113" s="1165"/>
      <c r="AM113" s="1165"/>
      <c r="AN113" s="1165"/>
      <c r="AO113" s="1165"/>
      <c r="AP113" s="1165"/>
      <c r="AQ113" s="1165"/>
      <c r="AR113" s="1165"/>
      <c r="AS113" s="1165"/>
      <c r="AT113" s="1165"/>
      <c r="AU113" s="1165"/>
      <c r="AV113" s="1165"/>
      <c r="AW113" s="1165"/>
      <c r="AX113" s="1165"/>
      <c r="AY113" s="1165"/>
      <c r="AZ113" s="1165"/>
      <c r="BA113" s="1165"/>
      <c r="BB113" s="1165"/>
      <c r="BC113" s="1165"/>
      <c r="BD113" s="1165"/>
      <c r="BE113" s="1165"/>
      <c r="BF113" s="1165"/>
      <c r="BG113" s="1165"/>
      <c r="BH113" s="1165"/>
      <c r="BI113" s="1165"/>
      <c r="BJ113" s="1165"/>
    </row>
    <row r="114" spans="1:62" ht="18" x14ac:dyDescent="0.35">
      <c r="A114" s="17" t="s">
        <v>29</v>
      </c>
      <c r="B114" s="23">
        <f t="shared" ref="B114:B115" si="113">H114+J114+L114+N114+P114+R114+T114+V114+X114+Z114+AB114+AD114</f>
        <v>0</v>
      </c>
      <c r="C114" s="24">
        <f t="shared" ref="C114:C115" si="114">H114</f>
        <v>0</v>
      </c>
      <c r="D114" s="24"/>
      <c r="E114" s="23">
        <f t="shared" ref="E114:E115" si="115">I114+K114+M114+O114+Q114+S114+U114+W114+Y114+AA114+AC114+AE114</f>
        <v>0</v>
      </c>
      <c r="F114" s="19" t="e">
        <f t="shared" ref="F114:F115" si="116">E114/B114*100</f>
        <v>#DIV/0!</v>
      </c>
      <c r="G114" s="19" t="e">
        <f t="shared" ref="G114:G115" si="117">E114/C114*100</f>
        <v>#DIV/0!</v>
      </c>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554"/>
      <c r="AG114" s="1163"/>
      <c r="AH114" s="1163"/>
      <c r="AI114" s="1163"/>
      <c r="AJ114" s="1165"/>
      <c r="AK114" s="1165"/>
      <c r="AL114" s="1165"/>
      <c r="AM114" s="1165"/>
      <c r="AN114" s="1165"/>
      <c r="AO114" s="1165"/>
      <c r="AP114" s="1165"/>
      <c r="AQ114" s="1165"/>
      <c r="AR114" s="1165"/>
      <c r="AS114" s="1165"/>
      <c r="AT114" s="1165"/>
      <c r="AU114" s="1165"/>
      <c r="AV114" s="1165"/>
      <c r="AW114" s="1165"/>
      <c r="AX114" s="1165"/>
      <c r="AY114" s="1165"/>
      <c r="AZ114" s="1165"/>
      <c r="BA114" s="1165"/>
      <c r="BB114" s="1165"/>
      <c r="BC114" s="1165"/>
      <c r="BD114" s="1165"/>
      <c r="BE114" s="1165"/>
      <c r="BF114" s="1165"/>
      <c r="BG114" s="1165"/>
      <c r="BH114" s="1165"/>
      <c r="BI114" s="1165"/>
      <c r="BJ114" s="1165"/>
    </row>
    <row r="115" spans="1:62" ht="18" x14ac:dyDescent="0.35">
      <c r="A115" s="17" t="s">
        <v>30</v>
      </c>
      <c r="B115" s="23">
        <f t="shared" si="113"/>
        <v>0</v>
      </c>
      <c r="C115" s="24">
        <f t="shared" si="114"/>
        <v>0</v>
      </c>
      <c r="D115" s="24"/>
      <c r="E115" s="23">
        <f t="shared" si="115"/>
        <v>0</v>
      </c>
      <c r="F115" s="19" t="e">
        <f t="shared" si="116"/>
        <v>#DIV/0!</v>
      </c>
      <c r="G115" s="19" t="e">
        <f t="shared" si="117"/>
        <v>#DIV/0!</v>
      </c>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555"/>
      <c r="AG115" s="1163"/>
      <c r="AH115" s="1163"/>
      <c r="AI115" s="1163"/>
      <c r="AJ115" s="1165"/>
      <c r="AK115" s="1165"/>
      <c r="AL115" s="1165"/>
      <c r="AM115" s="1165"/>
      <c r="AN115" s="1165"/>
      <c r="AO115" s="1165"/>
      <c r="AP115" s="1165"/>
      <c r="AQ115" s="1165"/>
      <c r="AR115" s="1165"/>
      <c r="AS115" s="1165"/>
      <c r="AT115" s="1165"/>
      <c r="AU115" s="1165"/>
      <c r="AV115" s="1165"/>
      <c r="AW115" s="1165"/>
      <c r="AX115" s="1165"/>
      <c r="AY115" s="1165"/>
      <c r="AZ115" s="1165"/>
      <c r="BA115" s="1165"/>
      <c r="BB115" s="1165"/>
      <c r="BC115" s="1165"/>
      <c r="BD115" s="1165"/>
      <c r="BE115" s="1165"/>
      <c r="BF115" s="1165"/>
      <c r="BG115" s="1165"/>
      <c r="BH115" s="1165"/>
      <c r="BI115" s="1165"/>
      <c r="BJ115" s="1165"/>
    </row>
    <row r="116" spans="1:62" ht="18" x14ac:dyDescent="0.3">
      <c r="A116" s="1547" t="s">
        <v>592</v>
      </c>
      <c r="B116" s="1548"/>
      <c r="C116" s="1548"/>
      <c r="D116" s="1548"/>
      <c r="E116" s="1548"/>
      <c r="F116" s="1548"/>
      <c r="G116" s="1548"/>
      <c r="H116" s="1548"/>
      <c r="I116" s="1548"/>
      <c r="J116" s="1548"/>
      <c r="K116" s="1548"/>
      <c r="L116" s="1548"/>
      <c r="M116" s="1548"/>
      <c r="N116" s="1548"/>
      <c r="O116" s="1548"/>
      <c r="P116" s="1548"/>
      <c r="Q116" s="1548"/>
      <c r="R116" s="1548"/>
      <c r="S116" s="1548"/>
      <c r="T116" s="1548"/>
      <c r="U116" s="1548"/>
      <c r="V116" s="1548"/>
      <c r="W116" s="1548"/>
      <c r="X116" s="1548"/>
      <c r="Y116" s="1548"/>
      <c r="Z116" s="1548"/>
      <c r="AA116" s="1548"/>
      <c r="AB116" s="1548"/>
      <c r="AC116" s="1548"/>
      <c r="AD116" s="1548"/>
      <c r="AE116" s="1549"/>
      <c r="AF116" s="1553" t="s">
        <v>574</v>
      </c>
      <c r="AG116" s="1163"/>
      <c r="AH116" s="1163"/>
      <c r="AI116" s="1163"/>
      <c r="AJ116" s="1165"/>
      <c r="AK116" s="1165"/>
      <c r="AL116" s="1165"/>
      <c r="AM116" s="1165"/>
      <c r="AN116" s="1165"/>
      <c r="AO116" s="1165"/>
      <c r="AP116" s="1165"/>
      <c r="AQ116" s="1165"/>
      <c r="AR116" s="1165"/>
      <c r="AS116" s="1165"/>
      <c r="AT116" s="1165"/>
      <c r="AU116" s="1165"/>
      <c r="AV116" s="1165"/>
      <c r="AW116" s="1165"/>
      <c r="AX116" s="1165"/>
      <c r="AY116" s="1165"/>
      <c r="AZ116" s="1165"/>
      <c r="BA116" s="1165"/>
      <c r="BB116" s="1165"/>
      <c r="BC116" s="1165"/>
      <c r="BD116" s="1165"/>
      <c r="BE116" s="1165"/>
      <c r="BF116" s="1165"/>
      <c r="BG116" s="1165"/>
      <c r="BH116" s="1165"/>
      <c r="BI116" s="1165"/>
      <c r="BJ116" s="1165"/>
    </row>
    <row r="117" spans="1:62" ht="17.399999999999999" x14ac:dyDescent="0.3">
      <c r="A117" s="14" t="s">
        <v>26</v>
      </c>
      <c r="B117" s="22">
        <f>H117+J117+L117+N117+P117+R117+T117+V117+X117+Z117+AB117+AD117</f>
        <v>56087.3</v>
      </c>
      <c r="C117" s="15">
        <f>C118+C119+C120+C121</f>
        <v>31159.5</v>
      </c>
      <c r="D117" s="15">
        <f>D118+D119+D120+D121</f>
        <v>31159.5</v>
      </c>
      <c r="E117" s="15">
        <f>E118+E119+E120+E121</f>
        <v>31159.5</v>
      </c>
      <c r="F117" s="16">
        <f>E117/B117*100</f>
        <v>55.555357451686923</v>
      </c>
      <c r="G117" s="16">
        <f>E117/C117*100</f>
        <v>100</v>
      </c>
      <c r="H117" s="11">
        <f>SUM(H118:H121)</f>
        <v>6231.9</v>
      </c>
      <c r="I117" s="11">
        <f t="shared" ref="I117:AE117" si="118">SUM(I118:I121)</f>
        <v>6231.9</v>
      </c>
      <c r="J117" s="11">
        <f t="shared" si="118"/>
        <v>6231.9</v>
      </c>
      <c r="K117" s="11">
        <f t="shared" si="118"/>
        <v>6231.9</v>
      </c>
      <c r="L117" s="11">
        <f t="shared" si="118"/>
        <v>6231.9</v>
      </c>
      <c r="M117" s="11">
        <f t="shared" si="118"/>
        <v>6231.9</v>
      </c>
      <c r="N117" s="11">
        <f t="shared" si="118"/>
        <v>6231.9</v>
      </c>
      <c r="O117" s="11">
        <f t="shared" si="118"/>
        <v>6231.9</v>
      </c>
      <c r="P117" s="11">
        <f t="shared" si="118"/>
        <v>6231.9</v>
      </c>
      <c r="Q117" s="11">
        <f t="shared" si="118"/>
        <v>6231.9</v>
      </c>
      <c r="R117" s="11">
        <f t="shared" si="118"/>
        <v>0</v>
      </c>
      <c r="S117" s="11">
        <f t="shared" si="118"/>
        <v>0</v>
      </c>
      <c r="T117" s="11">
        <f t="shared" si="118"/>
        <v>0</v>
      </c>
      <c r="U117" s="11">
        <f t="shared" si="118"/>
        <v>0</v>
      </c>
      <c r="V117" s="11">
        <f t="shared" si="118"/>
        <v>0</v>
      </c>
      <c r="W117" s="11">
        <f t="shared" si="118"/>
        <v>0</v>
      </c>
      <c r="X117" s="11">
        <f t="shared" si="118"/>
        <v>6231.9</v>
      </c>
      <c r="Y117" s="11">
        <f t="shared" si="118"/>
        <v>0</v>
      </c>
      <c r="Z117" s="11">
        <f t="shared" si="118"/>
        <v>6231.9</v>
      </c>
      <c r="AA117" s="11">
        <f t="shared" si="118"/>
        <v>0</v>
      </c>
      <c r="AB117" s="11">
        <f t="shared" si="118"/>
        <v>6232</v>
      </c>
      <c r="AC117" s="11">
        <f t="shared" si="118"/>
        <v>0</v>
      </c>
      <c r="AD117" s="11">
        <f t="shared" si="118"/>
        <v>6232</v>
      </c>
      <c r="AE117" s="11">
        <f t="shared" si="118"/>
        <v>0</v>
      </c>
      <c r="AF117" s="1554"/>
      <c r="AG117" s="1163"/>
      <c r="AH117" s="1163"/>
      <c r="AI117" s="1163"/>
      <c r="AJ117" s="1165"/>
      <c r="AK117" s="1165"/>
      <c r="AL117" s="1165"/>
      <c r="AM117" s="1165"/>
      <c r="AN117" s="1165"/>
      <c r="AO117" s="1165"/>
      <c r="AP117" s="1165"/>
      <c r="AQ117" s="1165"/>
      <c r="AR117" s="1165"/>
      <c r="AS117" s="1165"/>
      <c r="AT117" s="1165"/>
      <c r="AU117" s="1165"/>
      <c r="AV117" s="1165"/>
      <c r="AW117" s="1165"/>
      <c r="AX117" s="1165"/>
      <c r="AY117" s="1165"/>
      <c r="AZ117" s="1165"/>
      <c r="BA117" s="1165"/>
      <c r="BB117" s="1165"/>
      <c r="BC117" s="1165"/>
      <c r="BD117" s="1165"/>
      <c r="BE117" s="1165"/>
      <c r="BF117" s="1165"/>
      <c r="BG117" s="1165"/>
      <c r="BH117" s="1165"/>
      <c r="BI117" s="1165"/>
      <c r="BJ117" s="1165"/>
    </row>
    <row r="118" spans="1:62" ht="18" x14ac:dyDescent="0.35">
      <c r="A118" s="17" t="s">
        <v>27</v>
      </c>
      <c r="B118" s="23">
        <f>H118+J118+L118+N118+P118+R118+T118+V118+X118+Z118+AB118+AD118</f>
        <v>0</v>
      </c>
      <c r="C118" s="24">
        <f>H118</f>
        <v>0</v>
      </c>
      <c r="D118" s="24"/>
      <c r="E118" s="23">
        <f>I118+K118+M118+O118+Q118+S118+U118+W118+Y118+AA118+AC118+AE118</f>
        <v>0</v>
      </c>
      <c r="F118" s="19" t="e">
        <f>E118/B118*100</f>
        <v>#DIV/0!</v>
      </c>
      <c r="G118" s="19" t="e">
        <f>E118/C118*100</f>
        <v>#DIV/0!</v>
      </c>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554"/>
      <c r="AG118" s="1163"/>
      <c r="AH118" s="1163"/>
      <c r="AI118" s="1163"/>
      <c r="AJ118" s="1165"/>
      <c r="AK118" s="1165"/>
      <c r="AL118" s="1165"/>
      <c r="AM118" s="1165"/>
      <c r="AN118" s="1165"/>
      <c r="AO118" s="1165"/>
      <c r="AP118" s="1165"/>
      <c r="AQ118" s="1165"/>
      <c r="AR118" s="1165"/>
      <c r="AS118" s="1165"/>
      <c r="AT118" s="1165"/>
      <c r="AU118" s="1165"/>
      <c r="AV118" s="1165"/>
      <c r="AW118" s="1165"/>
      <c r="AX118" s="1165"/>
      <c r="AY118" s="1165"/>
      <c r="AZ118" s="1165"/>
      <c r="BA118" s="1165"/>
      <c r="BB118" s="1165"/>
      <c r="BC118" s="1165"/>
      <c r="BD118" s="1165"/>
      <c r="BE118" s="1165"/>
      <c r="BF118" s="1165"/>
      <c r="BG118" s="1165"/>
      <c r="BH118" s="1165"/>
      <c r="BI118" s="1165"/>
      <c r="BJ118" s="1165"/>
    </row>
    <row r="119" spans="1:62" ht="18" x14ac:dyDescent="0.35">
      <c r="A119" s="17" t="s">
        <v>28</v>
      </c>
      <c r="B119" s="23">
        <f>H119+J119+L119+N119+P119+R119+T119+V119+X119+Z119+AB119+AD119</f>
        <v>56087.3</v>
      </c>
      <c r="C119" s="24">
        <f>H119+J119+L119+N119+P119</f>
        <v>31159.5</v>
      </c>
      <c r="D119" s="24">
        <f>E119</f>
        <v>31159.5</v>
      </c>
      <c r="E119" s="23">
        <f>I119+K119+M119+O119+Q119+S119+U119+W119+Y119+AA119+AC119+AE119</f>
        <v>31159.5</v>
      </c>
      <c r="F119" s="20">
        <f>E119/B119*100</f>
        <v>55.555357451686923</v>
      </c>
      <c r="G119" s="20">
        <f>E119/C119*100</f>
        <v>100</v>
      </c>
      <c r="H119" s="11">
        <v>6231.9</v>
      </c>
      <c r="I119" s="11">
        <v>6231.9</v>
      </c>
      <c r="J119" s="11">
        <v>6231.9</v>
      </c>
      <c r="K119" s="11">
        <v>6231.9</v>
      </c>
      <c r="L119" s="11">
        <v>6231.9</v>
      </c>
      <c r="M119" s="11">
        <v>6231.9</v>
      </c>
      <c r="N119" s="11">
        <v>6231.9</v>
      </c>
      <c r="O119" s="11">
        <v>6231.9</v>
      </c>
      <c r="P119" s="11">
        <v>6231.9</v>
      </c>
      <c r="Q119" s="11">
        <v>6231.9</v>
      </c>
      <c r="R119" s="11"/>
      <c r="S119" s="11"/>
      <c r="T119" s="11"/>
      <c r="U119" s="11"/>
      <c r="V119" s="11"/>
      <c r="W119" s="11"/>
      <c r="X119" s="11">
        <v>6231.9</v>
      </c>
      <c r="Y119" s="11"/>
      <c r="Z119" s="11">
        <v>6231.9</v>
      </c>
      <c r="AA119" s="11"/>
      <c r="AB119" s="11">
        <v>6232</v>
      </c>
      <c r="AC119" s="11"/>
      <c r="AD119" s="11">
        <v>6232</v>
      </c>
      <c r="AE119" s="11"/>
      <c r="AF119" s="1554"/>
      <c r="AG119" s="1163"/>
      <c r="AH119" s="1163"/>
      <c r="AI119" s="1163"/>
      <c r="AJ119" s="1165"/>
      <c r="AK119" s="1165"/>
      <c r="AL119" s="1165"/>
      <c r="AM119" s="1165"/>
      <c r="AN119" s="1165"/>
      <c r="AO119" s="1165"/>
      <c r="AP119" s="1165"/>
      <c r="AQ119" s="1165"/>
      <c r="AR119" s="1165"/>
      <c r="AS119" s="1165"/>
      <c r="AT119" s="1165"/>
      <c r="AU119" s="1165"/>
      <c r="AV119" s="1165"/>
      <c r="AW119" s="1165"/>
      <c r="AX119" s="1165"/>
      <c r="AY119" s="1165"/>
      <c r="AZ119" s="1165"/>
      <c r="BA119" s="1165"/>
      <c r="BB119" s="1165"/>
      <c r="BC119" s="1165"/>
      <c r="BD119" s="1165"/>
      <c r="BE119" s="1165"/>
      <c r="BF119" s="1165"/>
      <c r="BG119" s="1165"/>
      <c r="BH119" s="1165"/>
      <c r="BI119" s="1165"/>
      <c r="BJ119" s="1165"/>
    </row>
    <row r="120" spans="1:62" ht="18" x14ac:dyDescent="0.35">
      <c r="A120" s="17" t="s">
        <v>29</v>
      </c>
      <c r="B120" s="23">
        <f t="shared" ref="B120:B121" si="119">H120+J120+L120+N120+P120+R120+T120+V120+X120+Z120+AB120+AD120</f>
        <v>0</v>
      </c>
      <c r="C120" s="24">
        <f t="shared" ref="C120:C121" si="120">H120</f>
        <v>0</v>
      </c>
      <c r="D120" s="24"/>
      <c r="E120" s="23">
        <f t="shared" ref="E120:E121" si="121">I120+K120+M120+O120+Q120+S120+U120+W120+Y120+AA120+AC120+AE120</f>
        <v>0</v>
      </c>
      <c r="F120" s="19" t="e">
        <f t="shared" ref="F120:F121" si="122">E120/B120*100</f>
        <v>#DIV/0!</v>
      </c>
      <c r="G120" s="19" t="e">
        <f t="shared" ref="G120:G121" si="123">E120/C120*100</f>
        <v>#DIV/0!</v>
      </c>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554"/>
      <c r="AG120" s="1163"/>
      <c r="AH120" s="1163"/>
      <c r="AI120" s="1163"/>
      <c r="AJ120" s="1165"/>
      <c r="AK120" s="1165"/>
      <c r="AL120" s="1165"/>
      <c r="AM120" s="1165"/>
      <c r="AN120" s="1165"/>
      <c r="AO120" s="1165"/>
      <c r="AP120" s="1165"/>
      <c r="AQ120" s="1165"/>
      <c r="AR120" s="1165"/>
      <c r="AS120" s="1165"/>
      <c r="AT120" s="1165"/>
      <c r="AU120" s="1165"/>
      <c r="AV120" s="1165"/>
      <c r="AW120" s="1165"/>
      <c r="AX120" s="1165"/>
      <c r="AY120" s="1165"/>
      <c r="AZ120" s="1165"/>
      <c r="BA120" s="1165"/>
      <c r="BB120" s="1165"/>
      <c r="BC120" s="1165"/>
      <c r="BD120" s="1165"/>
      <c r="BE120" s="1165"/>
      <c r="BF120" s="1165"/>
      <c r="BG120" s="1165"/>
      <c r="BH120" s="1165"/>
      <c r="BI120" s="1165"/>
      <c r="BJ120" s="1165"/>
    </row>
    <row r="121" spans="1:62" ht="18" x14ac:dyDescent="0.35">
      <c r="A121" s="17" t="s">
        <v>30</v>
      </c>
      <c r="B121" s="23">
        <f t="shared" si="119"/>
        <v>0</v>
      </c>
      <c r="C121" s="24">
        <f t="shared" si="120"/>
        <v>0</v>
      </c>
      <c r="D121" s="24"/>
      <c r="E121" s="23">
        <f t="shared" si="121"/>
        <v>0</v>
      </c>
      <c r="F121" s="19" t="e">
        <f t="shared" si="122"/>
        <v>#DIV/0!</v>
      </c>
      <c r="G121" s="19" t="e">
        <f t="shared" si="123"/>
        <v>#DIV/0!</v>
      </c>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555"/>
      <c r="AG121" s="1163"/>
      <c r="AH121" s="1163"/>
      <c r="AI121" s="1163"/>
      <c r="AJ121" s="1165"/>
      <c r="AK121" s="1165"/>
      <c r="AL121" s="1165"/>
      <c r="AM121" s="1165"/>
      <c r="AN121" s="1165"/>
      <c r="AO121" s="1165"/>
      <c r="AP121" s="1165"/>
      <c r="AQ121" s="1165"/>
      <c r="AR121" s="1165"/>
      <c r="AS121" s="1165"/>
      <c r="AT121" s="1165"/>
      <c r="AU121" s="1165"/>
      <c r="AV121" s="1165"/>
      <c r="AW121" s="1165"/>
      <c r="AX121" s="1165"/>
      <c r="AY121" s="1165"/>
      <c r="AZ121" s="1165"/>
      <c r="BA121" s="1165"/>
      <c r="BB121" s="1165"/>
      <c r="BC121" s="1165"/>
      <c r="BD121" s="1165"/>
      <c r="BE121" s="1165"/>
      <c r="BF121" s="1165"/>
      <c r="BG121" s="1165"/>
      <c r="BH121" s="1165"/>
      <c r="BI121" s="1165"/>
      <c r="BJ121" s="1165"/>
    </row>
    <row r="122" spans="1:62" ht="18" x14ac:dyDescent="0.3">
      <c r="A122" s="1547" t="s">
        <v>48</v>
      </c>
      <c r="B122" s="1548"/>
      <c r="C122" s="1548"/>
      <c r="D122" s="1548"/>
      <c r="E122" s="1548"/>
      <c r="F122" s="1548"/>
      <c r="G122" s="1548"/>
      <c r="H122" s="1548"/>
      <c r="I122" s="1548"/>
      <c r="J122" s="1548"/>
      <c r="K122" s="1548"/>
      <c r="L122" s="1548"/>
      <c r="M122" s="1548"/>
      <c r="N122" s="1548"/>
      <c r="O122" s="1548"/>
      <c r="P122" s="1548"/>
      <c r="Q122" s="1548"/>
      <c r="R122" s="1548"/>
      <c r="S122" s="1548"/>
      <c r="T122" s="1548"/>
      <c r="U122" s="1548"/>
      <c r="V122" s="1548"/>
      <c r="W122" s="1548"/>
      <c r="X122" s="1548"/>
      <c r="Y122" s="1548"/>
      <c r="Z122" s="1548"/>
      <c r="AA122" s="1548"/>
      <c r="AB122" s="1548"/>
      <c r="AC122" s="1548"/>
      <c r="AD122" s="1548"/>
      <c r="AE122" s="1549"/>
      <c r="AF122" s="1553" t="s">
        <v>575</v>
      </c>
      <c r="AG122" s="1163"/>
      <c r="AH122" s="1163"/>
      <c r="AI122" s="1163"/>
      <c r="AJ122" s="1165"/>
      <c r="AK122" s="1165"/>
      <c r="AL122" s="1165"/>
      <c r="AM122" s="1165"/>
      <c r="AN122" s="1165"/>
      <c r="AO122" s="1165"/>
      <c r="AP122" s="1165"/>
      <c r="AQ122" s="1165"/>
      <c r="AR122" s="1165"/>
      <c r="AS122" s="1165"/>
      <c r="AT122" s="1165"/>
      <c r="AU122" s="1165"/>
      <c r="AV122" s="1165"/>
      <c r="AW122" s="1165"/>
      <c r="AX122" s="1165"/>
      <c r="AY122" s="1165"/>
      <c r="AZ122" s="1165"/>
      <c r="BA122" s="1165"/>
      <c r="BB122" s="1165"/>
      <c r="BC122" s="1165"/>
      <c r="BD122" s="1165"/>
      <c r="BE122" s="1165"/>
      <c r="BF122" s="1165"/>
      <c r="BG122" s="1165"/>
      <c r="BH122" s="1165"/>
      <c r="BI122" s="1165"/>
      <c r="BJ122" s="1165"/>
    </row>
    <row r="123" spans="1:62" ht="17.399999999999999" x14ac:dyDescent="0.3">
      <c r="A123" s="14" t="s">
        <v>26</v>
      </c>
      <c r="B123" s="22">
        <f>H123+J123+L123+N123+P123+R123+T123+V123+X123+Z123+AB123+AD123</f>
        <v>2837</v>
      </c>
      <c r="C123" s="15">
        <f>C124+C125+C126+C127</f>
        <v>0</v>
      </c>
      <c r="D123" s="15">
        <f>D124+D125+D126+D127</f>
        <v>0</v>
      </c>
      <c r="E123" s="15">
        <f>E124+E125+E126+E127</f>
        <v>0</v>
      </c>
      <c r="F123" s="16">
        <f>E123/B123*100</f>
        <v>0</v>
      </c>
      <c r="G123" s="16" t="e">
        <f>E123/C123*100</f>
        <v>#DIV/0!</v>
      </c>
      <c r="H123" s="11">
        <f>SUM(H124:H127)</f>
        <v>0</v>
      </c>
      <c r="I123" s="11">
        <f t="shared" ref="I123:AE123" si="124">SUM(I124:I127)</f>
        <v>0</v>
      </c>
      <c r="J123" s="11">
        <f t="shared" si="124"/>
        <v>0</v>
      </c>
      <c r="K123" s="11">
        <f t="shared" si="124"/>
        <v>0</v>
      </c>
      <c r="L123" s="11">
        <f t="shared" si="124"/>
        <v>0</v>
      </c>
      <c r="M123" s="11">
        <f t="shared" si="124"/>
        <v>0</v>
      </c>
      <c r="N123" s="11">
        <f t="shared" si="124"/>
        <v>0</v>
      </c>
      <c r="O123" s="11">
        <f t="shared" si="124"/>
        <v>0</v>
      </c>
      <c r="P123" s="11">
        <f t="shared" si="124"/>
        <v>0</v>
      </c>
      <c r="Q123" s="11">
        <f t="shared" si="124"/>
        <v>0</v>
      </c>
      <c r="R123" s="11">
        <f t="shared" si="124"/>
        <v>0</v>
      </c>
      <c r="S123" s="11">
        <f t="shared" si="124"/>
        <v>0</v>
      </c>
      <c r="T123" s="11">
        <f t="shared" si="124"/>
        <v>0</v>
      </c>
      <c r="U123" s="11">
        <f t="shared" si="124"/>
        <v>0</v>
      </c>
      <c r="V123" s="11">
        <f t="shared" si="124"/>
        <v>0</v>
      </c>
      <c r="W123" s="11">
        <f t="shared" si="124"/>
        <v>0</v>
      </c>
      <c r="X123" s="11">
        <f t="shared" si="124"/>
        <v>0</v>
      </c>
      <c r="Y123" s="11">
        <f t="shared" si="124"/>
        <v>0</v>
      </c>
      <c r="Z123" s="11">
        <f t="shared" si="124"/>
        <v>2837</v>
      </c>
      <c r="AA123" s="11">
        <f t="shared" si="124"/>
        <v>0</v>
      </c>
      <c r="AB123" s="11">
        <f t="shared" si="124"/>
        <v>0</v>
      </c>
      <c r="AC123" s="11">
        <f t="shared" si="124"/>
        <v>0</v>
      </c>
      <c r="AD123" s="11">
        <f t="shared" si="124"/>
        <v>0</v>
      </c>
      <c r="AE123" s="11">
        <f t="shared" si="124"/>
        <v>0</v>
      </c>
      <c r="AF123" s="1554"/>
      <c r="AG123" s="1163"/>
      <c r="AH123" s="1163"/>
      <c r="AI123" s="1163"/>
      <c r="AJ123" s="1165"/>
      <c r="AK123" s="1165"/>
      <c r="AL123" s="1165"/>
      <c r="AM123" s="1165"/>
      <c r="AN123" s="1165"/>
      <c r="AO123" s="1165"/>
      <c r="AP123" s="1165"/>
      <c r="AQ123" s="1165"/>
      <c r="AR123" s="1165"/>
      <c r="AS123" s="1165"/>
      <c r="AT123" s="1165"/>
      <c r="AU123" s="1165"/>
      <c r="AV123" s="1165"/>
      <c r="AW123" s="1165"/>
      <c r="AX123" s="1165"/>
      <c r="AY123" s="1165"/>
      <c r="AZ123" s="1165"/>
      <c r="BA123" s="1165"/>
      <c r="BB123" s="1165"/>
      <c r="BC123" s="1165"/>
      <c r="BD123" s="1165"/>
      <c r="BE123" s="1165"/>
      <c r="BF123" s="1165"/>
      <c r="BG123" s="1165"/>
      <c r="BH123" s="1165"/>
      <c r="BI123" s="1165"/>
      <c r="BJ123" s="1165"/>
    </row>
    <row r="124" spans="1:62" ht="18" x14ac:dyDescent="0.35">
      <c r="A124" s="17" t="s">
        <v>27</v>
      </c>
      <c r="B124" s="23">
        <f>H124+J124+L124+N124+P124+R124+T124+V124+X124+Z124+AB124+AD124</f>
        <v>1600.8</v>
      </c>
      <c r="C124" s="24">
        <f>H124</f>
        <v>0</v>
      </c>
      <c r="D124" s="24"/>
      <c r="E124" s="23">
        <f>I124+K124+M124+O124+Q124+S124+U124+W124+Y124+AA124+AC124+AE124</f>
        <v>0</v>
      </c>
      <c r="F124" s="19">
        <f>E124/B124*100</f>
        <v>0</v>
      </c>
      <c r="G124" s="19" t="e">
        <f>E124/C124*100</f>
        <v>#DIV/0!</v>
      </c>
      <c r="H124" s="11"/>
      <c r="I124" s="11"/>
      <c r="J124" s="11"/>
      <c r="K124" s="11"/>
      <c r="L124" s="11"/>
      <c r="M124" s="11"/>
      <c r="N124" s="11"/>
      <c r="O124" s="11"/>
      <c r="P124" s="11"/>
      <c r="Q124" s="11"/>
      <c r="R124" s="11"/>
      <c r="S124" s="11"/>
      <c r="T124" s="11"/>
      <c r="U124" s="11"/>
      <c r="V124" s="11"/>
      <c r="W124" s="11"/>
      <c r="X124" s="11"/>
      <c r="Y124" s="11"/>
      <c r="Z124" s="11">
        <v>1600.8</v>
      </c>
      <c r="AA124" s="11"/>
      <c r="AB124" s="11"/>
      <c r="AC124" s="11"/>
      <c r="AD124" s="11"/>
      <c r="AE124" s="11"/>
      <c r="AF124" s="1554"/>
      <c r="AG124" s="1163"/>
      <c r="AH124" s="1163"/>
      <c r="AI124" s="1163"/>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65"/>
      <c r="BF124" s="1165"/>
      <c r="BG124" s="1165"/>
      <c r="BH124" s="1165"/>
      <c r="BI124" s="1165"/>
      <c r="BJ124" s="1165"/>
    </row>
    <row r="125" spans="1:62" ht="18" x14ac:dyDescent="0.35">
      <c r="A125" s="17" t="s">
        <v>28</v>
      </c>
      <c r="B125" s="23">
        <f>H125+J125+L125+N125+P125+R125+T125+V125+X125+Z125+AB125+AD125</f>
        <v>212.8</v>
      </c>
      <c r="C125" s="24">
        <f>H125</f>
        <v>0</v>
      </c>
      <c r="D125" s="24">
        <f>E125</f>
        <v>0</v>
      </c>
      <c r="E125" s="23">
        <f>I125+K125+M125+O125+Q125+S125+U125+W125+Y125+AA125+AC125+AE125</f>
        <v>0</v>
      </c>
      <c r="F125" s="20">
        <f>E125/B125*100</f>
        <v>0</v>
      </c>
      <c r="G125" s="20" t="e">
        <f>E125/C125*100</f>
        <v>#DIV/0!</v>
      </c>
      <c r="H125" s="18"/>
      <c r="I125" s="18"/>
      <c r="J125" s="18"/>
      <c r="K125" s="18"/>
      <c r="L125" s="18"/>
      <c r="M125" s="18"/>
      <c r="N125" s="18"/>
      <c r="O125" s="18"/>
      <c r="P125" s="18"/>
      <c r="Q125" s="18"/>
      <c r="R125" s="18"/>
      <c r="S125" s="18"/>
      <c r="T125" s="18"/>
      <c r="U125" s="18"/>
      <c r="V125" s="18"/>
      <c r="W125" s="18"/>
      <c r="X125" s="18"/>
      <c r="Y125" s="18"/>
      <c r="Z125" s="18">
        <v>212.8</v>
      </c>
      <c r="AA125" s="18"/>
      <c r="AB125" s="18"/>
      <c r="AC125" s="18"/>
      <c r="AD125" s="18"/>
      <c r="AE125" s="18"/>
      <c r="AF125" s="1554"/>
      <c r="AG125" s="1163"/>
      <c r="AH125" s="1166"/>
      <c r="AI125" s="1166"/>
      <c r="AJ125" s="1167"/>
      <c r="AK125" s="1167"/>
      <c r="AL125" s="1167"/>
      <c r="AM125" s="1167"/>
      <c r="AN125" s="1167"/>
      <c r="AO125" s="1167"/>
      <c r="AP125" s="1167"/>
      <c r="AQ125" s="1167"/>
      <c r="AR125" s="1167"/>
      <c r="AS125" s="1167"/>
      <c r="AT125" s="1167"/>
      <c r="AU125" s="1167"/>
      <c r="AV125" s="1167"/>
      <c r="AW125" s="1167"/>
      <c r="AX125" s="1167"/>
      <c r="AY125" s="1167"/>
      <c r="AZ125" s="1167"/>
      <c r="BA125" s="1167"/>
      <c r="BB125" s="1167"/>
      <c r="BC125" s="1167"/>
      <c r="BD125" s="1167"/>
      <c r="BE125" s="1167"/>
      <c r="BF125" s="1167"/>
      <c r="BG125" s="1167"/>
      <c r="BH125" s="1167"/>
      <c r="BI125" s="1167"/>
      <c r="BJ125" s="1167"/>
    </row>
    <row r="126" spans="1:62" ht="18" x14ac:dyDescent="0.35">
      <c r="A126" s="17" t="s">
        <v>29</v>
      </c>
      <c r="B126" s="23">
        <f t="shared" ref="B126:B127" si="125">H126+J126+L126+N126+P126+R126+T126+V126+X126+Z126+AB126+AD126</f>
        <v>1023.4</v>
      </c>
      <c r="C126" s="24">
        <f t="shared" ref="C126:C127" si="126">H126</f>
        <v>0</v>
      </c>
      <c r="D126" s="24"/>
      <c r="E126" s="23">
        <f t="shared" ref="E126:E127" si="127">I126+K126+M126+O126+Q126+S126+U126+W126+Y126+AA126+AC126+AE126</f>
        <v>0</v>
      </c>
      <c r="F126" s="19">
        <f t="shared" ref="F126:F127" si="128">E126/B126*100</f>
        <v>0</v>
      </c>
      <c r="G126" s="19" t="e">
        <f t="shared" ref="G126:G127" si="129">E126/C126*100</f>
        <v>#DIV/0!</v>
      </c>
      <c r="H126" s="11"/>
      <c r="I126" s="11"/>
      <c r="J126" s="11"/>
      <c r="K126" s="11"/>
      <c r="L126" s="11"/>
      <c r="M126" s="11"/>
      <c r="N126" s="11"/>
      <c r="O126" s="11"/>
      <c r="P126" s="11"/>
      <c r="Q126" s="11"/>
      <c r="R126" s="11"/>
      <c r="S126" s="11"/>
      <c r="T126" s="11"/>
      <c r="U126" s="11"/>
      <c r="V126" s="11"/>
      <c r="W126" s="11"/>
      <c r="X126" s="11"/>
      <c r="Y126" s="11"/>
      <c r="Z126" s="11">
        <v>1023.4</v>
      </c>
      <c r="AA126" s="11"/>
      <c r="AB126" s="11"/>
      <c r="AC126" s="11"/>
      <c r="AD126" s="11"/>
      <c r="AE126" s="11"/>
      <c r="AF126" s="1554"/>
      <c r="AG126" s="1163"/>
      <c r="AH126" s="1163"/>
      <c r="AI126" s="1163"/>
      <c r="AJ126" s="1165"/>
      <c r="AK126" s="1165"/>
      <c r="AL126" s="1165"/>
      <c r="AM126" s="1165"/>
      <c r="AN126" s="1165"/>
      <c r="AO126" s="1165"/>
      <c r="AP126" s="1165"/>
      <c r="AQ126" s="1165"/>
      <c r="AR126" s="1165"/>
      <c r="AS126" s="1165"/>
      <c r="AT126" s="1165"/>
      <c r="AU126" s="1165"/>
      <c r="AV126" s="1165"/>
      <c r="AW126" s="1165"/>
      <c r="AX126" s="1165"/>
      <c r="AY126" s="1165"/>
      <c r="AZ126" s="1165"/>
      <c r="BA126" s="1165"/>
      <c r="BB126" s="1165"/>
      <c r="BC126" s="1165"/>
      <c r="BD126" s="1165"/>
      <c r="BE126" s="1165"/>
      <c r="BF126" s="1165"/>
      <c r="BG126" s="1165"/>
      <c r="BH126" s="1165"/>
      <c r="BI126" s="1165"/>
      <c r="BJ126" s="1165"/>
    </row>
    <row r="127" spans="1:62" ht="18" x14ac:dyDescent="0.35">
      <c r="A127" s="17" t="s">
        <v>30</v>
      </c>
      <c r="B127" s="23">
        <f t="shared" si="125"/>
        <v>0</v>
      </c>
      <c r="C127" s="24">
        <f t="shared" si="126"/>
        <v>0</v>
      </c>
      <c r="D127" s="24"/>
      <c r="E127" s="23">
        <f t="shared" si="127"/>
        <v>0</v>
      </c>
      <c r="F127" s="19" t="e">
        <f t="shared" si="128"/>
        <v>#DIV/0!</v>
      </c>
      <c r="G127" s="19" t="e">
        <f t="shared" si="129"/>
        <v>#DIV/0!</v>
      </c>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555"/>
      <c r="AG127" s="1163"/>
      <c r="AH127" s="1163"/>
      <c r="AI127" s="1163"/>
      <c r="AJ127" s="1165"/>
      <c r="AK127" s="1165"/>
      <c r="AL127" s="1165"/>
      <c r="AM127" s="1165"/>
      <c r="AN127" s="1165"/>
      <c r="AO127" s="1165"/>
      <c r="AP127" s="1165"/>
      <c r="AQ127" s="1165"/>
      <c r="AR127" s="1165"/>
      <c r="AS127" s="1165"/>
      <c r="AT127" s="1165"/>
      <c r="AU127" s="1165"/>
      <c r="AV127" s="1165"/>
      <c r="AW127" s="1165"/>
      <c r="AX127" s="1165"/>
      <c r="AY127" s="1165"/>
      <c r="AZ127" s="1165"/>
      <c r="BA127" s="1165"/>
      <c r="BB127" s="1165"/>
      <c r="BC127" s="1165"/>
      <c r="BD127" s="1165"/>
      <c r="BE127" s="1165"/>
      <c r="BF127" s="1165"/>
      <c r="BG127" s="1165"/>
      <c r="BH127" s="1165"/>
      <c r="BI127" s="1165"/>
      <c r="BJ127" s="1165"/>
    </row>
    <row r="128" spans="1:62" ht="52.2" x14ac:dyDescent="0.3">
      <c r="A128" s="37" t="s">
        <v>49</v>
      </c>
      <c r="B128" s="15">
        <f>H128+J128+L128+N128+P128+R128+T128+V128+X128+Z128+AB128+AD128</f>
        <v>2230426.23</v>
      </c>
      <c r="C128" s="11">
        <f>C129+C130+C132+C133</f>
        <v>1216472.1000000001</v>
      </c>
      <c r="D128" s="11">
        <f t="shared" ref="D128:E128" si="130">D129+D130+D132+D133</f>
        <v>1208378.3999999999</v>
      </c>
      <c r="E128" s="11">
        <f t="shared" si="130"/>
        <v>1208378.3999999999</v>
      </c>
      <c r="F128" s="16">
        <f>E128/B128*100</f>
        <v>54.177017098655625</v>
      </c>
      <c r="G128" s="16">
        <f>E128/C128*100</f>
        <v>99.334657983524636</v>
      </c>
      <c r="H128" s="11">
        <f>H129+H130+H132+H133</f>
        <v>157113.69999999998</v>
      </c>
      <c r="I128" s="11">
        <f t="shared" ref="I128:AE128" si="131">I129+I130+I132+I133</f>
        <v>151408.4</v>
      </c>
      <c r="J128" s="11">
        <f t="shared" si="131"/>
        <v>265529.3</v>
      </c>
      <c r="K128" s="11">
        <f t="shared" si="131"/>
        <v>253676.2</v>
      </c>
      <c r="L128" s="11">
        <f t="shared" si="131"/>
        <v>210839.9</v>
      </c>
      <c r="M128" s="11">
        <f t="shared" si="131"/>
        <v>216684.80000000002</v>
      </c>
      <c r="N128" s="11">
        <f t="shared" si="131"/>
        <v>213094.69999999998</v>
      </c>
      <c r="O128" s="11">
        <f t="shared" si="131"/>
        <v>205274.69999999998</v>
      </c>
      <c r="P128" s="11">
        <f t="shared" si="131"/>
        <v>395543.10000000003</v>
      </c>
      <c r="Q128" s="11">
        <f t="shared" si="131"/>
        <v>381334.30000000005</v>
      </c>
      <c r="R128" s="11">
        <f t="shared" si="131"/>
        <v>198912.83000000002</v>
      </c>
      <c r="S128" s="11">
        <f t="shared" si="131"/>
        <v>0</v>
      </c>
      <c r="T128" s="11">
        <f t="shared" si="131"/>
        <v>129844.79999999999</v>
      </c>
      <c r="U128" s="11">
        <f t="shared" si="131"/>
        <v>0</v>
      </c>
      <c r="V128" s="11">
        <f t="shared" si="131"/>
        <v>88506.200000000012</v>
      </c>
      <c r="W128" s="11">
        <f t="shared" si="131"/>
        <v>0</v>
      </c>
      <c r="X128" s="11">
        <f t="shared" si="131"/>
        <v>128626.6</v>
      </c>
      <c r="Y128" s="11">
        <f t="shared" si="131"/>
        <v>0</v>
      </c>
      <c r="Z128" s="11">
        <f t="shared" si="131"/>
        <v>148157.69999999998</v>
      </c>
      <c r="AA128" s="11">
        <f t="shared" si="131"/>
        <v>0</v>
      </c>
      <c r="AB128" s="11">
        <f t="shared" si="131"/>
        <v>129406.49999999999</v>
      </c>
      <c r="AC128" s="11">
        <f t="shared" si="131"/>
        <v>0</v>
      </c>
      <c r="AD128" s="11">
        <f t="shared" si="131"/>
        <v>164850.90000000002</v>
      </c>
      <c r="AE128" s="11">
        <f t="shared" si="131"/>
        <v>0</v>
      </c>
      <c r="AF128" s="38"/>
      <c r="AG128" s="1163"/>
      <c r="AH128" s="1163"/>
      <c r="AI128" s="1163"/>
      <c r="AJ128" s="1165"/>
      <c r="AK128" s="1165"/>
      <c r="AL128" s="1165"/>
      <c r="AM128" s="1165"/>
      <c r="AN128" s="1165"/>
      <c r="AO128" s="1165"/>
      <c r="AP128" s="1165"/>
      <c r="AQ128" s="1165"/>
      <c r="AR128" s="1165"/>
      <c r="AS128" s="1165"/>
      <c r="AT128" s="1165"/>
      <c r="AU128" s="1165"/>
      <c r="AV128" s="1165"/>
      <c r="AW128" s="1165"/>
      <c r="AX128" s="1165"/>
      <c r="AY128" s="1165"/>
      <c r="AZ128" s="1165"/>
      <c r="BA128" s="1165"/>
      <c r="BB128" s="1165"/>
      <c r="BC128" s="1165"/>
      <c r="BD128" s="1165"/>
      <c r="BE128" s="1165"/>
      <c r="BF128" s="1165"/>
      <c r="BG128" s="1165"/>
      <c r="BH128" s="1165"/>
      <c r="BI128" s="1165"/>
      <c r="BJ128" s="1165"/>
    </row>
    <row r="129" spans="1:62" ht="17.399999999999999" x14ac:dyDescent="0.3">
      <c r="A129" s="14" t="s">
        <v>27</v>
      </c>
      <c r="B129" s="15">
        <f>H129+J129+L129+N129+P129+R129+T129+V129+X129+Z129+AB129+AD129</f>
        <v>1644550.9000000001</v>
      </c>
      <c r="C129" s="22">
        <f>C106+C79+C55+C43+C13</f>
        <v>916340.60000000009</v>
      </c>
      <c r="D129" s="22">
        <f t="shared" ref="C129:E130" si="132">D106+D79+D55+D43+D13</f>
        <v>895827.40000000014</v>
      </c>
      <c r="E129" s="22">
        <f t="shared" si="132"/>
        <v>895827.40000000014</v>
      </c>
      <c r="F129" s="16">
        <f>E129/B129*100</f>
        <v>54.472464184598969</v>
      </c>
      <c r="G129" s="16">
        <f>E129/C129*100</f>
        <v>97.761400073291526</v>
      </c>
      <c r="H129" s="22">
        <f t="shared" ref="H129:AE130" si="133">H106+H79+H55+H43+H13</f>
        <v>99100.7</v>
      </c>
      <c r="I129" s="22">
        <f t="shared" si="133"/>
        <v>97670.7</v>
      </c>
      <c r="J129" s="22">
        <f t="shared" si="133"/>
        <v>178518.6</v>
      </c>
      <c r="K129" s="22">
        <f t="shared" si="133"/>
        <v>168740.7</v>
      </c>
      <c r="L129" s="22">
        <f t="shared" si="133"/>
        <v>156797.5</v>
      </c>
      <c r="M129" s="22">
        <f t="shared" si="133"/>
        <v>158360.80000000002</v>
      </c>
      <c r="N129" s="22">
        <f t="shared" si="133"/>
        <v>151203.4</v>
      </c>
      <c r="O129" s="22">
        <f t="shared" si="133"/>
        <v>144525.19999999998</v>
      </c>
      <c r="P129" s="22">
        <f t="shared" si="133"/>
        <v>330720.40000000002</v>
      </c>
      <c r="Q129" s="22">
        <f t="shared" si="133"/>
        <v>326530</v>
      </c>
      <c r="R129" s="22">
        <f t="shared" si="133"/>
        <v>161601</v>
      </c>
      <c r="S129" s="22">
        <f t="shared" si="133"/>
        <v>0</v>
      </c>
      <c r="T129" s="22">
        <f t="shared" si="133"/>
        <v>102682.2</v>
      </c>
      <c r="U129" s="22">
        <f t="shared" si="133"/>
        <v>0</v>
      </c>
      <c r="V129" s="22">
        <f t="shared" si="133"/>
        <v>68142.3</v>
      </c>
      <c r="W129" s="22">
        <f t="shared" si="133"/>
        <v>0</v>
      </c>
      <c r="X129" s="22">
        <f t="shared" si="133"/>
        <v>99812.6</v>
      </c>
      <c r="Y129" s="22">
        <f t="shared" si="133"/>
        <v>0</v>
      </c>
      <c r="Z129" s="22">
        <f t="shared" si="133"/>
        <v>109970.59999999999</v>
      </c>
      <c r="AA129" s="22">
        <f t="shared" si="133"/>
        <v>0</v>
      </c>
      <c r="AB129" s="22">
        <f t="shared" si="133"/>
        <v>95399.4</v>
      </c>
      <c r="AC129" s="22">
        <f t="shared" si="133"/>
        <v>0</v>
      </c>
      <c r="AD129" s="22">
        <f t="shared" si="133"/>
        <v>90602.200000000012</v>
      </c>
      <c r="AE129" s="22">
        <f t="shared" si="133"/>
        <v>0</v>
      </c>
      <c r="AF129" s="38"/>
      <c r="AG129" s="1163"/>
      <c r="AH129" s="1163"/>
      <c r="AI129" s="1163"/>
      <c r="AJ129" s="1165"/>
      <c r="AK129" s="1165"/>
      <c r="AL129" s="1165"/>
      <c r="AM129" s="1165"/>
      <c r="AN129" s="1165"/>
      <c r="AO129" s="1165"/>
      <c r="AP129" s="1165"/>
      <c r="AQ129" s="1165"/>
      <c r="AR129" s="1165"/>
      <c r="AS129" s="1165"/>
      <c r="AT129" s="1165"/>
      <c r="AU129" s="1165"/>
      <c r="AV129" s="1165"/>
      <c r="AW129" s="1165"/>
      <c r="AX129" s="1165"/>
      <c r="AY129" s="1165"/>
      <c r="AZ129" s="1165"/>
      <c r="BA129" s="1165"/>
      <c r="BB129" s="1165"/>
      <c r="BC129" s="1165"/>
      <c r="BD129" s="1165"/>
      <c r="BE129" s="1165"/>
      <c r="BF129" s="1165"/>
      <c r="BG129" s="1165"/>
      <c r="BH129" s="1165"/>
      <c r="BI129" s="1165"/>
      <c r="BJ129" s="1165"/>
    </row>
    <row r="130" spans="1:62" ht="17.399999999999999" x14ac:dyDescent="0.3">
      <c r="A130" s="14" t="s">
        <v>28</v>
      </c>
      <c r="B130" s="15">
        <f>B107+B80+B56+B44+B14</f>
        <v>525803</v>
      </c>
      <c r="C130" s="22">
        <f t="shared" si="132"/>
        <v>257504.3</v>
      </c>
      <c r="D130" s="22">
        <f t="shared" si="132"/>
        <v>280012.7</v>
      </c>
      <c r="E130" s="22">
        <f t="shared" si="132"/>
        <v>280012.7</v>
      </c>
      <c r="F130" s="16">
        <f>E130/B130*100</f>
        <v>53.254298663187548</v>
      </c>
      <c r="G130" s="16">
        <f>E130/C130*100</f>
        <v>108.74098024770848</v>
      </c>
      <c r="H130" s="22">
        <f t="shared" si="133"/>
        <v>53937.700000000004</v>
      </c>
      <c r="I130" s="22">
        <f t="shared" si="133"/>
        <v>53737.700000000004</v>
      </c>
      <c r="J130" s="22">
        <f t="shared" si="133"/>
        <v>76910.399999999994</v>
      </c>
      <c r="K130" s="22">
        <f t="shared" si="133"/>
        <v>74943.900000000009</v>
      </c>
      <c r="L130" s="22">
        <f t="shared" si="133"/>
        <v>49967.1</v>
      </c>
      <c r="M130" s="22">
        <f t="shared" si="133"/>
        <v>51004.299999999996</v>
      </c>
      <c r="N130" s="22">
        <f t="shared" si="133"/>
        <v>53816</v>
      </c>
      <c r="O130" s="22">
        <f t="shared" si="133"/>
        <v>52882.9</v>
      </c>
      <c r="P130" s="22">
        <f t="shared" si="133"/>
        <v>48521.7</v>
      </c>
      <c r="Q130" s="22">
        <f t="shared" si="133"/>
        <v>47443.9</v>
      </c>
      <c r="R130" s="22">
        <f t="shared" si="133"/>
        <v>37191.599999999999</v>
      </c>
      <c r="S130" s="22">
        <f t="shared" si="133"/>
        <v>0</v>
      </c>
      <c r="T130" s="22">
        <f t="shared" si="133"/>
        <v>27162.6</v>
      </c>
      <c r="U130" s="22">
        <f t="shared" si="133"/>
        <v>0</v>
      </c>
      <c r="V130" s="22">
        <f t="shared" si="133"/>
        <v>20363.900000000001</v>
      </c>
      <c r="W130" s="22">
        <f t="shared" si="133"/>
        <v>0</v>
      </c>
      <c r="X130" s="22">
        <f t="shared" si="133"/>
        <v>24738.699999999997</v>
      </c>
      <c r="Y130" s="22">
        <f t="shared" si="133"/>
        <v>0</v>
      </c>
      <c r="Z130" s="22">
        <f t="shared" si="133"/>
        <v>33088.5</v>
      </c>
      <c r="AA130" s="22">
        <f t="shared" si="133"/>
        <v>0</v>
      </c>
      <c r="AB130" s="22">
        <f t="shared" si="133"/>
        <v>29931.899999999998</v>
      </c>
      <c r="AC130" s="22">
        <f t="shared" si="133"/>
        <v>0</v>
      </c>
      <c r="AD130" s="22">
        <f t="shared" si="133"/>
        <v>70172.899999999994</v>
      </c>
      <c r="AE130" s="22">
        <f t="shared" si="133"/>
        <v>0</v>
      </c>
      <c r="AF130" s="38"/>
      <c r="AG130" s="1163"/>
      <c r="AH130" s="1163"/>
      <c r="AI130" s="1163"/>
      <c r="AJ130" s="1165"/>
      <c r="AK130" s="1165"/>
      <c r="AL130" s="1165"/>
      <c r="AM130" s="1165"/>
      <c r="AN130" s="1165"/>
      <c r="AO130" s="1165"/>
      <c r="AP130" s="1165"/>
      <c r="AQ130" s="1165"/>
      <c r="AR130" s="1165"/>
      <c r="AS130" s="1165"/>
      <c r="AT130" s="1165"/>
      <c r="AU130" s="1165"/>
      <c r="AV130" s="1165"/>
      <c r="AW130" s="1165"/>
      <c r="AX130" s="1165"/>
      <c r="AY130" s="1165"/>
      <c r="AZ130" s="1165"/>
      <c r="BA130" s="1165"/>
      <c r="BB130" s="1165"/>
      <c r="BC130" s="1165"/>
      <c r="BD130" s="1165"/>
      <c r="BE130" s="1165"/>
      <c r="BF130" s="1165"/>
      <c r="BG130" s="1165"/>
      <c r="BH130" s="1165"/>
      <c r="BI130" s="1165"/>
      <c r="BJ130" s="1165"/>
    </row>
    <row r="131" spans="1:62" ht="34.799999999999997" x14ac:dyDescent="0.3">
      <c r="A131" s="14" t="s">
        <v>42</v>
      </c>
      <c r="B131" s="15">
        <f>B81</f>
        <v>4148.3</v>
      </c>
      <c r="C131" s="22">
        <f>C81</f>
        <v>334</v>
      </c>
      <c r="D131" s="22">
        <f>D81</f>
        <v>334</v>
      </c>
      <c r="E131" s="22">
        <f>E81</f>
        <v>334</v>
      </c>
      <c r="F131" s="16">
        <f t="shared" ref="F131:F133" si="134">E131/B131*100</f>
        <v>8.0514909722054817</v>
      </c>
      <c r="G131" s="16">
        <f t="shared" ref="G131:G133" si="135">E131/C131*100</f>
        <v>100</v>
      </c>
      <c r="H131" s="22">
        <f>H81</f>
        <v>0</v>
      </c>
      <c r="I131" s="22">
        <f t="shared" ref="I131:AE131" si="136">I81</f>
        <v>0</v>
      </c>
      <c r="J131" s="22">
        <f t="shared" si="136"/>
        <v>0</v>
      </c>
      <c r="K131" s="22">
        <f t="shared" si="136"/>
        <v>0</v>
      </c>
      <c r="L131" s="22">
        <f t="shared" si="136"/>
        <v>0</v>
      </c>
      <c r="M131" s="22">
        <f t="shared" si="136"/>
        <v>0</v>
      </c>
      <c r="N131" s="22">
        <f t="shared" si="136"/>
        <v>334</v>
      </c>
      <c r="O131" s="22">
        <f t="shared" si="136"/>
        <v>334</v>
      </c>
      <c r="P131" s="22">
        <f t="shared" si="136"/>
        <v>0</v>
      </c>
      <c r="Q131" s="22">
        <f t="shared" si="136"/>
        <v>0</v>
      </c>
      <c r="R131" s="22">
        <f t="shared" si="136"/>
        <v>0</v>
      </c>
      <c r="S131" s="22">
        <f t="shared" si="136"/>
        <v>0</v>
      </c>
      <c r="T131" s="22">
        <f t="shared" si="136"/>
        <v>129.30000000000001</v>
      </c>
      <c r="U131" s="22">
        <f t="shared" si="136"/>
        <v>0</v>
      </c>
      <c r="V131" s="22">
        <f t="shared" si="136"/>
        <v>0</v>
      </c>
      <c r="W131" s="22">
        <f t="shared" si="136"/>
        <v>0</v>
      </c>
      <c r="X131" s="22">
        <f t="shared" si="136"/>
        <v>0</v>
      </c>
      <c r="Y131" s="22">
        <f t="shared" si="136"/>
        <v>0</v>
      </c>
      <c r="Z131" s="22">
        <f t="shared" si="136"/>
        <v>0</v>
      </c>
      <c r="AA131" s="22">
        <f t="shared" si="136"/>
        <v>0</v>
      </c>
      <c r="AB131" s="22">
        <f t="shared" si="136"/>
        <v>0</v>
      </c>
      <c r="AC131" s="22">
        <f t="shared" si="136"/>
        <v>0</v>
      </c>
      <c r="AD131" s="22">
        <f t="shared" si="136"/>
        <v>3685</v>
      </c>
      <c r="AE131" s="22">
        <f t="shared" si="136"/>
        <v>0</v>
      </c>
      <c r="AF131" s="38"/>
      <c r="AG131" s="1163"/>
      <c r="AH131" s="1163"/>
      <c r="AI131" s="1163"/>
      <c r="AJ131" s="1165"/>
      <c r="AK131" s="1165"/>
      <c r="AL131" s="1165"/>
      <c r="AM131" s="1165"/>
      <c r="AN131" s="1165"/>
      <c r="AO131" s="1165"/>
      <c r="AP131" s="1165"/>
      <c r="AQ131" s="1165"/>
      <c r="AR131" s="1165"/>
      <c r="AS131" s="1165"/>
      <c r="AT131" s="1165"/>
      <c r="AU131" s="1165"/>
      <c r="AV131" s="1165"/>
      <c r="AW131" s="1165"/>
      <c r="AX131" s="1165"/>
      <c r="AY131" s="1165"/>
      <c r="AZ131" s="1165"/>
      <c r="BA131" s="1165"/>
      <c r="BB131" s="1165"/>
      <c r="BC131" s="1165"/>
      <c r="BD131" s="1165"/>
      <c r="BE131" s="1165"/>
      <c r="BF131" s="1165"/>
      <c r="BG131" s="1165"/>
      <c r="BH131" s="1165"/>
      <c r="BI131" s="1165"/>
      <c r="BJ131" s="1165"/>
    </row>
    <row r="132" spans="1:62" ht="17.399999999999999" x14ac:dyDescent="0.3">
      <c r="A132" s="14" t="s">
        <v>29</v>
      </c>
      <c r="B132" s="15">
        <f t="shared" ref="B132:B133" si="137">H132+J132+L132+N132+P132+R132+T132+V132+X132+Z132+AB132+AD132</f>
        <v>49926.499999999993</v>
      </c>
      <c r="C132" s="22">
        <f t="shared" ref="C132:E133" si="138">C15+C45+C57+C82+C108</f>
        <v>32602.2</v>
      </c>
      <c r="D132" s="22">
        <f t="shared" si="138"/>
        <v>22822.9</v>
      </c>
      <c r="E132" s="22">
        <f t="shared" si="138"/>
        <v>22822.9</v>
      </c>
      <c r="F132" s="16">
        <f t="shared" si="134"/>
        <v>45.712998107217615</v>
      </c>
      <c r="G132" s="16">
        <f t="shared" si="135"/>
        <v>70.004171497629002</v>
      </c>
      <c r="H132" s="22">
        <f t="shared" ref="H132:AE133" si="139">H15+H45+H57+H82+H108</f>
        <v>4075.3</v>
      </c>
      <c r="I132" s="22">
        <f t="shared" si="139"/>
        <v>0</v>
      </c>
      <c r="J132" s="22">
        <f t="shared" si="139"/>
        <v>4075.3</v>
      </c>
      <c r="K132" s="22">
        <f t="shared" si="139"/>
        <v>7689.8</v>
      </c>
      <c r="L132" s="22">
        <f t="shared" si="139"/>
        <v>4075.3</v>
      </c>
      <c r="M132" s="22">
        <f t="shared" si="139"/>
        <v>3906.1</v>
      </c>
      <c r="N132" s="22">
        <f t="shared" si="139"/>
        <v>4075.3</v>
      </c>
      <c r="O132" s="22">
        <f t="shared" si="139"/>
        <v>3866.6</v>
      </c>
      <c r="P132" s="22">
        <f t="shared" si="139"/>
        <v>16301</v>
      </c>
      <c r="Q132" s="22">
        <f t="shared" si="139"/>
        <v>7360.4</v>
      </c>
      <c r="R132" s="22">
        <f t="shared" si="139"/>
        <v>0</v>
      </c>
      <c r="S132" s="22">
        <f t="shared" si="139"/>
        <v>0</v>
      </c>
      <c r="T132" s="22">
        <f t="shared" si="139"/>
        <v>0</v>
      </c>
      <c r="U132" s="22">
        <f t="shared" si="139"/>
        <v>0</v>
      </c>
      <c r="V132" s="22">
        <f t="shared" si="139"/>
        <v>0</v>
      </c>
      <c r="W132" s="22">
        <f t="shared" si="139"/>
        <v>0</v>
      </c>
      <c r="X132" s="22">
        <f t="shared" si="139"/>
        <v>4075.3</v>
      </c>
      <c r="Y132" s="22">
        <f t="shared" si="139"/>
        <v>0</v>
      </c>
      <c r="Z132" s="22">
        <f t="shared" si="139"/>
        <v>5098.5999999999995</v>
      </c>
      <c r="AA132" s="22">
        <f t="shared" si="139"/>
        <v>0</v>
      </c>
      <c r="AB132" s="22">
        <f t="shared" si="139"/>
        <v>4075.2</v>
      </c>
      <c r="AC132" s="22">
        <f t="shared" si="139"/>
        <v>0</v>
      </c>
      <c r="AD132" s="22">
        <f t="shared" si="139"/>
        <v>4075.2</v>
      </c>
      <c r="AE132" s="22">
        <f t="shared" si="139"/>
        <v>0</v>
      </c>
      <c r="AF132" s="38"/>
      <c r="AG132" s="1163"/>
      <c r="AH132" s="1163"/>
      <c r="AI132" s="1163"/>
      <c r="AJ132" s="1165"/>
      <c r="AK132" s="1165"/>
      <c r="AL132" s="1165"/>
      <c r="AM132" s="1165"/>
      <c r="AN132" s="1165"/>
      <c r="AO132" s="1165"/>
      <c r="AP132" s="1165"/>
      <c r="AQ132" s="1165"/>
      <c r="AR132" s="1165"/>
      <c r="AS132" s="1165"/>
      <c r="AT132" s="1165"/>
      <c r="AU132" s="1165"/>
      <c r="AV132" s="1165"/>
      <c r="AW132" s="1165"/>
      <c r="AX132" s="1165"/>
      <c r="AY132" s="1165"/>
      <c r="AZ132" s="1165"/>
      <c r="BA132" s="1165"/>
      <c r="BB132" s="1165"/>
      <c r="BC132" s="1165"/>
      <c r="BD132" s="1165"/>
      <c r="BE132" s="1165"/>
      <c r="BF132" s="1165"/>
      <c r="BG132" s="1165"/>
      <c r="BH132" s="1165"/>
      <c r="BI132" s="1165"/>
      <c r="BJ132" s="1165"/>
    </row>
    <row r="133" spans="1:62" ht="17.399999999999999" x14ac:dyDescent="0.3">
      <c r="A133" s="14" t="s">
        <v>30</v>
      </c>
      <c r="B133" s="15">
        <f t="shared" si="137"/>
        <v>10145.83</v>
      </c>
      <c r="C133" s="22">
        <f t="shared" si="138"/>
        <v>10025</v>
      </c>
      <c r="D133" s="22">
        <f t="shared" si="138"/>
        <v>9715.4</v>
      </c>
      <c r="E133" s="22">
        <f t="shared" si="138"/>
        <v>9715.4</v>
      </c>
      <c r="F133" s="16">
        <f t="shared" si="134"/>
        <v>95.757567394683335</v>
      </c>
      <c r="G133" s="16">
        <f t="shared" si="135"/>
        <v>96.911720698254356</v>
      </c>
      <c r="H133" s="22">
        <f t="shared" si="139"/>
        <v>0</v>
      </c>
      <c r="I133" s="22">
        <f t="shared" si="139"/>
        <v>0</v>
      </c>
      <c r="J133" s="22">
        <f t="shared" si="139"/>
        <v>6025</v>
      </c>
      <c r="K133" s="22">
        <f t="shared" si="139"/>
        <v>2301.8000000000002</v>
      </c>
      <c r="L133" s="22">
        <f t="shared" si="139"/>
        <v>0</v>
      </c>
      <c r="M133" s="22">
        <f t="shared" si="139"/>
        <v>3413.6</v>
      </c>
      <c r="N133" s="22">
        <f t="shared" si="139"/>
        <v>4000</v>
      </c>
      <c r="O133" s="22">
        <f t="shared" si="139"/>
        <v>4000</v>
      </c>
      <c r="P133" s="22">
        <f t="shared" si="139"/>
        <v>0</v>
      </c>
      <c r="Q133" s="22">
        <f t="shared" si="139"/>
        <v>0</v>
      </c>
      <c r="R133" s="22">
        <f t="shared" si="139"/>
        <v>120.23</v>
      </c>
      <c r="S133" s="22">
        <f t="shared" si="139"/>
        <v>0</v>
      </c>
      <c r="T133" s="22">
        <f t="shared" si="139"/>
        <v>0</v>
      </c>
      <c r="U133" s="22">
        <f t="shared" si="139"/>
        <v>0</v>
      </c>
      <c r="V133" s="22">
        <f t="shared" si="139"/>
        <v>0</v>
      </c>
      <c r="W133" s="22">
        <f t="shared" si="139"/>
        <v>0</v>
      </c>
      <c r="X133" s="22">
        <f t="shared" si="139"/>
        <v>0</v>
      </c>
      <c r="Y133" s="22">
        <f t="shared" si="139"/>
        <v>0</v>
      </c>
      <c r="Z133" s="22">
        <f t="shared" si="139"/>
        <v>0</v>
      </c>
      <c r="AA133" s="22">
        <f t="shared" si="139"/>
        <v>0</v>
      </c>
      <c r="AB133" s="22">
        <f t="shared" si="139"/>
        <v>0</v>
      </c>
      <c r="AC133" s="22">
        <f t="shared" si="139"/>
        <v>0</v>
      </c>
      <c r="AD133" s="22">
        <f t="shared" si="139"/>
        <v>0.6</v>
      </c>
      <c r="AE133" s="22">
        <f t="shared" si="139"/>
        <v>0</v>
      </c>
      <c r="AF133" s="38"/>
      <c r="AG133" s="1163"/>
      <c r="AH133" s="1163"/>
      <c r="AI133" s="1163"/>
      <c r="AJ133" s="1165"/>
      <c r="AK133" s="1165"/>
      <c r="AL133" s="1165"/>
      <c r="AM133" s="1165"/>
      <c r="AN133" s="1165"/>
      <c r="AO133" s="1165"/>
      <c r="AP133" s="1165"/>
      <c r="AQ133" s="1165"/>
      <c r="AR133" s="1165"/>
      <c r="AS133" s="1165"/>
      <c r="AT133" s="1165"/>
      <c r="AU133" s="1165"/>
      <c r="AV133" s="1165"/>
      <c r="AW133" s="1165"/>
      <c r="AX133" s="1165"/>
      <c r="AY133" s="1165"/>
      <c r="AZ133" s="1165"/>
      <c r="BA133" s="1165"/>
      <c r="BB133" s="1165"/>
      <c r="BC133" s="1165"/>
      <c r="BD133" s="1165"/>
      <c r="BE133" s="1165"/>
      <c r="BF133" s="1165"/>
      <c r="BG133" s="1165"/>
      <c r="BH133" s="1165"/>
      <c r="BI133" s="1165"/>
      <c r="BJ133" s="1165"/>
    </row>
    <row r="134" spans="1:62" ht="20.399999999999999" x14ac:dyDescent="0.3">
      <c r="A134" s="1557" t="s">
        <v>50</v>
      </c>
      <c r="B134" s="1558">
        <f>H134+J134+L134+N134+P134+R134+T134+V134+X134+Z134+AB134+AD134</f>
        <v>0</v>
      </c>
      <c r="C134" s="1558">
        <f>C136</f>
        <v>0</v>
      </c>
      <c r="D134" s="1558">
        <f>D136</f>
        <v>0</v>
      </c>
      <c r="E134" s="1558">
        <f>E136</f>
        <v>0</v>
      </c>
      <c r="F134" s="1558"/>
      <c r="G134" s="1558"/>
      <c r="H134" s="1558">
        <f>H136</f>
        <v>0</v>
      </c>
      <c r="I134" s="1558">
        <f>I136</f>
        <v>0</v>
      </c>
      <c r="J134" s="1558">
        <f t="shared" ref="J134:AD134" si="140">J136</f>
        <v>0</v>
      </c>
      <c r="K134" s="1558">
        <f>K136</f>
        <v>0</v>
      </c>
      <c r="L134" s="1558">
        <f t="shared" si="140"/>
        <v>0</v>
      </c>
      <c r="M134" s="1558">
        <f>M136</f>
        <v>0</v>
      </c>
      <c r="N134" s="1558">
        <f t="shared" si="140"/>
        <v>0</v>
      </c>
      <c r="O134" s="1558">
        <f>O136</f>
        <v>0</v>
      </c>
      <c r="P134" s="1558">
        <f t="shared" si="140"/>
        <v>0</v>
      </c>
      <c r="Q134" s="1558">
        <f>Q136</f>
        <v>0</v>
      </c>
      <c r="R134" s="1558">
        <f t="shared" si="140"/>
        <v>0</v>
      </c>
      <c r="S134" s="1558">
        <f>S136</f>
        <v>0</v>
      </c>
      <c r="T134" s="1558">
        <f t="shared" si="140"/>
        <v>0</v>
      </c>
      <c r="U134" s="1558">
        <f>U136</f>
        <v>0</v>
      </c>
      <c r="V134" s="1558">
        <f t="shared" si="140"/>
        <v>0</v>
      </c>
      <c r="W134" s="1558">
        <f>W136</f>
        <v>0</v>
      </c>
      <c r="X134" s="1558">
        <f t="shared" si="140"/>
        <v>0</v>
      </c>
      <c r="Y134" s="1558">
        <f>Y136</f>
        <v>0</v>
      </c>
      <c r="Z134" s="1558">
        <f t="shared" si="140"/>
        <v>0</v>
      </c>
      <c r="AA134" s="1558">
        <f>AA136</f>
        <v>0</v>
      </c>
      <c r="AB134" s="1558">
        <f t="shared" si="140"/>
        <v>0</v>
      </c>
      <c r="AC134" s="1558">
        <f>AC136</f>
        <v>0</v>
      </c>
      <c r="AD134" s="1559">
        <f t="shared" si="140"/>
        <v>0</v>
      </c>
      <c r="AE134" s="11">
        <f>AE136</f>
        <v>0</v>
      </c>
      <c r="AF134" s="39"/>
      <c r="AG134" s="1163"/>
      <c r="AH134" s="1163"/>
      <c r="AI134" s="1163"/>
      <c r="AJ134" s="1165"/>
      <c r="AK134" s="1165"/>
      <c r="AL134" s="1165"/>
      <c r="AM134" s="1165"/>
      <c r="AN134" s="1165"/>
      <c r="AO134" s="1165"/>
      <c r="AP134" s="1165"/>
      <c r="AQ134" s="1165"/>
      <c r="AR134" s="1165"/>
      <c r="AS134" s="1165"/>
      <c r="AT134" s="1165"/>
      <c r="AU134" s="1165"/>
      <c r="AV134" s="1165"/>
      <c r="AW134" s="1165"/>
      <c r="AX134" s="1165"/>
      <c r="AY134" s="1165"/>
      <c r="AZ134" s="1165"/>
      <c r="BA134" s="1165"/>
      <c r="BB134" s="1165"/>
      <c r="BC134" s="1165"/>
      <c r="BD134" s="1165"/>
      <c r="BE134" s="1165"/>
      <c r="BF134" s="1165"/>
      <c r="BG134" s="1165"/>
      <c r="BH134" s="1165"/>
      <c r="BI134" s="1165"/>
      <c r="BJ134" s="1165"/>
    </row>
    <row r="135" spans="1:62" ht="20.399999999999999" x14ac:dyDescent="0.3">
      <c r="A135" s="1557" t="s">
        <v>51</v>
      </c>
      <c r="B135" s="1558"/>
      <c r="C135" s="1558"/>
      <c r="D135" s="1558"/>
      <c r="E135" s="1558"/>
      <c r="F135" s="1558"/>
      <c r="G135" s="1558"/>
      <c r="H135" s="1558"/>
      <c r="I135" s="1558"/>
      <c r="J135" s="1558"/>
      <c r="K135" s="1558"/>
      <c r="L135" s="1558"/>
      <c r="M135" s="1558"/>
      <c r="N135" s="1558"/>
      <c r="O135" s="1558"/>
      <c r="P135" s="1558"/>
      <c r="Q135" s="1558"/>
      <c r="R135" s="1558"/>
      <c r="S135" s="1558"/>
      <c r="T135" s="1558"/>
      <c r="U135" s="1558"/>
      <c r="V135" s="1558"/>
      <c r="W135" s="1558"/>
      <c r="X135" s="1558"/>
      <c r="Y135" s="1558"/>
      <c r="Z135" s="1558"/>
      <c r="AA135" s="1558"/>
      <c r="AB135" s="1558"/>
      <c r="AC135" s="1558"/>
      <c r="AD135" s="1558"/>
      <c r="AE135" s="1559"/>
      <c r="AF135" s="39"/>
      <c r="AG135" s="1163"/>
      <c r="AH135" s="1163"/>
      <c r="AI135" s="1163"/>
      <c r="AJ135" s="1165"/>
      <c r="AK135" s="1165"/>
      <c r="AL135" s="1165"/>
      <c r="AM135" s="1165"/>
      <c r="AN135" s="1165"/>
      <c r="AO135" s="1165"/>
      <c r="AP135" s="1165"/>
      <c r="AQ135" s="1165"/>
      <c r="AR135" s="1165"/>
      <c r="AS135" s="1165"/>
      <c r="AT135" s="1165"/>
      <c r="AU135" s="1165"/>
      <c r="AV135" s="1165"/>
      <c r="AW135" s="1165"/>
      <c r="AX135" s="1165"/>
      <c r="AY135" s="1165"/>
      <c r="AZ135" s="1165"/>
      <c r="BA135" s="1165"/>
      <c r="BB135" s="1165"/>
      <c r="BC135" s="1165"/>
      <c r="BD135" s="1165"/>
      <c r="BE135" s="1165"/>
      <c r="BF135" s="1165"/>
      <c r="BG135" s="1165"/>
      <c r="BH135" s="1165"/>
      <c r="BI135" s="1165"/>
      <c r="BJ135" s="1165"/>
    </row>
    <row r="136" spans="1:62" ht="18" x14ac:dyDescent="0.3">
      <c r="A136" s="14" t="s">
        <v>26</v>
      </c>
      <c r="B136" s="11">
        <f>H136+J136+L136+N136+P136+R136+T136+V136+X136+Z136+AB136+AD136</f>
        <v>0</v>
      </c>
      <c r="C136" s="11">
        <f>SUM(C137:C140)</f>
        <v>0</v>
      </c>
      <c r="D136" s="11">
        <f t="shared" ref="D136:E136" si="141">SUM(D137:D140)</f>
        <v>0</v>
      </c>
      <c r="E136" s="11">
        <f t="shared" si="141"/>
        <v>0</v>
      </c>
      <c r="F136" s="16" t="e">
        <f>E136/B136*100</f>
        <v>#DIV/0!</v>
      </c>
      <c r="G136" s="16" t="e">
        <f>E136/C136*100</f>
        <v>#DIV/0!</v>
      </c>
      <c r="H136" s="11">
        <f>SUM(H137:H140)</f>
        <v>0</v>
      </c>
      <c r="I136" s="11">
        <f t="shared" ref="I136:AE136" si="142">SUM(I137:I140)</f>
        <v>0</v>
      </c>
      <c r="J136" s="11">
        <f t="shared" si="142"/>
        <v>0</v>
      </c>
      <c r="K136" s="11">
        <f t="shared" si="142"/>
        <v>0</v>
      </c>
      <c r="L136" s="11">
        <f t="shared" si="142"/>
        <v>0</v>
      </c>
      <c r="M136" s="11">
        <f t="shared" si="142"/>
        <v>0</v>
      </c>
      <c r="N136" s="11">
        <f t="shared" si="142"/>
        <v>0</v>
      </c>
      <c r="O136" s="11">
        <f t="shared" si="142"/>
        <v>0</v>
      </c>
      <c r="P136" s="11">
        <f t="shared" si="142"/>
        <v>0</v>
      </c>
      <c r="Q136" s="11">
        <f t="shared" si="142"/>
        <v>0</v>
      </c>
      <c r="R136" s="11">
        <f t="shared" si="142"/>
        <v>0</v>
      </c>
      <c r="S136" s="11">
        <f t="shared" si="142"/>
        <v>0</v>
      </c>
      <c r="T136" s="11">
        <f t="shared" si="142"/>
        <v>0</v>
      </c>
      <c r="U136" s="11">
        <f t="shared" si="142"/>
        <v>0</v>
      </c>
      <c r="V136" s="11">
        <f t="shared" si="142"/>
        <v>0</v>
      </c>
      <c r="W136" s="11">
        <f t="shared" si="142"/>
        <v>0</v>
      </c>
      <c r="X136" s="11">
        <f t="shared" si="142"/>
        <v>0</v>
      </c>
      <c r="Y136" s="11">
        <f t="shared" si="142"/>
        <v>0</v>
      </c>
      <c r="Z136" s="11">
        <f t="shared" si="142"/>
        <v>0</v>
      </c>
      <c r="AA136" s="11">
        <f t="shared" si="142"/>
        <v>0</v>
      </c>
      <c r="AB136" s="11">
        <f t="shared" si="142"/>
        <v>0</v>
      </c>
      <c r="AC136" s="11">
        <f t="shared" si="142"/>
        <v>0</v>
      </c>
      <c r="AD136" s="11">
        <f t="shared" si="142"/>
        <v>0</v>
      </c>
      <c r="AE136" s="11">
        <f t="shared" si="142"/>
        <v>0</v>
      </c>
      <c r="AF136" s="39"/>
      <c r="AG136" s="1163"/>
      <c r="AH136" s="1163"/>
      <c r="AI136" s="1163"/>
      <c r="AJ136" s="1165"/>
      <c r="AK136" s="1165"/>
      <c r="AL136" s="1165"/>
      <c r="AM136" s="1165"/>
      <c r="AN136" s="1165"/>
      <c r="AO136" s="1165"/>
      <c r="AP136" s="1165"/>
      <c r="AQ136" s="1165"/>
      <c r="AR136" s="1165"/>
      <c r="AS136" s="1165"/>
      <c r="AT136" s="1165"/>
      <c r="AU136" s="1165"/>
      <c r="AV136" s="1165"/>
      <c r="AW136" s="1165"/>
      <c r="AX136" s="1165"/>
      <c r="AY136" s="1165"/>
      <c r="AZ136" s="1165"/>
      <c r="BA136" s="1165"/>
      <c r="BB136" s="1165"/>
      <c r="BC136" s="1165"/>
      <c r="BD136" s="1165"/>
      <c r="BE136" s="1165"/>
      <c r="BF136" s="1165"/>
      <c r="BG136" s="1165"/>
      <c r="BH136" s="1165"/>
      <c r="BI136" s="1165"/>
      <c r="BJ136" s="1165"/>
    </row>
    <row r="137" spans="1:62" ht="18" x14ac:dyDescent="0.35">
      <c r="A137" s="17" t="s">
        <v>27</v>
      </c>
      <c r="B137" s="18">
        <f t="shared" ref="B137:B140" si="143">H137+J137+L137+N137+P137+R137+T137+V137+X137+Z137+AB137+AD137</f>
        <v>0</v>
      </c>
      <c r="C137" s="18">
        <f>H137</f>
        <v>0</v>
      </c>
      <c r="D137" s="18">
        <f>D143</f>
        <v>0</v>
      </c>
      <c r="E137" s="18">
        <f>I137+K137+M137+O137+Q137+S137+U137+W137+Y137+AA137+AC137+AE137</f>
        <v>0</v>
      </c>
      <c r="F137" s="19" t="e">
        <f t="shared" ref="F137:F140" si="144">E137/B137*100</f>
        <v>#DIV/0!</v>
      </c>
      <c r="G137" s="19" t="e">
        <f t="shared" ref="G137:G140" si="145">E137/C137*100</f>
        <v>#DIV/0!</v>
      </c>
      <c r="H137" s="18">
        <f>H143</f>
        <v>0</v>
      </c>
      <c r="I137" s="18">
        <f t="shared" ref="I137:AE140" si="146">I143</f>
        <v>0</v>
      </c>
      <c r="J137" s="18">
        <f t="shared" si="146"/>
        <v>0</v>
      </c>
      <c r="K137" s="18">
        <f t="shared" si="146"/>
        <v>0</v>
      </c>
      <c r="L137" s="18">
        <f t="shared" si="146"/>
        <v>0</v>
      </c>
      <c r="M137" s="18">
        <f t="shared" si="146"/>
        <v>0</v>
      </c>
      <c r="N137" s="18">
        <f t="shared" si="146"/>
        <v>0</v>
      </c>
      <c r="O137" s="18">
        <f t="shared" si="146"/>
        <v>0</v>
      </c>
      <c r="P137" s="18">
        <f t="shared" si="146"/>
        <v>0</v>
      </c>
      <c r="Q137" s="18">
        <f t="shared" si="146"/>
        <v>0</v>
      </c>
      <c r="R137" s="18">
        <f t="shared" si="146"/>
        <v>0</v>
      </c>
      <c r="S137" s="18">
        <f t="shared" si="146"/>
        <v>0</v>
      </c>
      <c r="T137" s="18">
        <f t="shared" si="146"/>
        <v>0</v>
      </c>
      <c r="U137" s="18">
        <f t="shared" si="146"/>
        <v>0</v>
      </c>
      <c r="V137" s="18">
        <f t="shared" si="146"/>
        <v>0</v>
      </c>
      <c r="W137" s="18">
        <f t="shared" si="146"/>
        <v>0</v>
      </c>
      <c r="X137" s="18">
        <f t="shared" si="146"/>
        <v>0</v>
      </c>
      <c r="Y137" s="18">
        <f t="shared" si="146"/>
        <v>0</v>
      </c>
      <c r="Z137" s="18">
        <f t="shared" si="146"/>
        <v>0</v>
      </c>
      <c r="AA137" s="18">
        <f t="shared" si="146"/>
        <v>0</v>
      </c>
      <c r="AB137" s="18">
        <f t="shared" si="146"/>
        <v>0</v>
      </c>
      <c r="AC137" s="18">
        <f t="shared" si="146"/>
        <v>0</v>
      </c>
      <c r="AD137" s="18">
        <f t="shared" si="146"/>
        <v>0</v>
      </c>
      <c r="AE137" s="18">
        <f t="shared" si="146"/>
        <v>0</v>
      </c>
      <c r="AF137" s="39"/>
      <c r="AG137" s="1163"/>
      <c r="AH137" s="1163"/>
      <c r="AI137" s="1163"/>
      <c r="AJ137" s="1165"/>
      <c r="AK137" s="1165"/>
      <c r="AL137" s="1165"/>
      <c r="AM137" s="1165"/>
      <c r="AN137" s="1165"/>
      <c r="AO137" s="1165"/>
      <c r="AP137" s="1165"/>
      <c r="AQ137" s="1165"/>
      <c r="AR137" s="1165"/>
      <c r="AS137" s="1165"/>
      <c r="AT137" s="1165"/>
      <c r="AU137" s="1165"/>
      <c r="AV137" s="1165"/>
      <c r="AW137" s="1165"/>
      <c r="AX137" s="1165"/>
      <c r="AY137" s="1165"/>
      <c r="AZ137" s="1165"/>
      <c r="BA137" s="1165"/>
      <c r="BB137" s="1165"/>
      <c r="BC137" s="1165"/>
      <c r="BD137" s="1165"/>
      <c r="BE137" s="1165"/>
      <c r="BF137" s="1165"/>
      <c r="BG137" s="1165"/>
      <c r="BH137" s="1165"/>
      <c r="BI137" s="1165"/>
      <c r="BJ137" s="1165"/>
    </row>
    <row r="138" spans="1:62" ht="18" x14ac:dyDescent="0.35">
      <c r="A138" s="17" t="s">
        <v>28</v>
      </c>
      <c r="B138" s="18">
        <f t="shared" si="143"/>
        <v>0</v>
      </c>
      <c r="C138" s="18">
        <f t="shared" ref="C138:C140" si="147">H138</f>
        <v>0</v>
      </c>
      <c r="D138" s="18">
        <f t="shared" ref="D138:D140" si="148">D144</f>
        <v>0</v>
      </c>
      <c r="E138" s="18">
        <f t="shared" ref="E138:E140" si="149">I138+K138+M138+O138+Q138+S138+U138+W138+Y138+AA138+AC138+AE138</f>
        <v>0</v>
      </c>
      <c r="F138" s="19" t="e">
        <f t="shared" si="144"/>
        <v>#DIV/0!</v>
      </c>
      <c r="G138" s="19" t="e">
        <f t="shared" si="145"/>
        <v>#DIV/0!</v>
      </c>
      <c r="H138" s="18">
        <f t="shared" ref="H138:W140" si="150">H144</f>
        <v>0</v>
      </c>
      <c r="I138" s="18">
        <f t="shared" si="150"/>
        <v>0</v>
      </c>
      <c r="J138" s="18">
        <f t="shared" si="150"/>
        <v>0</v>
      </c>
      <c r="K138" s="18">
        <f t="shared" si="150"/>
        <v>0</v>
      </c>
      <c r="L138" s="18">
        <f t="shared" si="150"/>
        <v>0</v>
      </c>
      <c r="M138" s="18">
        <f t="shared" si="150"/>
        <v>0</v>
      </c>
      <c r="N138" s="18">
        <f t="shared" si="150"/>
        <v>0</v>
      </c>
      <c r="O138" s="18">
        <f t="shared" si="150"/>
        <v>0</v>
      </c>
      <c r="P138" s="18">
        <f t="shared" si="150"/>
        <v>0</v>
      </c>
      <c r="Q138" s="18">
        <f t="shared" si="150"/>
        <v>0</v>
      </c>
      <c r="R138" s="18">
        <f t="shared" si="150"/>
        <v>0</v>
      </c>
      <c r="S138" s="18">
        <f t="shared" si="150"/>
        <v>0</v>
      </c>
      <c r="T138" s="18">
        <f t="shared" si="150"/>
        <v>0</v>
      </c>
      <c r="U138" s="18">
        <f t="shared" si="150"/>
        <v>0</v>
      </c>
      <c r="V138" s="18">
        <f t="shared" si="150"/>
        <v>0</v>
      </c>
      <c r="W138" s="18">
        <f t="shared" si="150"/>
        <v>0</v>
      </c>
      <c r="X138" s="18">
        <f t="shared" si="146"/>
        <v>0</v>
      </c>
      <c r="Y138" s="18">
        <f t="shared" si="146"/>
        <v>0</v>
      </c>
      <c r="Z138" s="18">
        <f t="shared" si="146"/>
        <v>0</v>
      </c>
      <c r="AA138" s="18">
        <f t="shared" si="146"/>
        <v>0</v>
      </c>
      <c r="AB138" s="18">
        <f t="shared" si="146"/>
        <v>0</v>
      </c>
      <c r="AC138" s="18">
        <f t="shared" si="146"/>
        <v>0</v>
      </c>
      <c r="AD138" s="18">
        <f t="shared" si="146"/>
        <v>0</v>
      </c>
      <c r="AE138" s="18">
        <f t="shared" si="146"/>
        <v>0</v>
      </c>
      <c r="AF138" s="39"/>
      <c r="AG138" s="1163"/>
      <c r="AH138" s="1163"/>
      <c r="AI138" s="1163"/>
      <c r="AJ138" s="1165"/>
      <c r="AK138" s="1165"/>
      <c r="AL138" s="1165"/>
      <c r="AM138" s="1165"/>
      <c r="AN138" s="1165"/>
      <c r="AO138" s="1165"/>
      <c r="AP138" s="1165"/>
      <c r="AQ138" s="1165"/>
      <c r="AR138" s="1165"/>
      <c r="AS138" s="1165"/>
      <c r="AT138" s="1165"/>
      <c r="AU138" s="1165"/>
      <c r="AV138" s="1165"/>
      <c r="AW138" s="1165"/>
      <c r="AX138" s="1165"/>
      <c r="AY138" s="1165"/>
      <c r="AZ138" s="1165"/>
      <c r="BA138" s="1165"/>
      <c r="BB138" s="1165"/>
      <c r="BC138" s="1165"/>
      <c r="BD138" s="1165"/>
      <c r="BE138" s="1165"/>
      <c r="BF138" s="1165"/>
      <c r="BG138" s="1165"/>
      <c r="BH138" s="1165"/>
      <c r="BI138" s="1165"/>
      <c r="BJ138" s="1165"/>
    </row>
    <row r="139" spans="1:62" ht="18" x14ac:dyDescent="0.35">
      <c r="A139" s="17" t="s">
        <v>29</v>
      </c>
      <c r="B139" s="18">
        <f t="shared" si="143"/>
        <v>0</v>
      </c>
      <c r="C139" s="18">
        <f t="shared" si="147"/>
        <v>0</v>
      </c>
      <c r="D139" s="18">
        <f t="shared" si="148"/>
        <v>0</v>
      </c>
      <c r="E139" s="18">
        <f t="shared" si="149"/>
        <v>0</v>
      </c>
      <c r="F139" s="19" t="e">
        <f t="shared" si="144"/>
        <v>#DIV/0!</v>
      </c>
      <c r="G139" s="19" t="e">
        <f t="shared" si="145"/>
        <v>#DIV/0!</v>
      </c>
      <c r="H139" s="18">
        <f t="shared" si="150"/>
        <v>0</v>
      </c>
      <c r="I139" s="18">
        <f t="shared" si="146"/>
        <v>0</v>
      </c>
      <c r="J139" s="18">
        <f t="shared" si="146"/>
        <v>0</v>
      </c>
      <c r="K139" s="18">
        <f t="shared" si="146"/>
        <v>0</v>
      </c>
      <c r="L139" s="18">
        <f t="shared" si="146"/>
        <v>0</v>
      </c>
      <c r="M139" s="18">
        <f t="shared" si="146"/>
        <v>0</v>
      </c>
      <c r="N139" s="18">
        <f t="shared" si="146"/>
        <v>0</v>
      </c>
      <c r="O139" s="18">
        <f t="shared" si="146"/>
        <v>0</v>
      </c>
      <c r="P139" s="18">
        <f t="shared" si="146"/>
        <v>0</v>
      </c>
      <c r="Q139" s="18">
        <f t="shared" si="146"/>
        <v>0</v>
      </c>
      <c r="R139" s="18">
        <f t="shared" si="146"/>
        <v>0</v>
      </c>
      <c r="S139" s="18">
        <f t="shared" si="146"/>
        <v>0</v>
      </c>
      <c r="T139" s="18">
        <f t="shared" si="146"/>
        <v>0</v>
      </c>
      <c r="U139" s="18">
        <f t="shared" si="146"/>
        <v>0</v>
      </c>
      <c r="V139" s="18">
        <f t="shared" si="146"/>
        <v>0</v>
      </c>
      <c r="W139" s="18">
        <f t="shared" si="146"/>
        <v>0</v>
      </c>
      <c r="X139" s="18">
        <f t="shared" si="146"/>
        <v>0</v>
      </c>
      <c r="Y139" s="18">
        <f t="shared" si="146"/>
        <v>0</v>
      </c>
      <c r="Z139" s="18">
        <f t="shared" si="146"/>
        <v>0</v>
      </c>
      <c r="AA139" s="18">
        <f t="shared" si="146"/>
        <v>0</v>
      </c>
      <c r="AB139" s="18">
        <f t="shared" si="146"/>
        <v>0</v>
      </c>
      <c r="AC139" s="18">
        <f t="shared" si="146"/>
        <v>0</v>
      </c>
      <c r="AD139" s="18">
        <f t="shared" si="146"/>
        <v>0</v>
      </c>
      <c r="AE139" s="18">
        <f t="shared" si="146"/>
        <v>0</v>
      </c>
      <c r="AF139" s="39"/>
      <c r="AG139" s="1163"/>
      <c r="AH139" s="1163"/>
      <c r="AI139" s="1163"/>
      <c r="AJ139" s="1165"/>
      <c r="AK139" s="1165"/>
      <c r="AL139" s="1165"/>
      <c r="AM139" s="1165"/>
      <c r="AN139" s="1165"/>
      <c r="AO139" s="1165"/>
      <c r="AP139" s="1165"/>
      <c r="AQ139" s="1165"/>
      <c r="AR139" s="1165"/>
      <c r="AS139" s="1165"/>
      <c r="AT139" s="1165"/>
      <c r="AU139" s="1165"/>
      <c r="AV139" s="1165"/>
      <c r="AW139" s="1165"/>
      <c r="AX139" s="1165"/>
      <c r="AY139" s="1165"/>
      <c r="AZ139" s="1165"/>
      <c r="BA139" s="1165"/>
      <c r="BB139" s="1165"/>
      <c r="BC139" s="1165"/>
      <c r="BD139" s="1165"/>
      <c r="BE139" s="1165"/>
      <c r="BF139" s="1165"/>
      <c r="BG139" s="1165"/>
      <c r="BH139" s="1165"/>
      <c r="BI139" s="1165"/>
      <c r="BJ139" s="1165"/>
    </row>
    <row r="140" spans="1:62" ht="18" x14ac:dyDescent="0.35">
      <c r="A140" s="17" t="s">
        <v>30</v>
      </c>
      <c r="B140" s="18">
        <f t="shared" si="143"/>
        <v>0</v>
      </c>
      <c r="C140" s="18">
        <f t="shared" si="147"/>
        <v>0</v>
      </c>
      <c r="D140" s="18">
        <f t="shared" si="148"/>
        <v>0</v>
      </c>
      <c r="E140" s="18">
        <f t="shared" si="149"/>
        <v>0</v>
      </c>
      <c r="F140" s="19" t="e">
        <f t="shared" si="144"/>
        <v>#DIV/0!</v>
      </c>
      <c r="G140" s="19" t="e">
        <f t="shared" si="145"/>
        <v>#DIV/0!</v>
      </c>
      <c r="H140" s="18">
        <f t="shared" si="150"/>
        <v>0</v>
      </c>
      <c r="I140" s="18">
        <f t="shared" si="146"/>
        <v>0</v>
      </c>
      <c r="J140" s="18">
        <f t="shared" si="146"/>
        <v>0</v>
      </c>
      <c r="K140" s="18">
        <f t="shared" si="146"/>
        <v>0</v>
      </c>
      <c r="L140" s="18">
        <f t="shared" si="146"/>
        <v>0</v>
      </c>
      <c r="M140" s="18">
        <f t="shared" si="146"/>
        <v>0</v>
      </c>
      <c r="N140" s="18">
        <f t="shared" si="146"/>
        <v>0</v>
      </c>
      <c r="O140" s="18">
        <f t="shared" si="146"/>
        <v>0</v>
      </c>
      <c r="P140" s="18">
        <f t="shared" si="146"/>
        <v>0</v>
      </c>
      <c r="Q140" s="18">
        <f t="shared" si="146"/>
        <v>0</v>
      </c>
      <c r="R140" s="18">
        <f t="shared" si="146"/>
        <v>0</v>
      </c>
      <c r="S140" s="18">
        <f t="shared" si="146"/>
        <v>0</v>
      </c>
      <c r="T140" s="18">
        <f t="shared" si="146"/>
        <v>0</v>
      </c>
      <c r="U140" s="18">
        <f t="shared" si="146"/>
        <v>0</v>
      </c>
      <c r="V140" s="18">
        <f t="shared" si="146"/>
        <v>0</v>
      </c>
      <c r="W140" s="18">
        <f t="shared" si="146"/>
        <v>0</v>
      </c>
      <c r="X140" s="18">
        <f t="shared" si="146"/>
        <v>0</v>
      </c>
      <c r="Y140" s="18">
        <f t="shared" si="146"/>
        <v>0</v>
      </c>
      <c r="Z140" s="18">
        <f t="shared" si="146"/>
        <v>0</v>
      </c>
      <c r="AA140" s="18">
        <f t="shared" si="146"/>
        <v>0</v>
      </c>
      <c r="AB140" s="18">
        <f t="shared" si="146"/>
        <v>0</v>
      </c>
      <c r="AC140" s="18">
        <f t="shared" si="146"/>
        <v>0</v>
      </c>
      <c r="AD140" s="18">
        <f t="shared" si="146"/>
        <v>0</v>
      </c>
      <c r="AE140" s="18">
        <f t="shared" si="146"/>
        <v>0</v>
      </c>
      <c r="AF140" s="39"/>
      <c r="AG140" s="1163"/>
      <c r="AH140" s="1163"/>
      <c r="AI140" s="1163"/>
      <c r="AJ140" s="1165"/>
      <c r="AK140" s="1165"/>
      <c r="AL140" s="1165"/>
      <c r="AM140" s="1165"/>
      <c r="AN140" s="1165"/>
      <c r="AO140" s="1165"/>
      <c r="AP140" s="1165"/>
      <c r="AQ140" s="1165"/>
      <c r="AR140" s="1165"/>
      <c r="AS140" s="1165"/>
      <c r="AT140" s="1165"/>
      <c r="AU140" s="1165"/>
      <c r="AV140" s="1165"/>
      <c r="AW140" s="1165"/>
      <c r="AX140" s="1165"/>
      <c r="AY140" s="1165"/>
      <c r="AZ140" s="1165"/>
      <c r="BA140" s="1165"/>
      <c r="BB140" s="1165"/>
      <c r="BC140" s="1165"/>
      <c r="BD140" s="1165"/>
      <c r="BE140" s="1165"/>
      <c r="BF140" s="1165"/>
      <c r="BG140" s="1165"/>
      <c r="BH140" s="1165"/>
      <c r="BI140" s="1165"/>
      <c r="BJ140" s="1165"/>
    </row>
    <row r="141" spans="1:62" ht="18" x14ac:dyDescent="0.3">
      <c r="A141" s="1547" t="s">
        <v>52</v>
      </c>
      <c r="B141" s="1548"/>
      <c r="C141" s="1548"/>
      <c r="D141" s="1548"/>
      <c r="E141" s="1548"/>
      <c r="F141" s="1548"/>
      <c r="G141" s="1548"/>
      <c r="H141" s="1548"/>
      <c r="I141" s="1548"/>
      <c r="J141" s="1548"/>
      <c r="K141" s="1548"/>
      <c r="L141" s="1548"/>
      <c r="M141" s="1548"/>
      <c r="N141" s="1548"/>
      <c r="O141" s="1548"/>
      <c r="P141" s="1548"/>
      <c r="Q141" s="1548"/>
      <c r="R141" s="1548"/>
      <c r="S141" s="1548"/>
      <c r="T141" s="1548"/>
      <c r="U141" s="1548"/>
      <c r="V141" s="1548"/>
      <c r="W141" s="1548"/>
      <c r="X141" s="1548"/>
      <c r="Y141" s="1548"/>
      <c r="Z141" s="1548"/>
      <c r="AA141" s="1548"/>
      <c r="AB141" s="1548"/>
      <c r="AC141" s="1548"/>
      <c r="AD141" s="1548"/>
      <c r="AE141" s="1549"/>
      <c r="AF141" s="39"/>
      <c r="AG141" s="1163"/>
      <c r="AH141" s="1163"/>
      <c r="AI141" s="1163"/>
      <c r="AJ141" s="1165"/>
      <c r="AK141" s="1165"/>
      <c r="AL141" s="1165"/>
      <c r="AM141" s="1165"/>
      <c r="AN141" s="1165"/>
      <c r="AO141" s="1165"/>
      <c r="AP141" s="1165"/>
      <c r="AQ141" s="1165"/>
      <c r="AR141" s="1165"/>
      <c r="AS141" s="1165"/>
      <c r="AT141" s="1165"/>
      <c r="AU141" s="1165"/>
      <c r="AV141" s="1165"/>
      <c r="AW141" s="1165"/>
      <c r="AX141" s="1165"/>
      <c r="AY141" s="1165"/>
      <c r="AZ141" s="1165"/>
      <c r="BA141" s="1165"/>
      <c r="BB141" s="1165"/>
      <c r="BC141" s="1165"/>
      <c r="BD141" s="1165"/>
      <c r="BE141" s="1165"/>
      <c r="BF141" s="1165"/>
      <c r="BG141" s="1165"/>
      <c r="BH141" s="1165"/>
      <c r="BI141" s="1165"/>
      <c r="BJ141" s="1165"/>
    </row>
    <row r="142" spans="1:62" ht="18" x14ac:dyDescent="0.3">
      <c r="A142" s="14" t="s">
        <v>26</v>
      </c>
      <c r="B142" s="22">
        <f>H142+J142+L142+N142+P142+R142+T142+V142+X142+Z142+AB142+AD142</f>
        <v>0</v>
      </c>
      <c r="C142" s="15">
        <f>SUM(C143:C146)</f>
        <v>0</v>
      </c>
      <c r="D142" s="15">
        <f t="shared" ref="D142:E142" si="151">SUM(D143:D146)</f>
        <v>0</v>
      </c>
      <c r="E142" s="15">
        <f t="shared" si="151"/>
        <v>0</v>
      </c>
      <c r="F142" s="16" t="e">
        <f>E142/B142*100</f>
        <v>#DIV/0!</v>
      </c>
      <c r="G142" s="16" t="e">
        <f>E142/C142*100</f>
        <v>#DIV/0!</v>
      </c>
      <c r="H142" s="11">
        <f t="shared" ref="H142:AE142" si="152">H143+H144+H145+H146</f>
        <v>0</v>
      </c>
      <c r="I142" s="11">
        <f t="shared" si="152"/>
        <v>0</v>
      </c>
      <c r="J142" s="11">
        <f t="shared" si="152"/>
        <v>0</v>
      </c>
      <c r="K142" s="11">
        <f t="shared" si="152"/>
        <v>0</v>
      </c>
      <c r="L142" s="11">
        <f t="shared" si="152"/>
        <v>0</v>
      </c>
      <c r="M142" s="11">
        <f t="shared" si="152"/>
        <v>0</v>
      </c>
      <c r="N142" s="11">
        <f t="shared" si="152"/>
        <v>0</v>
      </c>
      <c r="O142" s="11">
        <f t="shared" si="152"/>
        <v>0</v>
      </c>
      <c r="P142" s="11">
        <f t="shared" si="152"/>
        <v>0</v>
      </c>
      <c r="Q142" s="11">
        <f t="shared" si="152"/>
        <v>0</v>
      </c>
      <c r="R142" s="11">
        <f t="shared" si="152"/>
        <v>0</v>
      </c>
      <c r="S142" s="11">
        <f t="shared" si="152"/>
        <v>0</v>
      </c>
      <c r="T142" s="11">
        <f t="shared" si="152"/>
        <v>0</v>
      </c>
      <c r="U142" s="11">
        <f t="shared" si="152"/>
        <v>0</v>
      </c>
      <c r="V142" s="11">
        <f t="shared" si="152"/>
        <v>0</v>
      </c>
      <c r="W142" s="11">
        <f t="shared" si="152"/>
        <v>0</v>
      </c>
      <c r="X142" s="11">
        <f t="shared" si="152"/>
        <v>0</v>
      </c>
      <c r="Y142" s="11">
        <f t="shared" si="152"/>
        <v>0</v>
      </c>
      <c r="Z142" s="11">
        <f t="shared" si="152"/>
        <v>0</v>
      </c>
      <c r="AA142" s="11">
        <f t="shared" si="152"/>
        <v>0</v>
      </c>
      <c r="AB142" s="11">
        <f t="shared" si="152"/>
        <v>0</v>
      </c>
      <c r="AC142" s="11">
        <f t="shared" si="152"/>
        <v>0</v>
      </c>
      <c r="AD142" s="11">
        <f t="shared" si="152"/>
        <v>0</v>
      </c>
      <c r="AE142" s="11">
        <f t="shared" si="152"/>
        <v>0</v>
      </c>
      <c r="AF142" s="39"/>
      <c r="AG142" s="1163"/>
      <c r="AH142" s="1163"/>
      <c r="AI142" s="1163"/>
      <c r="AJ142" s="1165"/>
      <c r="AK142" s="1165"/>
      <c r="AL142" s="1165"/>
      <c r="AM142" s="1165"/>
      <c r="AN142" s="1165"/>
      <c r="AO142" s="1165"/>
      <c r="AP142" s="1165"/>
      <c r="AQ142" s="1165"/>
      <c r="AR142" s="1165"/>
      <c r="AS142" s="1165"/>
      <c r="AT142" s="1165"/>
      <c r="AU142" s="1165"/>
      <c r="AV142" s="1165"/>
      <c r="AW142" s="1165"/>
      <c r="AX142" s="1165"/>
      <c r="AY142" s="1165"/>
      <c r="AZ142" s="1165"/>
      <c r="BA142" s="1165"/>
      <c r="BB142" s="1165"/>
      <c r="BC142" s="1165"/>
      <c r="BD142" s="1165"/>
      <c r="BE142" s="1165"/>
      <c r="BF142" s="1165"/>
      <c r="BG142" s="1165"/>
      <c r="BH142" s="1165"/>
      <c r="BI142" s="1165"/>
      <c r="BJ142" s="1165"/>
    </row>
    <row r="143" spans="1:62" ht="18" x14ac:dyDescent="0.35">
      <c r="A143" s="17" t="s">
        <v>27</v>
      </c>
      <c r="B143" s="23">
        <f>H143+J143+L143+N143+P143+R143+T143+V143+X143+Z143+AB143+AD143</f>
        <v>0</v>
      </c>
      <c r="C143" s="23">
        <f>H143</f>
        <v>0</v>
      </c>
      <c r="D143" s="24"/>
      <c r="E143" s="24">
        <f>I143+K143+M143+O143+Q143+S143+U143+W143+Y143+AA143+AC143+AE143</f>
        <v>0</v>
      </c>
      <c r="F143" s="19" t="e">
        <f t="shared" ref="F143:F146" si="153">E143/B143*100</f>
        <v>#DIV/0!</v>
      </c>
      <c r="G143" s="19" t="e">
        <f t="shared" ref="G143:G146" si="154">E143/C143*100</f>
        <v>#DIV/0!</v>
      </c>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39"/>
      <c r="AG143" s="1163"/>
      <c r="AH143" s="1163"/>
      <c r="AI143" s="1163"/>
      <c r="AJ143" s="1165"/>
      <c r="AK143" s="1165"/>
      <c r="AL143" s="1165"/>
      <c r="AM143" s="1165"/>
      <c r="AN143" s="1165"/>
      <c r="AO143" s="1165"/>
      <c r="AP143" s="1165"/>
      <c r="AQ143" s="1165"/>
      <c r="AR143" s="1165"/>
      <c r="AS143" s="1165"/>
      <c r="AT143" s="1165"/>
      <c r="AU143" s="1165"/>
      <c r="AV143" s="1165"/>
      <c r="AW143" s="1165"/>
      <c r="AX143" s="1165"/>
      <c r="AY143" s="1165"/>
      <c r="AZ143" s="1165"/>
      <c r="BA143" s="1165"/>
      <c r="BB143" s="1165"/>
      <c r="BC143" s="1165"/>
      <c r="BD143" s="1165"/>
      <c r="BE143" s="1165"/>
      <c r="BF143" s="1165"/>
      <c r="BG143" s="1165"/>
      <c r="BH143" s="1165"/>
      <c r="BI143" s="1165"/>
      <c r="BJ143" s="1165"/>
    </row>
    <row r="144" spans="1:62" ht="18" x14ac:dyDescent="0.35">
      <c r="A144" s="17" t="s">
        <v>28</v>
      </c>
      <c r="B144" s="23">
        <f t="shared" ref="B144:B146" si="155">H144+J144+L144+N144+P144+R144+T144+V144+X144+Z144+AB144+AD144</f>
        <v>0</v>
      </c>
      <c r="C144" s="23">
        <f t="shared" ref="C144:C146" si="156">H144</f>
        <v>0</v>
      </c>
      <c r="D144" s="23"/>
      <c r="E144" s="24">
        <f t="shared" ref="E144:E146" si="157">I144+K144+M144+O144+Q144+S144+U144+W144+Y144+AA144+AC144+AE144</f>
        <v>0</v>
      </c>
      <c r="F144" s="19" t="e">
        <f t="shared" si="153"/>
        <v>#DIV/0!</v>
      </c>
      <c r="G144" s="19" t="e">
        <f t="shared" si="154"/>
        <v>#DIV/0!</v>
      </c>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39"/>
      <c r="AG144" s="1163"/>
      <c r="AH144" s="1163"/>
      <c r="AI144" s="1163"/>
      <c r="AJ144" s="1165"/>
      <c r="AK144" s="1165"/>
      <c r="AL144" s="1165"/>
      <c r="AM144" s="1165"/>
      <c r="AN144" s="1165"/>
      <c r="AO144" s="1165"/>
      <c r="AP144" s="1165"/>
      <c r="AQ144" s="1165"/>
      <c r="AR144" s="1165"/>
      <c r="AS144" s="1165"/>
      <c r="AT144" s="1165"/>
      <c r="AU144" s="1165"/>
      <c r="AV144" s="1165"/>
      <c r="AW144" s="1165"/>
      <c r="AX144" s="1165"/>
      <c r="AY144" s="1165"/>
      <c r="AZ144" s="1165"/>
      <c r="BA144" s="1165"/>
      <c r="BB144" s="1165"/>
      <c r="BC144" s="1165"/>
      <c r="BD144" s="1165"/>
      <c r="BE144" s="1165"/>
      <c r="BF144" s="1165"/>
      <c r="BG144" s="1165"/>
      <c r="BH144" s="1165"/>
      <c r="BI144" s="1165"/>
      <c r="BJ144" s="1165"/>
    </row>
    <row r="145" spans="1:62" ht="18" x14ac:dyDescent="0.35">
      <c r="A145" s="17" t="s">
        <v>29</v>
      </c>
      <c r="B145" s="23">
        <f t="shared" si="155"/>
        <v>0</v>
      </c>
      <c r="C145" s="23">
        <f t="shared" si="156"/>
        <v>0</v>
      </c>
      <c r="D145" s="24"/>
      <c r="E145" s="24">
        <f t="shared" si="157"/>
        <v>0</v>
      </c>
      <c r="F145" s="19" t="e">
        <f t="shared" si="153"/>
        <v>#DIV/0!</v>
      </c>
      <c r="G145" s="19" t="e">
        <f t="shared" si="154"/>
        <v>#DIV/0!</v>
      </c>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39"/>
      <c r="AG145" s="1163"/>
      <c r="AH145" s="1163"/>
      <c r="AI145" s="1163"/>
      <c r="AJ145" s="1165"/>
      <c r="AK145" s="1165"/>
      <c r="AL145" s="1165"/>
      <c r="AM145" s="1165"/>
      <c r="AN145" s="1165"/>
      <c r="AO145" s="1165"/>
      <c r="AP145" s="1165"/>
      <c r="AQ145" s="1165"/>
      <c r="AR145" s="1165"/>
      <c r="AS145" s="1165"/>
      <c r="AT145" s="1165"/>
      <c r="AU145" s="1165"/>
      <c r="AV145" s="1165"/>
      <c r="AW145" s="1165"/>
      <c r="AX145" s="1165"/>
      <c r="AY145" s="1165"/>
      <c r="AZ145" s="1165"/>
      <c r="BA145" s="1165"/>
      <c r="BB145" s="1165"/>
      <c r="BC145" s="1165"/>
      <c r="BD145" s="1165"/>
      <c r="BE145" s="1165"/>
      <c r="BF145" s="1165"/>
      <c r="BG145" s="1165"/>
      <c r="BH145" s="1165"/>
      <c r="BI145" s="1165"/>
      <c r="BJ145" s="1165"/>
    </row>
    <row r="146" spans="1:62" ht="18" x14ac:dyDescent="0.35">
      <c r="A146" s="17" t="s">
        <v>30</v>
      </c>
      <c r="B146" s="23">
        <f t="shared" si="155"/>
        <v>0</v>
      </c>
      <c r="C146" s="23">
        <f t="shared" si="156"/>
        <v>0</v>
      </c>
      <c r="D146" s="24"/>
      <c r="E146" s="24">
        <f t="shared" si="157"/>
        <v>0</v>
      </c>
      <c r="F146" s="19" t="e">
        <f t="shared" si="153"/>
        <v>#DIV/0!</v>
      </c>
      <c r="G146" s="19" t="e">
        <f t="shared" si="154"/>
        <v>#DIV/0!</v>
      </c>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39"/>
      <c r="AG146" s="1163"/>
      <c r="AH146" s="1163"/>
      <c r="AI146" s="1163"/>
      <c r="AJ146" s="1165"/>
      <c r="AK146" s="1165"/>
      <c r="AL146" s="1165"/>
      <c r="AM146" s="1165"/>
      <c r="AN146" s="1165"/>
      <c r="AO146" s="1165"/>
      <c r="AP146" s="1165"/>
      <c r="AQ146" s="1165"/>
      <c r="AR146" s="1165"/>
      <c r="AS146" s="1165"/>
      <c r="AT146" s="1165"/>
      <c r="AU146" s="1165"/>
      <c r="AV146" s="1165"/>
      <c r="AW146" s="1165"/>
      <c r="AX146" s="1165"/>
      <c r="AY146" s="1165"/>
      <c r="AZ146" s="1165"/>
      <c r="BA146" s="1165"/>
      <c r="BB146" s="1165"/>
      <c r="BC146" s="1165"/>
      <c r="BD146" s="1165"/>
      <c r="BE146" s="1165"/>
      <c r="BF146" s="1165"/>
      <c r="BG146" s="1165"/>
      <c r="BH146" s="1165"/>
      <c r="BI146" s="1165"/>
      <c r="BJ146" s="1165"/>
    </row>
    <row r="147" spans="1:62" ht="20.399999999999999" x14ac:dyDescent="0.3">
      <c r="A147" s="1557" t="s">
        <v>53</v>
      </c>
      <c r="B147" s="1558"/>
      <c r="C147" s="1558"/>
      <c r="D147" s="1558"/>
      <c r="E147" s="1558"/>
      <c r="F147" s="1558"/>
      <c r="G147" s="1558"/>
      <c r="H147" s="1558"/>
      <c r="I147" s="1558"/>
      <c r="J147" s="1558"/>
      <c r="K147" s="1558"/>
      <c r="L147" s="1558"/>
      <c r="M147" s="1558"/>
      <c r="N147" s="1558"/>
      <c r="O147" s="1558"/>
      <c r="P147" s="1558"/>
      <c r="Q147" s="1558"/>
      <c r="R147" s="1558"/>
      <c r="S147" s="1558"/>
      <c r="T147" s="1558"/>
      <c r="U147" s="1558"/>
      <c r="V147" s="1558"/>
      <c r="W147" s="1558"/>
      <c r="X147" s="1558"/>
      <c r="Y147" s="1558"/>
      <c r="Z147" s="1558"/>
      <c r="AA147" s="1558"/>
      <c r="AB147" s="1558"/>
      <c r="AC147" s="1558"/>
      <c r="AD147" s="1559"/>
      <c r="AE147" s="11"/>
      <c r="AF147" s="39"/>
      <c r="AG147" s="1163"/>
      <c r="AH147" s="1163"/>
      <c r="AI147" s="1163"/>
      <c r="AJ147" s="1165"/>
      <c r="AK147" s="1165"/>
      <c r="AL147" s="1165"/>
      <c r="AM147" s="1165"/>
      <c r="AN147" s="1165"/>
      <c r="AO147" s="1165"/>
      <c r="AP147" s="1165"/>
      <c r="AQ147" s="1165"/>
      <c r="AR147" s="1165"/>
      <c r="AS147" s="1165"/>
      <c r="AT147" s="1165"/>
      <c r="AU147" s="1165"/>
      <c r="AV147" s="1165"/>
      <c r="AW147" s="1165"/>
      <c r="AX147" s="1165"/>
      <c r="AY147" s="1165"/>
      <c r="AZ147" s="1165"/>
      <c r="BA147" s="1165"/>
      <c r="BB147" s="1165"/>
      <c r="BC147" s="1165"/>
      <c r="BD147" s="1165"/>
      <c r="BE147" s="1165"/>
      <c r="BF147" s="1165"/>
      <c r="BG147" s="1165"/>
      <c r="BH147" s="1165"/>
      <c r="BI147" s="1165"/>
      <c r="BJ147" s="1165"/>
    </row>
    <row r="148" spans="1:62" ht="20.399999999999999" x14ac:dyDescent="0.3">
      <c r="A148" s="1557" t="s">
        <v>54</v>
      </c>
      <c r="B148" s="1558"/>
      <c r="C148" s="1558"/>
      <c r="D148" s="1558"/>
      <c r="E148" s="1558"/>
      <c r="F148" s="1558"/>
      <c r="G148" s="1558"/>
      <c r="H148" s="1558"/>
      <c r="I148" s="1558"/>
      <c r="J148" s="1558"/>
      <c r="K148" s="1558"/>
      <c r="L148" s="1558"/>
      <c r="M148" s="1558"/>
      <c r="N148" s="1558"/>
      <c r="O148" s="1558"/>
      <c r="P148" s="1558"/>
      <c r="Q148" s="1558"/>
      <c r="R148" s="1558"/>
      <c r="S148" s="1558"/>
      <c r="T148" s="1558"/>
      <c r="U148" s="1558"/>
      <c r="V148" s="1558"/>
      <c r="W148" s="1558"/>
      <c r="X148" s="1558"/>
      <c r="Y148" s="1558"/>
      <c r="Z148" s="1558"/>
      <c r="AA148" s="1558"/>
      <c r="AB148" s="1558"/>
      <c r="AC148" s="1558"/>
      <c r="AD148" s="1558"/>
      <c r="AE148" s="1559"/>
      <c r="AF148" s="39"/>
      <c r="AG148" s="1163"/>
      <c r="AH148" s="1163"/>
      <c r="AI148" s="1163"/>
      <c r="AJ148" s="1165"/>
      <c r="AK148" s="1165"/>
      <c r="AL148" s="1165"/>
      <c r="AM148" s="1165"/>
      <c r="AN148" s="1165"/>
      <c r="AO148" s="1165"/>
      <c r="AP148" s="1165"/>
      <c r="AQ148" s="1165"/>
      <c r="AR148" s="1165"/>
      <c r="AS148" s="1165"/>
      <c r="AT148" s="1165"/>
      <c r="AU148" s="1165"/>
      <c r="AV148" s="1165"/>
      <c r="AW148" s="1165"/>
      <c r="AX148" s="1165"/>
      <c r="AY148" s="1165"/>
      <c r="AZ148" s="1165"/>
      <c r="BA148" s="1165"/>
      <c r="BB148" s="1165"/>
      <c r="BC148" s="1165"/>
      <c r="BD148" s="1165"/>
      <c r="BE148" s="1165"/>
      <c r="BF148" s="1165"/>
      <c r="BG148" s="1165"/>
      <c r="BH148" s="1165"/>
      <c r="BI148" s="1165"/>
      <c r="BJ148" s="1165"/>
    </row>
    <row r="149" spans="1:62" ht="18" x14ac:dyDescent="0.3">
      <c r="A149" s="14" t="s">
        <v>26</v>
      </c>
      <c r="B149" s="22">
        <f>H149+J149+L149+N149+P149+R149+T149+V149+X149+Z149+AB149+AD149</f>
        <v>1494.8</v>
      </c>
      <c r="C149" s="22">
        <f>SUM(C150:C153)</f>
        <v>984.6</v>
      </c>
      <c r="D149" s="22">
        <f t="shared" ref="D149:E149" si="158">SUM(D150:D153)</f>
        <v>380.40000000000003</v>
      </c>
      <c r="E149" s="22">
        <f t="shared" si="158"/>
        <v>380.40000000000003</v>
      </c>
      <c r="F149" s="16">
        <f>E149/B149*100</f>
        <v>25.448220497725448</v>
      </c>
      <c r="G149" s="16">
        <f>E149/C149*100</f>
        <v>38.634978671541745</v>
      </c>
      <c r="H149" s="11">
        <f>SUM(H150:H153)</f>
        <v>0</v>
      </c>
      <c r="I149" s="11">
        <f t="shared" ref="I149:AE149" si="159">SUM(I150:I153)</f>
        <v>0</v>
      </c>
      <c r="J149" s="11">
        <f t="shared" si="159"/>
        <v>174</v>
      </c>
      <c r="K149" s="11">
        <f t="shared" si="159"/>
        <v>77.3</v>
      </c>
      <c r="L149" s="11">
        <f t="shared" si="159"/>
        <v>634.29999999999995</v>
      </c>
      <c r="M149" s="11">
        <f t="shared" si="159"/>
        <v>92.1</v>
      </c>
      <c r="N149" s="11">
        <f t="shared" si="159"/>
        <v>11.7</v>
      </c>
      <c r="O149" s="11">
        <f t="shared" si="159"/>
        <v>186.3</v>
      </c>
      <c r="P149" s="11">
        <f t="shared" si="159"/>
        <v>164.6</v>
      </c>
      <c r="Q149" s="11">
        <f t="shared" si="159"/>
        <v>24.7</v>
      </c>
      <c r="R149" s="11">
        <f t="shared" si="159"/>
        <v>0</v>
      </c>
      <c r="S149" s="11">
        <f t="shared" si="159"/>
        <v>0</v>
      </c>
      <c r="T149" s="11">
        <f t="shared" si="159"/>
        <v>227.7</v>
      </c>
      <c r="U149" s="11">
        <f t="shared" si="159"/>
        <v>0</v>
      </c>
      <c r="V149" s="11">
        <f t="shared" si="159"/>
        <v>0</v>
      </c>
      <c r="W149" s="11">
        <f t="shared" si="159"/>
        <v>0</v>
      </c>
      <c r="X149" s="11">
        <f t="shared" si="159"/>
        <v>59.5</v>
      </c>
      <c r="Y149" s="11">
        <f t="shared" si="159"/>
        <v>0</v>
      </c>
      <c r="Z149" s="11">
        <f t="shared" si="159"/>
        <v>178</v>
      </c>
      <c r="AA149" s="11">
        <f t="shared" si="159"/>
        <v>0</v>
      </c>
      <c r="AB149" s="11">
        <f t="shared" si="159"/>
        <v>45</v>
      </c>
      <c r="AC149" s="11">
        <f t="shared" si="159"/>
        <v>0</v>
      </c>
      <c r="AD149" s="11">
        <f t="shared" si="159"/>
        <v>0</v>
      </c>
      <c r="AE149" s="11">
        <f t="shared" si="159"/>
        <v>0</v>
      </c>
      <c r="AF149" s="39"/>
      <c r="AG149" s="1163"/>
      <c r="AH149" s="1163"/>
      <c r="AI149" s="1163"/>
      <c r="AJ149" s="1165"/>
      <c r="AK149" s="1165"/>
      <c r="AL149" s="1165"/>
      <c r="AM149" s="1165"/>
      <c r="AN149" s="1165"/>
      <c r="AO149" s="1165"/>
      <c r="AP149" s="1165"/>
      <c r="AQ149" s="1165"/>
      <c r="AR149" s="1165"/>
      <c r="AS149" s="1165"/>
      <c r="AT149" s="1165"/>
      <c r="AU149" s="1165"/>
      <c r="AV149" s="1165"/>
      <c r="AW149" s="1165"/>
      <c r="AX149" s="1165"/>
      <c r="AY149" s="1165"/>
      <c r="AZ149" s="1165"/>
      <c r="BA149" s="1165"/>
      <c r="BB149" s="1165"/>
      <c r="BC149" s="1165"/>
      <c r="BD149" s="1165"/>
      <c r="BE149" s="1165"/>
      <c r="BF149" s="1165"/>
      <c r="BG149" s="1165"/>
      <c r="BH149" s="1165"/>
      <c r="BI149" s="1165"/>
      <c r="BJ149" s="1165"/>
    </row>
    <row r="150" spans="1:62" ht="18" x14ac:dyDescent="0.35">
      <c r="A150" s="17" t="s">
        <v>27</v>
      </c>
      <c r="B150" s="23">
        <f>H150+J150+L150+N150+P150+R150+T150+V150+X150+Z150+AB150+AD150</f>
        <v>0</v>
      </c>
      <c r="C150" s="24">
        <f t="shared" ref="C150:E150" si="160">C156+C162</f>
        <v>0</v>
      </c>
      <c r="D150" s="24">
        <f t="shared" si="160"/>
        <v>0</v>
      </c>
      <c r="E150" s="24">
        <f t="shared" si="160"/>
        <v>0</v>
      </c>
      <c r="F150" s="19" t="e">
        <f>E150/B150*100</f>
        <v>#DIV/0!</v>
      </c>
      <c r="G150" s="19" t="e">
        <f>E150/C150*100</f>
        <v>#DIV/0!</v>
      </c>
      <c r="H150" s="18">
        <f>H156+H162</f>
        <v>0</v>
      </c>
      <c r="I150" s="18">
        <f t="shared" ref="I150:AE153" si="161">I156+I162</f>
        <v>0</v>
      </c>
      <c r="J150" s="18">
        <f t="shared" si="161"/>
        <v>0</v>
      </c>
      <c r="K150" s="18">
        <f t="shared" si="161"/>
        <v>0</v>
      </c>
      <c r="L150" s="18">
        <f t="shared" si="161"/>
        <v>0</v>
      </c>
      <c r="M150" s="18">
        <f t="shared" si="161"/>
        <v>0</v>
      </c>
      <c r="N150" s="18">
        <f t="shared" si="161"/>
        <v>0</v>
      </c>
      <c r="O150" s="18">
        <f t="shared" si="161"/>
        <v>0</v>
      </c>
      <c r="P150" s="18">
        <f t="shared" si="161"/>
        <v>0</v>
      </c>
      <c r="Q150" s="18">
        <f t="shared" si="161"/>
        <v>0</v>
      </c>
      <c r="R150" s="18">
        <f t="shared" si="161"/>
        <v>0</v>
      </c>
      <c r="S150" s="18">
        <f t="shared" si="161"/>
        <v>0</v>
      </c>
      <c r="T150" s="18">
        <f t="shared" si="161"/>
        <v>0</v>
      </c>
      <c r="U150" s="18">
        <f t="shared" si="161"/>
        <v>0</v>
      </c>
      <c r="V150" s="18">
        <f t="shared" si="161"/>
        <v>0</v>
      </c>
      <c r="W150" s="18">
        <f t="shared" si="161"/>
        <v>0</v>
      </c>
      <c r="X150" s="18">
        <f t="shared" si="161"/>
        <v>0</v>
      </c>
      <c r="Y150" s="18">
        <f t="shared" si="161"/>
        <v>0</v>
      </c>
      <c r="Z150" s="18">
        <f t="shared" si="161"/>
        <v>0</v>
      </c>
      <c r="AA150" s="18">
        <f t="shared" si="161"/>
        <v>0</v>
      </c>
      <c r="AB150" s="18">
        <f t="shared" si="161"/>
        <v>0</v>
      </c>
      <c r="AC150" s="18">
        <f t="shared" si="161"/>
        <v>0</v>
      </c>
      <c r="AD150" s="18">
        <f t="shared" si="161"/>
        <v>0</v>
      </c>
      <c r="AE150" s="18">
        <f t="shared" si="161"/>
        <v>0</v>
      </c>
      <c r="AF150" s="39"/>
      <c r="AG150" s="1163"/>
      <c r="AH150" s="1163"/>
      <c r="AI150" s="1163"/>
      <c r="AJ150" s="1165"/>
      <c r="AK150" s="1165"/>
      <c r="AL150" s="1165"/>
      <c r="AM150" s="1165"/>
      <c r="AN150" s="1165"/>
      <c r="AO150" s="1165"/>
      <c r="AP150" s="1165"/>
      <c r="AQ150" s="1165"/>
      <c r="AR150" s="1165"/>
      <c r="AS150" s="1165"/>
      <c r="AT150" s="1165"/>
      <c r="AU150" s="1165"/>
      <c r="AV150" s="1165"/>
      <c r="AW150" s="1165"/>
      <c r="AX150" s="1165"/>
      <c r="AY150" s="1165"/>
      <c r="AZ150" s="1165"/>
      <c r="BA150" s="1165"/>
      <c r="BB150" s="1165"/>
      <c r="BC150" s="1165"/>
      <c r="BD150" s="1165"/>
      <c r="BE150" s="1165"/>
      <c r="BF150" s="1165"/>
      <c r="BG150" s="1165"/>
      <c r="BH150" s="1165"/>
      <c r="BI150" s="1165"/>
      <c r="BJ150" s="1165"/>
    </row>
    <row r="151" spans="1:62" ht="18" x14ac:dyDescent="0.35">
      <c r="A151" s="17" t="s">
        <v>28</v>
      </c>
      <c r="B151" s="23">
        <f>H151+J151+L151+N151+P151+R151+T151+V151+X151+Z151+AB151+AD151</f>
        <v>1494.8</v>
      </c>
      <c r="C151" s="24">
        <f>C157+C163</f>
        <v>984.6</v>
      </c>
      <c r="D151" s="24">
        <f>D157+D163</f>
        <v>380.40000000000003</v>
      </c>
      <c r="E151" s="24">
        <f>E157+E163</f>
        <v>380.40000000000003</v>
      </c>
      <c r="F151" s="19">
        <f>E151/B151*100</f>
        <v>25.448220497725448</v>
      </c>
      <c r="G151" s="19">
        <f>E151/C151*100</f>
        <v>38.634978671541745</v>
      </c>
      <c r="H151" s="18">
        <f>H157+H163</f>
        <v>0</v>
      </c>
      <c r="I151" s="18">
        <f t="shared" si="161"/>
        <v>0</v>
      </c>
      <c r="J151" s="18">
        <f t="shared" si="161"/>
        <v>174</v>
      </c>
      <c r="K151" s="18">
        <f t="shared" si="161"/>
        <v>77.3</v>
      </c>
      <c r="L151" s="18">
        <f t="shared" si="161"/>
        <v>634.29999999999995</v>
      </c>
      <c r="M151" s="18">
        <f t="shared" si="161"/>
        <v>92.1</v>
      </c>
      <c r="N151" s="18">
        <f t="shared" si="161"/>
        <v>11.7</v>
      </c>
      <c r="O151" s="18">
        <f t="shared" si="161"/>
        <v>186.3</v>
      </c>
      <c r="P151" s="18">
        <f t="shared" si="161"/>
        <v>164.6</v>
      </c>
      <c r="Q151" s="18">
        <f t="shared" si="161"/>
        <v>24.7</v>
      </c>
      <c r="R151" s="18">
        <f t="shared" si="161"/>
        <v>0</v>
      </c>
      <c r="S151" s="18">
        <f t="shared" si="161"/>
        <v>0</v>
      </c>
      <c r="T151" s="18">
        <f t="shared" si="161"/>
        <v>227.7</v>
      </c>
      <c r="U151" s="18">
        <f t="shared" si="161"/>
        <v>0</v>
      </c>
      <c r="V151" s="18">
        <f t="shared" si="161"/>
        <v>0</v>
      </c>
      <c r="W151" s="18">
        <f t="shared" si="161"/>
        <v>0</v>
      </c>
      <c r="X151" s="18">
        <f t="shared" si="161"/>
        <v>59.5</v>
      </c>
      <c r="Y151" s="18">
        <f t="shared" si="161"/>
        <v>0</v>
      </c>
      <c r="Z151" s="18">
        <f t="shared" si="161"/>
        <v>178</v>
      </c>
      <c r="AA151" s="18">
        <f t="shared" si="161"/>
        <v>0</v>
      </c>
      <c r="AB151" s="18">
        <f t="shared" si="161"/>
        <v>45</v>
      </c>
      <c r="AC151" s="18">
        <f t="shared" si="161"/>
        <v>0</v>
      </c>
      <c r="AD151" s="18">
        <f t="shared" si="161"/>
        <v>0</v>
      </c>
      <c r="AE151" s="18">
        <f t="shared" si="161"/>
        <v>0</v>
      </c>
      <c r="AF151" s="39"/>
      <c r="AG151" s="1163"/>
      <c r="AH151" s="1163"/>
      <c r="AI151" s="1163"/>
      <c r="AJ151" s="1165"/>
      <c r="AK151" s="1165"/>
      <c r="AL151" s="1165"/>
      <c r="AM151" s="1165"/>
      <c r="AN151" s="1165"/>
      <c r="AO151" s="1165"/>
      <c r="AP151" s="1165"/>
      <c r="AQ151" s="1165"/>
      <c r="AR151" s="1165"/>
      <c r="AS151" s="1165"/>
      <c r="AT151" s="1165"/>
      <c r="AU151" s="1165"/>
      <c r="AV151" s="1165"/>
      <c r="AW151" s="1165"/>
      <c r="AX151" s="1165"/>
      <c r="AY151" s="1165"/>
      <c r="AZ151" s="1165"/>
      <c r="BA151" s="1165"/>
      <c r="BB151" s="1165"/>
      <c r="BC151" s="1165"/>
      <c r="BD151" s="1165"/>
      <c r="BE151" s="1165"/>
      <c r="BF151" s="1165"/>
      <c r="BG151" s="1165"/>
      <c r="BH151" s="1165"/>
      <c r="BI151" s="1165"/>
      <c r="BJ151" s="1165"/>
    </row>
    <row r="152" spans="1:62" ht="18" x14ac:dyDescent="0.35">
      <c r="A152" s="17" t="s">
        <v>29</v>
      </c>
      <c r="B152" s="23">
        <f t="shared" ref="B152:B153" si="162">H152+J152+L152+N152+P152+R152+T152+V152+X152+Z152+AB152+AD152</f>
        <v>0</v>
      </c>
      <c r="C152" s="24">
        <f t="shared" ref="C152:E153" si="163">C158+C164</f>
        <v>0</v>
      </c>
      <c r="D152" s="24">
        <f t="shared" si="163"/>
        <v>0</v>
      </c>
      <c r="E152" s="24">
        <f t="shared" si="163"/>
        <v>0</v>
      </c>
      <c r="F152" s="19" t="e">
        <f t="shared" ref="F152:F153" si="164">E152/B152*100</f>
        <v>#DIV/0!</v>
      </c>
      <c r="G152" s="19" t="e">
        <f t="shared" ref="G152:G153" si="165">E152/C152*100</f>
        <v>#DIV/0!</v>
      </c>
      <c r="H152" s="18">
        <f t="shared" ref="H152:W153" si="166">H158+H164</f>
        <v>0</v>
      </c>
      <c r="I152" s="18">
        <f t="shared" si="166"/>
        <v>0</v>
      </c>
      <c r="J152" s="18">
        <f t="shared" si="166"/>
        <v>0</v>
      </c>
      <c r="K152" s="18">
        <f t="shared" si="166"/>
        <v>0</v>
      </c>
      <c r="L152" s="18">
        <f t="shared" si="166"/>
        <v>0</v>
      </c>
      <c r="M152" s="18">
        <f t="shared" si="166"/>
        <v>0</v>
      </c>
      <c r="N152" s="18">
        <f t="shared" si="166"/>
        <v>0</v>
      </c>
      <c r="O152" s="18">
        <f t="shared" si="166"/>
        <v>0</v>
      </c>
      <c r="P152" s="18">
        <f t="shared" si="166"/>
        <v>0</v>
      </c>
      <c r="Q152" s="18">
        <f t="shared" si="166"/>
        <v>0</v>
      </c>
      <c r="R152" s="18">
        <f t="shared" si="166"/>
        <v>0</v>
      </c>
      <c r="S152" s="18">
        <f t="shared" si="166"/>
        <v>0</v>
      </c>
      <c r="T152" s="18">
        <f t="shared" si="166"/>
        <v>0</v>
      </c>
      <c r="U152" s="18">
        <f t="shared" si="166"/>
        <v>0</v>
      </c>
      <c r="V152" s="18">
        <f t="shared" si="166"/>
        <v>0</v>
      </c>
      <c r="W152" s="18">
        <f t="shared" si="166"/>
        <v>0</v>
      </c>
      <c r="X152" s="18">
        <f t="shared" si="161"/>
        <v>0</v>
      </c>
      <c r="Y152" s="18">
        <f t="shared" si="161"/>
        <v>0</v>
      </c>
      <c r="Z152" s="18">
        <f t="shared" si="161"/>
        <v>0</v>
      </c>
      <c r="AA152" s="18">
        <f t="shared" si="161"/>
        <v>0</v>
      </c>
      <c r="AB152" s="18">
        <f t="shared" si="161"/>
        <v>0</v>
      </c>
      <c r="AC152" s="18">
        <f t="shared" si="161"/>
        <v>0</v>
      </c>
      <c r="AD152" s="18">
        <f t="shared" si="161"/>
        <v>0</v>
      </c>
      <c r="AE152" s="18">
        <f t="shared" si="161"/>
        <v>0</v>
      </c>
      <c r="AF152" s="39"/>
      <c r="AG152" s="1163"/>
      <c r="AH152" s="1163"/>
      <c r="AI152" s="1163"/>
      <c r="AJ152" s="1165"/>
      <c r="AK152" s="1165"/>
      <c r="AL152" s="1165"/>
      <c r="AM152" s="1165"/>
      <c r="AN152" s="1165"/>
      <c r="AO152" s="1165"/>
      <c r="AP152" s="1165"/>
      <c r="AQ152" s="1165"/>
      <c r="AR152" s="1165"/>
      <c r="AS152" s="1165"/>
      <c r="AT152" s="1165"/>
      <c r="AU152" s="1165"/>
      <c r="AV152" s="1165"/>
      <c r="AW152" s="1165"/>
      <c r="AX152" s="1165"/>
      <c r="AY152" s="1165"/>
      <c r="AZ152" s="1165"/>
      <c r="BA152" s="1165"/>
      <c r="BB152" s="1165"/>
      <c r="BC152" s="1165"/>
      <c r="BD152" s="1165"/>
      <c r="BE152" s="1165"/>
      <c r="BF152" s="1165"/>
      <c r="BG152" s="1165"/>
      <c r="BH152" s="1165"/>
      <c r="BI152" s="1165"/>
      <c r="BJ152" s="1165"/>
    </row>
    <row r="153" spans="1:62" ht="18" x14ac:dyDescent="0.35">
      <c r="A153" s="17" t="s">
        <v>30</v>
      </c>
      <c r="B153" s="23">
        <f t="shared" si="162"/>
        <v>0</v>
      </c>
      <c r="C153" s="24">
        <f t="shared" si="163"/>
        <v>0</v>
      </c>
      <c r="D153" s="24">
        <f t="shared" si="163"/>
        <v>0</v>
      </c>
      <c r="E153" s="24">
        <f t="shared" si="163"/>
        <v>0</v>
      </c>
      <c r="F153" s="19" t="e">
        <f t="shared" si="164"/>
        <v>#DIV/0!</v>
      </c>
      <c r="G153" s="19" t="e">
        <f t="shared" si="165"/>
        <v>#DIV/0!</v>
      </c>
      <c r="H153" s="18">
        <f t="shared" si="166"/>
        <v>0</v>
      </c>
      <c r="I153" s="18">
        <f t="shared" si="161"/>
        <v>0</v>
      </c>
      <c r="J153" s="18">
        <f t="shared" si="161"/>
        <v>0</v>
      </c>
      <c r="K153" s="18">
        <f t="shared" si="161"/>
        <v>0</v>
      </c>
      <c r="L153" s="18">
        <f t="shared" si="161"/>
        <v>0</v>
      </c>
      <c r="M153" s="18">
        <f t="shared" si="161"/>
        <v>0</v>
      </c>
      <c r="N153" s="18">
        <f t="shared" si="161"/>
        <v>0</v>
      </c>
      <c r="O153" s="18">
        <f t="shared" si="161"/>
        <v>0</v>
      </c>
      <c r="P153" s="18">
        <f t="shared" si="161"/>
        <v>0</v>
      </c>
      <c r="Q153" s="18">
        <f t="shared" si="161"/>
        <v>0</v>
      </c>
      <c r="R153" s="18">
        <f t="shared" si="161"/>
        <v>0</v>
      </c>
      <c r="S153" s="18">
        <f t="shared" si="161"/>
        <v>0</v>
      </c>
      <c r="T153" s="18">
        <f t="shared" si="161"/>
        <v>0</v>
      </c>
      <c r="U153" s="18">
        <f t="shared" si="161"/>
        <v>0</v>
      </c>
      <c r="V153" s="18">
        <f t="shared" si="161"/>
        <v>0</v>
      </c>
      <c r="W153" s="18">
        <f t="shared" si="161"/>
        <v>0</v>
      </c>
      <c r="X153" s="18">
        <f t="shared" si="161"/>
        <v>0</v>
      </c>
      <c r="Y153" s="18">
        <f t="shared" si="161"/>
        <v>0</v>
      </c>
      <c r="Z153" s="18">
        <f t="shared" si="161"/>
        <v>0</v>
      </c>
      <c r="AA153" s="18">
        <f t="shared" si="161"/>
        <v>0</v>
      </c>
      <c r="AB153" s="18">
        <f t="shared" si="161"/>
        <v>0</v>
      </c>
      <c r="AC153" s="18">
        <f t="shared" si="161"/>
        <v>0</v>
      </c>
      <c r="AD153" s="18">
        <f t="shared" si="161"/>
        <v>0</v>
      </c>
      <c r="AE153" s="18">
        <f t="shared" si="161"/>
        <v>0</v>
      </c>
      <c r="AF153" s="39"/>
      <c r="AG153" s="1163"/>
      <c r="AH153" s="1163"/>
      <c r="AI153" s="1163"/>
      <c r="AJ153" s="1165"/>
      <c r="AK153" s="1165"/>
      <c r="AL153" s="1165"/>
      <c r="AM153" s="1165"/>
      <c r="AN153" s="1165"/>
      <c r="AO153" s="1165"/>
      <c r="AP153" s="1165"/>
      <c r="AQ153" s="1165"/>
      <c r="AR153" s="1165"/>
      <c r="AS153" s="1165"/>
      <c r="AT153" s="1165"/>
      <c r="AU153" s="1165"/>
      <c r="AV153" s="1165"/>
      <c r="AW153" s="1165"/>
      <c r="AX153" s="1165"/>
      <c r="AY153" s="1165"/>
      <c r="AZ153" s="1165"/>
      <c r="BA153" s="1165"/>
      <c r="BB153" s="1165"/>
      <c r="BC153" s="1165"/>
      <c r="BD153" s="1165"/>
      <c r="BE153" s="1165"/>
      <c r="BF153" s="1165"/>
      <c r="BG153" s="1165"/>
      <c r="BH153" s="1165"/>
      <c r="BI153" s="1165"/>
      <c r="BJ153" s="1165"/>
    </row>
    <row r="154" spans="1:62" ht="18" x14ac:dyDescent="0.3">
      <c r="A154" s="1547" t="s">
        <v>55</v>
      </c>
      <c r="B154" s="1548"/>
      <c r="C154" s="1548"/>
      <c r="D154" s="1548"/>
      <c r="E154" s="1548"/>
      <c r="F154" s="1548"/>
      <c r="G154" s="1548"/>
      <c r="H154" s="1548"/>
      <c r="I154" s="1548"/>
      <c r="J154" s="1548"/>
      <c r="K154" s="1548"/>
      <c r="L154" s="1548"/>
      <c r="M154" s="1548"/>
      <c r="N154" s="1548"/>
      <c r="O154" s="1548"/>
      <c r="P154" s="1548"/>
      <c r="Q154" s="1548"/>
      <c r="R154" s="1548"/>
      <c r="S154" s="1548"/>
      <c r="T154" s="1548"/>
      <c r="U154" s="1548"/>
      <c r="V154" s="1548"/>
      <c r="W154" s="1548"/>
      <c r="X154" s="1548"/>
      <c r="Y154" s="1548"/>
      <c r="Z154" s="1548"/>
      <c r="AA154" s="1548"/>
      <c r="AB154" s="1548"/>
      <c r="AC154" s="1548"/>
      <c r="AD154" s="1548"/>
      <c r="AE154" s="1549"/>
      <c r="AF154" s="1553" t="s">
        <v>600</v>
      </c>
      <c r="AG154" s="1163"/>
      <c r="AH154" s="1163"/>
      <c r="AI154" s="1163"/>
      <c r="AJ154" s="1165"/>
      <c r="AK154" s="1165"/>
      <c r="AL154" s="1165"/>
      <c r="AM154" s="1165"/>
      <c r="AN154" s="1165"/>
      <c r="AO154" s="1165"/>
      <c r="AP154" s="1165"/>
      <c r="AQ154" s="1165"/>
      <c r="AR154" s="1165"/>
      <c r="AS154" s="1165"/>
      <c r="AT154" s="1165"/>
      <c r="AU154" s="1165"/>
      <c r="AV154" s="1165"/>
      <c r="AW154" s="1165"/>
      <c r="AX154" s="1165"/>
      <c r="AY154" s="1165"/>
      <c r="AZ154" s="1165"/>
      <c r="BA154" s="1165"/>
      <c r="BB154" s="1165"/>
      <c r="BC154" s="1165"/>
      <c r="BD154" s="1165"/>
      <c r="BE154" s="1165"/>
      <c r="BF154" s="1165"/>
      <c r="BG154" s="1165"/>
      <c r="BH154" s="1165"/>
      <c r="BI154" s="1165"/>
      <c r="BJ154" s="1165"/>
    </row>
    <row r="155" spans="1:62" ht="17.399999999999999" x14ac:dyDescent="0.3">
      <c r="A155" s="14" t="s">
        <v>26</v>
      </c>
      <c r="B155" s="22">
        <f>H155+J155+L155+N155+P155+R155+T155+V155+X155+Z155+AB155+AD155</f>
        <v>1394.8</v>
      </c>
      <c r="C155" s="22">
        <f>C156+C157+C158+C159</f>
        <v>884.6</v>
      </c>
      <c r="D155" s="22">
        <f>D156+D157+D158+D159</f>
        <v>280.40000000000003</v>
      </c>
      <c r="E155" s="22">
        <f>E156+E157+E158+E159</f>
        <v>280.40000000000003</v>
      </c>
      <c r="F155" s="16">
        <f>E155/B155*100</f>
        <v>20.103240607972474</v>
      </c>
      <c r="G155" s="16">
        <f>E155/C155*100</f>
        <v>31.697942572914318</v>
      </c>
      <c r="H155" s="11">
        <f>SUM(H156:H159)</f>
        <v>0</v>
      </c>
      <c r="I155" s="11">
        <f t="shared" ref="I155:AE155" si="167">SUM(I156:I159)</f>
        <v>0</v>
      </c>
      <c r="J155" s="11">
        <f t="shared" si="167"/>
        <v>74</v>
      </c>
      <c r="K155" s="11">
        <f t="shared" si="167"/>
        <v>12.3</v>
      </c>
      <c r="L155" s="11">
        <f t="shared" si="167"/>
        <v>634.29999999999995</v>
      </c>
      <c r="M155" s="11">
        <f t="shared" si="167"/>
        <v>57.1</v>
      </c>
      <c r="N155" s="11">
        <f t="shared" si="167"/>
        <v>11.7</v>
      </c>
      <c r="O155" s="11">
        <f t="shared" si="167"/>
        <v>186.3</v>
      </c>
      <c r="P155" s="11">
        <f t="shared" si="167"/>
        <v>164.6</v>
      </c>
      <c r="Q155" s="11">
        <f t="shared" si="167"/>
        <v>24.7</v>
      </c>
      <c r="R155" s="11">
        <f t="shared" si="167"/>
        <v>0</v>
      </c>
      <c r="S155" s="11">
        <f t="shared" si="167"/>
        <v>0</v>
      </c>
      <c r="T155" s="11">
        <f t="shared" si="167"/>
        <v>227.7</v>
      </c>
      <c r="U155" s="11">
        <f t="shared" si="167"/>
        <v>0</v>
      </c>
      <c r="V155" s="11">
        <f t="shared" si="167"/>
        <v>0</v>
      </c>
      <c r="W155" s="11">
        <f t="shared" si="167"/>
        <v>0</v>
      </c>
      <c r="X155" s="11">
        <f t="shared" si="167"/>
        <v>59.5</v>
      </c>
      <c r="Y155" s="11">
        <f t="shared" si="167"/>
        <v>0</v>
      </c>
      <c r="Z155" s="11">
        <f t="shared" si="167"/>
        <v>178</v>
      </c>
      <c r="AA155" s="11">
        <f t="shared" si="167"/>
        <v>0</v>
      </c>
      <c r="AB155" s="11">
        <f t="shared" si="167"/>
        <v>45</v>
      </c>
      <c r="AC155" s="11">
        <f t="shared" si="167"/>
        <v>0</v>
      </c>
      <c r="AD155" s="11">
        <f t="shared" si="167"/>
        <v>0</v>
      </c>
      <c r="AE155" s="11">
        <f t="shared" si="167"/>
        <v>0</v>
      </c>
      <c r="AF155" s="1554"/>
      <c r="AG155" s="1163"/>
      <c r="AH155" s="1163"/>
      <c r="AI155" s="1163"/>
      <c r="AJ155" s="1165"/>
      <c r="AK155" s="1165"/>
      <c r="AL155" s="1165"/>
      <c r="AM155" s="1165"/>
      <c r="AN155" s="1165"/>
      <c r="AO155" s="1165"/>
      <c r="AP155" s="1165"/>
      <c r="AQ155" s="1165"/>
      <c r="AR155" s="1165"/>
      <c r="AS155" s="1165"/>
      <c r="AT155" s="1165"/>
      <c r="AU155" s="1165"/>
      <c r="AV155" s="1165"/>
      <c r="AW155" s="1165"/>
      <c r="AX155" s="1165"/>
      <c r="AY155" s="1165"/>
      <c r="AZ155" s="1165"/>
      <c r="BA155" s="1165"/>
      <c r="BB155" s="1165"/>
      <c r="BC155" s="1165"/>
      <c r="BD155" s="1165"/>
      <c r="BE155" s="1165"/>
      <c r="BF155" s="1165"/>
      <c r="BG155" s="1165"/>
      <c r="BH155" s="1165"/>
      <c r="BI155" s="1165"/>
      <c r="BJ155" s="1165"/>
    </row>
    <row r="156" spans="1:62" ht="18" x14ac:dyDescent="0.35">
      <c r="A156" s="17" t="s">
        <v>27</v>
      </c>
      <c r="B156" s="23">
        <f>H156+J156+L156+N156+P156+R156+T156+V156+X156+Z156+AB156+AD156</f>
        <v>0</v>
      </c>
      <c r="C156" s="24">
        <f>H156</f>
        <v>0</v>
      </c>
      <c r="D156" s="24"/>
      <c r="E156" s="23">
        <f>I156+K156+M156+O156+Q156+S156+U156+W156+Y156+AA156+AC156+AE156</f>
        <v>0</v>
      </c>
      <c r="F156" s="19" t="e">
        <f>E156/B156*100</f>
        <v>#DIV/0!</v>
      </c>
      <c r="G156" s="19" t="e">
        <f>E156/C156*100</f>
        <v>#DIV/0!</v>
      </c>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554"/>
      <c r="AG156" s="1163"/>
      <c r="AH156" s="1163"/>
      <c r="AI156" s="1163"/>
      <c r="AJ156" s="1165"/>
      <c r="AK156" s="1165"/>
      <c r="AL156" s="1165"/>
      <c r="AM156" s="1165"/>
      <c r="AN156" s="1165"/>
      <c r="AO156" s="1165"/>
      <c r="AP156" s="1165"/>
      <c r="AQ156" s="1165"/>
      <c r="AR156" s="1165"/>
      <c r="AS156" s="1165"/>
      <c r="AT156" s="1165"/>
      <c r="AU156" s="1165"/>
      <c r="AV156" s="1165"/>
      <c r="AW156" s="1165"/>
      <c r="AX156" s="1165"/>
      <c r="AY156" s="1165"/>
      <c r="AZ156" s="1165"/>
      <c r="BA156" s="1165"/>
      <c r="BB156" s="1165"/>
      <c r="BC156" s="1165"/>
      <c r="BD156" s="1165"/>
      <c r="BE156" s="1165"/>
      <c r="BF156" s="1165"/>
      <c r="BG156" s="1165"/>
      <c r="BH156" s="1165"/>
      <c r="BI156" s="1165"/>
      <c r="BJ156" s="1165"/>
    </row>
    <row r="157" spans="1:62" ht="18" x14ac:dyDescent="0.35">
      <c r="A157" s="17" t="s">
        <v>28</v>
      </c>
      <c r="B157" s="23">
        <f>H157+J157+L157+N157+P157+R157+T157+V157+X157+Z157+AB157+AD157</f>
        <v>1394.8</v>
      </c>
      <c r="C157" s="24">
        <f>H157+J157+L157+N157+P157</f>
        <v>884.6</v>
      </c>
      <c r="D157" s="24">
        <f>E157</f>
        <v>280.40000000000003</v>
      </c>
      <c r="E157" s="23">
        <f>I157+K157+M157+O157+Q157+S157+U157+W157+Y157+AA157+AC157+AE157</f>
        <v>280.40000000000003</v>
      </c>
      <c r="F157" s="19">
        <f>E157/B157*100</f>
        <v>20.103240607972474</v>
      </c>
      <c r="G157" s="19">
        <f>E157/C157*100</f>
        <v>31.697942572914318</v>
      </c>
      <c r="H157" s="11"/>
      <c r="I157" s="11"/>
      <c r="J157" s="11">
        <v>74</v>
      </c>
      <c r="K157" s="11">
        <v>12.3</v>
      </c>
      <c r="L157" s="11">
        <v>634.29999999999995</v>
      </c>
      <c r="M157" s="11">
        <v>57.1</v>
      </c>
      <c r="N157" s="11">
        <v>11.7</v>
      </c>
      <c r="O157" s="11">
        <v>186.3</v>
      </c>
      <c r="P157" s="11">
        <v>164.6</v>
      </c>
      <c r="Q157" s="11">
        <v>24.7</v>
      </c>
      <c r="R157" s="11"/>
      <c r="S157" s="11"/>
      <c r="T157" s="11">
        <v>227.7</v>
      </c>
      <c r="U157" s="11"/>
      <c r="V157" s="11"/>
      <c r="W157" s="11"/>
      <c r="X157" s="11">
        <v>59.5</v>
      </c>
      <c r="Y157" s="11"/>
      <c r="Z157" s="11">
        <v>178</v>
      </c>
      <c r="AA157" s="11"/>
      <c r="AB157" s="11">
        <v>45</v>
      </c>
      <c r="AC157" s="11"/>
      <c r="AD157" s="11"/>
      <c r="AE157" s="11"/>
      <c r="AF157" s="1554"/>
      <c r="AG157" s="1163"/>
      <c r="AH157" s="1163"/>
      <c r="AI157" s="1163"/>
      <c r="AJ157" s="1165"/>
      <c r="AK157" s="1165"/>
      <c r="AL157" s="1165"/>
      <c r="AM157" s="1165"/>
      <c r="AN157" s="1165"/>
      <c r="AO157" s="1165"/>
      <c r="AP157" s="1165"/>
      <c r="AQ157" s="1165"/>
      <c r="AR157" s="1165"/>
      <c r="AS157" s="1165"/>
      <c r="AT157" s="1165"/>
      <c r="AU157" s="1165"/>
      <c r="AV157" s="1165"/>
      <c r="AW157" s="1165"/>
      <c r="AX157" s="1165"/>
      <c r="AY157" s="1165"/>
      <c r="AZ157" s="1165"/>
      <c r="BA157" s="1165"/>
      <c r="BB157" s="1165"/>
      <c r="BC157" s="1165"/>
      <c r="BD157" s="1165"/>
      <c r="BE157" s="1165"/>
      <c r="BF157" s="1165"/>
      <c r="BG157" s="1165"/>
      <c r="BH157" s="1165"/>
      <c r="BI157" s="1165"/>
      <c r="BJ157" s="1165"/>
    </row>
    <row r="158" spans="1:62" ht="18" x14ac:dyDescent="0.35">
      <c r="A158" s="17" t="s">
        <v>29</v>
      </c>
      <c r="B158" s="23">
        <f t="shared" ref="B158:B159" si="168">H158+J158+L158+N158+P158+R158+T158+V158+X158+Z158+AB158+AD158</f>
        <v>0</v>
      </c>
      <c r="C158" s="24">
        <f t="shared" ref="C158:C159" si="169">H158</f>
        <v>0</v>
      </c>
      <c r="D158" s="24"/>
      <c r="E158" s="23">
        <f t="shared" ref="E158:E159" si="170">I158+K158+M158+O158+Q158+S158+U158+W158+Y158+AA158+AC158+AE158</f>
        <v>0</v>
      </c>
      <c r="F158" s="19" t="e">
        <f t="shared" ref="F158:F159" si="171">E158/B158*100</f>
        <v>#DIV/0!</v>
      </c>
      <c r="G158" s="19" t="e">
        <f t="shared" ref="G158:G159" si="172">E158/C158*100</f>
        <v>#DIV/0!</v>
      </c>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554"/>
      <c r="AG158" s="1163"/>
      <c r="AH158" s="1163"/>
      <c r="AI158" s="1163"/>
      <c r="AJ158" s="1165"/>
      <c r="AK158" s="1165"/>
      <c r="AL158" s="1165"/>
      <c r="AM158" s="1165"/>
      <c r="AN158" s="1165"/>
      <c r="AO158" s="1165"/>
      <c r="AP158" s="1165"/>
      <c r="AQ158" s="1165"/>
      <c r="AR158" s="1165"/>
      <c r="AS158" s="1165"/>
      <c r="AT158" s="1165"/>
      <c r="AU158" s="1165"/>
      <c r="AV158" s="1165"/>
      <c r="AW158" s="1165"/>
      <c r="AX158" s="1165"/>
      <c r="AY158" s="1165"/>
      <c r="AZ158" s="1165"/>
      <c r="BA158" s="1165"/>
      <c r="BB158" s="1165"/>
      <c r="BC158" s="1165"/>
      <c r="BD158" s="1165"/>
      <c r="BE158" s="1165"/>
      <c r="BF158" s="1165"/>
      <c r="BG158" s="1165"/>
      <c r="BH158" s="1165"/>
      <c r="BI158" s="1165"/>
      <c r="BJ158" s="1165"/>
    </row>
    <row r="159" spans="1:62" ht="18" x14ac:dyDescent="0.35">
      <c r="A159" s="17" t="s">
        <v>30</v>
      </c>
      <c r="B159" s="23">
        <f t="shared" si="168"/>
        <v>0</v>
      </c>
      <c r="C159" s="24">
        <f t="shared" si="169"/>
        <v>0</v>
      </c>
      <c r="D159" s="24"/>
      <c r="E159" s="23">
        <f t="shared" si="170"/>
        <v>0</v>
      </c>
      <c r="F159" s="19" t="e">
        <f t="shared" si="171"/>
        <v>#DIV/0!</v>
      </c>
      <c r="G159" s="19" t="e">
        <f t="shared" si="172"/>
        <v>#DIV/0!</v>
      </c>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555"/>
      <c r="AG159" s="1163"/>
      <c r="AH159" s="1163"/>
      <c r="AI159" s="1163"/>
      <c r="AJ159" s="1165"/>
      <c r="AK159" s="1165"/>
      <c r="AL159" s="1165"/>
      <c r="AM159" s="1165"/>
      <c r="AN159" s="1165"/>
      <c r="AO159" s="1165"/>
      <c r="AP159" s="1165"/>
      <c r="AQ159" s="1165"/>
      <c r="AR159" s="1165"/>
      <c r="AS159" s="1165"/>
      <c r="AT159" s="1165"/>
      <c r="AU159" s="1165"/>
      <c r="AV159" s="1165"/>
      <c r="AW159" s="1165"/>
      <c r="AX159" s="1165"/>
      <c r="AY159" s="1165"/>
      <c r="AZ159" s="1165"/>
      <c r="BA159" s="1165"/>
      <c r="BB159" s="1165"/>
      <c r="BC159" s="1165"/>
      <c r="BD159" s="1165"/>
      <c r="BE159" s="1165"/>
      <c r="BF159" s="1165"/>
      <c r="BG159" s="1165"/>
      <c r="BH159" s="1165"/>
      <c r="BI159" s="1165"/>
      <c r="BJ159" s="1165"/>
    </row>
    <row r="160" spans="1:62" ht="18" x14ac:dyDescent="0.3">
      <c r="A160" s="1547" t="s">
        <v>56</v>
      </c>
      <c r="B160" s="1548"/>
      <c r="C160" s="1548"/>
      <c r="D160" s="1548"/>
      <c r="E160" s="1548"/>
      <c r="F160" s="1548"/>
      <c r="G160" s="1548"/>
      <c r="H160" s="1548"/>
      <c r="I160" s="1548"/>
      <c r="J160" s="1548"/>
      <c r="K160" s="1548"/>
      <c r="L160" s="1548"/>
      <c r="M160" s="1548"/>
      <c r="N160" s="1548"/>
      <c r="O160" s="1548"/>
      <c r="P160" s="1548"/>
      <c r="Q160" s="1548"/>
      <c r="R160" s="1548"/>
      <c r="S160" s="1548"/>
      <c r="T160" s="1548"/>
      <c r="U160" s="1548"/>
      <c r="V160" s="1548"/>
      <c r="W160" s="1548"/>
      <c r="X160" s="1548"/>
      <c r="Y160" s="1548"/>
      <c r="Z160" s="1548"/>
      <c r="AA160" s="1548"/>
      <c r="AB160" s="1548"/>
      <c r="AC160" s="1548"/>
      <c r="AD160" s="1548"/>
      <c r="AE160" s="1549"/>
      <c r="AF160" s="1553" t="s">
        <v>576</v>
      </c>
      <c r="AG160" s="1163"/>
      <c r="AH160" s="1163"/>
      <c r="AI160" s="1163"/>
      <c r="AJ160" s="1165"/>
      <c r="AK160" s="1165"/>
      <c r="AL160" s="1165"/>
      <c r="AM160" s="1165"/>
      <c r="AN160" s="1165"/>
      <c r="AO160" s="1165"/>
      <c r="AP160" s="1165"/>
      <c r="AQ160" s="1165"/>
      <c r="AR160" s="1165"/>
      <c r="AS160" s="1165"/>
      <c r="AT160" s="1165"/>
      <c r="AU160" s="1165"/>
      <c r="AV160" s="1165"/>
      <c r="AW160" s="1165"/>
      <c r="AX160" s="1165"/>
      <c r="AY160" s="1165"/>
      <c r="AZ160" s="1165"/>
      <c r="BA160" s="1165"/>
      <c r="BB160" s="1165"/>
      <c r="BC160" s="1165"/>
      <c r="BD160" s="1165"/>
      <c r="BE160" s="1165"/>
      <c r="BF160" s="1165"/>
      <c r="BG160" s="1165"/>
      <c r="BH160" s="1165"/>
      <c r="BI160" s="1165"/>
      <c r="BJ160" s="1165"/>
    </row>
    <row r="161" spans="1:62" ht="17.399999999999999" x14ac:dyDescent="0.3">
      <c r="A161" s="14" t="s">
        <v>26</v>
      </c>
      <c r="B161" s="22">
        <f>H161+J161+L161+N161+P161+R161+T161+V161+X161+Z161+AB161+AD161</f>
        <v>100</v>
      </c>
      <c r="C161" s="22">
        <f>C162+C163+C164+C165</f>
        <v>100</v>
      </c>
      <c r="D161" s="22">
        <f>D162+D163+D164+D165</f>
        <v>100</v>
      </c>
      <c r="E161" s="22">
        <f>E162+E163+E164+E165</f>
        <v>100</v>
      </c>
      <c r="F161" s="16">
        <f>E161/B161*100</f>
        <v>100</v>
      </c>
      <c r="G161" s="16">
        <f>E161/C161*100</f>
        <v>100</v>
      </c>
      <c r="H161" s="11">
        <f>SUM(H162:H165)</f>
        <v>0</v>
      </c>
      <c r="I161" s="11">
        <f t="shared" ref="I161:AE161" si="173">SUM(I162:I165)</f>
        <v>0</v>
      </c>
      <c r="J161" s="11">
        <f t="shared" si="173"/>
        <v>100</v>
      </c>
      <c r="K161" s="11">
        <f t="shared" si="173"/>
        <v>65</v>
      </c>
      <c r="L161" s="11">
        <f t="shared" si="173"/>
        <v>0</v>
      </c>
      <c r="M161" s="11">
        <f t="shared" si="173"/>
        <v>35</v>
      </c>
      <c r="N161" s="11">
        <f t="shared" si="173"/>
        <v>0</v>
      </c>
      <c r="O161" s="11">
        <f t="shared" si="173"/>
        <v>0</v>
      </c>
      <c r="P161" s="11">
        <f t="shared" si="173"/>
        <v>0</v>
      </c>
      <c r="Q161" s="11">
        <f t="shared" si="173"/>
        <v>0</v>
      </c>
      <c r="R161" s="11">
        <f t="shared" si="173"/>
        <v>0</v>
      </c>
      <c r="S161" s="11">
        <f t="shared" si="173"/>
        <v>0</v>
      </c>
      <c r="T161" s="11">
        <f t="shared" si="173"/>
        <v>0</v>
      </c>
      <c r="U161" s="11">
        <f t="shared" si="173"/>
        <v>0</v>
      </c>
      <c r="V161" s="11">
        <f t="shared" si="173"/>
        <v>0</v>
      </c>
      <c r="W161" s="11">
        <f t="shared" si="173"/>
        <v>0</v>
      </c>
      <c r="X161" s="11">
        <f t="shared" si="173"/>
        <v>0</v>
      </c>
      <c r="Y161" s="11">
        <f t="shared" si="173"/>
        <v>0</v>
      </c>
      <c r="Z161" s="11">
        <f t="shared" si="173"/>
        <v>0</v>
      </c>
      <c r="AA161" s="11">
        <f t="shared" si="173"/>
        <v>0</v>
      </c>
      <c r="AB161" s="11">
        <f t="shared" si="173"/>
        <v>0</v>
      </c>
      <c r="AC161" s="11">
        <f t="shared" si="173"/>
        <v>0</v>
      </c>
      <c r="AD161" s="11">
        <f t="shared" si="173"/>
        <v>0</v>
      </c>
      <c r="AE161" s="11">
        <f t="shared" si="173"/>
        <v>0</v>
      </c>
      <c r="AF161" s="1554"/>
      <c r="AG161" s="1163"/>
      <c r="AH161" s="1163"/>
      <c r="AI161" s="1163"/>
      <c r="AJ161" s="1165"/>
      <c r="AK161" s="1165"/>
      <c r="AL161" s="1165"/>
      <c r="AM161" s="1165"/>
      <c r="AN161" s="1165"/>
      <c r="AO161" s="1165"/>
      <c r="AP161" s="1165"/>
      <c r="AQ161" s="1165"/>
      <c r="AR161" s="1165"/>
      <c r="AS161" s="1165"/>
      <c r="AT161" s="1165"/>
      <c r="AU161" s="1165"/>
      <c r="AV161" s="1165"/>
      <c r="AW161" s="1165"/>
      <c r="AX161" s="1165"/>
      <c r="AY161" s="1165"/>
      <c r="AZ161" s="1165"/>
      <c r="BA161" s="1165"/>
      <c r="BB161" s="1165"/>
      <c r="BC161" s="1165"/>
      <c r="BD161" s="1165"/>
      <c r="BE161" s="1165"/>
      <c r="BF161" s="1165"/>
      <c r="BG161" s="1165"/>
      <c r="BH161" s="1165"/>
      <c r="BI161" s="1165"/>
      <c r="BJ161" s="1165"/>
    </row>
    <row r="162" spans="1:62" ht="18" x14ac:dyDescent="0.35">
      <c r="A162" s="17" t="s">
        <v>27</v>
      </c>
      <c r="B162" s="23">
        <f>H162+J162+L162+N162+P162+R162+T162+V162+X162+Z162+AB162+AD162</f>
        <v>0</v>
      </c>
      <c r="C162" s="24">
        <f>H162</f>
        <v>0</v>
      </c>
      <c r="D162" s="24"/>
      <c r="E162" s="23">
        <f>I162+K162+M162+O162+Q162+S162+U162+W162+Y162+AA162+AC162+AE162</f>
        <v>0</v>
      </c>
      <c r="F162" s="19" t="e">
        <f>E162/B162*100</f>
        <v>#DIV/0!</v>
      </c>
      <c r="G162" s="19" t="e">
        <f>E162/C162*100</f>
        <v>#DIV/0!</v>
      </c>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554"/>
      <c r="AG162" s="1163"/>
      <c r="AH162" s="1163"/>
      <c r="AI162" s="1163"/>
      <c r="AJ162" s="1165"/>
      <c r="AK162" s="1165"/>
      <c r="AL162" s="1165"/>
      <c r="AM162" s="1165"/>
      <c r="AN162" s="1165"/>
      <c r="AO162" s="1165"/>
      <c r="AP162" s="1165"/>
      <c r="AQ162" s="1165"/>
      <c r="AR162" s="1165"/>
      <c r="AS162" s="1165"/>
      <c r="AT162" s="1165"/>
      <c r="AU162" s="1165"/>
      <c r="AV162" s="1165"/>
      <c r="AW162" s="1165"/>
      <c r="AX162" s="1165"/>
      <c r="AY162" s="1165"/>
      <c r="AZ162" s="1165"/>
      <c r="BA162" s="1165"/>
      <c r="BB162" s="1165"/>
      <c r="BC162" s="1165"/>
      <c r="BD162" s="1165"/>
      <c r="BE162" s="1165"/>
      <c r="BF162" s="1165"/>
      <c r="BG162" s="1165"/>
      <c r="BH162" s="1165"/>
      <c r="BI162" s="1165"/>
      <c r="BJ162" s="1165"/>
    </row>
    <row r="163" spans="1:62" ht="18" x14ac:dyDescent="0.35">
      <c r="A163" s="17" t="s">
        <v>28</v>
      </c>
      <c r="B163" s="23">
        <f>H163+J163+L163+N163+P163+R163+T163+V163+X163+Z163+AB163+AD163</f>
        <v>100</v>
      </c>
      <c r="C163" s="24">
        <f>H163+J163</f>
        <v>100</v>
      </c>
      <c r="D163" s="24">
        <f>E163</f>
        <v>100</v>
      </c>
      <c r="E163" s="23">
        <f>I163+K163+M163+O163+Q163+S163+U163+W163+Y163+AA163+AC163+AE163</f>
        <v>100</v>
      </c>
      <c r="F163" s="19">
        <f>E163/B163*100</f>
        <v>100</v>
      </c>
      <c r="G163" s="19">
        <f>E163/C163*100</f>
        <v>100</v>
      </c>
      <c r="H163" s="11"/>
      <c r="I163" s="11"/>
      <c r="J163" s="18">
        <v>100</v>
      </c>
      <c r="K163" s="18">
        <v>65</v>
      </c>
      <c r="L163" s="11"/>
      <c r="M163" s="11">
        <v>35</v>
      </c>
      <c r="N163" s="11"/>
      <c r="O163" s="11"/>
      <c r="P163" s="11"/>
      <c r="Q163" s="11"/>
      <c r="R163" s="11"/>
      <c r="S163" s="11"/>
      <c r="T163" s="11"/>
      <c r="U163" s="11"/>
      <c r="V163" s="11"/>
      <c r="W163" s="11"/>
      <c r="X163" s="11"/>
      <c r="Y163" s="11"/>
      <c r="Z163" s="11"/>
      <c r="AA163" s="11"/>
      <c r="AB163" s="11"/>
      <c r="AC163" s="11"/>
      <c r="AD163" s="11"/>
      <c r="AE163" s="11"/>
      <c r="AF163" s="1555"/>
      <c r="AG163" s="1163"/>
      <c r="AH163" s="1163"/>
      <c r="AI163" s="1163"/>
      <c r="AJ163" s="1165"/>
      <c r="AK163" s="1165"/>
      <c r="AL163" s="1165"/>
      <c r="AM163" s="1165"/>
      <c r="AN163" s="1165"/>
      <c r="AO163" s="1165"/>
      <c r="AP163" s="1165"/>
      <c r="AQ163" s="1165"/>
      <c r="AR163" s="1165"/>
      <c r="AS163" s="1165"/>
      <c r="AT163" s="1165"/>
      <c r="AU163" s="1165"/>
      <c r="AV163" s="1165"/>
      <c r="AW163" s="1165"/>
      <c r="AX163" s="1165"/>
      <c r="AY163" s="1165"/>
      <c r="AZ163" s="1165"/>
      <c r="BA163" s="1165"/>
      <c r="BB163" s="1165"/>
      <c r="BC163" s="1165"/>
      <c r="BD163" s="1165"/>
      <c r="BE163" s="1165"/>
      <c r="BF163" s="1165"/>
      <c r="BG163" s="1165"/>
      <c r="BH163" s="1165"/>
      <c r="BI163" s="1165"/>
      <c r="BJ163" s="1165"/>
    </row>
    <row r="164" spans="1:62" ht="18" x14ac:dyDescent="0.35">
      <c r="A164" s="17" t="s">
        <v>29</v>
      </c>
      <c r="B164" s="23">
        <f t="shared" ref="B164:B165" si="174">H164+J164+L164+N164+P164+R164+T164+V164+X164+Z164+AB164+AD164</f>
        <v>0</v>
      </c>
      <c r="C164" s="24">
        <f t="shared" ref="C164:C165" si="175">H164</f>
        <v>0</v>
      </c>
      <c r="D164" s="24"/>
      <c r="E164" s="23">
        <f t="shared" ref="E164:E165" si="176">I164+K164+M164+O164+Q164+S164+U164+W164+Y164+AA164+AC164+AE164</f>
        <v>0</v>
      </c>
      <c r="F164" s="19" t="e">
        <f t="shared" ref="F164:F165" si="177">E164/B164*100</f>
        <v>#DIV/0!</v>
      </c>
      <c r="G164" s="19" t="e">
        <f t="shared" ref="G164:G165" si="178">E164/C164*100</f>
        <v>#DIV/0!</v>
      </c>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39"/>
      <c r="AG164" s="1163"/>
      <c r="AH164" s="1163"/>
      <c r="AI164" s="1163"/>
      <c r="AJ164" s="1165"/>
      <c r="AK164" s="1165"/>
      <c r="AL164" s="1165"/>
      <c r="AM164" s="1165"/>
      <c r="AN164" s="1165"/>
      <c r="AO164" s="1165"/>
      <c r="AP164" s="1165"/>
      <c r="AQ164" s="1165"/>
      <c r="AR164" s="1165"/>
      <c r="AS164" s="1165"/>
      <c r="AT164" s="1165"/>
      <c r="AU164" s="1165"/>
      <c r="AV164" s="1165"/>
      <c r="AW164" s="1165"/>
      <c r="AX164" s="1165"/>
      <c r="AY164" s="1165"/>
      <c r="AZ164" s="1165"/>
      <c r="BA164" s="1165"/>
      <c r="BB164" s="1165"/>
      <c r="BC164" s="1165"/>
      <c r="BD164" s="1165"/>
      <c r="BE164" s="1165"/>
      <c r="BF164" s="1165"/>
      <c r="BG164" s="1165"/>
      <c r="BH164" s="1165"/>
      <c r="BI164" s="1165"/>
      <c r="BJ164" s="1165"/>
    </row>
    <row r="165" spans="1:62" ht="18" x14ac:dyDescent="0.35">
      <c r="A165" s="17" t="s">
        <v>30</v>
      </c>
      <c r="B165" s="23">
        <f t="shared" si="174"/>
        <v>0</v>
      </c>
      <c r="C165" s="24">
        <f t="shared" si="175"/>
        <v>0</v>
      </c>
      <c r="D165" s="24"/>
      <c r="E165" s="23">
        <f t="shared" si="176"/>
        <v>0</v>
      </c>
      <c r="F165" s="19" t="e">
        <f t="shared" si="177"/>
        <v>#DIV/0!</v>
      </c>
      <c r="G165" s="19" t="e">
        <f t="shared" si="178"/>
        <v>#DIV/0!</v>
      </c>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39"/>
      <c r="AG165" s="1163"/>
      <c r="AH165" s="1163"/>
      <c r="AI165" s="1163"/>
      <c r="AJ165" s="1165"/>
      <c r="AK165" s="1165"/>
      <c r="AL165" s="1165"/>
      <c r="AM165" s="1165"/>
      <c r="AN165" s="1165"/>
      <c r="AO165" s="1165"/>
      <c r="AP165" s="1165"/>
      <c r="AQ165" s="1165"/>
      <c r="AR165" s="1165"/>
      <c r="AS165" s="1165"/>
      <c r="AT165" s="1165"/>
      <c r="AU165" s="1165"/>
      <c r="AV165" s="1165"/>
      <c r="AW165" s="1165"/>
      <c r="AX165" s="1165"/>
      <c r="AY165" s="1165"/>
      <c r="AZ165" s="1165"/>
      <c r="BA165" s="1165"/>
      <c r="BB165" s="1165"/>
      <c r="BC165" s="1165"/>
      <c r="BD165" s="1165"/>
      <c r="BE165" s="1165"/>
      <c r="BF165" s="1165"/>
      <c r="BG165" s="1165"/>
      <c r="BH165" s="1165"/>
      <c r="BI165" s="1165"/>
      <c r="BJ165" s="1165"/>
    </row>
    <row r="166" spans="1:62" ht="20.399999999999999" x14ac:dyDescent="0.3">
      <c r="A166" s="1557" t="s">
        <v>57</v>
      </c>
      <c r="B166" s="1558"/>
      <c r="C166" s="1558"/>
      <c r="D166" s="1558"/>
      <c r="E166" s="1558"/>
      <c r="F166" s="1558"/>
      <c r="G166" s="1558"/>
      <c r="H166" s="1558"/>
      <c r="I166" s="1558"/>
      <c r="J166" s="1558"/>
      <c r="K166" s="1558"/>
      <c r="L166" s="1558"/>
      <c r="M166" s="1558"/>
      <c r="N166" s="1558"/>
      <c r="O166" s="1558"/>
      <c r="P166" s="1558"/>
      <c r="Q166" s="1558"/>
      <c r="R166" s="1558"/>
      <c r="S166" s="1558"/>
      <c r="T166" s="1558"/>
      <c r="U166" s="1558"/>
      <c r="V166" s="1558"/>
      <c r="W166" s="1558"/>
      <c r="X166" s="1558"/>
      <c r="Y166" s="1558"/>
      <c r="Z166" s="1558"/>
      <c r="AA166" s="1558"/>
      <c r="AB166" s="1558"/>
      <c r="AC166" s="1558"/>
      <c r="AD166" s="1558"/>
      <c r="AE166" s="1559"/>
      <c r="AF166" s="39"/>
      <c r="AG166" s="1163"/>
      <c r="AH166" s="1163"/>
      <c r="AI166" s="1163"/>
      <c r="AJ166" s="1165"/>
      <c r="AK166" s="1165"/>
      <c r="AL166" s="1165"/>
      <c r="AM166" s="1165"/>
      <c r="AN166" s="1165"/>
      <c r="AO166" s="1165"/>
      <c r="AP166" s="1165"/>
      <c r="AQ166" s="1165"/>
      <c r="AR166" s="1165"/>
      <c r="AS166" s="1165"/>
      <c r="AT166" s="1165"/>
      <c r="AU166" s="1165"/>
      <c r="AV166" s="1165"/>
      <c r="AW166" s="1165"/>
      <c r="AX166" s="1165"/>
      <c r="AY166" s="1165"/>
      <c r="AZ166" s="1165"/>
      <c r="BA166" s="1165"/>
      <c r="BB166" s="1165"/>
      <c r="BC166" s="1165"/>
      <c r="BD166" s="1165"/>
      <c r="BE166" s="1165"/>
      <c r="BF166" s="1165"/>
      <c r="BG166" s="1165"/>
      <c r="BH166" s="1165"/>
      <c r="BI166" s="1165"/>
      <c r="BJ166" s="1165"/>
    </row>
    <row r="167" spans="1:62" ht="18" x14ac:dyDescent="0.3">
      <c r="A167" s="14" t="s">
        <v>26</v>
      </c>
      <c r="B167" s="11">
        <f>H167+J167+L167+N167+P167+R167+T167+V167+X167+Z167+AB167+AD167</f>
        <v>2393.3000000000002</v>
      </c>
      <c r="C167" s="11">
        <f>C168+C169+C170+C171</f>
        <v>1031.5</v>
      </c>
      <c r="D167" s="11">
        <f>D168+D169+D170+D171</f>
        <v>354.40000000000003</v>
      </c>
      <c r="E167" s="11">
        <f>E168+E169+E170+E171</f>
        <v>354.40000000000003</v>
      </c>
      <c r="F167" s="16">
        <f>E167/B167*100</f>
        <v>14.808005682530398</v>
      </c>
      <c r="G167" s="16">
        <f>E167/C167*100</f>
        <v>34.357731459040238</v>
      </c>
      <c r="H167" s="11">
        <f>H168+H169+H170+H171</f>
        <v>0</v>
      </c>
      <c r="I167" s="11">
        <f t="shared" ref="I167:AE167" si="179">I168+I169+I170+I171</f>
        <v>0</v>
      </c>
      <c r="J167" s="11">
        <f t="shared" si="179"/>
        <v>296.2</v>
      </c>
      <c r="K167" s="11">
        <f t="shared" si="179"/>
        <v>269.8</v>
      </c>
      <c r="L167" s="11">
        <f t="shared" si="179"/>
        <v>128.80000000000001</v>
      </c>
      <c r="M167" s="11">
        <f t="shared" si="179"/>
        <v>84.6</v>
      </c>
      <c r="N167" s="11">
        <f t="shared" si="179"/>
        <v>135</v>
      </c>
      <c r="O167" s="11">
        <f t="shared" si="179"/>
        <v>0</v>
      </c>
      <c r="P167" s="11">
        <f t="shared" si="179"/>
        <v>471.5</v>
      </c>
      <c r="Q167" s="11">
        <f t="shared" si="179"/>
        <v>0</v>
      </c>
      <c r="R167" s="11">
        <f t="shared" si="179"/>
        <v>402</v>
      </c>
      <c r="S167" s="11">
        <f t="shared" si="179"/>
        <v>0</v>
      </c>
      <c r="T167" s="11">
        <f t="shared" si="179"/>
        <v>0</v>
      </c>
      <c r="U167" s="11">
        <f t="shared" si="179"/>
        <v>0</v>
      </c>
      <c r="V167" s="11">
        <f t="shared" si="179"/>
        <v>0</v>
      </c>
      <c r="W167" s="11">
        <f t="shared" si="179"/>
        <v>0</v>
      </c>
      <c r="X167" s="11">
        <f t="shared" si="179"/>
        <v>123.8</v>
      </c>
      <c r="Y167" s="11">
        <f t="shared" si="179"/>
        <v>0</v>
      </c>
      <c r="Z167" s="11">
        <f t="shared" si="179"/>
        <v>387.1</v>
      </c>
      <c r="AA167" s="11">
        <f t="shared" si="179"/>
        <v>0</v>
      </c>
      <c r="AB167" s="11">
        <f t="shared" si="179"/>
        <v>298.89999999999998</v>
      </c>
      <c r="AC167" s="11">
        <f t="shared" si="179"/>
        <v>0</v>
      </c>
      <c r="AD167" s="11">
        <f t="shared" si="179"/>
        <v>150</v>
      </c>
      <c r="AE167" s="11">
        <f t="shared" si="179"/>
        <v>0</v>
      </c>
      <c r="AF167" s="39"/>
      <c r="AG167" s="1163"/>
      <c r="AH167" s="1163"/>
      <c r="AI167" s="1163"/>
      <c r="AJ167" s="1165"/>
      <c r="AK167" s="1165"/>
      <c r="AL167" s="1165"/>
      <c r="AM167" s="1165"/>
      <c r="AN167" s="1165"/>
      <c r="AO167" s="1165"/>
      <c r="AP167" s="1165"/>
      <c r="AQ167" s="1165"/>
      <c r="AR167" s="1165"/>
      <c r="AS167" s="1165"/>
      <c r="AT167" s="1165"/>
      <c r="AU167" s="1165"/>
      <c r="AV167" s="1165"/>
      <c r="AW167" s="1165"/>
      <c r="AX167" s="1165"/>
      <c r="AY167" s="1165"/>
      <c r="AZ167" s="1165"/>
      <c r="BA167" s="1165"/>
      <c r="BB167" s="1165"/>
      <c r="BC167" s="1165"/>
      <c r="BD167" s="1165"/>
      <c r="BE167" s="1165"/>
      <c r="BF167" s="1165"/>
      <c r="BG167" s="1165"/>
      <c r="BH167" s="1165"/>
      <c r="BI167" s="1165"/>
      <c r="BJ167" s="1165"/>
    </row>
    <row r="168" spans="1:62" ht="18" x14ac:dyDescent="0.35">
      <c r="A168" s="17" t="s">
        <v>27</v>
      </c>
      <c r="B168" s="24">
        <f t="shared" ref="B168:E168" si="180">B174+B180</f>
        <v>0</v>
      </c>
      <c r="C168" s="24">
        <f>C174+C180</f>
        <v>0</v>
      </c>
      <c r="D168" s="24">
        <f t="shared" si="180"/>
        <v>0</v>
      </c>
      <c r="E168" s="24">
        <f t="shared" si="180"/>
        <v>0</v>
      </c>
      <c r="F168" s="40"/>
      <c r="G168" s="40"/>
      <c r="H168" s="24">
        <f t="shared" ref="H168:AE171" si="181">H174+H180</f>
        <v>0</v>
      </c>
      <c r="I168" s="24">
        <f t="shared" si="181"/>
        <v>0</v>
      </c>
      <c r="J168" s="24">
        <f t="shared" si="181"/>
        <v>0</v>
      </c>
      <c r="K168" s="24">
        <f t="shared" si="181"/>
        <v>0</v>
      </c>
      <c r="L168" s="24">
        <f t="shared" si="181"/>
        <v>0</v>
      </c>
      <c r="M168" s="24">
        <f t="shared" si="181"/>
        <v>0</v>
      </c>
      <c r="N168" s="24">
        <f t="shared" si="181"/>
        <v>0</v>
      </c>
      <c r="O168" s="24">
        <f t="shared" si="181"/>
        <v>0</v>
      </c>
      <c r="P168" s="24">
        <f t="shared" si="181"/>
        <v>0</v>
      </c>
      <c r="Q168" s="24">
        <f t="shared" si="181"/>
        <v>0</v>
      </c>
      <c r="R168" s="24">
        <f t="shared" si="181"/>
        <v>0</v>
      </c>
      <c r="S168" s="24">
        <f t="shared" si="181"/>
        <v>0</v>
      </c>
      <c r="T168" s="24">
        <f t="shared" si="181"/>
        <v>0</v>
      </c>
      <c r="U168" s="24">
        <f t="shared" si="181"/>
        <v>0</v>
      </c>
      <c r="V168" s="24">
        <f t="shared" si="181"/>
        <v>0</v>
      </c>
      <c r="W168" s="24">
        <f t="shared" si="181"/>
        <v>0</v>
      </c>
      <c r="X168" s="24">
        <f t="shared" si="181"/>
        <v>0</v>
      </c>
      <c r="Y168" s="24">
        <f t="shared" si="181"/>
        <v>0</v>
      </c>
      <c r="Z168" s="24">
        <f t="shared" si="181"/>
        <v>0</v>
      </c>
      <c r="AA168" s="24">
        <f t="shared" si="181"/>
        <v>0</v>
      </c>
      <c r="AB168" s="24">
        <f t="shared" si="181"/>
        <v>0</v>
      </c>
      <c r="AC168" s="24">
        <f t="shared" si="181"/>
        <v>0</v>
      </c>
      <c r="AD168" s="24">
        <f t="shared" si="181"/>
        <v>0</v>
      </c>
      <c r="AE168" s="24">
        <f t="shared" si="181"/>
        <v>0</v>
      </c>
      <c r="AF168" s="39"/>
      <c r="AG168" s="1163"/>
      <c r="AH168" s="1163"/>
      <c r="AI168" s="1163"/>
      <c r="AJ168" s="1165"/>
      <c r="AK168" s="1165"/>
      <c r="AL168" s="1165"/>
      <c r="AM168" s="1165"/>
      <c r="AN168" s="1165"/>
      <c r="AO168" s="1165"/>
      <c r="AP168" s="1165"/>
      <c r="AQ168" s="1165"/>
      <c r="AR168" s="1165"/>
      <c r="AS168" s="1165"/>
      <c r="AT168" s="1165"/>
      <c r="AU168" s="1165"/>
      <c r="AV168" s="1165"/>
      <c r="AW168" s="1165"/>
      <c r="AX168" s="1165"/>
      <c r="AY168" s="1165"/>
      <c r="AZ168" s="1165"/>
      <c r="BA168" s="1165"/>
      <c r="BB168" s="1165"/>
      <c r="BC168" s="1165"/>
      <c r="BD168" s="1165"/>
      <c r="BE168" s="1165"/>
      <c r="BF168" s="1165"/>
      <c r="BG168" s="1165"/>
      <c r="BH168" s="1165"/>
      <c r="BI168" s="1165"/>
      <c r="BJ168" s="1165"/>
    </row>
    <row r="169" spans="1:62" ht="18" x14ac:dyDescent="0.35">
      <c r="A169" s="17" t="s">
        <v>28</v>
      </c>
      <c r="B169" s="24">
        <f>B175+B181+B187</f>
        <v>2393.3000000000002</v>
      </c>
      <c r="C169" s="24">
        <f>C175+C181+C187</f>
        <v>1031.5</v>
      </c>
      <c r="D169" s="24">
        <f>D175+D181+D187</f>
        <v>354.40000000000003</v>
      </c>
      <c r="E169" s="24">
        <f>E175+E181+E187</f>
        <v>354.40000000000003</v>
      </c>
      <c r="F169" s="19">
        <f>E169/B169*100</f>
        <v>14.808005682530398</v>
      </c>
      <c r="G169" s="19">
        <f>E169/C169*100</f>
        <v>34.357731459040238</v>
      </c>
      <c r="H169" s="24">
        <f>H175+H181+H187</f>
        <v>0</v>
      </c>
      <c r="I169" s="24">
        <f t="shared" ref="I169:AE169" si="182">I175+I181+I187</f>
        <v>0</v>
      </c>
      <c r="J169" s="24">
        <f t="shared" si="182"/>
        <v>296.2</v>
      </c>
      <c r="K169" s="24">
        <f t="shared" si="182"/>
        <v>269.8</v>
      </c>
      <c r="L169" s="24">
        <f t="shared" si="182"/>
        <v>128.80000000000001</v>
      </c>
      <c r="M169" s="24">
        <f t="shared" si="182"/>
        <v>84.6</v>
      </c>
      <c r="N169" s="24">
        <f t="shared" si="182"/>
        <v>135</v>
      </c>
      <c r="O169" s="24">
        <f t="shared" si="182"/>
        <v>0</v>
      </c>
      <c r="P169" s="24">
        <f t="shared" si="182"/>
        <v>471.5</v>
      </c>
      <c r="Q169" s="24">
        <f t="shared" si="182"/>
        <v>0</v>
      </c>
      <c r="R169" s="24">
        <f t="shared" si="182"/>
        <v>402</v>
      </c>
      <c r="S169" s="24">
        <f t="shared" si="182"/>
        <v>0</v>
      </c>
      <c r="T169" s="24">
        <f t="shared" si="182"/>
        <v>0</v>
      </c>
      <c r="U169" s="24">
        <f t="shared" si="182"/>
        <v>0</v>
      </c>
      <c r="V169" s="24">
        <f t="shared" si="182"/>
        <v>0</v>
      </c>
      <c r="W169" s="24">
        <f t="shared" si="182"/>
        <v>0</v>
      </c>
      <c r="X169" s="24">
        <f t="shared" si="182"/>
        <v>123.8</v>
      </c>
      <c r="Y169" s="24">
        <f t="shared" si="182"/>
        <v>0</v>
      </c>
      <c r="Z169" s="24">
        <f t="shared" si="182"/>
        <v>387.1</v>
      </c>
      <c r="AA169" s="24">
        <f t="shared" si="182"/>
        <v>0</v>
      </c>
      <c r="AB169" s="24">
        <f t="shared" si="182"/>
        <v>298.89999999999998</v>
      </c>
      <c r="AC169" s="24">
        <f t="shared" si="182"/>
        <v>0</v>
      </c>
      <c r="AD169" s="24">
        <f t="shared" si="182"/>
        <v>150</v>
      </c>
      <c r="AE169" s="24">
        <f t="shared" si="182"/>
        <v>0</v>
      </c>
      <c r="AF169" s="39"/>
      <c r="AG169" s="1163"/>
      <c r="AH169" s="1163"/>
      <c r="AI169" s="1163"/>
      <c r="AJ169" s="1165"/>
      <c r="AK169" s="1165"/>
      <c r="AL169" s="1165"/>
      <c r="AM169" s="1165"/>
      <c r="AN169" s="1165"/>
      <c r="AO169" s="1165"/>
      <c r="AP169" s="1165"/>
      <c r="AQ169" s="1165"/>
      <c r="AR169" s="1165"/>
      <c r="AS169" s="1165"/>
      <c r="AT169" s="1165"/>
      <c r="AU169" s="1165"/>
      <c r="AV169" s="1165"/>
      <c r="AW169" s="1165"/>
      <c r="AX169" s="1165"/>
      <c r="AY169" s="1165"/>
      <c r="AZ169" s="1165"/>
      <c r="BA169" s="1165"/>
      <c r="BB169" s="1165"/>
      <c r="BC169" s="1165"/>
      <c r="BD169" s="1165"/>
      <c r="BE169" s="1165"/>
      <c r="BF169" s="1165"/>
      <c r="BG169" s="1165"/>
      <c r="BH169" s="1165"/>
      <c r="BI169" s="1165"/>
      <c r="BJ169" s="1165"/>
    </row>
    <row r="170" spans="1:62" ht="18" x14ac:dyDescent="0.35">
      <c r="A170" s="17" t="s">
        <v>29</v>
      </c>
      <c r="B170" s="24">
        <f t="shared" ref="B170:E171" si="183">B176+B182</f>
        <v>0</v>
      </c>
      <c r="C170" s="24">
        <f t="shared" si="183"/>
        <v>0</v>
      </c>
      <c r="D170" s="24">
        <f t="shared" si="183"/>
        <v>0</v>
      </c>
      <c r="E170" s="24">
        <f t="shared" si="183"/>
        <v>0</v>
      </c>
      <c r="F170" s="40"/>
      <c r="G170" s="40"/>
      <c r="H170" s="24">
        <f t="shared" si="181"/>
        <v>0</v>
      </c>
      <c r="I170" s="24">
        <f t="shared" si="181"/>
        <v>0</v>
      </c>
      <c r="J170" s="24">
        <f t="shared" si="181"/>
        <v>0</v>
      </c>
      <c r="K170" s="24">
        <f t="shared" si="181"/>
        <v>0</v>
      </c>
      <c r="L170" s="24">
        <f t="shared" si="181"/>
        <v>0</v>
      </c>
      <c r="M170" s="24">
        <f t="shared" si="181"/>
        <v>0</v>
      </c>
      <c r="N170" s="24">
        <f t="shared" si="181"/>
        <v>0</v>
      </c>
      <c r="O170" s="24">
        <f t="shared" si="181"/>
        <v>0</v>
      </c>
      <c r="P170" s="24">
        <f t="shared" si="181"/>
        <v>0</v>
      </c>
      <c r="Q170" s="24">
        <f t="shared" si="181"/>
        <v>0</v>
      </c>
      <c r="R170" s="24">
        <f t="shared" si="181"/>
        <v>0</v>
      </c>
      <c r="S170" s="24">
        <f t="shared" si="181"/>
        <v>0</v>
      </c>
      <c r="T170" s="24">
        <f t="shared" si="181"/>
        <v>0</v>
      </c>
      <c r="U170" s="24">
        <f t="shared" si="181"/>
        <v>0</v>
      </c>
      <c r="V170" s="24">
        <f t="shared" si="181"/>
        <v>0</v>
      </c>
      <c r="W170" s="24">
        <f t="shared" si="181"/>
        <v>0</v>
      </c>
      <c r="X170" s="24">
        <f t="shared" si="181"/>
        <v>0</v>
      </c>
      <c r="Y170" s="24">
        <f t="shared" si="181"/>
        <v>0</v>
      </c>
      <c r="Z170" s="24">
        <f t="shared" si="181"/>
        <v>0</v>
      </c>
      <c r="AA170" s="24">
        <f t="shared" si="181"/>
        <v>0</v>
      </c>
      <c r="AB170" s="24">
        <f t="shared" si="181"/>
        <v>0</v>
      </c>
      <c r="AC170" s="24">
        <f t="shared" si="181"/>
        <v>0</v>
      </c>
      <c r="AD170" s="24">
        <f t="shared" si="181"/>
        <v>0</v>
      </c>
      <c r="AE170" s="24">
        <f t="shared" si="181"/>
        <v>0</v>
      </c>
      <c r="AF170" s="39"/>
      <c r="AG170" s="1163"/>
      <c r="AH170" s="1163"/>
      <c r="AI170" s="1163"/>
      <c r="AJ170" s="1165"/>
      <c r="AK170" s="1165"/>
      <c r="AL170" s="1165"/>
      <c r="AM170" s="1165"/>
      <c r="AN170" s="1165"/>
      <c r="AO170" s="1165"/>
      <c r="AP170" s="1165"/>
      <c r="AQ170" s="1165"/>
      <c r="AR170" s="1165"/>
      <c r="AS170" s="1165"/>
      <c r="AT170" s="1165"/>
      <c r="AU170" s="1165"/>
      <c r="AV170" s="1165"/>
      <c r="AW170" s="1165"/>
      <c r="AX170" s="1165"/>
      <c r="AY170" s="1165"/>
      <c r="AZ170" s="1165"/>
      <c r="BA170" s="1165"/>
      <c r="BB170" s="1165"/>
      <c r="BC170" s="1165"/>
      <c r="BD170" s="1165"/>
      <c r="BE170" s="1165"/>
      <c r="BF170" s="1165"/>
      <c r="BG170" s="1165"/>
      <c r="BH170" s="1165"/>
      <c r="BI170" s="1165"/>
      <c r="BJ170" s="1165"/>
    </row>
    <row r="171" spans="1:62" ht="18" x14ac:dyDescent="0.35">
      <c r="A171" s="17" t="s">
        <v>30</v>
      </c>
      <c r="B171" s="24">
        <f t="shared" si="183"/>
        <v>0</v>
      </c>
      <c r="C171" s="24">
        <f t="shared" si="183"/>
        <v>0</v>
      </c>
      <c r="D171" s="24">
        <f t="shared" si="183"/>
        <v>0</v>
      </c>
      <c r="E171" s="24">
        <f t="shared" si="183"/>
        <v>0</v>
      </c>
      <c r="F171" s="40"/>
      <c r="G171" s="40"/>
      <c r="H171" s="24">
        <f t="shared" si="181"/>
        <v>0</v>
      </c>
      <c r="I171" s="24">
        <f t="shared" si="181"/>
        <v>0</v>
      </c>
      <c r="J171" s="24">
        <f t="shared" si="181"/>
        <v>0</v>
      </c>
      <c r="K171" s="24">
        <f t="shared" si="181"/>
        <v>0</v>
      </c>
      <c r="L171" s="24">
        <f t="shared" si="181"/>
        <v>0</v>
      </c>
      <c r="M171" s="24">
        <f t="shared" si="181"/>
        <v>0</v>
      </c>
      <c r="N171" s="24">
        <f t="shared" si="181"/>
        <v>0</v>
      </c>
      <c r="O171" s="24">
        <f t="shared" si="181"/>
        <v>0</v>
      </c>
      <c r="P171" s="24">
        <f t="shared" si="181"/>
        <v>0</v>
      </c>
      <c r="Q171" s="24">
        <f t="shared" si="181"/>
        <v>0</v>
      </c>
      <c r="R171" s="24">
        <f t="shared" si="181"/>
        <v>0</v>
      </c>
      <c r="S171" s="24">
        <f t="shared" si="181"/>
        <v>0</v>
      </c>
      <c r="T171" s="24">
        <f t="shared" si="181"/>
        <v>0</v>
      </c>
      <c r="U171" s="24">
        <f t="shared" si="181"/>
        <v>0</v>
      </c>
      <c r="V171" s="24">
        <f t="shared" si="181"/>
        <v>0</v>
      </c>
      <c r="W171" s="24">
        <f t="shared" si="181"/>
        <v>0</v>
      </c>
      <c r="X171" s="24">
        <f t="shared" si="181"/>
        <v>0</v>
      </c>
      <c r="Y171" s="24">
        <f t="shared" si="181"/>
        <v>0</v>
      </c>
      <c r="Z171" s="24">
        <f t="shared" si="181"/>
        <v>0</v>
      </c>
      <c r="AA171" s="24">
        <f t="shared" si="181"/>
        <v>0</v>
      </c>
      <c r="AB171" s="24">
        <f t="shared" si="181"/>
        <v>0</v>
      </c>
      <c r="AC171" s="24">
        <f t="shared" si="181"/>
        <v>0</v>
      </c>
      <c r="AD171" s="24">
        <f t="shared" si="181"/>
        <v>0</v>
      </c>
      <c r="AE171" s="24">
        <f t="shared" si="181"/>
        <v>0</v>
      </c>
      <c r="AF171" s="39"/>
      <c r="AG171" s="1163"/>
      <c r="AH171" s="1163"/>
      <c r="AI171" s="1163"/>
      <c r="AJ171" s="1165"/>
      <c r="AK171" s="1165"/>
      <c r="AL171" s="1165"/>
      <c r="AM171" s="1165"/>
      <c r="AN171" s="1165"/>
      <c r="AO171" s="1165"/>
      <c r="AP171" s="1165"/>
      <c r="AQ171" s="1165"/>
      <c r="AR171" s="1165"/>
      <c r="AS171" s="1165"/>
      <c r="AT171" s="1165"/>
      <c r="AU171" s="1165"/>
      <c r="AV171" s="1165"/>
      <c r="AW171" s="1165"/>
      <c r="AX171" s="1165"/>
      <c r="AY171" s="1165"/>
      <c r="AZ171" s="1165"/>
      <c r="BA171" s="1165"/>
      <c r="BB171" s="1165"/>
      <c r="BC171" s="1165"/>
      <c r="BD171" s="1165"/>
      <c r="BE171" s="1165"/>
      <c r="BF171" s="1165"/>
      <c r="BG171" s="1165"/>
      <c r="BH171" s="1165"/>
      <c r="BI171" s="1165"/>
      <c r="BJ171" s="1165"/>
    </row>
    <row r="172" spans="1:62" ht="18" x14ac:dyDescent="0.3">
      <c r="A172" s="1547" t="s">
        <v>58</v>
      </c>
      <c r="B172" s="1548"/>
      <c r="C172" s="1548"/>
      <c r="D172" s="1548"/>
      <c r="E172" s="1548"/>
      <c r="F172" s="1548"/>
      <c r="G172" s="1548"/>
      <c r="H172" s="1548"/>
      <c r="I172" s="1548"/>
      <c r="J172" s="1548"/>
      <c r="K172" s="1548"/>
      <c r="L172" s="1548"/>
      <c r="M172" s="1548"/>
      <c r="N172" s="1548"/>
      <c r="O172" s="1548"/>
      <c r="P172" s="1548"/>
      <c r="Q172" s="1548"/>
      <c r="R172" s="1548"/>
      <c r="S172" s="1548"/>
      <c r="T172" s="1548"/>
      <c r="U172" s="1548"/>
      <c r="V172" s="1548"/>
      <c r="W172" s="1548"/>
      <c r="X172" s="1548"/>
      <c r="Y172" s="1548"/>
      <c r="Z172" s="1548"/>
      <c r="AA172" s="1548"/>
      <c r="AB172" s="1548"/>
      <c r="AC172" s="1548"/>
      <c r="AD172" s="1548"/>
      <c r="AE172" s="1549"/>
      <c r="AF172" s="1553" t="s">
        <v>581</v>
      </c>
      <c r="AG172" s="1163"/>
      <c r="AH172" s="1163"/>
      <c r="AI172" s="1163"/>
      <c r="AJ172" s="1165"/>
      <c r="AK172" s="1165"/>
      <c r="AL172" s="1165"/>
      <c r="AM172" s="1165"/>
      <c r="AN172" s="1165"/>
      <c r="AO172" s="1165"/>
      <c r="AP172" s="1165"/>
      <c r="AQ172" s="1165"/>
      <c r="AR172" s="1165"/>
      <c r="AS172" s="1165"/>
      <c r="AT172" s="1165"/>
      <c r="AU172" s="1165"/>
      <c r="AV172" s="1165"/>
      <c r="AW172" s="1165"/>
      <c r="AX172" s="1165"/>
      <c r="AY172" s="1165"/>
      <c r="AZ172" s="1165"/>
      <c r="BA172" s="1165"/>
      <c r="BB172" s="1165"/>
      <c r="BC172" s="1165"/>
      <c r="BD172" s="1165"/>
      <c r="BE172" s="1165"/>
      <c r="BF172" s="1165"/>
      <c r="BG172" s="1165"/>
      <c r="BH172" s="1165"/>
      <c r="BI172" s="1165"/>
      <c r="BJ172" s="1165"/>
    </row>
    <row r="173" spans="1:62" ht="17.399999999999999" x14ac:dyDescent="0.3">
      <c r="A173" s="14" t="s">
        <v>26</v>
      </c>
      <c r="B173" s="22">
        <f>H173+J173+L173+N173+P173+R173+T173+V173+X173+Z173+AB173+AD173</f>
        <v>1430</v>
      </c>
      <c r="C173" s="22">
        <f>C174+C175+C176+C177</f>
        <v>833.5</v>
      </c>
      <c r="D173" s="22">
        <f>D174+D175+D176+D177</f>
        <v>319.10000000000002</v>
      </c>
      <c r="E173" s="22">
        <f>E174+E175+E176+E177</f>
        <v>319.10000000000002</v>
      </c>
      <c r="F173" s="16">
        <f>E173/B173*100</f>
        <v>22.314685314685317</v>
      </c>
      <c r="G173" s="16">
        <f>E173/C173*100</f>
        <v>38.284343131373724</v>
      </c>
      <c r="H173" s="11">
        <f t="shared" ref="H173:AE173" si="184">H174+H175+H176+H177</f>
        <v>0</v>
      </c>
      <c r="I173" s="11">
        <f t="shared" si="184"/>
        <v>0</v>
      </c>
      <c r="J173" s="11">
        <f t="shared" si="184"/>
        <v>292.89999999999998</v>
      </c>
      <c r="K173" s="11">
        <f t="shared" si="184"/>
        <v>266.5</v>
      </c>
      <c r="L173" s="11">
        <f t="shared" si="184"/>
        <v>61.1</v>
      </c>
      <c r="M173" s="11">
        <f t="shared" si="184"/>
        <v>52.6</v>
      </c>
      <c r="N173" s="11">
        <f t="shared" si="184"/>
        <v>8</v>
      </c>
      <c r="O173" s="11">
        <f t="shared" si="184"/>
        <v>0</v>
      </c>
      <c r="P173" s="11">
        <f t="shared" si="184"/>
        <v>471.5</v>
      </c>
      <c r="Q173" s="11">
        <f t="shared" si="184"/>
        <v>0</v>
      </c>
      <c r="R173" s="11">
        <f t="shared" si="184"/>
        <v>122</v>
      </c>
      <c r="S173" s="11">
        <f t="shared" si="184"/>
        <v>0</v>
      </c>
      <c r="T173" s="11">
        <f t="shared" si="184"/>
        <v>0</v>
      </c>
      <c r="U173" s="11">
        <f t="shared" si="184"/>
        <v>0</v>
      </c>
      <c r="V173" s="11">
        <f t="shared" si="184"/>
        <v>0</v>
      </c>
      <c r="W173" s="11">
        <f t="shared" si="184"/>
        <v>0</v>
      </c>
      <c r="X173" s="11">
        <f t="shared" si="184"/>
        <v>123.8</v>
      </c>
      <c r="Y173" s="11">
        <f t="shared" si="184"/>
        <v>0</v>
      </c>
      <c r="Z173" s="11">
        <f t="shared" si="184"/>
        <v>51.8</v>
      </c>
      <c r="AA173" s="11">
        <f t="shared" si="184"/>
        <v>0</v>
      </c>
      <c r="AB173" s="11">
        <f t="shared" si="184"/>
        <v>298.89999999999998</v>
      </c>
      <c r="AC173" s="11">
        <f t="shared" si="184"/>
        <v>0</v>
      </c>
      <c r="AD173" s="11">
        <f t="shared" si="184"/>
        <v>0</v>
      </c>
      <c r="AE173" s="11">
        <f t="shared" si="184"/>
        <v>0</v>
      </c>
      <c r="AF173" s="1554"/>
      <c r="AG173" s="1163"/>
      <c r="AH173" s="1163"/>
      <c r="AI173" s="1163"/>
      <c r="AJ173" s="1165"/>
      <c r="AK173" s="1165"/>
      <c r="AL173" s="1165"/>
      <c r="AM173" s="1165"/>
      <c r="AN173" s="1165"/>
      <c r="AO173" s="1165"/>
      <c r="AP173" s="1165"/>
      <c r="AQ173" s="1165"/>
      <c r="AR173" s="1165"/>
      <c r="AS173" s="1165"/>
      <c r="AT173" s="1165"/>
      <c r="AU173" s="1165"/>
      <c r="AV173" s="1165"/>
      <c r="AW173" s="1165"/>
      <c r="AX173" s="1165"/>
      <c r="AY173" s="1165"/>
      <c r="AZ173" s="1165"/>
      <c r="BA173" s="1165"/>
      <c r="BB173" s="1165"/>
      <c r="BC173" s="1165"/>
      <c r="BD173" s="1165"/>
      <c r="BE173" s="1165"/>
      <c r="BF173" s="1165"/>
      <c r="BG173" s="1165"/>
      <c r="BH173" s="1165"/>
      <c r="BI173" s="1165"/>
      <c r="BJ173" s="1165"/>
    </row>
    <row r="174" spans="1:62" ht="18" x14ac:dyDescent="0.35">
      <c r="A174" s="17" t="s">
        <v>27</v>
      </c>
      <c r="B174" s="23">
        <f>H174+J174+L174+N174+P174+R174+T174+V174+X174+Z174+AB174+AD174</f>
        <v>0</v>
      </c>
      <c r="C174" s="24">
        <f>H174</f>
        <v>0</v>
      </c>
      <c r="D174" s="24"/>
      <c r="E174" s="23">
        <f>I174+K174+M174+O174+Q174+S174+U174+W174+Y174+AA174+AC174+AE174</f>
        <v>0</v>
      </c>
      <c r="F174" s="19" t="e">
        <f>E174/B174*100</f>
        <v>#DIV/0!</v>
      </c>
      <c r="G174" s="19" t="e">
        <f>E174/C174*100</f>
        <v>#DIV/0!</v>
      </c>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554"/>
      <c r="AG174" s="1163"/>
      <c r="AH174" s="1163"/>
      <c r="AI174" s="1163"/>
      <c r="AJ174" s="1165"/>
      <c r="AK174" s="1165"/>
      <c r="AL174" s="1165"/>
      <c r="AM174" s="1165"/>
      <c r="AN174" s="1165"/>
      <c r="AO174" s="1165"/>
      <c r="AP174" s="1165"/>
      <c r="AQ174" s="1165"/>
      <c r="AR174" s="1165"/>
      <c r="AS174" s="1165"/>
      <c r="AT174" s="1165"/>
      <c r="AU174" s="1165"/>
      <c r="AV174" s="1165"/>
      <c r="AW174" s="1165"/>
      <c r="AX174" s="1165"/>
      <c r="AY174" s="1165"/>
      <c r="AZ174" s="1165"/>
      <c r="BA174" s="1165"/>
      <c r="BB174" s="1165"/>
      <c r="BC174" s="1165"/>
      <c r="BD174" s="1165"/>
      <c r="BE174" s="1165"/>
      <c r="BF174" s="1165"/>
      <c r="BG174" s="1165"/>
      <c r="BH174" s="1165"/>
      <c r="BI174" s="1165"/>
      <c r="BJ174" s="1165"/>
    </row>
    <row r="175" spans="1:62" ht="18" x14ac:dyDescent="0.35">
      <c r="A175" s="17" t="s">
        <v>28</v>
      </c>
      <c r="B175" s="23">
        <f>H175+J175+L175+N175+P175+R175+T175+V175+X175+Z175+AB175+AD175</f>
        <v>1430</v>
      </c>
      <c r="C175" s="24">
        <f>H175+J175+L175+N175+P175</f>
        <v>833.5</v>
      </c>
      <c r="D175" s="24">
        <f>E175</f>
        <v>319.10000000000002</v>
      </c>
      <c r="E175" s="23">
        <f>I175+K175+M175+O175+Q175+S175+U175+W175+Y175+AA175+AC175+AE175</f>
        <v>319.10000000000002</v>
      </c>
      <c r="F175" s="19">
        <f>E175/B175*100</f>
        <v>22.314685314685317</v>
      </c>
      <c r="G175" s="19">
        <f>E175/C175*100</f>
        <v>38.284343131373724</v>
      </c>
      <c r="H175" s="11"/>
      <c r="I175" s="11"/>
      <c r="J175" s="18">
        <v>292.89999999999998</v>
      </c>
      <c r="K175" s="18">
        <v>266.5</v>
      </c>
      <c r="L175" s="18">
        <v>61.1</v>
      </c>
      <c r="M175" s="18">
        <v>52.6</v>
      </c>
      <c r="N175" s="18">
        <v>8</v>
      </c>
      <c r="O175" s="18"/>
      <c r="P175" s="18">
        <v>471.5</v>
      </c>
      <c r="Q175" s="18"/>
      <c r="R175" s="18">
        <v>122</v>
      </c>
      <c r="S175" s="18"/>
      <c r="T175" s="18"/>
      <c r="U175" s="18"/>
      <c r="V175" s="18"/>
      <c r="W175" s="18"/>
      <c r="X175" s="18">
        <v>123.8</v>
      </c>
      <c r="Y175" s="18"/>
      <c r="Z175" s="18">
        <v>51.8</v>
      </c>
      <c r="AA175" s="18"/>
      <c r="AB175" s="18">
        <v>298.89999999999998</v>
      </c>
      <c r="AC175" s="18"/>
      <c r="AD175" s="18"/>
      <c r="AE175" s="18"/>
      <c r="AF175" s="1554"/>
      <c r="AG175" s="1163"/>
      <c r="AH175" s="1163"/>
      <c r="AI175" s="1163"/>
      <c r="AJ175" s="1165"/>
      <c r="AK175" s="1165"/>
      <c r="AL175" s="1165"/>
      <c r="AM175" s="1165"/>
      <c r="AN175" s="1165"/>
      <c r="AO175" s="1165"/>
      <c r="AP175" s="1165"/>
      <c r="AQ175" s="1165"/>
      <c r="AR175" s="1165"/>
      <c r="AS175" s="1165"/>
      <c r="AT175" s="1165"/>
      <c r="AU175" s="1165"/>
      <c r="AV175" s="1165"/>
      <c r="AW175" s="1165"/>
      <c r="AX175" s="1165"/>
      <c r="AY175" s="1165"/>
      <c r="AZ175" s="1165"/>
      <c r="BA175" s="1165"/>
      <c r="BB175" s="1165"/>
      <c r="BC175" s="1165"/>
      <c r="BD175" s="1165"/>
      <c r="BE175" s="1165"/>
      <c r="BF175" s="1165"/>
      <c r="BG175" s="1165"/>
      <c r="BH175" s="1165"/>
      <c r="BI175" s="1165"/>
      <c r="BJ175" s="1165"/>
    </row>
    <row r="176" spans="1:62" ht="18" x14ac:dyDescent="0.35">
      <c r="A176" s="17" t="s">
        <v>29</v>
      </c>
      <c r="B176" s="23">
        <f t="shared" ref="B176:B177" si="185">H176+J176+L176+N176+P176+R176+T176+V176+X176+Z176+AB176+AD176</f>
        <v>0</v>
      </c>
      <c r="C176" s="24">
        <f t="shared" ref="C176:C177" si="186">H176</f>
        <v>0</v>
      </c>
      <c r="D176" s="24"/>
      <c r="E176" s="23">
        <f t="shared" ref="E176:E177" si="187">I176+K176+M176+O176+Q176+S176+U176+W176+Y176+AA176+AC176+AE176</f>
        <v>0</v>
      </c>
      <c r="F176" s="19" t="e">
        <f t="shared" ref="F176:F177" si="188">E176/B176*100</f>
        <v>#DIV/0!</v>
      </c>
      <c r="G176" s="19" t="e">
        <f t="shared" ref="G176:G177" si="189">E176/C176*100</f>
        <v>#DIV/0!</v>
      </c>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554"/>
      <c r="AG176" s="1163"/>
      <c r="AH176" s="1163"/>
      <c r="AI176" s="1163"/>
      <c r="AJ176" s="1165"/>
      <c r="AK176" s="1165"/>
      <c r="AL176" s="1165"/>
      <c r="AM176" s="1165"/>
      <c r="AN176" s="1165"/>
      <c r="AO176" s="1165"/>
      <c r="AP176" s="1165"/>
      <c r="AQ176" s="1165"/>
      <c r="AR176" s="1165"/>
      <c r="AS176" s="1165"/>
      <c r="AT176" s="1165"/>
      <c r="AU176" s="1165"/>
      <c r="AV176" s="1165"/>
      <c r="AW176" s="1165"/>
      <c r="AX176" s="1165"/>
      <c r="AY176" s="1165"/>
      <c r="AZ176" s="1165"/>
      <c r="BA176" s="1165"/>
      <c r="BB176" s="1165"/>
      <c r="BC176" s="1165"/>
      <c r="BD176" s="1165"/>
      <c r="BE176" s="1165"/>
      <c r="BF176" s="1165"/>
      <c r="BG176" s="1165"/>
      <c r="BH176" s="1165"/>
      <c r="BI176" s="1165"/>
      <c r="BJ176" s="1165"/>
    </row>
    <row r="177" spans="1:62" ht="18" x14ac:dyDescent="0.35">
      <c r="A177" s="17" t="s">
        <v>30</v>
      </c>
      <c r="B177" s="23">
        <f t="shared" si="185"/>
        <v>0</v>
      </c>
      <c r="C177" s="24">
        <f t="shared" si="186"/>
        <v>0</v>
      </c>
      <c r="D177" s="24"/>
      <c r="E177" s="23">
        <f t="shared" si="187"/>
        <v>0</v>
      </c>
      <c r="F177" s="19" t="e">
        <f t="shared" si="188"/>
        <v>#DIV/0!</v>
      </c>
      <c r="G177" s="19" t="e">
        <f t="shared" si="189"/>
        <v>#DIV/0!</v>
      </c>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555"/>
      <c r="AG177" s="1163"/>
      <c r="AH177" s="1163"/>
      <c r="AI177" s="1163"/>
      <c r="AJ177" s="1165"/>
      <c r="AK177" s="1165"/>
      <c r="AL177" s="1165"/>
      <c r="AM177" s="1165"/>
      <c r="AN177" s="1165"/>
      <c r="AO177" s="1165"/>
      <c r="AP177" s="1165"/>
      <c r="AQ177" s="1165"/>
      <c r="AR177" s="1165"/>
      <c r="AS177" s="1165"/>
      <c r="AT177" s="1165"/>
      <c r="AU177" s="1165"/>
      <c r="AV177" s="1165"/>
      <c r="AW177" s="1165"/>
      <c r="AX177" s="1165"/>
      <c r="AY177" s="1165"/>
      <c r="AZ177" s="1165"/>
      <c r="BA177" s="1165"/>
      <c r="BB177" s="1165"/>
      <c r="BC177" s="1165"/>
      <c r="BD177" s="1165"/>
      <c r="BE177" s="1165"/>
      <c r="BF177" s="1165"/>
      <c r="BG177" s="1165"/>
      <c r="BH177" s="1165"/>
      <c r="BI177" s="1165"/>
      <c r="BJ177" s="1165"/>
    </row>
    <row r="178" spans="1:62" ht="18" x14ac:dyDescent="0.3">
      <c r="A178" s="1547" t="s">
        <v>59</v>
      </c>
      <c r="B178" s="1548"/>
      <c r="C178" s="1548"/>
      <c r="D178" s="1548"/>
      <c r="E178" s="1548"/>
      <c r="F178" s="1548"/>
      <c r="G178" s="1548"/>
      <c r="H178" s="1548"/>
      <c r="I178" s="1548"/>
      <c r="J178" s="1548"/>
      <c r="K178" s="1548"/>
      <c r="L178" s="1548"/>
      <c r="M178" s="1548"/>
      <c r="N178" s="1548"/>
      <c r="O178" s="1548"/>
      <c r="P178" s="1548"/>
      <c r="Q178" s="1548"/>
      <c r="R178" s="1548"/>
      <c r="S178" s="1548"/>
      <c r="T178" s="1548"/>
      <c r="U178" s="1548"/>
      <c r="V178" s="1548"/>
      <c r="W178" s="1548"/>
      <c r="X178" s="1548"/>
      <c r="Y178" s="1548"/>
      <c r="Z178" s="1548"/>
      <c r="AA178" s="1548"/>
      <c r="AB178" s="1548"/>
      <c r="AC178" s="1548"/>
      <c r="AD178" s="1548"/>
      <c r="AE178" s="1549"/>
      <c r="AF178" s="39"/>
      <c r="AG178" s="1163"/>
      <c r="AH178" s="1163"/>
      <c r="AI178" s="1163"/>
      <c r="AJ178" s="1165"/>
      <c r="AK178" s="1165"/>
      <c r="AL178" s="1165"/>
      <c r="AM178" s="1165"/>
      <c r="AN178" s="1165"/>
      <c r="AO178" s="1165"/>
      <c r="AP178" s="1165"/>
      <c r="AQ178" s="1165"/>
      <c r="AR178" s="1165"/>
      <c r="AS178" s="1165"/>
      <c r="AT178" s="1165"/>
      <c r="AU178" s="1165"/>
      <c r="AV178" s="1165"/>
      <c r="AW178" s="1165"/>
      <c r="AX178" s="1165"/>
      <c r="AY178" s="1165"/>
      <c r="AZ178" s="1165"/>
      <c r="BA178" s="1165"/>
      <c r="BB178" s="1165"/>
      <c r="BC178" s="1165"/>
      <c r="BD178" s="1165"/>
      <c r="BE178" s="1165"/>
      <c r="BF178" s="1165"/>
      <c r="BG178" s="1165"/>
      <c r="BH178" s="1165"/>
      <c r="BI178" s="1165"/>
      <c r="BJ178" s="1165"/>
    </row>
    <row r="179" spans="1:62" ht="18" x14ac:dyDescent="0.3">
      <c r="A179" s="14" t="s">
        <v>26</v>
      </c>
      <c r="B179" s="22">
        <f>H179+J179+L179+N179+P179+R179+T179+V179+X179+Z179+AB179+AD179</f>
        <v>813.3</v>
      </c>
      <c r="C179" s="22">
        <f>C180+C181+C182+C183</f>
        <v>198</v>
      </c>
      <c r="D179" s="22">
        <f>D180+D181+D182+D183</f>
        <v>35.299999999999997</v>
      </c>
      <c r="E179" s="22">
        <f>E180+E181+E182+E183</f>
        <v>35.299999999999997</v>
      </c>
      <c r="F179" s="16">
        <f>E179/B179*100</f>
        <v>4.3403418172875936</v>
      </c>
      <c r="G179" s="16">
        <f>E179/C179*100</f>
        <v>17.828282828282827</v>
      </c>
      <c r="H179" s="11">
        <f>H180+H181+H182+H183</f>
        <v>0</v>
      </c>
      <c r="I179" s="11">
        <f t="shared" ref="I179:AE179" si="190">I180+I181+I182+I183</f>
        <v>0</v>
      </c>
      <c r="J179" s="11">
        <f t="shared" si="190"/>
        <v>3.3</v>
      </c>
      <c r="K179" s="11">
        <f t="shared" si="190"/>
        <v>3.3</v>
      </c>
      <c r="L179" s="11">
        <f t="shared" si="190"/>
        <v>67.7</v>
      </c>
      <c r="M179" s="11">
        <f t="shared" si="190"/>
        <v>32</v>
      </c>
      <c r="N179" s="11">
        <f t="shared" si="190"/>
        <v>127</v>
      </c>
      <c r="O179" s="11">
        <f t="shared" si="190"/>
        <v>0</v>
      </c>
      <c r="P179" s="11">
        <f t="shared" si="190"/>
        <v>0</v>
      </c>
      <c r="Q179" s="11">
        <f t="shared" si="190"/>
        <v>0</v>
      </c>
      <c r="R179" s="11">
        <f t="shared" si="190"/>
        <v>280</v>
      </c>
      <c r="S179" s="11">
        <f t="shared" si="190"/>
        <v>0</v>
      </c>
      <c r="T179" s="11">
        <f t="shared" si="190"/>
        <v>0</v>
      </c>
      <c r="U179" s="11">
        <f t="shared" si="190"/>
        <v>0</v>
      </c>
      <c r="V179" s="11">
        <f t="shared" si="190"/>
        <v>0</v>
      </c>
      <c r="W179" s="11">
        <f t="shared" si="190"/>
        <v>0</v>
      </c>
      <c r="X179" s="11">
        <f t="shared" si="190"/>
        <v>0</v>
      </c>
      <c r="Y179" s="11">
        <f t="shared" si="190"/>
        <v>0</v>
      </c>
      <c r="Z179" s="11">
        <f t="shared" si="190"/>
        <v>335.3</v>
      </c>
      <c r="AA179" s="11">
        <f t="shared" si="190"/>
        <v>0</v>
      </c>
      <c r="AB179" s="11">
        <f t="shared" si="190"/>
        <v>0</v>
      </c>
      <c r="AC179" s="11">
        <f t="shared" si="190"/>
        <v>0</v>
      </c>
      <c r="AD179" s="11">
        <f t="shared" si="190"/>
        <v>0</v>
      </c>
      <c r="AE179" s="11">
        <f t="shared" si="190"/>
        <v>0</v>
      </c>
      <c r="AF179" s="39"/>
      <c r="AG179" s="1163"/>
      <c r="AH179" s="1163"/>
      <c r="AI179" s="1163"/>
      <c r="AJ179" s="1165"/>
      <c r="AK179" s="1165"/>
      <c r="AL179" s="1165"/>
      <c r="AM179" s="1165"/>
      <c r="AN179" s="1165"/>
      <c r="AO179" s="1165"/>
      <c r="AP179" s="1165"/>
      <c r="AQ179" s="1165"/>
      <c r="AR179" s="1165"/>
      <c r="AS179" s="1165"/>
      <c r="AT179" s="1165"/>
      <c r="AU179" s="1165"/>
      <c r="AV179" s="1165"/>
      <c r="AW179" s="1165"/>
      <c r="AX179" s="1165"/>
      <c r="AY179" s="1165"/>
      <c r="AZ179" s="1165"/>
      <c r="BA179" s="1165"/>
      <c r="BB179" s="1165"/>
      <c r="BC179" s="1165"/>
      <c r="BD179" s="1165"/>
      <c r="BE179" s="1165"/>
      <c r="BF179" s="1165"/>
      <c r="BG179" s="1165"/>
      <c r="BH179" s="1165"/>
      <c r="BI179" s="1165"/>
      <c r="BJ179" s="1165"/>
    </row>
    <row r="180" spans="1:62" ht="36" x14ac:dyDescent="0.35">
      <c r="A180" s="17" t="s">
        <v>27</v>
      </c>
      <c r="B180" s="23">
        <f>H180+J180+L180+N180+P180+R180+T180+V180+X180+Z180+AB180+AD180</f>
        <v>0</v>
      </c>
      <c r="C180" s="24">
        <f>H180</f>
        <v>0</v>
      </c>
      <c r="D180" s="24"/>
      <c r="E180" s="23">
        <f>I180+K180+M180+O180+Q180+S180+U180+W180+Y180+AA180+AC180+AE180</f>
        <v>0</v>
      </c>
      <c r="F180" s="19" t="e">
        <f>E180/B180*100</f>
        <v>#DIV/0!</v>
      </c>
      <c r="G180" s="19" t="e">
        <f>E180/C180*100</f>
        <v>#DIV/0!</v>
      </c>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39" t="s">
        <v>582</v>
      </c>
      <c r="AG180" s="1163"/>
      <c r="AH180" s="1163"/>
      <c r="AI180" s="1163"/>
      <c r="AJ180" s="1165"/>
      <c r="AK180" s="1165"/>
      <c r="AL180" s="1165"/>
      <c r="AM180" s="1165"/>
      <c r="AN180" s="1165"/>
      <c r="AO180" s="1165"/>
      <c r="AP180" s="1165"/>
      <c r="AQ180" s="1165"/>
      <c r="AR180" s="1165"/>
      <c r="AS180" s="1165"/>
      <c r="AT180" s="1165"/>
      <c r="AU180" s="1165"/>
      <c r="AV180" s="1165"/>
      <c r="AW180" s="1165"/>
      <c r="AX180" s="1165"/>
      <c r="AY180" s="1165"/>
      <c r="AZ180" s="1165"/>
      <c r="BA180" s="1165"/>
      <c r="BB180" s="1165"/>
      <c r="BC180" s="1165"/>
      <c r="BD180" s="1165"/>
      <c r="BE180" s="1165"/>
      <c r="BF180" s="1165"/>
      <c r="BG180" s="1165"/>
      <c r="BH180" s="1165"/>
      <c r="BI180" s="1165"/>
      <c r="BJ180" s="1165"/>
    </row>
    <row r="181" spans="1:62" ht="18" x14ac:dyDescent="0.35">
      <c r="A181" s="17" t="s">
        <v>28</v>
      </c>
      <c r="B181" s="23">
        <f>H181+J181+L181+N181+P181+R181+T181+V181+X181+Z181+AB181+AD181</f>
        <v>813.3</v>
      </c>
      <c r="C181" s="24">
        <f>H181+J181+L181+N181</f>
        <v>198</v>
      </c>
      <c r="D181" s="24">
        <f>E181</f>
        <v>35.299999999999997</v>
      </c>
      <c r="E181" s="23">
        <f>I181+K181+M181+O181+Q181+S181+U181+W181+Y181+AA181+AC181+AE181</f>
        <v>35.299999999999997</v>
      </c>
      <c r="F181" s="19">
        <f>E181/B181*100</f>
        <v>4.3403418172875936</v>
      </c>
      <c r="G181" s="19">
        <f>E181/C181*100</f>
        <v>17.828282828282827</v>
      </c>
      <c r="H181" s="11"/>
      <c r="I181" s="11"/>
      <c r="J181" s="11">
        <v>3.3</v>
      </c>
      <c r="K181" s="11">
        <v>3.3</v>
      </c>
      <c r="L181" s="18">
        <v>67.7</v>
      </c>
      <c r="M181" s="11">
        <v>32</v>
      </c>
      <c r="N181" s="11">
        <v>127</v>
      </c>
      <c r="O181" s="11"/>
      <c r="P181" s="11"/>
      <c r="Q181" s="11"/>
      <c r="R181" s="11">
        <v>280</v>
      </c>
      <c r="S181" s="11"/>
      <c r="T181" s="11"/>
      <c r="U181" s="11"/>
      <c r="V181" s="11"/>
      <c r="W181" s="11"/>
      <c r="X181" s="11"/>
      <c r="Y181" s="11"/>
      <c r="Z181" s="11">
        <v>335.3</v>
      </c>
      <c r="AA181" s="11"/>
      <c r="AB181" s="18"/>
      <c r="AC181" s="11"/>
      <c r="AD181" s="11"/>
      <c r="AE181" s="11"/>
      <c r="AF181" s="39"/>
      <c r="AG181" s="1163"/>
      <c r="AH181" s="1163"/>
      <c r="AI181" s="1163"/>
      <c r="AJ181" s="1165"/>
      <c r="AK181" s="1165"/>
      <c r="AL181" s="1165"/>
      <c r="AM181" s="1165"/>
      <c r="AN181" s="1165"/>
      <c r="AO181" s="1165"/>
      <c r="AP181" s="1165"/>
      <c r="AQ181" s="1165"/>
      <c r="AR181" s="1165"/>
      <c r="AS181" s="1165"/>
      <c r="AT181" s="1165"/>
      <c r="AU181" s="1165"/>
      <c r="AV181" s="1165"/>
      <c r="AW181" s="1165"/>
      <c r="AX181" s="1165"/>
      <c r="AY181" s="1165"/>
      <c r="AZ181" s="1165"/>
      <c r="BA181" s="1165"/>
      <c r="BB181" s="1165"/>
      <c r="BC181" s="1165"/>
      <c r="BD181" s="1165"/>
      <c r="BE181" s="1165"/>
      <c r="BF181" s="1165"/>
      <c r="BG181" s="1165"/>
      <c r="BH181" s="1165"/>
      <c r="BI181" s="1165"/>
      <c r="BJ181" s="1165"/>
    </row>
    <row r="182" spans="1:62" ht="18" x14ac:dyDescent="0.35">
      <c r="A182" s="17" t="s">
        <v>29</v>
      </c>
      <c r="B182" s="23">
        <f t="shared" ref="B182:B183" si="191">H182+J182+L182+N182+P182+R182+T182+V182+X182+Z182+AB182+AD182</f>
        <v>0</v>
      </c>
      <c r="C182" s="24">
        <f t="shared" ref="C182:C183" si="192">H182</f>
        <v>0</v>
      </c>
      <c r="D182" s="24"/>
      <c r="E182" s="23">
        <f t="shared" ref="E182:E183" si="193">I182+K182+M182+O182+Q182+S182+U182+W182+Y182+AA182+AC182+AE182</f>
        <v>0</v>
      </c>
      <c r="F182" s="19" t="e">
        <f t="shared" ref="F182:F183" si="194">E182/B182*100</f>
        <v>#DIV/0!</v>
      </c>
      <c r="G182" s="19" t="e">
        <f t="shared" ref="G182:G183" si="195">E182/C182*100</f>
        <v>#DIV/0!</v>
      </c>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39"/>
      <c r="AG182" s="1163"/>
      <c r="AH182" s="1163"/>
      <c r="AI182" s="1163"/>
      <c r="AJ182" s="1165"/>
      <c r="AK182" s="1165"/>
      <c r="AL182" s="1165"/>
      <c r="AM182" s="1165"/>
      <c r="AN182" s="1165"/>
      <c r="AO182" s="1165"/>
      <c r="AP182" s="1165"/>
      <c r="AQ182" s="1165"/>
      <c r="AR182" s="1165"/>
      <c r="AS182" s="1165"/>
      <c r="AT182" s="1165"/>
      <c r="AU182" s="1165"/>
      <c r="AV182" s="1165"/>
      <c r="AW182" s="1165"/>
      <c r="AX182" s="1165"/>
      <c r="AY182" s="1165"/>
      <c r="AZ182" s="1165"/>
      <c r="BA182" s="1165"/>
      <c r="BB182" s="1165"/>
      <c r="BC182" s="1165"/>
      <c r="BD182" s="1165"/>
      <c r="BE182" s="1165"/>
      <c r="BF182" s="1165"/>
      <c r="BG182" s="1165"/>
      <c r="BH182" s="1165"/>
      <c r="BI182" s="1165"/>
      <c r="BJ182" s="1165"/>
    </row>
    <row r="183" spans="1:62" ht="18" x14ac:dyDescent="0.35">
      <c r="A183" s="17" t="s">
        <v>30</v>
      </c>
      <c r="B183" s="23">
        <f t="shared" si="191"/>
        <v>0</v>
      </c>
      <c r="C183" s="24">
        <f t="shared" si="192"/>
        <v>0</v>
      </c>
      <c r="D183" s="24"/>
      <c r="E183" s="23">
        <f t="shared" si="193"/>
        <v>0</v>
      </c>
      <c r="F183" s="19" t="e">
        <f t="shared" si="194"/>
        <v>#DIV/0!</v>
      </c>
      <c r="G183" s="19" t="e">
        <f t="shared" si="195"/>
        <v>#DIV/0!</v>
      </c>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39"/>
      <c r="AG183" s="1163"/>
      <c r="AH183" s="1163"/>
      <c r="AI183" s="1163"/>
      <c r="AJ183" s="1165"/>
      <c r="AK183" s="1165"/>
      <c r="AL183" s="1165"/>
      <c r="AM183" s="1165"/>
      <c r="AN183" s="1165"/>
      <c r="AO183" s="1165"/>
      <c r="AP183" s="1165"/>
      <c r="AQ183" s="1165"/>
      <c r="AR183" s="1165"/>
      <c r="AS183" s="1165"/>
      <c r="AT183" s="1165"/>
      <c r="AU183" s="1165"/>
      <c r="AV183" s="1165"/>
      <c r="AW183" s="1165"/>
      <c r="AX183" s="1165"/>
      <c r="AY183" s="1165"/>
      <c r="AZ183" s="1165"/>
      <c r="BA183" s="1165"/>
      <c r="BB183" s="1165"/>
      <c r="BC183" s="1165"/>
      <c r="BD183" s="1165"/>
      <c r="BE183" s="1165"/>
      <c r="BF183" s="1165"/>
      <c r="BG183" s="1165"/>
      <c r="BH183" s="1165"/>
      <c r="BI183" s="1165"/>
      <c r="BJ183" s="1165"/>
    </row>
    <row r="184" spans="1:62" ht="18" x14ac:dyDescent="0.3">
      <c r="A184" s="1547" t="s">
        <v>60</v>
      </c>
      <c r="B184" s="1548"/>
      <c r="C184" s="1548"/>
      <c r="D184" s="1548"/>
      <c r="E184" s="1548"/>
      <c r="F184" s="1548"/>
      <c r="G184" s="1548"/>
      <c r="H184" s="1548"/>
      <c r="I184" s="1548"/>
      <c r="J184" s="1548"/>
      <c r="K184" s="1548"/>
      <c r="L184" s="1548"/>
      <c r="M184" s="1548"/>
      <c r="N184" s="1548"/>
      <c r="O184" s="1548"/>
      <c r="P184" s="1548"/>
      <c r="Q184" s="1548"/>
      <c r="R184" s="1548"/>
      <c r="S184" s="1548"/>
      <c r="T184" s="1548"/>
      <c r="U184" s="1548"/>
      <c r="V184" s="1548"/>
      <c r="W184" s="1548"/>
      <c r="X184" s="1548"/>
      <c r="Y184" s="1548"/>
      <c r="Z184" s="1548"/>
      <c r="AA184" s="1548"/>
      <c r="AB184" s="1548"/>
      <c r="AC184" s="1548"/>
      <c r="AD184" s="1548"/>
      <c r="AE184" s="1549"/>
      <c r="AF184" s="39"/>
      <c r="AG184" s="1163"/>
      <c r="AH184" s="1163"/>
      <c r="AI184" s="1163"/>
      <c r="AJ184" s="1165"/>
      <c r="AK184" s="1165"/>
      <c r="AL184" s="1165"/>
      <c r="AM184" s="1165"/>
      <c r="AN184" s="1165"/>
      <c r="AO184" s="1165"/>
      <c r="AP184" s="1165"/>
      <c r="AQ184" s="1165"/>
      <c r="AR184" s="1165"/>
      <c r="AS184" s="1165"/>
      <c r="AT184" s="1165"/>
      <c r="AU184" s="1165"/>
      <c r="AV184" s="1165"/>
      <c r="AW184" s="1165"/>
      <c r="AX184" s="1165"/>
      <c r="AY184" s="1165"/>
      <c r="AZ184" s="1165"/>
      <c r="BA184" s="1165"/>
      <c r="BB184" s="1165"/>
      <c r="BC184" s="1165"/>
      <c r="BD184" s="1165"/>
      <c r="BE184" s="1165"/>
      <c r="BF184" s="1165"/>
      <c r="BG184" s="1165"/>
      <c r="BH184" s="1165"/>
      <c r="BI184" s="1165"/>
      <c r="BJ184" s="1165"/>
    </row>
    <row r="185" spans="1:62" ht="18" x14ac:dyDescent="0.3">
      <c r="A185" s="14" t="s">
        <v>26</v>
      </c>
      <c r="B185" s="22">
        <f>H185+J185+L185+N185+P185+R185+T185+V185+X185+Z185+AB185+AD185</f>
        <v>150</v>
      </c>
      <c r="C185" s="22">
        <f>C186+C187+C188+C189</f>
        <v>0</v>
      </c>
      <c r="D185" s="22">
        <f>D186+D187+D188+D189</f>
        <v>0</v>
      </c>
      <c r="E185" s="22">
        <f>E186+E187+E188+E189</f>
        <v>0</v>
      </c>
      <c r="F185" s="16">
        <f>E185/B185*100</f>
        <v>0</v>
      </c>
      <c r="G185" s="16" t="e">
        <f>E185/C185*100</f>
        <v>#DIV/0!</v>
      </c>
      <c r="H185" s="11">
        <f>H186+H187+H188+H189</f>
        <v>0</v>
      </c>
      <c r="I185" s="11">
        <f t="shared" ref="I185:AE185" si="196">I186+I187+I188+I189</f>
        <v>0</v>
      </c>
      <c r="J185" s="11">
        <f t="shared" si="196"/>
        <v>0</v>
      </c>
      <c r="K185" s="11">
        <f t="shared" si="196"/>
        <v>0</v>
      </c>
      <c r="L185" s="11">
        <f t="shared" si="196"/>
        <v>0</v>
      </c>
      <c r="M185" s="11">
        <f t="shared" si="196"/>
        <v>0</v>
      </c>
      <c r="N185" s="11">
        <f t="shared" si="196"/>
        <v>0</v>
      </c>
      <c r="O185" s="11">
        <f t="shared" si="196"/>
        <v>0</v>
      </c>
      <c r="P185" s="11">
        <f t="shared" si="196"/>
        <v>0</v>
      </c>
      <c r="Q185" s="11">
        <f t="shared" si="196"/>
        <v>0</v>
      </c>
      <c r="R185" s="11">
        <f t="shared" si="196"/>
        <v>0</v>
      </c>
      <c r="S185" s="11">
        <f t="shared" si="196"/>
        <v>0</v>
      </c>
      <c r="T185" s="11">
        <f t="shared" si="196"/>
        <v>0</v>
      </c>
      <c r="U185" s="11">
        <f t="shared" si="196"/>
        <v>0</v>
      </c>
      <c r="V185" s="11">
        <f t="shared" si="196"/>
        <v>0</v>
      </c>
      <c r="W185" s="11">
        <f t="shared" si="196"/>
        <v>0</v>
      </c>
      <c r="X185" s="11">
        <f t="shared" si="196"/>
        <v>0</v>
      </c>
      <c r="Y185" s="11">
        <f t="shared" si="196"/>
        <v>0</v>
      </c>
      <c r="Z185" s="11">
        <f t="shared" si="196"/>
        <v>0</v>
      </c>
      <c r="AA185" s="11">
        <f t="shared" si="196"/>
        <v>0</v>
      </c>
      <c r="AB185" s="11">
        <f t="shared" si="196"/>
        <v>0</v>
      </c>
      <c r="AC185" s="11">
        <f t="shared" si="196"/>
        <v>0</v>
      </c>
      <c r="AD185" s="11">
        <f t="shared" si="196"/>
        <v>150</v>
      </c>
      <c r="AE185" s="11">
        <f t="shared" si="196"/>
        <v>0</v>
      </c>
      <c r="AF185" s="39"/>
      <c r="AG185" s="1163"/>
      <c r="AH185" s="1163"/>
      <c r="AI185" s="1163"/>
      <c r="AJ185" s="1165"/>
      <c r="AK185" s="1165"/>
      <c r="AL185" s="1165"/>
      <c r="AM185" s="1165"/>
      <c r="AN185" s="1165"/>
      <c r="AO185" s="1165"/>
      <c r="AP185" s="1165"/>
      <c r="AQ185" s="1165"/>
      <c r="AR185" s="1165"/>
      <c r="AS185" s="1165"/>
      <c r="AT185" s="1165"/>
      <c r="AU185" s="1165"/>
      <c r="AV185" s="1165"/>
      <c r="AW185" s="1165"/>
      <c r="AX185" s="1165"/>
      <c r="AY185" s="1165"/>
      <c r="AZ185" s="1165"/>
      <c r="BA185" s="1165"/>
      <c r="BB185" s="1165"/>
      <c r="BC185" s="1165"/>
      <c r="BD185" s="1165"/>
      <c r="BE185" s="1165"/>
      <c r="BF185" s="1165"/>
      <c r="BG185" s="1165"/>
      <c r="BH185" s="1165"/>
      <c r="BI185" s="1165"/>
      <c r="BJ185" s="1165"/>
    </row>
    <row r="186" spans="1:62" ht="18" x14ac:dyDescent="0.35">
      <c r="A186" s="17" t="s">
        <v>27</v>
      </c>
      <c r="B186" s="23">
        <f>H186+J186+L186+N186+P186+R186+T186+V186+X186+Z186+AB186+AD186</f>
        <v>0</v>
      </c>
      <c r="C186" s="24">
        <f>H186</f>
        <v>0</v>
      </c>
      <c r="D186" s="24"/>
      <c r="E186" s="23">
        <f>I186+K186+M186+O186+Q186+S186+U186+W186+Y186+AA186+AC186+AE186</f>
        <v>0</v>
      </c>
      <c r="F186" s="19" t="e">
        <f>E186/B186*100</f>
        <v>#DIV/0!</v>
      </c>
      <c r="G186" s="19" t="e">
        <f>E186/C186*100</f>
        <v>#DIV/0!</v>
      </c>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39"/>
      <c r="AG186" s="1163"/>
      <c r="AH186" s="1163"/>
      <c r="AI186" s="1163"/>
      <c r="AJ186" s="1165"/>
      <c r="AK186" s="1165"/>
      <c r="AL186" s="1165"/>
      <c r="AM186" s="1165"/>
      <c r="AN186" s="1165"/>
      <c r="AO186" s="1165"/>
      <c r="AP186" s="1165"/>
      <c r="AQ186" s="1165"/>
      <c r="AR186" s="1165"/>
      <c r="AS186" s="1165"/>
      <c r="AT186" s="1165"/>
      <c r="AU186" s="1165"/>
      <c r="AV186" s="1165"/>
      <c r="AW186" s="1165"/>
      <c r="AX186" s="1165"/>
      <c r="AY186" s="1165"/>
      <c r="AZ186" s="1165"/>
      <c r="BA186" s="1165"/>
      <c r="BB186" s="1165"/>
      <c r="BC186" s="1165"/>
      <c r="BD186" s="1165"/>
      <c r="BE186" s="1165"/>
      <c r="BF186" s="1165"/>
      <c r="BG186" s="1165"/>
      <c r="BH186" s="1165"/>
      <c r="BI186" s="1165"/>
      <c r="BJ186" s="1165"/>
    </row>
    <row r="187" spans="1:62" ht="18" x14ac:dyDescent="0.35">
      <c r="A187" s="17" t="s">
        <v>28</v>
      </c>
      <c r="B187" s="23">
        <f>H187+J187+L187+N187+P187+R187+T187+V187+X187+Z187+AB187+AD187</f>
        <v>150</v>
      </c>
      <c r="C187" s="24">
        <f>H187</f>
        <v>0</v>
      </c>
      <c r="D187" s="24">
        <f>E187</f>
        <v>0</v>
      </c>
      <c r="E187" s="23">
        <f>I187+K187+M187+O187+Q187+S187+U187+W187+Y187+AA187+AC187+AE187</f>
        <v>0</v>
      </c>
      <c r="F187" s="19">
        <f>E187/B187*100</f>
        <v>0</v>
      </c>
      <c r="G187" s="19" t="e">
        <f>E187/C187*100</f>
        <v>#DIV/0!</v>
      </c>
      <c r="H187" s="11"/>
      <c r="I187" s="11"/>
      <c r="J187" s="11"/>
      <c r="K187" s="11"/>
      <c r="L187" s="18"/>
      <c r="M187" s="11"/>
      <c r="N187" s="11"/>
      <c r="O187" s="11"/>
      <c r="P187" s="11"/>
      <c r="Q187" s="11"/>
      <c r="R187" s="11"/>
      <c r="S187" s="11"/>
      <c r="T187" s="11"/>
      <c r="U187" s="11"/>
      <c r="V187" s="11"/>
      <c r="W187" s="11"/>
      <c r="X187" s="11"/>
      <c r="Y187" s="11"/>
      <c r="Z187" s="11"/>
      <c r="AA187" s="11"/>
      <c r="AB187" s="18"/>
      <c r="AC187" s="11"/>
      <c r="AD187" s="11">
        <v>150</v>
      </c>
      <c r="AE187" s="11"/>
      <c r="AF187" s="39"/>
      <c r="AG187" s="1163"/>
      <c r="AH187" s="1163"/>
      <c r="AI187" s="1163"/>
      <c r="AJ187" s="1165"/>
      <c r="AK187" s="1165"/>
      <c r="AL187" s="1165"/>
      <c r="AM187" s="1165"/>
      <c r="AN187" s="1165"/>
      <c r="AO187" s="1165"/>
      <c r="AP187" s="1165"/>
      <c r="AQ187" s="1165"/>
      <c r="AR187" s="1165"/>
      <c r="AS187" s="1165"/>
      <c r="AT187" s="1165"/>
      <c r="AU187" s="1165"/>
      <c r="AV187" s="1165"/>
      <c r="AW187" s="1165"/>
      <c r="AX187" s="1165"/>
      <c r="AY187" s="1165"/>
      <c r="AZ187" s="1165"/>
      <c r="BA187" s="1165"/>
      <c r="BB187" s="1165"/>
      <c r="BC187" s="1165"/>
      <c r="BD187" s="1165"/>
      <c r="BE187" s="1165"/>
      <c r="BF187" s="1165"/>
      <c r="BG187" s="1165"/>
      <c r="BH187" s="1165"/>
      <c r="BI187" s="1165"/>
      <c r="BJ187" s="1165"/>
    </row>
    <row r="188" spans="1:62" ht="18" x14ac:dyDescent="0.35">
      <c r="A188" s="17" t="s">
        <v>29</v>
      </c>
      <c r="B188" s="23">
        <f t="shared" ref="B188:B189" si="197">H188+J188+L188+N188+P188+R188+T188+V188+X188+Z188+AB188+AD188</f>
        <v>0</v>
      </c>
      <c r="C188" s="24">
        <f t="shared" ref="C188:C189" si="198">H188</f>
        <v>0</v>
      </c>
      <c r="D188" s="24"/>
      <c r="E188" s="23">
        <f t="shared" ref="E188:E189" si="199">I188+K188+M188+O188+Q188+S188+U188+W188+Y188+AA188+AC188+AE188</f>
        <v>0</v>
      </c>
      <c r="F188" s="19" t="e">
        <f t="shared" ref="F188:F189" si="200">E188/B188*100</f>
        <v>#DIV/0!</v>
      </c>
      <c r="G188" s="19" t="e">
        <f t="shared" ref="G188:G189" si="201">E188/C188*100</f>
        <v>#DIV/0!</v>
      </c>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39"/>
      <c r="AG188" s="1163"/>
      <c r="AH188" s="1163"/>
      <c r="AI188" s="1163"/>
      <c r="AJ188" s="1165"/>
      <c r="AK188" s="1165"/>
      <c r="AL188" s="1165"/>
      <c r="AM188" s="1165"/>
      <c r="AN188" s="1165"/>
      <c r="AO188" s="1165"/>
      <c r="AP188" s="1165"/>
      <c r="AQ188" s="1165"/>
      <c r="AR188" s="1165"/>
      <c r="AS188" s="1165"/>
      <c r="AT188" s="1165"/>
      <c r="AU188" s="1165"/>
      <c r="AV188" s="1165"/>
      <c r="AW188" s="1165"/>
      <c r="AX188" s="1165"/>
      <c r="AY188" s="1165"/>
      <c r="AZ188" s="1165"/>
      <c r="BA188" s="1165"/>
      <c r="BB188" s="1165"/>
      <c r="BC188" s="1165"/>
      <c r="BD188" s="1165"/>
      <c r="BE188" s="1165"/>
      <c r="BF188" s="1165"/>
      <c r="BG188" s="1165"/>
      <c r="BH188" s="1165"/>
      <c r="BI188" s="1165"/>
      <c r="BJ188" s="1165"/>
    </row>
    <row r="189" spans="1:62" ht="18" x14ac:dyDescent="0.35">
      <c r="A189" s="17" t="s">
        <v>30</v>
      </c>
      <c r="B189" s="23">
        <f t="shared" si="197"/>
        <v>0</v>
      </c>
      <c r="C189" s="24">
        <f t="shared" si="198"/>
        <v>0</v>
      </c>
      <c r="D189" s="24"/>
      <c r="E189" s="23">
        <f t="shared" si="199"/>
        <v>0</v>
      </c>
      <c r="F189" s="19" t="e">
        <f t="shared" si="200"/>
        <v>#DIV/0!</v>
      </c>
      <c r="G189" s="19" t="e">
        <f t="shared" si="201"/>
        <v>#DIV/0!</v>
      </c>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39"/>
      <c r="AG189" s="1163"/>
      <c r="AH189" s="1163"/>
      <c r="AI189" s="1163"/>
      <c r="AJ189" s="1165"/>
      <c r="AK189" s="1165"/>
      <c r="AL189" s="1165"/>
      <c r="AM189" s="1165"/>
      <c r="AN189" s="1165"/>
      <c r="AO189" s="1165"/>
      <c r="AP189" s="1165"/>
      <c r="AQ189" s="1165"/>
      <c r="AR189" s="1165"/>
      <c r="AS189" s="1165"/>
      <c r="AT189" s="1165"/>
      <c r="AU189" s="1165"/>
      <c r="AV189" s="1165"/>
      <c r="AW189" s="1165"/>
      <c r="AX189" s="1165"/>
      <c r="AY189" s="1165"/>
      <c r="AZ189" s="1165"/>
      <c r="BA189" s="1165"/>
      <c r="BB189" s="1165"/>
      <c r="BC189" s="1165"/>
      <c r="BD189" s="1165"/>
      <c r="BE189" s="1165"/>
      <c r="BF189" s="1165"/>
      <c r="BG189" s="1165"/>
      <c r="BH189" s="1165"/>
      <c r="BI189" s="1165"/>
      <c r="BJ189" s="1165"/>
    </row>
    <row r="190" spans="1:62" ht="20.399999999999999" x14ac:dyDescent="0.3">
      <c r="A190" s="1557" t="s">
        <v>61</v>
      </c>
      <c r="B190" s="1558"/>
      <c r="C190" s="1558"/>
      <c r="D190" s="1558"/>
      <c r="E190" s="1558"/>
      <c r="F190" s="1558"/>
      <c r="G190" s="1558"/>
      <c r="H190" s="1558"/>
      <c r="I190" s="1558"/>
      <c r="J190" s="1558"/>
      <c r="K190" s="1558"/>
      <c r="L190" s="1558"/>
      <c r="M190" s="1558"/>
      <c r="N190" s="1558"/>
      <c r="O190" s="1558"/>
      <c r="P190" s="1558"/>
      <c r="Q190" s="1558"/>
      <c r="R190" s="1558"/>
      <c r="S190" s="1558"/>
      <c r="T190" s="1558"/>
      <c r="U190" s="1558"/>
      <c r="V190" s="1558"/>
      <c r="W190" s="1558"/>
      <c r="X190" s="1558"/>
      <c r="Y190" s="1558"/>
      <c r="Z190" s="1558"/>
      <c r="AA190" s="1558"/>
      <c r="AB190" s="1558"/>
      <c r="AC190" s="1558"/>
      <c r="AD190" s="1558"/>
      <c r="AE190" s="1559"/>
      <c r="AF190" s="39"/>
      <c r="AG190" s="1163"/>
      <c r="AH190" s="1163"/>
      <c r="AI190" s="1163"/>
      <c r="AJ190" s="1165"/>
      <c r="AK190" s="1165"/>
      <c r="AL190" s="1165"/>
      <c r="AM190" s="1165"/>
      <c r="AN190" s="1165"/>
      <c r="AO190" s="1165"/>
      <c r="AP190" s="1165"/>
      <c r="AQ190" s="1165"/>
      <c r="AR190" s="1165"/>
      <c r="AS190" s="1165"/>
      <c r="AT190" s="1165"/>
      <c r="AU190" s="1165"/>
      <c r="AV190" s="1165"/>
      <c r="AW190" s="1165"/>
      <c r="AX190" s="1165"/>
      <c r="AY190" s="1165"/>
      <c r="AZ190" s="1165"/>
      <c r="BA190" s="1165"/>
      <c r="BB190" s="1165"/>
      <c r="BC190" s="1165"/>
      <c r="BD190" s="1165"/>
      <c r="BE190" s="1165"/>
      <c r="BF190" s="1165"/>
      <c r="BG190" s="1165"/>
      <c r="BH190" s="1165"/>
      <c r="BI190" s="1165"/>
      <c r="BJ190" s="1165"/>
    </row>
    <row r="191" spans="1:62" ht="17.399999999999999" x14ac:dyDescent="0.3">
      <c r="A191" s="14" t="s">
        <v>26</v>
      </c>
      <c r="B191" s="7">
        <f>B192+B193+B194+B195</f>
        <v>34419.800000000003</v>
      </c>
      <c r="C191" s="7">
        <f t="shared" ref="C191:E191" si="202">C192+C193+C194+C195</f>
        <v>15611.300000000001</v>
      </c>
      <c r="D191" s="7">
        <f t="shared" si="202"/>
        <v>13220.599999999999</v>
      </c>
      <c r="E191" s="7">
        <f t="shared" si="202"/>
        <v>13220.599999999999</v>
      </c>
      <c r="F191" s="16">
        <f>E191/B191*100</f>
        <v>38.409868738342453</v>
      </c>
      <c r="G191" s="16">
        <f>E191/C191*100</f>
        <v>84.686092766137335</v>
      </c>
      <c r="H191" s="11">
        <f t="shared" ref="H191:AD191" si="203">H192+H193+H194+H195</f>
        <v>2945.3</v>
      </c>
      <c r="I191" s="11">
        <f>I192+I193+I194+I195</f>
        <v>1558.4</v>
      </c>
      <c r="J191" s="11">
        <f t="shared" si="203"/>
        <v>3576.4</v>
      </c>
      <c r="K191" s="11">
        <f>K192+K193+K194+K195</f>
        <v>3745.5</v>
      </c>
      <c r="L191" s="11">
        <f t="shared" si="203"/>
        <v>2920.7</v>
      </c>
      <c r="M191" s="11">
        <f>M192+M193+M194+M195</f>
        <v>2471.6999999999998</v>
      </c>
      <c r="N191" s="11">
        <f t="shared" si="203"/>
        <v>3170</v>
      </c>
      <c r="O191" s="11">
        <f>O192+O193+O194+O195</f>
        <v>3280.1</v>
      </c>
      <c r="P191" s="11">
        <f t="shared" si="203"/>
        <v>2998.9</v>
      </c>
      <c r="Q191" s="11">
        <f>Q192+Q193+Q194+Q195</f>
        <v>2164.9</v>
      </c>
      <c r="R191" s="11">
        <f t="shared" si="203"/>
        <v>3292.4</v>
      </c>
      <c r="S191" s="11">
        <f>S192+S193+S194+S195</f>
        <v>0</v>
      </c>
      <c r="T191" s="11">
        <f t="shared" si="203"/>
        <v>3428.2</v>
      </c>
      <c r="U191" s="11">
        <f>U192+U193+U194+U195</f>
        <v>0</v>
      </c>
      <c r="V191" s="11">
        <f t="shared" si="203"/>
        <v>2079.1999999999998</v>
      </c>
      <c r="W191" s="11">
        <f>W192+W193+W194+W195</f>
        <v>0</v>
      </c>
      <c r="X191" s="11">
        <f t="shared" si="203"/>
        <v>2133.3000000000002</v>
      </c>
      <c r="Y191" s="11">
        <f>Y192+Y193+Y194+Y195</f>
        <v>0</v>
      </c>
      <c r="Z191" s="11">
        <f t="shared" si="203"/>
        <v>2969.3</v>
      </c>
      <c r="AA191" s="11">
        <f>AA192+AA193+AA194+AA195</f>
        <v>0</v>
      </c>
      <c r="AB191" s="11">
        <f t="shared" si="203"/>
        <v>2402.3000000000002</v>
      </c>
      <c r="AC191" s="11">
        <f>AC192+AC193+AC194+AC195</f>
        <v>0</v>
      </c>
      <c r="AD191" s="11">
        <f t="shared" si="203"/>
        <v>2503.8000000000002</v>
      </c>
      <c r="AE191" s="11">
        <f>AE192+AE193+AE194+AE195</f>
        <v>0</v>
      </c>
      <c r="AF191" s="1553" t="s">
        <v>583</v>
      </c>
      <c r="AG191" s="1163"/>
      <c r="AH191" s="1163"/>
      <c r="AI191" s="1163"/>
      <c r="AJ191" s="1165"/>
      <c r="AK191" s="1165"/>
      <c r="AL191" s="1165"/>
      <c r="AM191" s="1165"/>
      <c r="AN191" s="1165"/>
      <c r="AO191" s="1165"/>
      <c r="AP191" s="1165"/>
      <c r="AQ191" s="1165"/>
      <c r="AR191" s="1165"/>
      <c r="AS191" s="1165"/>
      <c r="AT191" s="1165"/>
      <c r="AU191" s="1165"/>
      <c r="AV191" s="1165"/>
      <c r="AW191" s="1165"/>
      <c r="AX191" s="1165"/>
      <c r="AY191" s="1165"/>
      <c r="AZ191" s="1165"/>
      <c r="BA191" s="1165"/>
      <c r="BB191" s="1165"/>
      <c r="BC191" s="1165"/>
      <c r="BD191" s="1165"/>
      <c r="BE191" s="1165"/>
      <c r="BF191" s="1165"/>
      <c r="BG191" s="1165"/>
      <c r="BH191" s="1165"/>
      <c r="BI191" s="1165"/>
      <c r="BJ191" s="1165"/>
    </row>
    <row r="192" spans="1:62" ht="18" x14ac:dyDescent="0.35">
      <c r="A192" s="17" t="s">
        <v>27</v>
      </c>
      <c r="B192" s="40"/>
      <c r="C192" s="11"/>
      <c r="D192" s="40"/>
      <c r="E192" s="40"/>
      <c r="F192" s="40"/>
      <c r="G192" s="40"/>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554"/>
      <c r="AG192" s="1163"/>
      <c r="AH192" s="1163"/>
      <c r="AI192" s="1163"/>
      <c r="AJ192" s="1165"/>
      <c r="AK192" s="1165"/>
      <c r="AL192" s="1165"/>
      <c r="AM192" s="1165"/>
      <c r="AN192" s="1165"/>
      <c r="AO192" s="1165"/>
      <c r="AP192" s="1165"/>
      <c r="AQ192" s="1165"/>
      <c r="AR192" s="1165"/>
      <c r="AS192" s="1165"/>
      <c r="AT192" s="1165"/>
      <c r="AU192" s="1165"/>
      <c r="AV192" s="1165"/>
      <c r="AW192" s="1165"/>
      <c r="AX192" s="1165"/>
      <c r="AY192" s="1165"/>
      <c r="AZ192" s="1165"/>
      <c r="BA192" s="1165"/>
      <c r="BB192" s="1165"/>
      <c r="BC192" s="1165"/>
      <c r="BD192" s="1165"/>
      <c r="BE192" s="1165"/>
      <c r="BF192" s="1165"/>
      <c r="BG192" s="1165"/>
      <c r="BH192" s="1165"/>
      <c r="BI192" s="1165"/>
      <c r="BJ192" s="1165"/>
    </row>
    <row r="193" spans="1:62" ht="18" x14ac:dyDescent="0.35">
      <c r="A193" s="17" t="s">
        <v>28</v>
      </c>
      <c r="B193" s="25">
        <f>B199</f>
        <v>34419.800000000003</v>
      </c>
      <c r="C193" s="25">
        <f>C199</f>
        <v>15611.300000000001</v>
      </c>
      <c r="D193" s="25">
        <f t="shared" ref="D193:E193" si="204">D199</f>
        <v>13220.599999999999</v>
      </c>
      <c r="E193" s="25">
        <f t="shared" si="204"/>
        <v>13220.599999999999</v>
      </c>
      <c r="F193" s="19">
        <f>E193/B193*100</f>
        <v>38.409868738342453</v>
      </c>
      <c r="G193" s="19">
        <f>E193/C193*100</f>
        <v>84.686092766137335</v>
      </c>
      <c r="H193" s="18">
        <f>H199</f>
        <v>2945.3</v>
      </c>
      <c r="I193" s="18">
        <f t="shared" ref="I193:AE193" si="205">I199</f>
        <v>1558.4</v>
      </c>
      <c r="J193" s="18">
        <f t="shared" si="205"/>
        <v>3576.4</v>
      </c>
      <c r="K193" s="18">
        <f t="shared" si="205"/>
        <v>3745.5</v>
      </c>
      <c r="L193" s="18">
        <f t="shared" si="205"/>
        <v>2920.7</v>
      </c>
      <c r="M193" s="18">
        <f t="shared" si="205"/>
        <v>2471.6999999999998</v>
      </c>
      <c r="N193" s="18">
        <f t="shared" si="205"/>
        <v>3170</v>
      </c>
      <c r="O193" s="18">
        <f t="shared" si="205"/>
        <v>3280.1</v>
      </c>
      <c r="P193" s="18">
        <f t="shared" si="205"/>
        <v>2998.9</v>
      </c>
      <c r="Q193" s="18">
        <f t="shared" si="205"/>
        <v>2164.9</v>
      </c>
      <c r="R193" s="18">
        <f t="shared" si="205"/>
        <v>3292.4</v>
      </c>
      <c r="S193" s="18">
        <f t="shared" si="205"/>
        <v>0</v>
      </c>
      <c r="T193" s="18">
        <f t="shared" si="205"/>
        <v>3428.2</v>
      </c>
      <c r="U193" s="18">
        <f t="shared" si="205"/>
        <v>0</v>
      </c>
      <c r="V193" s="18">
        <f t="shared" si="205"/>
        <v>2079.1999999999998</v>
      </c>
      <c r="W193" s="18">
        <f t="shared" si="205"/>
        <v>0</v>
      </c>
      <c r="X193" s="18">
        <f t="shared" si="205"/>
        <v>2133.3000000000002</v>
      </c>
      <c r="Y193" s="18">
        <f t="shared" si="205"/>
        <v>0</v>
      </c>
      <c r="Z193" s="18">
        <f t="shared" si="205"/>
        <v>2969.3</v>
      </c>
      <c r="AA193" s="18">
        <f t="shared" si="205"/>
        <v>0</v>
      </c>
      <c r="AB193" s="18">
        <f t="shared" si="205"/>
        <v>2402.3000000000002</v>
      </c>
      <c r="AC193" s="18">
        <f t="shared" si="205"/>
        <v>0</v>
      </c>
      <c r="AD193" s="18">
        <f t="shared" si="205"/>
        <v>2503.8000000000002</v>
      </c>
      <c r="AE193" s="18">
        <f t="shared" si="205"/>
        <v>0</v>
      </c>
      <c r="AF193" s="1554"/>
      <c r="AG193" s="1163"/>
      <c r="AH193" s="1163"/>
      <c r="AI193" s="1163"/>
      <c r="AJ193" s="1165"/>
      <c r="AK193" s="1165"/>
      <c r="AL193" s="1165"/>
      <c r="AM193" s="1165"/>
      <c r="AN193" s="1165"/>
      <c r="AO193" s="1165"/>
      <c r="AP193" s="1165"/>
      <c r="AQ193" s="1165"/>
      <c r="AR193" s="1165"/>
      <c r="AS193" s="1165"/>
      <c r="AT193" s="1165"/>
      <c r="AU193" s="1165"/>
      <c r="AV193" s="1165"/>
      <c r="AW193" s="1165"/>
      <c r="AX193" s="1165"/>
      <c r="AY193" s="1165"/>
      <c r="AZ193" s="1165"/>
      <c r="BA193" s="1165"/>
      <c r="BB193" s="1165"/>
      <c r="BC193" s="1165"/>
      <c r="BD193" s="1165"/>
      <c r="BE193" s="1165"/>
      <c r="BF193" s="1165"/>
      <c r="BG193" s="1165"/>
      <c r="BH193" s="1165"/>
      <c r="BI193" s="1165"/>
      <c r="BJ193" s="1165"/>
    </row>
    <row r="194" spans="1:62" ht="18" x14ac:dyDescent="0.35">
      <c r="A194" s="17" t="s">
        <v>29</v>
      </c>
      <c r="B194" s="40"/>
      <c r="C194" s="40"/>
      <c r="D194" s="40"/>
      <c r="E194" s="40"/>
      <c r="F194" s="40"/>
      <c r="G194" s="40"/>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554"/>
      <c r="AG194" s="1163"/>
      <c r="AH194" s="1163"/>
      <c r="AI194" s="1163"/>
      <c r="AJ194" s="1165"/>
      <c r="AK194" s="1165"/>
      <c r="AL194" s="1165"/>
      <c r="AM194" s="1165"/>
      <c r="AN194" s="1165"/>
      <c r="AO194" s="1165"/>
      <c r="AP194" s="1165"/>
      <c r="AQ194" s="1165"/>
      <c r="AR194" s="1165"/>
      <c r="AS194" s="1165"/>
      <c r="AT194" s="1165"/>
      <c r="AU194" s="1165"/>
      <c r="AV194" s="1165"/>
      <c r="AW194" s="1165"/>
      <c r="AX194" s="1165"/>
      <c r="AY194" s="1165"/>
      <c r="AZ194" s="1165"/>
      <c r="BA194" s="1165"/>
      <c r="BB194" s="1165"/>
      <c r="BC194" s="1165"/>
      <c r="BD194" s="1165"/>
      <c r="BE194" s="1165"/>
      <c r="BF194" s="1165"/>
      <c r="BG194" s="1165"/>
      <c r="BH194" s="1165"/>
      <c r="BI194" s="1165"/>
      <c r="BJ194" s="1165"/>
    </row>
    <row r="195" spans="1:62" ht="18" x14ac:dyDescent="0.35">
      <c r="A195" s="17" t="s">
        <v>30</v>
      </c>
      <c r="B195" s="40"/>
      <c r="C195" s="40"/>
      <c r="D195" s="40"/>
      <c r="E195" s="40"/>
      <c r="F195" s="40"/>
      <c r="G195" s="40"/>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554"/>
      <c r="AG195" s="1163"/>
      <c r="AH195" s="1163"/>
      <c r="AI195" s="1163"/>
      <c r="AJ195" s="1165"/>
      <c r="AK195" s="1165"/>
      <c r="AL195" s="1165"/>
      <c r="AM195" s="1165"/>
      <c r="AN195" s="1165"/>
      <c r="AO195" s="1165"/>
      <c r="AP195" s="1165"/>
      <c r="AQ195" s="1165"/>
      <c r="AR195" s="1165"/>
      <c r="AS195" s="1165"/>
      <c r="AT195" s="1165"/>
      <c r="AU195" s="1165"/>
      <c r="AV195" s="1165"/>
      <c r="AW195" s="1165"/>
      <c r="AX195" s="1165"/>
      <c r="AY195" s="1165"/>
      <c r="AZ195" s="1165"/>
      <c r="BA195" s="1165"/>
      <c r="BB195" s="1165"/>
      <c r="BC195" s="1165"/>
      <c r="BD195" s="1165"/>
      <c r="BE195" s="1165"/>
      <c r="BF195" s="1165"/>
      <c r="BG195" s="1165"/>
      <c r="BH195" s="1165"/>
      <c r="BI195" s="1165"/>
      <c r="BJ195" s="1165"/>
    </row>
    <row r="196" spans="1:62" ht="18" x14ac:dyDescent="0.3">
      <c r="A196" s="1547" t="s">
        <v>62</v>
      </c>
      <c r="B196" s="1548"/>
      <c r="C196" s="1548"/>
      <c r="D196" s="1548"/>
      <c r="E196" s="1548"/>
      <c r="F196" s="1548"/>
      <c r="G196" s="1548"/>
      <c r="H196" s="1548"/>
      <c r="I196" s="1548"/>
      <c r="J196" s="1548"/>
      <c r="K196" s="1548"/>
      <c r="L196" s="1548"/>
      <c r="M196" s="1548"/>
      <c r="N196" s="1548"/>
      <c r="O196" s="1548"/>
      <c r="P196" s="1548"/>
      <c r="Q196" s="1548"/>
      <c r="R196" s="1548"/>
      <c r="S196" s="1548"/>
      <c r="T196" s="1548"/>
      <c r="U196" s="1548"/>
      <c r="V196" s="1548"/>
      <c r="W196" s="1548"/>
      <c r="X196" s="1548"/>
      <c r="Y196" s="1548"/>
      <c r="Z196" s="1548"/>
      <c r="AA196" s="1548"/>
      <c r="AB196" s="1548"/>
      <c r="AC196" s="1548"/>
      <c r="AD196" s="1548"/>
      <c r="AE196" s="1549"/>
      <c r="AF196" s="1554"/>
      <c r="AG196" s="1163"/>
      <c r="AH196" s="1163"/>
      <c r="AI196" s="1163"/>
      <c r="AJ196" s="1165"/>
      <c r="AK196" s="1165"/>
      <c r="AL196" s="1165"/>
      <c r="AM196" s="1165"/>
      <c r="AN196" s="1165"/>
      <c r="AO196" s="1165"/>
      <c r="AP196" s="1165"/>
      <c r="AQ196" s="1165"/>
      <c r="AR196" s="1165"/>
      <c r="AS196" s="1165"/>
      <c r="AT196" s="1165"/>
      <c r="AU196" s="1165"/>
      <c r="AV196" s="1165"/>
      <c r="AW196" s="1165"/>
      <c r="AX196" s="1165"/>
      <c r="AY196" s="1165"/>
      <c r="AZ196" s="1165"/>
      <c r="BA196" s="1165"/>
      <c r="BB196" s="1165"/>
      <c r="BC196" s="1165"/>
      <c r="BD196" s="1165"/>
      <c r="BE196" s="1165"/>
      <c r="BF196" s="1165"/>
      <c r="BG196" s="1165"/>
      <c r="BH196" s="1165"/>
      <c r="BI196" s="1165"/>
      <c r="BJ196" s="1165"/>
    </row>
    <row r="197" spans="1:62" ht="17.399999999999999" x14ac:dyDescent="0.3">
      <c r="A197" s="14" t="s">
        <v>26</v>
      </c>
      <c r="B197" s="11">
        <f>H197+J197+L197+N197+P197+R197+T197+V197+X197+Z197+AB197+AD197</f>
        <v>34419.800000000003</v>
      </c>
      <c r="C197" s="11">
        <f>C198+C199+C200+C201</f>
        <v>15611.300000000001</v>
      </c>
      <c r="D197" s="11">
        <f>D198+D199+D200+D201</f>
        <v>13220.599999999999</v>
      </c>
      <c r="E197" s="11">
        <f>E198+E199+E200+E201</f>
        <v>13220.599999999999</v>
      </c>
      <c r="F197" s="16">
        <f>E197/B197*100</f>
        <v>38.409868738342453</v>
      </c>
      <c r="G197" s="16">
        <f>E197/C197*100</f>
        <v>84.686092766137335</v>
      </c>
      <c r="H197" s="11">
        <f t="shared" ref="H197:AE197" si="206">H198+H199+H200+H201</f>
        <v>2945.3</v>
      </c>
      <c r="I197" s="11">
        <f t="shared" si="206"/>
        <v>1558.4</v>
      </c>
      <c r="J197" s="11">
        <f t="shared" si="206"/>
        <v>3576.4</v>
      </c>
      <c r="K197" s="11">
        <f t="shared" si="206"/>
        <v>3745.5</v>
      </c>
      <c r="L197" s="11">
        <f t="shared" si="206"/>
        <v>2920.7</v>
      </c>
      <c r="M197" s="11">
        <f t="shared" si="206"/>
        <v>2471.6999999999998</v>
      </c>
      <c r="N197" s="11">
        <f t="shared" si="206"/>
        <v>3170</v>
      </c>
      <c r="O197" s="11">
        <f t="shared" si="206"/>
        <v>3280.1</v>
      </c>
      <c r="P197" s="11">
        <f t="shared" si="206"/>
        <v>2998.9</v>
      </c>
      <c r="Q197" s="11">
        <f t="shared" si="206"/>
        <v>2164.9</v>
      </c>
      <c r="R197" s="11">
        <f t="shared" si="206"/>
        <v>3292.4</v>
      </c>
      <c r="S197" s="11">
        <f t="shared" si="206"/>
        <v>0</v>
      </c>
      <c r="T197" s="11">
        <f t="shared" si="206"/>
        <v>3428.2</v>
      </c>
      <c r="U197" s="11">
        <f t="shared" si="206"/>
        <v>0</v>
      </c>
      <c r="V197" s="11">
        <f t="shared" si="206"/>
        <v>2079.1999999999998</v>
      </c>
      <c r="W197" s="11">
        <f t="shared" si="206"/>
        <v>0</v>
      </c>
      <c r="X197" s="11">
        <f t="shared" si="206"/>
        <v>2133.3000000000002</v>
      </c>
      <c r="Y197" s="11">
        <f t="shared" si="206"/>
        <v>0</v>
      </c>
      <c r="Z197" s="11">
        <f t="shared" si="206"/>
        <v>2969.3</v>
      </c>
      <c r="AA197" s="11">
        <f t="shared" si="206"/>
        <v>0</v>
      </c>
      <c r="AB197" s="11">
        <f t="shared" si="206"/>
        <v>2402.3000000000002</v>
      </c>
      <c r="AC197" s="11">
        <f t="shared" si="206"/>
        <v>0</v>
      </c>
      <c r="AD197" s="11">
        <f t="shared" si="206"/>
        <v>2503.8000000000002</v>
      </c>
      <c r="AE197" s="11">
        <f t="shared" si="206"/>
        <v>0</v>
      </c>
      <c r="AF197" s="1554"/>
      <c r="AG197" s="1163"/>
      <c r="AH197" s="1163"/>
      <c r="AI197" s="1163"/>
      <c r="AJ197" s="1165"/>
      <c r="AK197" s="1165"/>
      <c r="AL197" s="1165"/>
      <c r="AM197" s="1165"/>
      <c r="AN197" s="1165"/>
      <c r="AO197" s="1165"/>
      <c r="AP197" s="1165"/>
      <c r="AQ197" s="1165"/>
      <c r="AR197" s="1165"/>
      <c r="AS197" s="1165"/>
      <c r="AT197" s="1165"/>
      <c r="AU197" s="1165"/>
      <c r="AV197" s="1165"/>
      <c r="AW197" s="1165"/>
      <c r="AX197" s="1165"/>
      <c r="AY197" s="1165"/>
      <c r="AZ197" s="1165"/>
      <c r="BA197" s="1165"/>
      <c r="BB197" s="1165"/>
      <c r="BC197" s="1165"/>
      <c r="BD197" s="1165"/>
      <c r="BE197" s="1165"/>
      <c r="BF197" s="1165"/>
      <c r="BG197" s="1165"/>
      <c r="BH197" s="1165"/>
      <c r="BI197" s="1165"/>
      <c r="BJ197" s="1165"/>
    </row>
    <row r="198" spans="1:62" ht="18" x14ac:dyDescent="0.35">
      <c r="A198" s="17" t="s">
        <v>27</v>
      </c>
      <c r="B198" s="40"/>
      <c r="C198" s="40"/>
      <c r="D198" s="40"/>
      <c r="E198" s="40"/>
      <c r="F198" s="40"/>
      <c r="G198" s="40"/>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554"/>
      <c r="AG198" s="1163"/>
      <c r="AH198" s="1163"/>
      <c r="AI198" s="1163"/>
      <c r="AJ198" s="1165"/>
      <c r="AK198" s="1165"/>
      <c r="AL198" s="1165"/>
      <c r="AM198" s="1165"/>
      <c r="AN198" s="1165"/>
      <c r="AO198" s="1165"/>
      <c r="AP198" s="1165"/>
      <c r="AQ198" s="1165"/>
      <c r="AR198" s="1165"/>
      <c r="AS198" s="1165"/>
      <c r="AT198" s="1165"/>
      <c r="AU198" s="1165"/>
      <c r="AV198" s="1165"/>
      <c r="AW198" s="1165"/>
      <c r="AX198" s="1165"/>
      <c r="AY198" s="1165"/>
      <c r="AZ198" s="1165"/>
      <c r="BA198" s="1165"/>
      <c r="BB198" s="1165"/>
      <c r="BC198" s="1165"/>
      <c r="BD198" s="1165"/>
      <c r="BE198" s="1165"/>
      <c r="BF198" s="1165"/>
      <c r="BG198" s="1165"/>
      <c r="BH198" s="1165"/>
      <c r="BI198" s="1165"/>
      <c r="BJ198" s="1165"/>
    </row>
    <row r="199" spans="1:62" ht="18" x14ac:dyDescent="0.35">
      <c r="A199" s="41" t="s">
        <v>28</v>
      </c>
      <c r="B199" s="25">
        <f>H199+J199+L199+N199+P199+R199+T199+V199+X199+Z199+AB199+AD199</f>
        <v>34419.800000000003</v>
      </c>
      <c r="C199" s="25">
        <f>H199+J199+L199+N199+P199</f>
        <v>15611.300000000001</v>
      </c>
      <c r="D199" s="18">
        <f>E199</f>
        <v>13220.599999999999</v>
      </c>
      <c r="E199" s="25">
        <f>I199+K199+M199+O199+Q199+S199+U199+W199+Y199+AA199+AC199+AE199</f>
        <v>13220.599999999999</v>
      </c>
      <c r="F199" s="19">
        <f>E199/B199*100</f>
        <v>38.409868738342453</v>
      </c>
      <c r="G199" s="19">
        <f>E199/C199*100</f>
        <v>84.686092766137335</v>
      </c>
      <c r="H199" s="25">
        <v>2945.3</v>
      </c>
      <c r="I199" s="25">
        <v>1558.4</v>
      </c>
      <c r="J199" s="25">
        <v>3576.4</v>
      </c>
      <c r="K199" s="25">
        <v>3745.5</v>
      </c>
      <c r="L199" s="25">
        <v>2920.7</v>
      </c>
      <c r="M199" s="25">
        <v>2471.6999999999998</v>
      </c>
      <c r="N199" s="25">
        <v>3170</v>
      </c>
      <c r="O199" s="25">
        <v>3280.1</v>
      </c>
      <c r="P199" s="25">
        <v>2998.9</v>
      </c>
      <c r="Q199" s="25">
        <v>2164.9</v>
      </c>
      <c r="R199" s="25">
        <v>3292.4</v>
      </c>
      <c r="S199" s="25"/>
      <c r="T199" s="25">
        <v>3428.2</v>
      </c>
      <c r="U199" s="25"/>
      <c r="V199" s="25">
        <v>2079.1999999999998</v>
      </c>
      <c r="W199" s="25"/>
      <c r="X199" s="25">
        <v>2133.3000000000002</v>
      </c>
      <c r="Y199" s="25"/>
      <c r="Z199" s="25">
        <v>2969.3</v>
      </c>
      <c r="AA199" s="25"/>
      <c r="AB199" s="25">
        <v>2402.3000000000002</v>
      </c>
      <c r="AC199" s="25"/>
      <c r="AD199" s="25">
        <v>2503.8000000000002</v>
      </c>
      <c r="AE199" s="25"/>
      <c r="AF199" s="1555"/>
      <c r="AG199" s="1163"/>
      <c r="AH199" s="1163"/>
      <c r="AI199" s="1163"/>
      <c r="AJ199" s="1168"/>
      <c r="AK199" s="1168"/>
      <c r="AL199" s="1168"/>
      <c r="AM199" s="1168"/>
      <c r="AN199" s="1168"/>
      <c r="AO199" s="1168"/>
      <c r="AP199" s="1168"/>
      <c r="AQ199" s="1168"/>
      <c r="AR199" s="1168"/>
      <c r="AS199" s="1168"/>
      <c r="AT199" s="1168"/>
      <c r="AU199" s="1168"/>
      <c r="AV199" s="1168"/>
      <c r="AW199" s="1168"/>
      <c r="AX199" s="1168"/>
      <c r="AY199" s="1168"/>
      <c r="AZ199" s="1168"/>
      <c r="BA199" s="1168"/>
      <c r="BB199" s="1168"/>
      <c r="BC199" s="1168"/>
      <c r="BD199" s="1168"/>
      <c r="BE199" s="1168"/>
      <c r="BF199" s="1168"/>
      <c r="BG199" s="1168"/>
      <c r="BH199" s="1168"/>
      <c r="BI199" s="1168"/>
      <c r="BJ199" s="1168"/>
    </row>
    <row r="200" spans="1:62" ht="18" x14ac:dyDescent="0.35">
      <c r="A200" s="17" t="s">
        <v>29</v>
      </c>
      <c r="B200" s="40"/>
      <c r="C200" s="40"/>
      <c r="D200" s="40"/>
      <c r="E200" s="40"/>
      <c r="F200" s="40"/>
      <c r="G200" s="40"/>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39"/>
      <c r="AG200" s="1163"/>
      <c r="AH200" s="1163"/>
      <c r="AI200" s="1163"/>
      <c r="AJ200" s="1165"/>
      <c r="AK200" s="1165"/>
      <c r="AL200" s="1165"/>
      <c r="AM200" s="1165"/>
      <c r="AN200" s="1165"/>
      <c r="AO200" s="1165"/>
      <c r="AP200" s="1165"/>
      <c r="AQ200" s="1165"/>
      <c r="AR200" s="1165"/>
      <c r="AS200" s="1165"/>
      <c r="AT200" s="1165"/>
      <c r="AU200" s="1165"/>
      <c r="AV200" s="1165"/>
      <c r="AW200" s="1165"/>
      <c r="AX200" s="1165"/>
      <c r="AY200" s="1165"/>
      <c r="AZ200" s="1165"/>
      <c r="BA200" s="1165"/>
      <c r="BB200" s="1165"/>
      <c r="BC200" s="1165"/>
      <c r="BD200" s="1165"/>
      <c r="BE200" s="1165"/>
      <c r="BF200" s="1165"/>
      <c r="BG200" s="1165"/>
      <c r="BH200" s="1165"/>
      <c r="BI200" s="1165"/>
      <c r="BJ200" s="1165"/>
    </row>
    <row r="201" spans="1:62" ht="18" x14ac:dyDescent="0.35">
      <c r="A201" s="17" t="s">
        <v>30</v>
      </c>
      <c r="B201" s="40"/>
      <c r="C201" s="40"/>
      <c r="D201" s="40"/>
      <c r="E201" s="40"/>
      <c r="F201" s="40"/>
      <c r="G201" s="40"/>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39"/>
      <c r="AG201" s="1163"/>
      <c r="AH201" s="1163"/>
      <c r="AI201" s="1163"/>
      <c r="AJ201" s="1165"/>
      <c r="AK201" s="1165"/>
      <c r="AL201" s="1165"/>
      <c r="AM201" s="1165"/>
      <c r="AN201" s="1165"/>
      <c r="AO201" s="1165"/>
      <c r="AP201" s="1165"/>
      <c r="AQ201" s="1165"/>
      <c r="AR201" s="1165"/>
      <c r="AS201" s="1165"/>
      <c r="AT201" s="1165"/>
      <c r="AU201" s="1165"/>
      <c r="AV201" s="1165"/>
      <c r="AW201" s="1165"/>
      <c r="AX201" s="1165"/>
      <c r="AY201" s="1165"/>
      <c r="AZ201" s="1165"/>
      <c r="BA201" s="1165"/>
      <c r="BB201" s="1165"/>
      <c r="BC201" s="1165"/>
      <c r="BD201" s="1165"/>
      <c r="BE201" s="1165"/>
      <c r="BF201" s="1165"/>
      <c r="BG201" s="1165"/>
      <c r="BH201" s="1165"/>
      <c r="BI201" s="1165"/>
      <c r="BJ201" s="1165"/>
    </row>
    <row r="202" spans="1:62" ht="20.399999999999999" x14ac:dyDescent="0.3">
      <c r="A202" s="1557" t="s">
        <v>63</v>
      </c>
      <c r="B202" s="1558"/>
      <c r="C202" s="1558"/>
      <c r="D202" s="1558"/>
      <c r="E202" s="1558"/>
      <c r="F202" s="1558"/>
      <c r="G202" s="1558"/>
      <c r="H202" s="1558"/>
      <c r="I202" s="1558"/>
      <c r="J202" s="1558"/>
      <c r="K202" s="1558"/>
      <c r="L202" s="1558"/>
      <c r="M202" s="1558"/>
      <c r="N202" s="1558"/>
      <c r="O202" s="1558"/>
      <c r="P202" s="1558"/>
      <c r="Q202" s="1558"/>
      <c r="R202" s="1558"/>
      <c r="S202" s="1558"/>
      <c r="T202" s="1558"/>
      <c r="U202" s="1558"/>
      <c r="V202" s="1558"/>
      <c r="W202" s="1558"/>
      <c r="X202" s="1558"/>
      <c r="Y202" s="1558"/>
      <c r="Z202" s="1558"/>
      <c r="AA202" s="1558"/>
      <c r="AB202" s="1558"/>
      <c r="AC202" s="1558"/>
      <c r="AD202" s="1558"/>
      <c r="AE202" s="1559"/>
      <c r="AF202" s="39"/>
      <c r="AG202" s="1163"/>
      <c r="AH202" s="1163"/>
      <c r="AI202" s="1163"/>
      <c r="AJ202" s="1165"/>
      <c r="AK202" s="1165"/>
      <c r="AL202" s="1165"/>
      <c r="AM202" s="1165"/>
      <c r="AN202" s="1165"/>
      <c r="AO202" s="1165"/>
      <c r="AP202" s="1165"/>
      <c r="AQ202" s="1165"/>
      <c r="AR202" s="1165"/>
      <c r="AS202" s="1165"/>
      <c r="AT202" s="1165"/>
      <c r="AU202" s="1165"/>
      <c r="AV202" s="1165"/>
      <c r="AW202" s="1165"/>
      <c r="AX202" s="1165"/>
      <c r="AY202" s="1165"/>
      <c r="AZ202" s="1165"/>
      <c r="BA202" s="1165"/>
      <c r="BB202" s="1165"/>
      <c r="BC202" s="1165"/>
      <c r="BD202" s="1165"/>
      <c r="BE202" s="1165"/>
      <c r="BF202" s="1165"/>
      <c r="BG202" s="1165"/>
      <c r="BH202" s="1165"/>
      <c r="BI202" s="1165"/>
      <c r="BJ202" s="1165"/>
    </row>
    <row r="203" spans="1:62" ht="17.399999999999999" x14ac:dyDescent="0.3">
      <c r="A203" s="14" t="s">
        <v>26</v>
      </c>
      <c r="B203" s="42">
        <f>B204</f>
        <v>11</v>
      </c>
      <c r="C203" s="42">
        <f t="shared" ref="C203:AE203" si="207">C204</f>
        <v>7</v>
      </c>
      <c r="D203" s="42">
        <f t="shared" si="207"/>
        <v>2</v>
      </c>
      <c r="E203" s="42">
        <f t="shared" si="207"/>
        <v>2</v>
      </c>
      <c r="F203" s="43">
        <f>E203/B203*100</f>
        <v>18.181818181818183</v>
      </c>
      <c r="G203" s="43">
        <f>E203/C203*100</f>
        <v>28.571428571428569</v>
      </c>
      <c r="H203" s="44">
        <f t="shared" si="207"/>
        <v>2</v>
      </c>
      <c r="I203" s="44">
        <f t="shared" si="207"/>
        <v>0</v>
      </c>
      <c r="J203" s="44">
        <f t="shared" si="207"/>
        <v>2</v>
      </c>
      <c r="K203" s="44">
        <f t="shared" si="207"/>
        <v>0</v>
      </c>
      <c r="L203" s="44">
        <f t="shared" si="207"/>
        <v>0</v>
      </c>
      <c r="M203" s="44">
        <f t="shared" si="207"/>
        <v>0</v>
      </c>
      <c r="N203" s="44">
        <f t="shared" si="207"/>
        <v>3</v>
      </c>
      <c r="O203" s="44">
        <f t="shared" si="207"/>
        <v>2</v>
      </c>
      <c r="P203" s="44">
        <f t="shared" si="207"/>
        <v>0</v>
      </c>
      <c r="Q203" s="44">
        <f t="shared" si="207"/>
        <v>0</v>
      </c>
      <c r="R203" s="44">
        <f t="shared" si="207"/>
        <v>0</v>
      </c>
      <c r="S203" s="44">
        <f t="shared" si="207"/>
        <v>0</v>
      </c>
      <c r="T203" s="44">
        <f t="shared" si="207"/>
        <v>0</v>
      </c>
      <c r="U203" s="44">
        <f t="shared" si="207"/>
        <v>0</v>
      </c>
      <c r="V203" s="44">
        <f t="shared" si="207"/>
        <v>2</v>
      </c>
      <c r="W203" s="44">
        <f t="shared" si="207"/>
        <v>0</v>
      </c>
      <c r="X203" s="44">
        <f t="shared" si="207"/>
        <v>0</v>
      </c>
      <c r="Y203" s="44">
        <f t="shared" si="207"/>
        <v>0</v>
      </c>
      <c r="Z203" s="44">
        <f t="shared" si="207"/>
        <v>0</v>
      </c>
      <c r="AA203" s="44">
        <f t="shared" si="207"/>
        <v>0</v>
      </c>
      <c r="AB203" s="44">
        <f t="shared" si="207"/>
        <v>2</v>
      </c>
      <c r="AC203" s="44">
        <f t="shared" si="207"/>
        <v>0</v>
      </c>
      <c r="AD203" s="44">
        <f t="shared" si="207"/>
        <v>0</v>
      </c>
      <c r="AE203" s="44">
        <f t="shared" si="207"/>
        <v>0</v>
      </c>
      <c r="AF203" s="45"/>
      <c r="AG203" s="1163"/>
      <c r="AH203" s="1163"/>
      <c r="AI203" s="1163"/>
      <c r="AJ203" s="1165"/>
      <c r="AK203" s="1165"/>
      <c r="AL203" s="1165"/>
      <c r="AM203" s="1165"/>
      <c r="AN203" s="1165"/>
      <c r="AO203" s="1165"/>
      <c r="AP203" s="1165"/>
      <c r="AQ203" s="1165"/>
      <c r="AR203" s="1165"/>
      <c r="AS203" s="1165"/>
      <c r="AT203" s="1165"/>
      <c r="AU203" s="1165"/>
      <c r="AV203" s="1165"/>
      <c r="AW203" s="1165"/>
      <c r="AX203" s="1165"/>
      <c r="AY203" s="1165"/>
      <c r="AZ203" s="1165"/>
      <c r="BA203" s="1165"/>
      <c r="BB203" s="1165"/>
      <c r="BC203" s="1165"/>
      <c r="BD203" s="1165"/>
      <c r="BE203" s="1165"/>
      <c r="BF203" s="1165"/>
      <c r="BG203" s="1165"/>
      <c r="BH203" s="1165"/>
      <c r="BI203" s="1165"/>
      <c r="BJ203" s="1165"/>
    </row>
    <row r="204" spans="1:62" ht="18" x14ac:dyDescent="0.35">
      <c r="A204" s="17" t="s">
        <v>28</v>
      </c>
      <c r="B204" s="18">
        <f>B207</f>
        <v>11</v>
      </c>
      <c r="C204" s="18">
        <f t="shared" ref="C204:E204" si="208">C207</f>
        <v>7</v>
      </c>
      <c r="D204" s="18">
        <f t="shared" si="208"/>
        <v>2</v>
      </c>
      <c r="E204" s="18">
        <f t="shared" si="208"/>
        <v>2</v>
      </c>
      <c r="F204" s="46">
        <f>E204/B204*100</f>
        <v>18.181818181818183</v>
      </c>
      <c r="G204" s="46">
        <f>E204/C204*100</f>
        <v>28.571428571428569</v>
      </c>
      <c r="H204" s="18">
        <f>H207</f>
        <v>2</v>
      </c>
      <c r="I204" s="18">
        <f t="shared" ref="I204:AE204" si="209">I207</f>
        <v>0</v>
      </c>
      <c r="J204" s="18">
        <f t="shared" si="209"/>
        <v>2</v>
      </c>
      <c r="K204" s="18">
        <f t="shared" si="209"/>
        <v>0</v>
      </c>
      <c r="L204" s="18">
        <f t="shared" si="209"/>
        <v>0</v>
      </c>
      <c r="M204" s="18">
        <f t="shared" si="209"/>
        <v>0</v>
      </c>
      <c r="N204" s="18">
        <f t="shared" si="209"/>
        <v>3</v>
      </c>
      <c r="O204" s="18">
        <f t="shared" si="209"/>
        <v>2</v>
      </c>
      <c r="P204" s="18">
        <f t="shared" si="209"/>
        <v>0</v>
      </c>
      <c r="Q204" s="18">
        <f t="shared" si="209"/>
        <v>0</v>
      </c>
      <c r="R204" s="18">
        <f t="shared" si="209"/>
        <v>0</v>
      </c>
      <c r="S204" s="18">
        <f t="shared" si="209"/>
        <v>0</v>
      </c>
      <c r="T204" s="18">
        <f t="shared" si="209"/>
        <v>0</v>
      </c>
      <c r="U204" s="18">
        <f t="shared" si="209"/>
        <v>0</v>
      </c>
      <c r="V204" s="18">
        <f t="shared" si="209"/>
        <v>2</v>
      </c>
      <c r="W204" s="18">
        <f t="shared" si="209"/>
        <v>0</v>
      </c>
      <c r="X204" s="18">
        <f t="shared" si="209"/>
        <v>0</v>
      </c>
      <c r="Y204" s="18">
        <f t="shared" si="209"/>
        <v>0</v>
      </c>
      <c r="Z204" s="18">
        <f t="shared" si="209"/>
        <v>0</v>
      </c>
      <c r="AA204" s="18">
        <f t="shared" si="209"/>
        <v>0</v>
      </c>
      <c r="AB204" s="18">
        <f t="shared" si="209"/>
        <v>2</v>
      </c>
      <c r="AC204" s="18">
        <f t="shared" si="209"/>
        <v>0</v>
      </c>
      <c r="AD204" s="18">
        <f t="shared" si="209"/>
        <v>0</v>
      </c>
      <c r="AE204" s="18">
        <f t="shared" si="209"/>
        <v>0</v>
      </c>
      <c r="AF204" s="39"/>
      <c r="AG204" s="1163"/>
      <c r="AH204" s="1163"/>
      <c r="AI204" s="1163"/>
      <c r="AJ204" s="1165"/>
      <c r="AK204" s="1165"/>
      <c r="AL204" s="1165"/>
      <c r="AM204" s="1165"/>
      <c r="AN204" s="1165"/>
      <c r="AO204" s="1165"/>
      <c r="AP204" s="1165"/>
      <c r="AQ204" s="1165"/>
      <c r="AR204" s="1165"/>
      <c r="AS204" s="1165"/>
      <c r="AT204" s="1165"/>
      <c r="AU204" s="1165"/>
      <c r="AV204" s="1165"/>
      <c r="AW204" s="1165"/>
      <c r="AX204" s="1165"/>
      <c r="AY204" s="1165"/>
      <c r="AZ204" s="1165"/>
      <c r="BA204" s="1165"/>
      <c r="BB204" s="1165"/>
      <c r="BC204" s="1165"/>
      <c r="BD204" s="1165"/>
      <c r="BE204" s="1165"/>
      <c r="BF204" s="1165"/>
      <c r="BG204" s="1165"/>
      <c r="BH204" s="1165"/>
      <c r="BI204" s="1165"/>
      <c r="BJ204" s="1165"/>
    </row>
    <row r="205" spans="1:62" ht="18" x14ac:dyDescent="0.3">
      <c r="A205" s="1547" t="s">
        <v>64</v>
      </c>
      <c r="B205" s="1548"/>
      <c r="C205" s="1548"/>
      <c r="D205" s="1548"/>
      <c r="E205" s="1548"/>
      <c r="F205" s="1548"/>
      <c r="G205" s="1548"/>
      <c r="H205" s="1548"/>
      <c r="I205" s="1548"/>
      <c r="J205" s="1548"/>
      <c r="K205" s="1548"/>
      <c r="L205" s="1548"/>
      <c r="M205" s="1548"/>
      <c r="N205" s="1548"/>
      <c r="O205" s="1548"/>
      <c r="P205" s="1548"/>
      <c r="Q205" s="1548"/>
      <c r="R205" s="1548"/>
      <c r="S205" s="1548"/>
      <c r="T205" s="1548"/>
      <c r="U205" s="1548"/>
      <c r="V205" s="1548"/>
      <c r="W205" s="1548"/>
      <c r="X205" s="1548"/>
      <c r="Y205" s="1548"/>
      <c r="Z205" s="1548"/>
      <c r="AA205" s="1548"/>
      <c r="AB205" s="1548"/>
      <c r="AC205" s="1548"/>
      <c r="AD205" s="1548"/>
      <c r="AE205" s="1549"/>
      <c r="AF205" s="39"/>
      <c r="AG205" s="1163"/>
      <c r="AH205" s="1163"/>
      <c r="AI205" s="1163"/>
      <c r="AJ205" s="1165"/>
      <c r="AK205" s="1165"/>
      <c r="AL205" s="1165"/>
      <c r="AM205" s="1165"/>
      <c r="AN205" s="1165"/>
      <c r="AO205" s="1165"/>
      <c r="AP205" s="1165"/>
      <c r="AQ205" s="1165"/>
      <c r="AR205" s="1165"/>
      <c r="AS205" s="1165"/>
      <c r="AT205" s="1165"/>
      <c r="AU205" s="1165"/>
      <c r="AV205" s="1165"/>
      <c r="AW205" s="1165"/>
      <c r="AX205" s="1165"/>
      <c r="AY205" s="1165"/>
      <c r="AZ205" s="1165"/>
      <c r="BA205" s="1165"/>
      <c r="BB205" s="1165"/>
      <c r="BC205" s="1165"/>
      <c r="BD205" s="1165"/>
      <c r="BE205" s="1165"/>
      <c r="BF205" s="1165"/>
      <c r="BG205" s="1165"/>
      <c r="BH205" s="1165"/>
      <c r="BI205" s="1165"/>
      <c r="BJ205" s="1165"/>
    </row>
    <row r="206" spans="1:62" ht="17.399999999999999" x14ac:dyDescent="0.3">
      <c r="A206" s="14" t="s">
        <v>26</v>
      </c>
      <c r="B206" s="42">
        <f>B207</f>
        <v>11</v>
      </c>
      <c r="C206" s="42">
        <f t="shared" ref="C206:AE206" si="210">C207</f>
        <v>7</v>
      </c>
      <c r="D206" s="42">
        <f t="shared" si="210"/>
        <v>2</v>
      </c>
      <c r="E206" s="42">
        <f t="shared" si="210"/>
        <v>2</v>
      </c>
      <c r="F206" s="42">
        <f>E206/B206*100</f>
        <v>18.181818181818183</v>
      </c>
      <c r="G206" s="42">
        <f>E206/C206*100</f>
        <v>28.571428571428569</v>
      </c>
      <c r="H206" s="44">
        <f t="shared" si="210"/>
        <v>2</v>
      </c>
      <c r="I206" s="44">
        <f t="shared" si="210"/>
        <v>0</v>
      </c>
      <c r="J206" s="44">
        <f t="shared" si="210"/>
        <v>2</v>
      </c>
      <c r="K206" s="44">
        <f t="shared" si="210"/>
        <v>0</v>
      </c>
      <c r="L206" s="44">
        <f t="shared" si="210"/>
        <v>0</v>
      </c>
      <c r="M206" s="44">
        <f t="shared" si="210"/>
        <v>0</v>
      </c>
      <c r="N206" s="44">
        <f t="shared" si="210"/>
        <v>3</v>
      </c>
      <c r="O206" s="44">
        <f t="shared" si="210"/>
        <v>2</v>
      </c>
      <c r="P206" s="44">
        <f t="shared" si="210"/>
        <v>0</v>
      </c>
      <c r="Q206" s="44">
        <f t="shared" si="210"/>
        <v>0</v>
      </c>
      <c r="R206" s="44">
        <f t="shared" si="210"/>
        <v>0</v>
      </c>
      <c r="S206" s="44">
        <f t="shared" si="210"/>
        <v>0</v>
      </c>
      <c r="T206" s="44">
        <f t="shared" si="210"/>
        <v>0</v>
      </c>
      <c r="U206" s="44">
        <f t="shared" si="210"/>
        <v>0</v>
      </c>
      <c r="V206" s="44">
        <f t="shared" si="210"/>
        <v>2</v>
      </c>
      <c r="W206" s="44">
        <f t="shared" si="210"/>
        <v>0</v>
      </c>
      <c r="X206" s="44">
        <f t="shared" si="210"/>
        <v>0</v>
      </c>
      <c r="Y206" s="44">
        <f t="shared" si="210"/>
        <v>0</v>
      </c>
      <c r="Z206" s="44">
        <f t="shared" si="210"/>
        <v>0</v>
      </c>
      <c r="AA206" s="44">
        <f t="shared" si="210"/>
        <v>0</v>
      </c>
      <c r="AB206" s="44">
        <f t="shared" si="210"/>
        <v>2</v>
      </c>
      <c r="AC206" s="44">
        <f t="shared" si="210"/>
        <v>0</v>
      </c>
      <c r="AD206" s="44">
        <f t="shared" si="210"/>
        <v>0</v>
      </c>
      <c r="AE206" s="44">
        <f t="shared" si="210"/>
        <v>0</v>
      </c>
      <c r="AF206" s="45"/>
      <c r="AG206" s="1163"/>
      <c r="AH206" s="1163"/>
      <c r="AI206" s="1163"/>
      <c r="AJ206" s="1165"/>
      <c r="AK206" s="1165"/>
      <c r="AL206" s="1165"/>
      <c r="AM206" s="1165"/>
      <c r="AN206" s="1165"/>
      <c r="AO206" s="1165"/>
      <c r="AP206" s="1165"/>
      <c r="AQ206" s="1165"/>
      <c r="AR206" s="1165"/>
      <c r="AS206" s="1165"/>
      <c r="AT206" s="1165"/>
      <c r="AU206" s="1165"/>
      <c r="AV206" s="1165"/>
      <c r="AW206" s="1165"/>
      <c r="AX206" s="1165"/>
      <c r="AY206" s="1165"/>
      <c r="AZ206" s="1165"/>
      <c r="BA206" s="1165"/>
      <c r="BB206" s="1165"/>
      <c r="BC206" s="1165"/>
      <c r="BD206" s="1165"/>
      <c r="BE206" s="1165"/>
      <c r="BF206" s="1165"/>
      <c r="BG206" s="1165"/>
      <c r="BH206" s="1165"/>
      <c r="BI206" s="1165"/>
      <c r="BJ206" s="1165"/>
    </row>
    <row r="207" spans="1:62" ht="54" x14ac:dyDescent="0.35">
      <c r="A207" s="17" t="s">
        <v>28</v>
      </c>
      <c r="B207" s="18">
        <f>H207+J207+L207+N207+P207+R207+T207+V207+X207+Z207+AB207+AD207</f>
        <v>11</v>
      </c>
      <c r="C207" s="18">
        <f>H207+J207+L207+N207</f>
        <v>7</v>
      </c>
      <c r="D207" s="18">
        <f>E207</f>
        <v>2</v>
      </c>
      <c r="E207" s="18">
        <f>I207+K207+M207+O207+Q207+S207+U207+W207+Y207+AA207+AC207+AE207</f>
        <v>2</v>
      </c>
      <c r="F207" s="1022">
        <f>E207/B207*100</f>
        <v>18.181818181818183</v>
      </c>
      <c r="G207" s="1022">
        <f>E207/C207*100</f>
        <v>28.571428571428569</v>
      </c>
      <c r="H207" s="11">
        <v>2</v>
      </c>
      <c r="I207" s="11"/>
      <c r="J207" s="11">
        <v>2</v>
      </c>
      <c r="K207" s="11"/>
      <c r="L207" s="11"/>
      <c r="M207" s="11"/>
      <c r="N207" s="11">
        <v>3</v>
      </c>
      <c r="O207" s="11">
        <v>2</v>
      </c>
      <c r="P207" s="11"/>
      <c r="Q207" s="11"/>
      <c r="R207" s="11"/>
      <c r="S207" s="11"/>
      <c r="T207" s="11"/>
      <c r="U207" s="11"/>
      <c r="V207" s="11">
        <v>2</v>
      </c>
      <c r="W207" s="11"/>
      <c r="X207" s="11"/>
      <c r="Y207" s="11"/>
      <c r="Z207" s="11"/>
      <c r="AA207" s="11"/>
      <c r="AB207" s="11">
        <v>2</v>
      </c>
      <c r="AC207" s="11"/>
      <c r="AD207" s="11"/>
      <c r="AE207" s="11"/>
      <c r="AF207" s="39" t="s">
        <v>584</v>
      </c>
      <c r="AG207" s="1163"/>
      <c r="AH207" s="1163"/>
      <c r="AI207" s="1163"/>
      <c r="AJ207" s="1165"/>
      <c r="AK207" s="1165"/>
      <c r="AL207" s="1165"/>
      <c r="AM207" s="1165"/>
      <c r="AN207" s="1165"/>
      <c r="AO207" s="1165"/>
      <c r="AP207" s="1165"/>
      <c r="AQ207" s="1165"/>
      <c r="AR207" s="1165"/>
      <c r="AS207" s="1165"/>
      <c r="AT207" s="1165"/>
      <c r="AU207" s="1165"/>
      <c r="AV207" s="1165"/>
      <c r="AW207" s="1165"/>
      <c r="AX207" s="1165"/>
      <c r="AY207" s="1165"/>
      <c r="AZ207" s="1165"/>
      <c r="BA207" s="1165"/>
      <c r="BB207" s="1165"/>
      <c r="BC207" s="1165"/>
      <c r="BD207" s="1165"/>
      <c r="BE207" s="1165"/>
      <c r="BF207" s="1165"/>
      <c r="BG207" s="1165"/>
      <c r="BH207" s="1165"/>
      <c r="BI207" s="1165"/>
      <c r="BJ207" s="1165"/>
    </row>
    <row r="208" spans="1:62" ht="204" x14ac:dyDescent="0.3">
      <c r="A208" s="1153" t="s">
        <v>597</v>
      </c>
      <c r="B208" s="18"/>
      <c r="C208" s="18"/>
      <c r="D208" s="18"/>
      <c r="E208" s="18"/>
      <c r="F208" s="1022"/>
      <c r="G208" s="1022"/>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39"/>
      <c r="AG208" s="1163"/>
      <c r="AH208" s="1163"/>
      <c r="AI208" s="1163"/>
      <c r="AJ208" s="1165"/>
      <c r="AK208" s="1165"/>
      <c r="AL208" s="1165"/>
      <c r="AM208" s="1165"/>
      <c r="AN208" s="1165"/>
      <c r="AO208" s="1165"/>
      <c r="AP208" s="1165"/>
      <c r="AQ208" s="1165"/>
      <c r="AR208" s="1165"/>
      <c r="AS208" s="1165"/>
      <c r="AT208" s="1165"/>
      <c r="AU208" s="1165"/>
      <c r="AV208" s="1165"/>
      <c r="AW208" s="1165"/>
      <c r="AX208" s="1165"/>
      <c r="AY208" s="1165"/>
      <c r="AZ208" s="1165"/>
      <c r="BA208" s="1165"/>
      <c r="BB208" s="1165"/>
      <c r="BC208" s="1165"/>
      <c r="BD208" s="1165"/>
      <c r="BE208" s="1165"/>
      <c r="BF208" s="1165"/>
      <c r="BG208" s="1165"/>
      <c r="BH208" s="1165"/>
      <c r="BI208" s="1165"/>
      <c r="BJ208" s="1165"/>
    </row>
    <row r="209" spans="1:62" ht="17.399999999999999" x14ac:dyDescent="0.3">
      <c r="A209" s="14" t="s">
        <v>26</v>
      </c>
      <c r="B209" s="42">
        <f>B210</f>
        <v>9652.5</v>
      </c>
      <c r="C209" s="42">
        <f>C210</f>
        <v>0</v>
      </c>
      <c r="D209" s="42">
        <f>D210</f>
        <v>0</v>
      </c>
      <c r="E209" s="42">
        <f>E210</f>
        <v>0</v>
      </c>
      <c r="F209" s="43">
        <f>E209/B209*100</f>
        <v>0</v>
      </c>
      <c r="G209" s="43" t="e">
        <f>E209/C209*100</f>
        <v>#DIV/0!</v>
      </c>
      <c r="H209" s="1007">
        <f t="shared" ref="H209:AE209" si="211">H210</f>
        <v>0</v>
      </c>
      <c r="I209" s="1007">
        <f t="shared" si="211"/>
        <v>0</v>
      </c>
      <c r="J209" s="1007">
        <f t="shared" si="211"/>
        <v>0</v>
      </c>
      <c r="K209" s="1007">
        <f t="shared" si="211"/>
        <v>0</v>
      </c>
      <c r="L209" s="1007">
        <f t="shared" si="211"/>
        <v>0</v>
      </c>
      <c r="M209" s="1007">
        <f t="shared" si="211"/>
        <v>0</v>
      </c>
      <c r="N209" s="1007">
        <f t="shared" si="211"/>
        <v>0</v>
      </c>
      <c r="O209" s="1007">
        <f t="shared" si="211"/>
        <v>0</v>
      </c>
      <c r="P209" s="1007">
        <f t="shared" si="211"/>
        <v>0</v>
      </c>
      <c r="Q209" s="1007">
        <f t="shared" si="211"/>
        <v>0</v>
      </c>
      <c r="R209" s="1007">
        <f t="shared" si="211"/>
        <v>0</v>
      </c>
      <c r="S209" s="1007">
        <f t="shared" si="211"/>
        <v>0</v>
      </c>
      <c r="T209" s="1007">
        <f t="shared" si="211"/>
        <v>0</v>
      </c>
      <c r="U209" s="1007">
        <f t="shared" si="211"/>
        <v>0</v>
      </c>
      <c r="V209" s="1007">
        <f t="shared" si="211"/>
        <v>0</v>
      </c>
      <c r="W209" s="1007">
        <f t="shared" si="211"/>
        <v>0</v>
      </c>
      <c r="X209" s="1007">
        <f t="shared" si="211"/>
        <v>9652.5</v>
      </c>
      <c r="Y209" s="1007">
        <f t="shared" si="211"/>
        <v>0</v>
      </c>
      <c r="Z209" s="1007">
        <f t="shared" si="211"/>
        <v>0</v>
      </c>
      <c r="AA209" s="1007">
        <f t="shared" si="211"/>
        <v>0</v>
      </c>
      <c r="AB209" s="1007">
        <f t="shared" si="211"/>
        <v>0</v>
      </c>
      <c r="AC209" s="1007">
        <f t="shared" si="211"/>
        <v>0</v>
      </c>
      <c r="AD209" s="1007">
        <f t="shared" si="211"/>
        <v>0</v>
      </c>
      <c r="AE209" s="1007">
        <f t="shared" si="211"/>
        <v>0</v>
      </c>
      <c r="AF209" s="45"/>
      <c r="AG209" s="1163"/>
      <c r="AH209" s="1163"/>
      <c r="AI209" s="1163"/>
      <c r="AJ209" s="1165"/>
      <c r="AK209" s="1165"/>
      <c r="AL209" s="1165"/>
      <c r="AM209" s="1165"/>
      <c r="AN209" s="1165"/>
      <c r="AO209" s="1165"/>
      <c r="AP209" s="1165"/>
      <c r="AQ209" s="1165"/>
      <c r="AR209" s="1165"/>
      <c r="AS209" s="1165"/>
      <c r="AT209" s="1165"/>
      <c r="AU209" s="1165"/>
      <c r="AV209" s="1165"/>
      <c r="AW209" s="1165"/>
      <c r="AX209" s="1165"/>
      <c r="AY209" s="1165"/>
      <c r="AZ209" s="1165"/>
      <c r="BA209" s="1165"/>
      <c r="BB209" s="1165"/>
      <c r="BC209" s="1165"/>
      <c r="BD209" s="1165"/>
      <c r="BE209" s="1165"/>
      <c r="BF209" s="1165"/>
      <c r="BG209" s="1165"/>
      <c r="BH209" s="1165"/>
      <c r="BI209" s="1165"/>
      <c r="BJ209" s="1165"/>
    </row>
    <row r="210" spans="1:62" ht="18" x14ac:dyDescent="0.35">
      <c r="A210" s="17" t="s">
        <v>28</v>
      </c>
      <c r="B210" s="18">
        <f>B213</f>
        <v>9652.5</v>
      </c>
      <c r="C210" s="18">
        <f>C213</f>
        <v>0</v>
      </c>
      <c r="D210" s="18">
        <f>D213</f>
        <v>0</v>
      </c>
      <c r="E210" s="18">
        <f>E213</f>
        <v>0</v>
      </c>
      <c r="F210" s="46">
        <f>E210/B210*100</f>
        <v>0</v>
      </c>
      <c r="G210" s="46" t="e">
        <f>E210/C210*100</f>
        <v>#DIV/0!</v>
      </c>
      <c r="H210" s="18">
        <f t="shared" ref="H210:AE210" si="212">H213</f>
        <v>0</v>
      </c>
      <c r="I210" s="18">
        <f t="shared" si="212"/>
        <v>0</v>
      </c>
      <c r="J210" s="18">
        <f t="shared" si="212"/>
        <v>0</v>
      </c>
      <c r="K210" s="18">
        <f t="shared" si="212"/>
        <v>0</v>
      </c>
      <c r="L210" s="18">
        <f t="shared" si="212"/>
        <v>0</v>
      </c>
      <c r="M210" s="18">
        <f t="shared" si="212"/>
        <v>0</v>
      </c>
      <c r="N210" s="18">
        <f t="shared" si="212"/>
        <v>0</v>
      </c>
      <c r="O210" s="18">
        <f t="shared" si="212"/>
        <v>0</v>
      </c>
      <c r="P210" s="18">
        <f t="shared" si="212"/>
        <v>0</v>
      </c>
      <c r="Q210" s="18">
        <f t="shared" si="212"/>
        <v>0</v>
      </c>
      <c r="R210" s="18">
        <f t="shared" si="212"/>
        <v>0</v>
      </c>
      <c r="S210" s="18">
        <f t="shared" si="212"/>
        <v>0</v>
      </c>
      <c r="T210" s="18">
        <f t="shared" si="212"/>
        <v>0</v>
      </c>
      <c r="U210" s="18">
        <f t="shared" si="212"/>
        <v>0</v>
      </c>
      <c r="V210" s="18">
        <f t="shared" si="212"/>
        <v>0</v>
      </c>
      <c r="W210" s="18">
        <f t="shared" si="212"/>
        <v>0</v>
      </c>
      <c r="X210" s="18">
        <f t="shared" si="212"/>
        <v>9652.5</v>
      </c>
      <c r="Y210" s="18">
        <f t="shared" si="212"/>
        <v>0</v>
      </c>
      <c r="Z210" s="18">
        <f t="shared" si="212"/>
        <v>0</v>
      </c>
      <c r="AA210" s="18">
        <f t="shared" si="212"/>
        <v>0</v>
      </c>
      <c r="AB210" s="18">
        <f t="shared" si="212"/>
        <v>0</v>
      </c>
      <c r="AC210" s="18">
        <f t="shared" si="212"/>
        <v>0</v>
      </c>
      <c r="AD210" s="18">
        <f t="shared" si="212"/>
        <v>0</v>
      </c>
      <c r="AE210" s="18">
        <f t="shared" si="212"/>
        <v>0</v>
      </c>
      <c r="AF210" s="39"/>
      <c r="AG210" s="1163"/>
      <c r="AH210" s="1163"/>
      <c r="AI210" s="1163"/>
      <c r="AJ210" s="1165"/>
      <c r="AK210" s="1165"/>
      <c r="AL210" s="1165"/>
      <c r="AM210" s="1165"/>
      <c r="AN210" s="1165"/>
      <c r="AO210" s="1165"/>
      <c r="AP210" s="1165"/>
      <c r="AQ210" s="1165"/>
      <c r="AR210" s="1165"/>
      <c r="AS210" s="1165"/>
      <c r="AT210" s="1165"/>
      <c r="AU210" s="1165"/>
      <c r="AV210" s="1165"/>
      <c r="AW210" s="1165"/>
      <c r="AX210" s="1165"/>
      <c r="AY210" s="1165"/>
      <c r="AZ210" s="1165"/>
      <c r="BA210" s="1165"/>
      <c r="BB210" s="1165"/>
      <c r="BC210" s="1165"/>
      <c r="BD210" s="1165"/>
      <c r="BE210" s="1165"/>
      <c r="BF210" s="1165"/>
      <c r="BG210" s="1165"/>
      <c r="BH210" s="1165"/>
      <c r="BI210" s="1165"/>
      <c r="BJ210" s="1165"/>
    </row>
    <row r="211" spans="1:62" ht="54" x14ac:dyDescent="0.3">
      <c r="A211" s="1149" t="s">
        <v>595</v>
      </c>
      <c r="B211" s="18"/>
      <c r="C211" s="18"/>
      <c r="D211" s="18"/>
      <c r="E211" s="18"/>
      <c r="F211" s="1022"/>
      <c r="G211" s="1022"/>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39"/>
      <c r="AG211" s="1163"/>
      <c r="AH211" s="1163"/>
      <c r="AI211" s="1163"/>
      <c r="AJ211" s="1165"/>
      <c r="AK211" s="1165"/>
      <c r="AL211" s="1165"/>
      <c r="AM211" s="1165"/>
      <c r="AN211" s="1165"/>
      <c r="AO211" s="1165"/>
      <c r="AP211" s="1165"/>
      <c r="AQ211" s="1165"/>
      <c r="AR211" s="1165"/>
      <c r="AS211" s="1165"/>
      <c r="AT211" s="1165"/>
      <c r="AU211" s="1165"/>
      <c r="AV211" s="1165"/>
      <c r="AW211" s="1165"/>
      <c r="AX211" s="1165"/>
      <c r="AY211" s="1165"/>
      <c r="AZ211" s="1165"/>
      <c r="BA211" s="1165"/>
      <c r="BB211" s="1165"/>
      <c r="BC211" s="1165"/>
      <c r="BD211" s="1165"/>
      <c r="BE211" s="1165"/>
      <c r="BF211" s="1165"/>
      <c r="BG211" s="1165"/>
      <c r="BH211" s="1165"/>
      <c r="BI211" s="1165"/>
      <c r="BJ211" s="1165"/>
    </row>
    <row r="212" spans="1:62" ht="17.399999999999999" x14ac:dyDescent="0.3">
      <c r="A212" s="14" t="s">
        <v>26</v>
      </c>
      <c r="B212" s="42">
        <f>B213</f>
        <v>9652.5</v>
      </c>
      <c r="C212" s="42">
        <f>C213</f>
        <v>0</v>
      </c>
      <c r="D212" s="42">
        <f>D213</f>
        <v>0</v>
      </c>
      <c r="E212" s="42">
        <f>E213</f>
        <v>0</v>
      </c>
      <c r="F212" s="42">
        <f>E212/B212*100</f>
        <v>0</v>
      </c>
      <c r="G212" s="42" t="e">
        <f>E212/C212*100</f>
        <v>#DIV/0!</v>
      </c>
      <c r="H212" s="1007">
        <f t="shared" ref="H212:AE212" si="213">H213</f>
        <v>0</v>
      </c>
      <c r="I212" s="1007">
        <f t="shared" si="213"/>
        <v>0</v>
      </c>
      <c r="J212" s="1007">
        <f t="shared" si="213"/>
        <v>0</v>
      </c>
      <c r="K212" s="1007">
        <f t="shared" si="213"/>
        <v>0</v>
      </c>
      <c r="L212" s="1007">
        <f t="shared" si="213"/>
        <v>0</v>
      </c>
      <c r="M212" s="1007">
        <f t="shared" si="213"/>
        <v>0</v>
      </c>
      <c r="N212" s="1007">
        <f t="shared" si="213"/>
        <v>0</v>
      </c>
      <c r="O212" s="1007">
        <f t="shared" si="213"/>
        <v>0</v>
      </c>
      <c r="P212" s="1007">
        <f t="shared" si="213"/>
        <v>0</v>
      </c>
      <c r="Q212" s="1007">
        <f t="shared" si="213"/>
        <v>0</v>
      </c>
      <c r="R212" s="1007">
        <f t="shared" si="213"/>
        <v>0</v>
      </c>
      <c r="S212" s="1007">
        <f t="shared" si="213"/>
        <v>0</v>
      </c>
      <c r="T212" s="1007">
        <f t="shared" si="213"/>
        <v>0</v>
      </c>
      <c r="U212" s="1007">
        <f t="shared" si="213"/>
        <v>0</v>
      </c>
      <c r="V212" s="1007">
        <f t="shared" si="213"/>
        <v>0</v>
      </c>
      <c r="W212" s="1007">
        <f t="shared" si="213"/>
        <v>0</v>
      </c>
      <c r="X212" s="1007">
        <f t="shared" si="213"/>
        <v>9652.5</v>
      </c>
      <c r="Y212" s="1007">
        <f t="shared" si="213"/>
        <v>0</v>
      </c>
      <c r="Z212" s="1007">
        <f t="shared" si="213"/>
        <v>0</v>
      </c>
      <c r="AA212" s="1007">
        <f t="shared" si="213"/>
        <v>0</v>
      </c>
      <c r="AB212" s="1007">
        <f t="shared" si="213"/>
        <v>0</v>
      </c>
      <c r="AC212" s="1007">
        <f t="shared" si="213"/>
        <v>0</v>
      </c>
      <c r="AD212" s="1007">
        <f t="shared" si="213"/>
        <v>0</v>
      </c>
      <c r="AE212" s="1007">
        <f t="shared" si="213"/>
        <v>0</v>
      </c>
      <c r="AF212" s="45"/>
      <c r="AG212" s="1163"/>
      <c r="AH212" s="1163"/>
      <c r="AI212" s="1163"/>
      <c r="AJ212" s="1165"/>
      <c r="AK212" s="1165"/>
      <c r="AL212" s="1165"/>
      <c r="AM212" s="1165"/>
      <c r="AN212" s="1165"/>
      <c r="AO212" s="1165"/>
      <c r="AP212" s="1165"/>
      <c r="AQ212" s="1165"/>
      <c r="AR212" s="1165"/>
      <c r="AS212" s="1165"/>
      <c r="AT212" s="1165"/>
      <c r="AU212" s="1165"/>
      <c r="AV212" s="1165"/>
      <c r="AW212" s="1165"/>
      <c r="AX212" s="1165"/>
      <c r="AY212" s="1165"/>
      <c r="AZ212" s="1165"/>
      <c r="BA212" s="1165"/>
      <c r="BB212" s="1165"/>
      <c r="BC212" s="1165"/>
      <c r="BD212" s="1165"/>
      <c r="BE212" s="1165"/>
      <c r="BF212" s="1165"/>
      <c r="BG212" s="1165"/>
      <c r="BH212" s="1165"/>
      <c r="BI212" s="1165"/>
      <c r="BJ212" s="1165"/>
    </row>
    <row r="213" spans="1:62" ht="18" x14ac:dyDescent="0.35">
      <c r="A213" s="17" t="s">
        <v>28</v>
      </c>
      <c r="B213" s="18">
        <f>H213+J213+L213+N213+P213+R213+T213+V213+X213+Z213+AB213+AD213</f>
        <v>9652.5</v>
      </c>
      <c r="C213" s="18">
        <f>H213+J213+L213</f>
        <v>0</v>
      </c>
      <c r="D213" s="18">
        <f>E213</f>
        <v>0</v>
      </c>
      <c r="E213" s="18">
        <f>I213+K213+M213+O213+Q213+S213+U213+W213+Y213+AA213+AC213+AE213</f>
        <v>0</v>
      </c>
      <c r="F213" s="1022">
        <f>E213/B213*100</f>
        <v>0</v>
      </c>
      <c r="G213" s="1022" t="e">
        <f>E213/C213*100</f>
        <v>#DIV/0!</v>
      </c>
      <c r="H213" s="11"/>
      <c r="I213" s="11"/>
      <c r="J213" s="11"/>
      <c r="K213" s="11"/>
      <c r="L213" s="11"/>
      <c r="M213" s="11"/>
      <c r="N213" s="11"/>
      <c r="O213" s="11"/>
      <c r="P213" s="11"/>
      <c r="Q213" s="11"/>
      <c r="R213" s="11"/>
      <c r="S213" s="11"/>
      <c r="T213" s="11"/>
      <c r="U213" s="11"/>
      <c r="V213" s="11"/>
      <c r="W213" s="11"/>
      <c r="X213" s="11">
        <v>9652.5</v>
      </c>
      <c r="Y213" s="11"/>
      <c r="Z213" s="11"/>
      <c r="AA213" s="11"/>
      <c r="AB213" s="11"/>
      <c r="AC213" s="11"/>
      <c r="AD213" s="11"/>
      <c r="AE213" s="11"/>
      <c r="AF213" s="39" t="s">
        <v>596</v>
      </c>
      <c r="AG213" s="1163"/>
      <c r="AH213" s="1163"/>
      <c r="AI213" s="1163"/>
      <c r="AJ213" s="1165"/>
      <c r="AK213" s="1165"/>
      <c r="AL213" s="1165"/>
      <c r="AM213" s="1165"/>
      <c r="AN213" s="1165"/>
      <c r="AO213" s="1165"/>
      <c r="AP213" s="1165"/>
      <c r="AQ213" s="1165"/>
      <c r="AR213" s="1165"/>
      <c r="AS213" s="1165"/>
      <c r="AT213" s="1165"/>
      <c r="AU213" s="1165"/>
      <c r="AV213" s="1165"/>
      <c r="AW213" s="1165"/>
      <c r="AX213" s="1165"/>
      <c r="AY213" s="1165"/>
      <c r="AZ213" s="1165"/>
      <c r="BA213" s="1165"/>
      <c r="BB213" s="1165"/>
      <c r="BC213" s="1165"/>
      <c r="BD213" s="1165"/>
      <c r="BE213" s="1165"/>
      <c r="BF213" s="1165"/>
      <c r="BG213" s="1165"/>
      <c r="BH213" s="1165"/>
      <c r="BI213" s="1165"/>
      <c r="BJ213" s="1165"/>
    </row>
    <row r="214" spans="1:62" ht="34.799999999999997" x14ac:dyDescent="0.3">
      <c r="A214" s="14" t="s">
        <v>65</v>
      </c>
      <c r="B214" s="47">
        <f>H214+J214+L214+N214+P214+R214+T214+V214+X214+Z214+AB214+AD214</f>
        <v>47971.4</v>
      </c>
      <c r="C214" s="11">
        <f t="shared" ref="C214:E214" si="214">C215+C216+C217+C218</f>
        <v>17627.400000000001</v>
      </c>
      <c r="D214" s="11">
        <f t="shared" si="214"/>
        <v>13955.399999999998</v>
      </c>
      <c r="E214" s="11">
        <f t="shared" si="214"/>
        <v>13955.399999999998</v>
      </c>
      <c r="F214" s="16">
        <f>E214/B214*100</f>
        <v>29.091083437214671</v>
      </c>
      <c r="G214" s="16">
        <f>E214/C214*100</f>
        <v>79.168794036556704</v>
      </c>
      <c r="H214" s="11">
        <f>H215+H216+H217+H218</f>
        <v>2947.3</v>
      </c>
      <c r="I214" s="11">
        <f t="shared" ref="I214:AE214" si="215">I215+I216+I217+I218</f>
        <v>1558.4</v>
      </c>
      <c r="J214" s="11">
        <f t="shared" si="215"/>
        <v>4048.6</v>
      </c>
      <c r="K214" s="11">
        <f t="shared" si="215"/>
        <v>4092.6</v>
      </c>
      <c r="L214" s="11">
        <f t="shared" si="215"/>
        <v>3683.7999999999997</v>
      </c>
      <c r="M214" s="11">
        <f t="shared" si="215"/>
        <v>2648.3999999999996</v>
      </c>
      <c r="N214" s="11">
        <f t="shared" si="215"/>
        <v>3319.7</v>
      </c>
      <c r="O214" s="11">
        <f t="shared" si="215"/>
        <v>3468.4</v>
      </c>
      <c r="P214" s="11">
        <f t="shared" si="215"/>
        <v>3635</v>
      </c>
      <c r="Q214" s="11">
        <f t="shared" si="215"/>
        <v>2189.6</v>
      </c>
      <c r="R214" s="11">
        <f t="shared" si="215"/>
        <v>3694.4</v>
      </c>
      <c r="S214" s="11">
        <f t="shared" si="215"/>
        <v>0</v>
      </c>
      <c r="T214" s="11">
        <f t="shared" si="215"/>
        <v>3655.8999999999996</v>
      </c>
      <c r="U214" s="11">
        <f t="shared" si="215"/>
        <v>0</v>
      </c>
      <c r="V214" s="11">
        <f t="shared" si="215"/>
        <v>2081.1999999999998</v>
      </c>
      <c r="W214" s="11">
        <f t="shared" si="215"/>
        <v>0</v>
      </c>
      <c r="X214" s="11">
        <f t="shared" si="215"/>
        <v>11969.1</v>
      </c>
      <c r="Y214" s="11">
        <f t="shared" si="215"/>
        <v>0</v>
      </c>
      <c r="Z214" s="11">
        <f t="shared" si="215"/>
        <v>3534.4</v>
      </c>
      <c r="AA214" s="11">
        <f t="shared" si="215"/>
        <v>0</v>
      </c>
      <c r="AB214" s="11">
        <f t="shared" si="215"/>
        <v>2748.2000000000003</v>
      </c>
      <c r="AC214" s="11">
        <f t="shared" si="215"/>
        <v>0</v>
      </c>
      <c r="AD214" s="11">
        <f t="shared" si="215"/>
        <v>2653.8</v>
      </c>
      <c r="AE214" s="11">
        <f t="shared" si="215"/>
        <v>0</v>
      </c>
      <c r="AF214" s="38"/>
      <c r="AG214" s="1163"/>
      <c r="AH214" s="1163"/>
      <c r="AI214" s="1163"/>
      <c r="AJ214" s="1165"/>
      <c r="AK214" s="1165"/>
      <c r="AL214" s="1165"/>
      <c r="AM214" s="1165"/>
      <c r="AN214" s="1165"/>
      <c r="AO214" s="1165"/>
      <c r="AP214" s="1165"/>
      <c r="AQ214" s="1165"/>
      <c r="AR214" s="1165"/>
      <c r="AS214" s="1165"/>
      <c r="AT214" s="1165"/>
      <c r="AU214" s="1165"/>
      <c r="AV214" s="1165"/>
      <c r="AW214" s="1165"/>
      <c r="AX214" s="1165"/>
      <c r="AY214" s="1165"/>
      <c r="AZ214" s="1165"/>
      <c r="BA214" s="1165"/>
      <c r="BB214" s="1165"/>
      <c r="BC214" s="1165"/>
      <c r="BD214" s="1165"/>
      <c r="BE214" s="1165"/>
      <c r="BF214" s="1165"/>
      <c r="BG214" s="1165"/>
      <c r="BH214" s="1165"/>
      <c r="BI214" s="1165"/>
      <c r="BJ214" s="1165"/>
    </row>
    <row r="215" spans="1:62" ht="17.399999999999999" x14ac:dyDescent="0.3">
      <c r="A215" s="14" t="s">
        <v>27</v>
      </c>
      <c r="B215" s="47">
        <f t="shared" ref="B215" si="216">H215+J215+L215+N215+P215+R215+T215+V215+X215+Z215+AB215+AD215</f>
        <v>0</v>
      </c>
      <c r="C215" s="11">
        <f t="shared" ref="C215:E216" si="217">C192+C168+C150</f>
        <v>0</v>
      </c>
      <c r="D215" s="11">
        <f t="shared" si="217"/>
        <v>0</v>
      </c>
      <c r="E215" s="11">
        <f t="shared" si="217"/>
        <v>0</v>
      </c>
      <c r="F215" s="44"/>
      <c r="G215" s="44"/>
      <c r="H215" s="11">
        <f t="shared" ref="H215:AE215" si="218">H150+H168+H192</f>
        <v>0</v>
      </c>
      <c r="I215" s="11">
        <f t="shared" si="218"/>
        <v>0</v>
      </c>
      <c r="J215" s="11">
        <f t="shared" si="218"/>
        <v>0</v>
      </c>
      <c r="K215" s="11">
        <f t="shared" si="218"/>
        <v>0</v>
      </c>
      <c r="L215" s="11">
        <f t="shared" si="218"/>
        <v>0</v>
      </c>
      <c r="M215" s="11">
        <f t="shared" si="218"/>
        <v>0</v>
      </c>
      <c r="N215" s="11">
        <f t="shared" si="218"/>
        <v>0</v>
      </c>
      <c r="O215" s="11">
        <f t="shared" si="218"/>
        <v>0</v>
      </c>
      <c r="P215" s="11">
        <f t="shared" si="218"/>
        <v>0</v>
      </c>
      <c r="Q215" s="11">
        <f t="shared" si="218"/>
        <v>0</v>
      </c>
      <c r="R215" s="11">
        <f t="shared" si="218"/>
        <v>0</v>
      </c>
      <c r="S215" s="11">
        <f t="shared" si="218"/>
        <v>0</v>
      </c>
      <c r="T215" s="11">
        <f t="shared" si="218"/>
        <v>0</v>
      </c>
      <c r="U215" s="11">
        <f t="shared" si="218"/>
        <v>0</v>
      </c>
      <c r="V215" s="11">
        <f t="shared" si="218"/>
        <v>0</v>
      </c>
      <c r="W215" s="11">
        <f t="shared" si="218"/>
        <v>0</v>
      </c>
      <c r="X215" s="11">
        <f t="shared" si="218"/>
        <v>0</v>
      </c>
      <c r="Y215" s="11">
        <f t="shared" si="218"/>
        <v>0</v>
      </c>
      <c r="Z215" s="11">
        <f t="shared" si="218"/>
        <v>0</v>
      </c>
      <c r="AA215" s="11">
        <f t="shared" si="218"/>
        <v>0</v>
      </c>
      <c r="AB215" s="11">
        <f t="shared" si="218"/>
        <v>0</v>
      </c>
      <c r="AC215" s="11">
        <f t="shared" si="218"/>
        <v>0</v>
      </c>
      <c r="AD215" s="11">
        <f t="shared" si="218"/>
        <v>0</v>
      </c>
      <c r="AE215" s="11">
        <f t="shared" si="218"/>
        <v>0</v>
      </c>
      <c r="AF215" s="38"/>
      <c r="AG215" s="1163"/>
      <c r="AH215" s="1163"/>
      <c r="AI215" s="1163"/>
      <c r="AJ215" s="1165"/>
      <c r="AK215" s="1165"/>
      <c r="AL215" s="1165"/>
      <c r="AM215" s="1165"/>
      <c r="AN215" s="1165"/>
      <c r="AO215" s="1165"/>
      <c r="AP215" s="1165"/>
      <c r="AQ215" s="1165"/>
      <c r="AR215" s="1165"/>
      <c r="AS215" s="1165"/>
      <c r="AT215" s="1165"/>
      <c r="AU215" s="1165"/>
      <c r="AV215" s="1165"/>
      <c r="AW215" s="1165"/>
      <c r="AX215" s="1165"/>
      <c r="AY215" s="1165"/>
      <c r="AZ215" s="1165"/>
      <c r="BA215" s="1165"/>
      <c r="BB215" s="1165"/>
      <c r="BC215" s="1165"/>
      <c r="BD215" s="1165"/>
      <c r="BE215" s="1165"/>
      <c r="BF215" s="1165"/>
      <c r="BG215" s="1165"/>
      <c r="BH215" s="1165"/>
      <c r="BI215" s="1165"/>
      <c r="BJ215" s="1165"/>
    </row>
    <row r="216" spans="1:62" ht="17.399999999999999" x14ac:dyDescent="0.3">
      <c r="A216" s="14" t="s">
        <v>28</v>
      </c>
      <c r="B216" s="47">
        <f>H216+J216+L216+N216+P216+R216+T216+V216+X216+Z216+AB216+AD216</f>
        <v>47971.4</v>
      </c>
      <c r="C216" s="11">
        <f t="shared" si="217"/>
        <v>17627.400000000001</v>
      </c>
      <c r="D216" s="11">
        <f t="shared" si="217"/>
        <v>13955.399999999998</v>
      </c>
      <c r="E216" s="11">
        <f t="shared" si="217"/>
        <v>13955.399999999998</v>
      </c>
      <c r="F216" s="16">
        <f>E216/B216*100</f>
        <v>29.091083437214671</v>
      </c>
      <c r="G216" s="16">
        <f>E216/C216*100</f>
        <v>79.168794036556704</v>
      </c>
      <c r="H216" s="11">
        <f t="shared" ref="H216:AE216" si="219">H151+H169+H193+H204+H210</f>
        <v>2947.3</v>
      </c>
      <c r="I216" s="11">
        <f t="shared" si="219"/>
        <v>1558.4</v>
      </c>
      <c r="J216" s="11">
        <f t="shared" si="219"/>
        <v>4048.6</v>
      </c>
      <c r="K216" s="11">
        <f t="shared" si="219"/>
        <v>4092.6</v>
      </c>
      <c r="L216" s="11">
        <f t="shared" si="219"/>
        <v>3683.7999999999997</v>
      </c>
      <c r="M216" s="11">
        <f t="shared" si="219"/>
        <v>2648.3999999999996</v>
      </c>
      <c r="N216" s="11">
        <f t="shared" si="219"/>
        <v>3319.7</v>
      </c>
      <c r="O216" s="11">
        <f t="shared" si="219"/>
        <v>3468.4</v>
      </c>
      <c r="P216" s="11">
        <f t="shared" si="219"/>
        <v>3635</v>
      </c>
      <c r="Q216" s="11">
        <f t="shared" si="219"/>
        <v>2189.6</v>
      </c>
      <c r="R216" s="11">
        <f t="shared" si="219"/>
        <v>3694.4</v>
      </c>
      <c r="S216" s="11">
        <f t="shared" si="219"/>
        <v>0</v>
      </c>
      <c r="T216" s="11">
        <f t="shared" si="219"/>
        <v>3655.8999999999996</v>
      </c>
      <c r="U216" s="11">
        <f t="shared" si="219"/>
        <v>0</v>
      </c>
      <c r="V216" s="11">
        <f t="shared" si="219"/>
        <v>2081.1999999999998</v>
      </c>
      <c r="W216" s="11">
        <f t="shared" si="219"/>
        <v>0</v>
      </c>
      <c r="X216" s="11">
        <f t="shared" si="219"/>
        <v>11969.1</v>
      </c>
      <c r="Y216" s="11">
        <f t="shared" si="219"/>
        <v>0</v>
      </c>
      <c r="Z216" s="11">
        <f t="shared" si="219"/>
        <v>3534.4</v>
      </c>
      <c r="AA216" s="11">
        <f t="shared" si="219"/>
        <v>0</v>
      </c>
      <c r="AB216" s="11">
        <f t="shared" si="219"/>
        <v>2748.2000000000003</v>
      </c>
      <c r="AC216" s="11">
        <f t="shared" si="219"/>
        <v>0</v>
      </c>
      <c r="AD216" s="11">
        <f t="shared" si="219"/>
        <v>2653.8</v>
      </c>
      <c r="AE216" s="11">
        <f t="shared" si="219"/>
        <v>0</v>
      </c>
      <c r="AF216" s="38"/>
      <c r="AG216" s="1163"/>
      <c r="AH216" s="1163"/>
      <c r="AI216" s="1163"/>
      <c r="AJ216" s="1165"/>
      <c r="AK216" s="1165"/>
      <c r="AL216" s="1165"/>
      <c r="AM216" s="1165"/>
      <c r="AN216" s="1165"/>
      <c r="AO216" s="1165"/>
      <c r="AP216" s="1165"/>
      <c r="AQ216" s="1165"/>
      <c r="AR216" s="1165"/>
      <c r="AS216" s="1165"/>
      <c r="AT216" s="1165"/>
      <c r="AU216" s="1165"/>
      <c r="AV216" s="1165"/>
      <c r="AW216" s="1165"/>
      <c r="AX216" s="1165"/>
      <c r="AY216" s="1165"/>
      <c r="AZ216" s="1165"/>
      <c r="BA216" s="1165"/>
      <c r="BB216" s="1165"/>
      <c r="BC216" s="1165"/>
      <c r="BD216" s="1165"/>
      <c r="BE216" s="1165"/>
      <c r="BF216" s="1165"/>
      <c r="BG216" s="1165"/>
      <c r="BH216" s="1165"/>
      <c r="BI216" s="1165"/>
      <c r="BJ216" s="1165"/>
    </row>
    <row r="217" spans="1:62" ht="17.399999999999999" x14ac:dyDescent="0.3">
      <c r="A217" s="14" t="s">
        <v>29</v>
      </c>
      <c r="B217" s="47">
        <f t="shared" ref="B217" si="220">H217+J217+L217+N217+P217+R217+T217+V217+X217+Z217+AB217+AD217</f>
        <v>0</v>
      </c>
      <c r="C217" s="11"/>
      <c r="D217" s="11"/>
      <c r="E217" s="11"/>
      <c r="F217" s="44"/>
      <c r="G217" s="44"/>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38"/>
      <c r="AG217" s="1163"/>
      <c r="AH217" s="1163"/>
      <c r="AI217" s="1163"/>
      <c r="AJ217" s="1165"/>
      <c r="AK217" s="1165"/>
      <c r="AL217" s="1165"/>
      <c r="AM217" s="1165"/>
      <c r="AN217" s="1165"/>
      <c r="AO217" s="1165"/>
      <c r="AP217" s="1165"/>
      <c r="AQ217" s="1165"/>
      <c r="AR217" s="1165"/>
      <c r="AS217" s="1165"/>
      <c r="AT217" s="1165"/>
      <c r="AU217" s="1165"/>
      <c r="AV217" s="1165"/>
      <c r="AW217" s="1165"/>
      <c r="AX217" s="1165"/>
      <c r="AY217" s="1165"/>
      <c r="AZ217" s="1165"/>
      <c r="BA217" s="1165"/>
      <c r="BB217" s="1165"/>
      <c r="BC217" s="1165"/>
      <c r="BD217" s="1165"/>
      <c r="BE217" s="1165"/>
      <c r="BF217" s="1165"/>
      <c r="BG217" s="1165"/>
      <c r="BH217" s="1165"/>
      <c r="BI217" s="1165"/>
      <c r="BJ217" s="1165"/>
    </row>
    <row r="218" spans="1:62" ht="17.399999999999999" x14ac:dyDescent="0.3">
      <c r="A218" s="14" t="s">
        <v>30</v>
      </c>
      <c r="B218" s="47">
        <f>H218+J218+L218+N218+P218+R218+T218+V218+X218+Z218+AB218+AD218</f>
        <v>0</v>
      </c>
      <c r="C218" s="11">
        <f>C153+C171+C195</f>
        <v>0</v>
      </c>
      <c r="D218" s="11">
        <f>D153+D171+D195</f>
        <v>0</v>
      </c>
      <c r="E218" s="11">
        <f>E153+E171+E195</f>
        <v>0</v>
      </c>
      <c r="F218" s="16"/>
      <c r="G218" s="16"/>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38"/>
      <c r="AG218" s="1163"/>
      <c r="AH218" s="1163"/>
      <c r="AI218" s="1163"/>
      <c r="AJ218" s="1165"/>
      <c r="AK218" s="1165"/>
      <c r="AL218" s="1165"/>
      <c r="AM218" s="1165"/>
      <c r="AN218" s="1165"/>
      <c r="AO218" s="1165"/>
      <c r="AP218" s="1165"/>
      <c r="AQ218" s="1165"/>
      <c r="AR218" s="1165"/>
      <c r="AS218" s="1165"/>
      <c r="AT218" s="1165"/>
      <c r="AU218" s="1165"/>
      <c r="AV218" s="1165"/>
      <c r="AW218" s="1165"/>
      <c r="AX218" s="1165"/>
      <c r="AY218" s="1165"/>
      <c r="AZ218" s="1165"/>
      <c r="BA218" s="1165"/>
      <c r="BB218" s="1165"/>
      <c r="BC218" s="1165"/>
      <c r="BD218" s="1165"/>
      <c r="BE218" s="1165"/>
      <c r="BF218" s="1165"/>
      <c r="BG218" s="1165"/>
      <c r="BH218" s="1165"/>
      <c r="BI218" s="1165"/>
      <c r="BJ218" s="1165"/>
    </row>
    <row r="219" spans="1:62" ht="20.399999999999999" x14ac:dyDescent="0.3">
      <c r="A219" s="1557" t="s">
        <v>66</v>
      </c>
      <c r="B219" s="1558"/>
      <c r="C219" s="1558"/>
      <c r="D219" s="1558"/>
      <c r="E219" s="1558"/>
      <c r="F219" s="1558"/>
      <c r="G219" s="1558"/>
      <c r="H219" s="1558"/>
      <c r="I219" s="1558"/>
      <c r="J219" s="1558"/>
      <c r="K219" s="1558"/>
      <c r="L219" s="1558"/>
      <c r="M219" s="1558"/>
      <c r="N219" s="1558"/>
      <c r="O219" s="1558"/>
      <c r="P219" s="1558"/>
      <c r="Q219" s="1558"/>
      <c r="R219" s="1558"/>
      <c r="S219" s="1558"/>
      <c r="T219" s="1558"/>
      <c r="U219" s="1558"/>
      <c r="V219" s="1558"/>
      <c r="W219" s="1558"/>
      <c r="X219" s="1558"/>
      <c r="Y219" s="1558"/>
      <c r="Z219" s="1558"/>
      <c r="AA219" s="1558"/>
      <c r="AB219" s="1558"/>
      <c r="AC219" s="1558"/>
      <c r="AD219" s="1559"/>
      <c r="AE219" s="11"/>
      <c r="AF219" s="39"/>
      <c r="AG219" s="1163"/>
      <c r="AH219" s="1163"/>
      <c r="AI219" s="1163"/>
      <c r="AJ219" s="1165"/>
      <c r="AK219" s="1165"/>
      <c r="AL219" s="1165"/>
      <c r="AM219" s="1165"/>
      <c r="AN219" s="1165"/>
      <c r="AO219" s="1165"/>
      <c r="AP219" s="1165"/>
      <c r="AQ219" s="1165"/>
      <c r="AR219" s="1165"/>
      <c r="AS219" s="1165"/>
      <c r="AT219" s="1165"/>
      <c r="AU219" s="1165"/>
      <c r="AV219" s="1165"/>
      <c r="AW219" s="1165"/>
      <c r="AX219" s="1165"/>
      <c r="AY219" s="1165"/>
      <c r="AZ219" s="1165"/>
      <c r="BA219" s="1165"/>
      <c r="BB219" s="1165"/>
      <c r="BC219" s="1165"/>
      <c r="BD219" s="1165"/>
      <c r="BE219" s="1165"/>
      <c r="BF219" s="1165"/>
      <c r="BG219" s="1165"/>
      <c r="BH219" s="1165"/>
      <c r="BI219" s="1165"/>
      <c r="BJ219" s="1165"/>
    </row>
    <row r="220" spans="1:62" ht="20.399999999999999" x14ac:dyDescent="0.3">
      <c r="A220" s="1557" t="s">
        <v>67</v>
      </c>
      <c r="B220" s="1558" t="s">
        <v>68</v>
      </c>
      <c r="C220" s="1558"/>
      <c r="D220" s="1558"/>
      <c r="E220" s="1558"/>
      <c r="F220" s="1558"/>
      <c r="G220" s="1558"/>
      <c r="H220" s="1558"/>
      <c r="I220" s="1558"/>
      <c r="J220" s="1558"/>
      <c r="K220" s="1558"/>
      <c r="L220" s="1558"/>
      <c r="M220" s="1558"/>
      <c r="N220" s="1558"/>
      <c r="O220" s="1558"/>
      <c r="P220" s="1558"/>
      <c r="Q220" s="1558"/>
      <c r="R220" s="1558"/>
      <c r="S220" s="1558"/>
      <c r="T220" s="1558"/>
      <c r="U220" s="1558"/>
      <c r="V220" s="1558"/>
      <c r="W220" s="1558"/>
      <c r="X220" s="1558"/>
      <c r="Y220" s="1558"/>
      <c r="Z220" s="1558"/>
      <c r="AA220" s="1558"/>
      <c r="AB220" s="1558"/>
      <c r="AC220" s="1558"/>
      <c r="AD220" s="1558"/>
      <c r="AE220" s="11"/>
      <c r="AF220" s="39"/>
      <c r="AG220" s="1163"/>
      <c r="AH220" s="1163"/>
      <c r="AI220" s="1163"/>
      <c r="AJ220" s="1165"/>
      <c r="AK220" s="1165"/>
      <c r="AL220" s="1165"/>
      <c r="AM220" s="1165"/>
      <c r="AN220" s="1165"/>
      <c r="AO220" s="1165"/>
      <c r="AP220" s="1165"/>
      <c r="AQ220" s="1165"/>
      <c r="AR220" s="1165"/>
      <c r="AS220" s="1165"/>
      <c r="AT220" s="1165"/>
      <c r="AU220" s="1165"/>
      <c r="AV220" s="1165"/>
      <c r="AW220" s="1165"/>
      <c r="AX220" s="1165"/>
      <c r="AY220" s="1165"/>
      <c r="AZ220" s="1165"/>
      <c r="BA220" s="1165"/>
      <c r="BB220" s="1165"/>
      <c r="BC220" s="1165"/>
      <c r="BD220" s="1165"/>
      <c r="BE220" s="1165"/>
      <c r="BF220" s="1165"/>
      <c r="BG220" s="1165"/>
      <c r="BH220" s="1165"/>
      <c r="BI220" s="1165"/>
      <c r="BJ220" s="1165"/>
    </row>
    <row r="221" spans="1:62" ht="18" x14ac:dyDescent="0.3">
      <c r="A221" s="14" t="s">
        <v>26</v>
      </c>
      <c r="B221" s="11">
        <f>H221+J221+L221+N221+P221+R221+T221+V221+X221+Z221+AB221+AD221</f>
        <v>54815.700000000004</v>
      </c>
      <c r="C221" s="11">
        <f>C222+C223+C224+C225</f>
        <v>27111.699999999997</v>
      </c>
      <c r="D221" s="11">
        <f>D222+D223+D224+D225</f>
        <v>22370.399999999998</v>
      </c>
      <c r="E221" s="11">
        <f>E222+E223+E224+E225</f>
        <v>22370.399999999998</v>
      </c>
      <c r="F221" s="16">
        <f>E221/B221*100</f>
        <v>40.810205835189542</v>
      </c>
      <c r="G221" s="16">
        <f>E221/C221*100</f>
        <v>82.511978223423839</v>
      </c>
      <c r="H221" s="11">
        <f t="shared" ref="H221:AD221" si="221">H222+H223+H224+H225</f>
        <v>4713.8999999999996</v>
      </c>
      <c r="I221" s="11">
        <f>I222+I223+I224+I225</f>
        <v>4702.2</v>
      </c>
      <c r="J221" s="11">
        <f t="shared" si="221"/>
        <v>4187.3</v>
      </c>
      <c r="K221" s="11">
        <f>K222+K223+K224+K225</f>
        <v>3634.2</v>
      </c>
      <c r="L221" s="11">
        <f t="shared" si="221"/>
        <v>4083</v>
      </c>
      <c r="M221" s="11">
        <f>M222+M223+M224+M225</f>
        <v>3426.3</v>
      </c>
      <c r="N221" s="11">
        <f t="shared" si="221"/>
        <v>5647.6</v>
      </c>
      <c r="O221" s="11">
        <f>O222+O223+O224+O225</f>
        <v>5447.7999999999993</v>
      </c>
      <c r="P221" s="11">
        <f t="shared" si="221"/>
        <v>8479.9</v>
      </c>
      <c r="Q221" s="11">
        <f>Q222+Q223+Q224+Q225</f>
        <v>5159.8999999999996</v>
      </c>
      <c r="R221" s="11">
        <f t="shared" si="221"/>
        <v>7497</v>
      </c>
      <c r="S221" s="11">
        <f>S222+S223+S224+S225</f>
        <v>0</v>
      </c>
      <c r="T221" s="11">
        <f t="shared" si="221"/>
        <v>4337.8</v>
      </c>
      <c r="U221" s="11">
        <f>U222+U223+U224+U225</f>
        <v>0</v>
      </c>
      <c r="V221" s="11">
        <f t="shared" si="221"/>
        <v>1479.7</v>
      </c>
      <c r="W221" s="11">
        <f>W222+W223+W224+W225</f>
        <v>0</v>
      </c>
      <c r="X221" s="11">
        <f t="shared" si="221"/>
        <v>2547.9</v>
      </c>
      <c r="Y221" s="11">
        <f>Y222+Y223+Y224+Y225</f>
        <v>0</v>
      </c>
      <c r="Z221" s="11">
        <f>Z222+Z223+Z224+Z225</f>
        <v>4771.3999999999996</v>
      </c>
      <c r="AA221" s="11">
        <f>AA222+AA223+AA224+AA225</f>
        <v>0</v>
      </c>
      <c r="AB221" s="11">
        <f t="shared" si="221"/>
        <v>3464.1</v>
      </c>
      <c r="AC221" s="11">
        <f>AC222+AC223+AC224+AC225</f>
        <v>0</v>
      </c>
      <c r="AD221" s="11">
        <f t="shared" si="221"/>
        <v>3606.1000000000004</v>
      </c>
      <c r="AE221" s="11">
        <f>AE222+AE223+AE224+AE225</f>
        <v>0</v>
      </c>
      <c r="AF221" s="39"/>
      <c r="AG221" s="1163"/>
      <c r="AH221" s="1163"/>
      <c r="AI221" s="1163"/>
      <c r="AJ221" s="1165"/>
      <c r="AK221" s="1165"/>
      <c r="AL221" s="1165"/>
      <c r="AM221" s="1165"/>
      <c r="AN221" s="1165"/>
      <c r="AO221" s="1165"/>
      <c r="AP221" s="1165"/>
      <c r="AQ221" s="1165"/>
      <c r="AR221" s="1165"/>
      <c r="AS221" s="1165"/>
      <c r="AT221" s="1165"/>
      <c r="AU221" s="1165"/>
      <c r="AV221" s="1165"/>
      <c r="AW221" s="1165"/>
      <c r="AX221" s="1165"/>
      <c r="AY221" s="1165"/>
      <c r="AZ221" s="1165"/>
      <c r="BA221" s="1165"/>
      <c r="BB221" s="1165"/>
      <c r="BC221" s="1165"/>
      <c r="BD221" s="1165"/>
      <c r="BE221" s="1165"/>
      <c r="BF221" s="1165"/>
      <c r="BG221" s="1165"/>
      <c r="BH221" s="1165"/>
      <c r="BI221" s="1165"/>
      <c r="BJ221" s="1165"/>
    </row>
    <row r="222" spans="1:62" ht="18" x14ac:dyDescent="0.35">
      <c r="A222" s="17" t="s">
        <v>27</v>
      </c>
      <c r="B222" s="40"/>
      <c r="C222" s="11"/>
      <c r="D222" s="11"/>
      <c r="E222" s="11"/>
      <c r="F222" s="40"/>
      <c r="G222" s="40"/>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39"/>
      <c r="AG222" s="1163"/>
      <c r="AH222" s="1163"/>
      <c r="AI222" s="1163"/>
      <c r="AJ222" s="1165"/>
      <c r="AK222" s="1165"/>
      <c r="AL222" s="1165"/>
      <c r="AM222" s="1165"/>
      <c r="AN222" s="1165"/>
      <c r="AO222" s="1165"/>
      <c r="AP222" s="1165"/>
      <c r="AQ222" s="1165"/>
      <c r="AR222" s="1165"/>
      <c r="AS222" s="1165"/>
      <c r="AT222" s="1165"/>
      <c r="AU222" s="1165"/>
      <c r="AV222" s="1165"/>
      <c r="AW222" s="1165"/>
      <c r="AX222" s="1165"/>
      <c r="AY222" s="1165"/>
      <c r="AZ222" s="1165"/>
      <c r="BA222" s="1165"/>
      <c r="BB222" s="1165"/>
      <c r="BC222" s="1165"/>
      <c r="BD222" s="1165"/>
      <c r="BE222" s="1165"/>
      <c r="BF222" s="1165"/>
      <c r="BG222" s="1165"/>
      <c r="BH222" s="1165"/>
      <c r="BI222" s="1165"/>
      <c r="BJ222" s="1165"/>
    </row>
    <row r="223" spans="1:62" ht="18" x14ac:dyDescent="0.35">
      <c r="A223" s="17" t="s">
        <v>28</v>
      </c>
      <c r="B223" s="18">
        <f>B229+B235+B241</f>
        <v>54815.69999999999</v>
      </c>
      <c r="C223" s="18">
        <f>C229+C235+C241</f>
        <v>27111.699999999997</v>
      </c>
      <c r="D223" s="18">
        <f t="shared" ref="D223:E223" si="222">D229+D235+D241</f>
        <v>22370.399999999998</v>
      </c>
      <c r="E223" s="18">
        <f t="shared" si="222"/>
        <v>22370.399999999998</v>
      </c>
      <c r="F223" s="19">
        <f>E223/B223*100</f>
        <v>40.810205835189556</v>
      </c>
      <c r="G223" s="19">
        <f>E223/C223*100</f>
        <v>82.511978223423839</v>
      </c>
      <c r="H223" s="18">
        <f>H229+H235+H241</f>
        <v>4713.8999999999996</v>
      </c>
      <c r="I223" s="18">
        <f t="shared" ref="I223:AE223" si="223">I229+I235+I241</f>
        <v>4702.2</v>
      </c>
      <c r="J223" s="18">
        <f t="shared" si="223"/>
        <v>4187.3</v>
      </c>
      <c r="K223" s="18">
        <f t="shared" si="223"/>
        <v>3634.2</v>
      </c>
      <c r="L223" s="18">
        <f t="shared" si="223"/>
        <v>4083</v>
      </c>
      <c r="M223" s="18">
        <f t="shared" si="223"/>
        <v>3426.3</v>
      </c>
      <c r="N223" s="18">
        <f t="shared" si="223"/>
        <v>5647.6</v>
      </c>
      <c r="O223" s="18">
        <f t="shared" si="223"/>
        <v>5447.7999999999993</v>
      </c>
      <c r="P223" s="18">
        <f t="shared" si="223"/>
        <v>8479.9</v>
      </c>
      <c r="Q223" s="18">
        <f t="shared" si="223"/>
        <v>5159.8999999999996</v>
      </c>
      <c r="R223" s="18">
        <f t="shared" si="223"/>
        <v>7497</v>
      </c>
      <c r="S223" s="18">
        <f t="shared" si="223"/>
        <v>0</v>
      </c>
      <c r="T223" s="18">
        <f t="shared" si="223"/>
        <v>4337.8</v>
      </c>
      <c r="U223" s="18">
        <f t="shared" si="223"/>
        <v>0</v>
      </c>
      <c r="V223" s="18">
        <f t="shared" si="223"/>
        <v>1479.7</v>
      </c>
      <c r="W223" s="18">
        <f t="shared" si="223"/>
        <v>0</v>
      </c>
      <c r="X223" s="18">
        <f t="shared" si="223"/>
        <v>2547.9</v>
      </c>
      <c r="Y223" s="18">
        <f t="shared" si="223"/>
        <v>0</v>
      </c>
      <c r="Z223" s="18">
        <f t="shared" si="223"/>
        <v>4771.3999999999996</v>
      </c>
      <c r="AA223" s="18">
        <f t="shared" si="223"/>
        <v>0</v>
      </c>
      <c r="AB223" s="18">
        <f t="shared" si="223"/>
        <v>3464.1</v>
      </c>
      <c r="AC223" s="18">
        <f t="shared" si="223"/>
        <v>0</v>
      </c>
      <c r="AD223" s="18">
        <f t="shared" si="223"/>
        <v>3606.1000000000004</v>
      </c>
      <c r="AE223" s="18">
        <f t="shared" si="223"/>
        <v>0</v>
      </c>
      <c r="AF223" s="18"/>
      <c r="AG223" s="1163"/>
      <c r="AH223" s="1163"/>
      <c r="AI223" s="1163"/>
      <c r="AJ223" s="1165"/>
      <c r="AK223" s="1165"/>
      <c r="AL223" s="1165"/>
      <c r="AM223" s="1165"/>
      <c r="AN223" s="1165"/>
      <c r="AO223" s="1165"/>
      <c r="AP223" s="1165"/>
      <c r="AQ223" s="1165"/>
      <c r="AR223" s="1165"/>
      <c r="AS223" s="1165"/>
      <c r="AT223" s="1165"/>
      <c r="AU223" s="1165"/>
      <c r="AV223" s="1165"/>
      <c r="AW223" s="1165"/>
      <c r="AX223" s="1165"/>
      <c r="AY223" s="1165"/>
      <c r="AZ223" s="1165"/>
      <c r="BA223" s="1165"/>
      <c r="BB223" s="1165"/>
      <c r="BC223" s="1165"/>
      <c r="BD223" s="1165"/>
      <c r="BE223" s="1165"/>
      <c r="BF223" s="1165"/>
      <c r="BG223" s="1165"/>
      <c r="BH223" s="1165"/>
      <c r="BI223" s="1165"/>
      <c r="BJ223" s="1165"/>
    </row>
    <row r="224" spans="1:62" ht="18" x14ac:dyDescent="0.35">
      <c r="A224" s="17" t="s">
        <v>29</v>
      </c>
      <c r="B224" s="40"/>
      <c r="C224" s="40"/>
      <c r="D224" s="40"/>
      <c r="E224" s="40"/>
      <c r="F224" s="40"/>
      <c r="G224" s="40"/>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39"/>
      <c r="AG224" s="1163"/>
      <c r="AH224" s="1163"/>
      <c r="AI224" s="1163"/>
      <c r="AJ224" s="1165"/>
      <c r="AK224" s="1165"/>
      <c r="AL224" s="1165"/>
      <c r="AM224" s="1165"/>
      <c r="AN224" s="1165"/>
      <c r="AO224" s="1165"/>
      <c r="AP224" s="1165"/>
      <c r="AQ224" s="1165"/>
      <c r="AR224" s="1165"/>
      <c r="AS224" s="1165"/>
      <c r="AT224" s="1165"/>
      <c r="AU224" s="1165"/>
      <c r="AV224" s="1165"/>
      <c r="AW224" s="1165"/>
      <c r="AX224" s="1165"/>
      <c r="AY224" s="1165"/>
      <c r="AZ224" s="1165"/>
      <c r="BA224" s="1165"/>
      <c r="BB224" s="1165"/>
      <c r="BC224" s="1165"/>
      <c r="BD224" s="1165"/>
      <c r="BE224" s="1165"/>
      <c r="BF224" s="1165"/>
      <c r="BG224" s="1165"/>
      <c r="BH224" s="1165"/>
      <c r="BI224" s="1165"/>
      <c r="BJ224" s="1165"/>
    </row>
    <row r="225" spans="1:62" ht="18" x14ac:dyDescent="0.35">
      <c r="A225" s="17" t="s">
        <v>30</v>
      </c>
      <c r="B225" s="18">
        <f>B237</f>
        <v>0</v>
      </c>
      <c r="C225" s="18">
        <f>C237</f>
        <v>0</v>
      </c>
      <c r="D225" s="18">
        <f>D237</f>
        <v>0</v>
      </c>
      <c r="E225" s="18">
        <f>E237</f>
        <v>0</v>
      </c>
      <c r="F225" s="48" t="e">
        <f>E225/B225*100</f>
        <v>#DIV/0!</v>
      </c>
      <c r="G225" s="48" t="e">
        <f>E225/C225*100</f>
        <v>#DIV/0!</v>
      </c>
      <c r="H225" s="18">
        <f t="shared" ref="H225:AE225" si="224">H237</f>
        <v>0</v>
      </c>
      <c r="I225" s="18">
        <f t="shared" si="224"/>
        <v>0</v>
      </c>
      <c r="J225" s="18">
        <f t="shared" si="224"/>
        <v>0</v>
      </c>
      <c r="K225" s="18">
        <f t="shared" si="224"/>
        <v>0</v>
      </c>
      <c r="L225" s="18">
        <f t="shared" si="224"/>
        <v>0</v>
      </c>
      <c r="M225" s="18">
        <f t="shared" si="224"/>
        <v>0</v>
      </c>
      <c r="N225" s="18">
        <f t="shared" si="224"/>
        <v>0</v>
      </c>
      <c r="O225" s="18">
        <f t="shared" si="224"/>
        <v>0</v>
      </c>
      <c r="P225" s="18">
        <f t="shared" si="224"/>
        <v>0</v>
      </c>
      <c r="Q225" s="18">
        <f t="shared" si="224"/>
        <v>0</v>
      </c>
      <c r="R225" s="18">
        <f t="shared" si="224"/>
        <v>0</v>
      </c>
      <c r="S225" s="18">
        <f t="shared" si="224"/>
        <v>0</v>
      </c>
      <c r="T225" s="18">
        <f t="shared" si="224"/>
        <v>0</v>
      </c>
      <c r="U225" s="18">
        <f t="shared" si="224"/>
        <v>0</v>
      </c>
      <c r="V225" s="18">
        <f t="shared" si="224"/>
        <v>0</v>
      </c>
      <c r="W225" s="18">
        <f t="shared" si="224"/>
        <v>0</v>
      </c>
      <c r="X225" s="18">
        <f t="shared" si="224"/>
        <v>0</v>
      </c>
      <c r="Y225" s="18">
        <f t="shared" si="224"/>
        <v>0</v>
      </c>
      <c r="Z225" s="18">
        <f t="shared" si="224"/>
        <v>0</v>
      </c>
      <c r="AA225" s="18">
        <f t="shared" si="224"/>
        <v>0</v>
      </c>
      <c r="AB225" s="18">
        <f t="shared" si="224"/>
        <v>0</v>
      </c>
      <c r="AC225" s="18">
        <f t="shared" si="224"/>
        <v>0</v>
      </c>
      <c r="AD225" s="18">
        <f t="shared" si="224"/>
        <v>0</v>
      </c>
      <c r="AE225" s="18">
        <f t="shared" si="224"/>
        <v>0</v>
      </c>
      <c r="AF225" s="39"/>
      <c r="AG225" s="1163"/>
      <c r="AH225" s="1163"/>
      <c r="AI225" s="1163"/>
      <c r="AJ225" s="1165"/>
      <c r="AK225" s="1165"/>
      <c r="AL225" s="1165"/>
      <c r="AM225" s="1165"/>
      <c r="AN225" s="1165"/>
      <c r="AO225" s="1165"/>
      <c r="AP225" s="1165"/>
      <c r="AQ225" s="1165"/>
      <c r="AR225" s="1165"/>
      <c r="AS225" s="1165"/>
      <c r="AT225" s="1165"/>
      <c r="AU225" s="1165"/>
      <c r="AV225" s="1165"/>
      <c r="AW225" s="1165"/>
      <c r="AX225" s="1165"/>
      <c r="AY225" s="1165"/>
      <c r="AZ225" s="1165"/>
      <c r="BA225" s="1165"/>
      <c r="BB225" s="1165"/>
      <c r="BC225" s="1165"/>
      <c r="BD225" s="1165"/>
      <c r="BE225" s="1165"/>
      <c r="BF225" s="1165"/>
      <c r="BG225" s="1165"/>
      <c r="BH225" s="1165"/>
      <c r="BI225" s="1165"/>
      <c r="BJ225" s="1165"/>
    </row>
    <row r="226" spans="1:62" ht="18" x14ac:dyDescent="0.3">
      <c r="A226" s="1547" t="s">
        <v>69</v>
      </c>
      <c r="B226" s="1548"/>
      <c r="C226" s="1548"/>
      <c r="D226" s="1548"/>
      <c r="E226" s="1548"/>
      <c r="F226" s="1548"/>
      <c r="G226" s="1548"/>
      <c r="H226" s="1548"/>
      <c r="I226" s="1548"/>
      <c r="J226" s="1548"/>
      <c r="K226" s="1548"/>
      <c r="L226" s="1548"/>
      <c r="M226" s="1548"/>
      <c r="N226" s="1548"/>
      <c r="O226" s="1548"/>
      <c r="P226" s="1548"/>
      <c r="Q226" s="1548"/>
      <c r="R226" s="1548"/>
      <c r="S226" s="1548"/>
      <c r="T226" s="1548"/>
      <c r="U226" s="1548"/>
      <c r="V226" s="1548"/>
      <c r="W226" s="1548"/>
      <c r="X226" s="1548"/>
      <c r="Y226" s="1548"/>
      <c r="Z226" s="1548"/>
      <c r="AA226" s="1548"/>
      <c r="AB226" s="1548"/>
      <c r="AC226" s="1548"/>
      <c r="AD226" s="1548"/>
      <c r="AE226" s="1549"/>
      <c r="AF226" s="39"/>
      <c r="AG226" s="1163"/>
      <c r="AH226" s="1163"/>
      <c r="AI226" s="1163"/>
      <c r="AJ226" s="1165"/>
      <c r="AK226" s="1165"/>
      <c r="AL226" s="1165"/>
      <c r="AM226" s="1165"/>
      <c r="AN226" s="1165"/>
      <c r="AO226" s="1165"/>
      <c r="AP226" s="1165"/>
      <c r="AQ226" s="1165"/>
      <c r="AR226" s="1165"/>
      <c r="AS226" s="1165"/>
      <c r="AT226" s="1165"/>
      <c r="AU226" s="1165"/>
      <c r="AV226" s="1165"/>
      <c r="AW226" s="1165"/>
      <c r="AX226" s="1165"/>
      <c r="AY226" s="1165"/>
      <c r="AZ226" s="1165"/>
      <c r="BA226" s="1165"/>
      <c r="BB226" s="1165"/>
      <c r="BC226" s="1165"/>
      <c r="BD226" s="1165"/>
      <c r="BE226" s="1165"/>
      <c r="BF226" s="1165"/>
      <c r="BG226" s="1165"/>
      <c r="BH226" s="1165"/>
      <c r="BI226" s="1165"/>
      <c r="BJ226" s="1165"/>
    </row>
    <row r="227" spans="1:62" ht="18" x14ac:dyDescent="0.3">
      <c r="A227" s="14" t="s">
        <v>26</v>
      </c>
      <c r="B227" s="11">
        <f>B228+B229+B230+B231</f>
        <v>39423.399999999994</v>
      </c>
      <c r="C227" s="11">
        <f>C228+C229+C230+C231</f>
        <v>20387.5</v>
      </c>
      <c r="D227" s="11">
        <f>D228+D229+D230+D231</f>
        <v>15646.199999999999</v>
      </c>
      <c r="E227" s="11">
        <f>E228+E229+E230+E231</f>
        <v>15646.199999999999</v>
      </c>
      <c r="F227" s="16">
        <f>E227/B227*100</f>
        <v>39.687596706524552</v>
      </c>
      <c r="G227" s="16">
        <f>E227/C227*100</f>
        <v>76.74408338442673</v>
      </c>
      <c r="H227" s="11">
        <f t="shared" ref="H227:AE227" si="225">H228+H229+H230+H231</f>
        <v>3932.1</v>
      </c>
      <c r="I227" s="11">
        <f t="shared" si="225"/>
        <v>3920.4</v>
      </c>
      <c r="J227" s="11">
        <f t="shared" si="225"/>
        <v>2805</v>
      </c>
      <c r="K227" s="11">
        <f t="shared" si="225"/>
        <v>2251.9</v>
      </c>
      <c r="L227" s="11">
        <f t="shared" si="225"/>
        <v>2815.7</v>
      </c>
      <c r="M227" s="11">
        <f t="shared" si="225"/>
        <v>2159</v>
      </c>
      <c r="N227" s="11">
        <f t="shared" si="225"/>
        <v>4418.7</v>
      </c>
      <c r="O227" s="11">
        <f t="shared" si="225"/>
        <v>4218.8999999999996</v>
      </c>
      <c r="P227" s="11">
        <f t="shared" si="225"/>
        <v>6416</v>
      </c>
      <c r="Q227" s="11">
        <f t="shared" si="225"/>
        <v>3096</v>
      </c>
      <c r="R227" s="11">
        <f t="shared" si="225"/>
        <v>5772</v>
      </c>
      <c r="S227" s="11">
        <f t="shared" si="225"/>
        <v>0</v>
      </c>
      <c r="T227" s="11">
        <f t="shared" si="225"/>
        <v>3417</v>
      </c>
      <c r="U227" s="11">
        <f t="shared" si="225"/>
        <v>0</v>
      </c>
      <c r="V227" s="11">
        <f t="shared" si="225"/>
        <v>756.6</v>
      </c>
      <c r="W227" s="11">
        <f t="shared" si="225"/>
        <v>0</v>
      </c>
      <c r="X227" s="11">
        <f t="shared" si="225"/>
        <v>1628</v>
      </c>
      <c r="Y227" s="11">
        <f t="shared" si="225"/>
        <v>0</v>
      </c>
      <c r="Z227" s="11">
        <f t="shared" si="225"/>
        <v>3451.6</v>
      </c>
      <c r="AA227" s="11">
        <f t="shared" si="225"/>
        <v>0</v>
      </c>
      <c r="AB227" s="11">
        <f t="shared" si="225"/>
        <v>2159</v>
      </c>
      <c r="AC227" s="11">
        <f t="shared" si="225"/>
        <v>0</v>
      </c>
      <c r="AD227" s="11">
        <f t="shared" si="225"/>
        <v>1851.7</v>
      </c>
      <c r="AE227" s="11">
        <f t="shared" si="225"/>
        <v>0</v>
      </c>
      <c r="AF227" s="39"/>
      <c r="AG227" s="1163"/>
      <c r="AH227" s="1163"/>
      <c r="AI227" s="1163"/>
      <c r="AJ227" s="1165"/>
      <c r="AK227" s="1165"/>
      <c r="AL227" s="1165"/>
      <c r="AM227" s="1165"/>
      <c r="AN227" s="1165"/>
      <c r="AO227" s="1165"/>
      <c r="AP227" s="1165"/>
      <c r="AQ227" s="1165"/>
      <c r="AR227" s="1165"/>
      <c r="AS227" s="1165"/>
      <c r="AT227" s="1165"/>
      <c r="AU227" s="1165"/>
      <c r="AV227" s="1165"/>
      <c r="AW227" s="1165"/>
      <c r="AX227" s="1165"/>
      <c r="AY227" s="1165"/>
      <c r="AZ227" s="1165"/>
      <c r="BA227" s="1165"/>
      <c r="BB227" s="1165"/>
      <c r="BC227" s="1165"/>
      <c r="BD227" s="1165"/>
      <c r="BE227" s="1165"/>
      <c r="BF227" s="1165"/>
      <c r="BG227" s="1165"/>
      <c r="BH227" s="1165"/>
      <c r="BI227" s="1165"/>
      <c r="BJ227" s="1165"/>
    </row>
    <row r="228" spans="1:62" ht="18" x14ac:dyDescent="0.35">
      <c r="A228" s="17" t="s">
        <v>27</v>
      </c>
      <c r="B228" s="40"/>
      <c r="C228" s="40"/>
      <c r="D228" s="40"/>
      <c r="E228" s="40"/>
      <c r="F228" s="40"/>
      <c r="G228" s="40"/>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39"/>
      <c r="AG228" s="1163"/>
      <c r="AH228" s="1163"/>
      <c r="AI228" s="1163"/>
      <c r="AJ228" s="1165"/>
      <c r="AK228" s="1165"/>
      <c r="AL228" s="1165"/>
      <c r="AM228" s="1165"/>
      <c r="AN228" s="1165"/>
      <c r="AO228" s="1165"/>
      <c r="AP228" s="1165"/>
      <c r="AQ228" s="1165"/>
      <c r="AR228" s="1165"/>
      <c r="AS228" s="1165"/>
      <c r="AT228" s="1165"/>
      <c r="AU228" s="1165"/>
      <c r="AV228" s="1165"/>
      <c r="AW228" s="1165"/>
      <c r="AX228" s="1165"/>
      <c r="AY228" s="1165"/>
      <c r="AZ228" s="1165"/>
      <c r="BA228" s="1165"/>
      <c r="BB228" s="1165"/>
      <c r="BC228" s="1165"/>
      <c r="BD228" s="1165"/>
      <c r="BE228" s="1165"/>
      <c r="BF228" s="1165"/>
      <c r="BG228" s="1165"/>
      <c r="BH228" s="1165"/>
      <c r="BI228" s="1165"/>
      <c r="BJ228" s="1165"/>
    </row>
    <row r="229" spans="1:62" ht="36" x14ac:dyDescent="0.35">
      <c r="A229" s="17" t="s">
        <v>28</v>
      </c>
      <c r="B229" s="18">
        <f>H229+J229+L229+N229+P229+R229+T229+V229+X229+Z229+AB229+AD229</f>
        <v>39423.399999999994</v>
      </c>
      <c r="C229" s="25">
        <f>H229+J229+L229+N229+P229</f>
        <v>20387.5</v>
      </c>
      <c r="D229" s="18">
        <f>E229</f>
        <v>15646.199999999999</v>
      </c>
      <c r="E229" s="25">
        <f>I229+K229+M229+O229+Q229+S229+U229+W229+Y229+AA229+AC229+AE229</f>
        <v>15646.199999999999</v>
      </c>
      <c r="F229" s="19">
        <f>E229/B229*100</f>
        <v>39.687596706524552</v>
      </c>
      <c r="G229" s="19">
        <f>E229/C229*100</f>
        <v>76.74408338442673</v>
      </c>
      <c r="H229" s="18">
        <v>3932.1</v>
      </c>
      <c r="I229" s="18">
        <v>3920.4</v>
      </c>
      <c r="J229" s="18">
        <v>2805</v>
      </c>
      <c r="K229" s="18">
        <v>2251.9</v>
      </c>
      <c r="L229" s="18">
        <v>2815.7</v>
      </c>
      <c r="M229" s="18">
        <v>2159</v>
      </c>
      <c r="N229" s="18">
        <f>3671+747.7</f>
        <v>4418.7</v>
      </c>
      <c r="O229" s="18">
        <v>4218.8999999999996</v>
      </c>
      <c r="P229" s="18">
        <f>6316+100</f>
        <v>6416</v>
      </c>
      <c r="Q229" s="18">
        <v>3096</v>
      </c>
      <c r="R229" s="18">
        <v>5772</v>
      </c>
      <c r="S229" s="18"/>
      <c r="T229" s="18">
        <v>3417</v>
      </c>
      <c r="U229" s="18"/>
      <c r="V229" s="18">
        <v>756.6</v>
      </c>
      <c r="W229" s="18"/>
      <c r="X229" s="18">
        <v>1628</v>
      </c>
      <c r="Y229" s="18"/>
      <c r="Z229" s="18">
        <v>3451.6</v>
      </c>
      <c r="AA229" s="18"/>
      <c r="AB229" s="18">
        <v>2159</v>
      </c>
      <c r="AC229" s="18"/>
      <c r="AD229" s="18">
        <f>2699.4-747.7-100</f>
        <v>1851.7</v>
      </c>
      <c r="AE229" s="18"/>
      <c r="AF229" s="39" t="s">
        <v>585</v>
      </c>
      <c r="AG229" s="1163"/>
      <c r="AH229" s="1163"/>
      <c r="AI229" s="1163"/>
      <c r="AJ229" s="1165"/>
      <c r="AK229" s="1165"/>
      <c r="AL229" s="1165"/>
      <c r="AM229" s="1165"/>
      <c r="AN229" s="1165"/>
      <c r="AO229" s="1165"/>
      <c r="AP229" s="1165"/>
      <c r="AQ229" s="1165"/>
      <c r="AR229" s="1165"/>
      <c r="AS229" s="1165"/>
      <c r="AT229" s="1165"/>
      <c r="AU229" s="1165"/>
      <c r="AV229" s="1165"/>
      <c r="AW229" s="1165"/>
      <c r="AX229" s="1165"/>
      <c r="AY229" s="1165"/>
      <c r="AZ229" s="1165"/>
      <c r="BA229" s="1165"/>
      <c r="BB229" s="1165"/>
      <c r="BC229" s="1165"/>
      <c r="BD229" s="1165"/>
      <c r="BE229" s="1165"/>
      <c r="BF229" s="1165"/>
      <c r="BG229" s="1165"/>
      <c r="BH229" s="1165"/>
      <c r="BI229" s="1165"/>
      <c r="BJ229" s="1165"/>
    </row>
    <row r="230" spans="1:62" ht="18" x14ac:dyDescent="0.35">
      <c r="A230" s="17" t="s">
        <v>29</v>
      </c>
      <c r="B230" s="40"/>
      <c r="C230" s="40"/>
      <c r="D230" s="40"/>
      <c r="E230" s="40"/>
      <c r="F230" s="40"/>
      <c r="G230" s="40"/>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39"/>
      <c r="AG230" s="1163"/>
      <c r="AH230" s="1163"/>
      <c r="AI230" s="1163"/>
      <c r="AJ230" s="1165"/>
      <c r="AK230" s="1165"/>
      <c r="AL230" s="1165"/>
      <c r="AM230" s="1165"/>
      <c r="AN230" s="1165"/>
      <c r="AO230" s="1165"/>
      <c r="AP230" s="1165"/>
      <c r="AQ230" s="1165"/>
      <c r="AR230" s="1165"/>
      <c r="AS230" s="1165"/>
      <c r="AT230" s="1165"/>
      <c r="AU230" s="1165"/>
      <c r="AV230" s="1165"/>
      <c r="AW230" s="1165"/>
      <c r="AX230" s="1165"/>
      <c r="AY230" s="1165"/>
      <c r="AZ230" s="1165"/>
      <c r="BA230" s="1165"/>
      <c r="BB230" s="1165"/>
      <c r="BC230" s="1165"/>
      <c r="BD230" s="1165"/>
      <c r="BE230" s="1165"/>
      <c r="BF230" s="1165"/>
      <c r="BG230" s="1165"/>
      <c r="BH230" s="1165"/>
      <c r="BI230" s="1165"/>
      <c r="BJ230" s="1165"/>
    </row>
    <row r="231" spans="1:62" ht="18" x14ac:dyDescent="0.35">
      <c r="A231" s="17" t="s">
        <v>30</v>
      </c>
      <c r="B231" s="40"/>
      <c r="C231" s="40"/>
      <c r="D231" s="40"/>
      <c r="E231" s="40"/>
      <c r="F231" s="40"/>
      <c r="G231" s="40"/>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39"/>
      <c r="AG231" s="1163"/>
      <c r="AH231" s="1163"/>
      <c r="AI231" s="1163"/>
      <c r="AJ231" s="1165"/>
      <c r="AK231" s="1165"/>
      <c r="AL231" s="1165"/>
      <c r="AM231" s="1165"/>
      <c r="AN231" s="1165"/>
      <c r="AO231" s="1165"/>
      <c r="AP231" s="1165"/>
      <c r="AQ231" s="1165"/>
      <c r="AR231" s="1165"/>
      <c r="AS231" s="1165"/>
      <c r="AT231" s="1165"/>
      <c r="AU231" s="1165"/>
      <c r="AV231" s="1165"/>
      <c r="AW231" s="1165"/>
      <c r="AX231" s="1165"/>
      <c r="AY231" s="1165"/>
      <c r="AZ231" s="1165"/>
      <c r="BA231" s="1165"/>
      <c r="BB231" s="1165"/>
      <c r="BC231" s="1165"/>
      <c r="BD231" s="1165"/>
      <c r="BE231" s="1165"/>
      <c r="BF231" s="1165"/>
      <c r="BG231" s="1165"/>
      <c r="BH231" s="1165"/>
      <c r="BI231" s="1165"/>
      <c r="BJ231" s="1165"/>
    </row>
    <row r="232" spans="1:62" ht="18" x14ac:dyDescent="0.3">
      <c r="A232" s="1547" t="s">
        <v>70</v>
      </c>
      <c r="B232" s="1548"/>
      <c r="C232" s="1548"/>
      <c r="D232" s="1548"/>
      <c r="E232" s="1548"/>
      <c r="F232" s="1548"/>
      <c r="G232" s="1548"/>
      <c r="H232" s="1548"/>
      <c r="I232" s="1548"/>
      <c r="J232" s="1548"/>
      <c r="K232" s="1548"/>
      <c r="L232" s="1548"/>
      <c r="M232" s="1548"/>
      <c r="N232" s="1548"/>
      <c r="O232" s="1548"/>
      <c r="P232" s="1548"/>
      <c r="Q232" s="1548"/>
      <c r="R232" s="1548"/>
      <c r="S232" s="1548"/>
      <c r="T232" s="1548"/>
      <c r="U232" s="1548"/>
      <c r="V232" s="1548"/>
      <c r="W232" s="1548"/>
      <c r="X232" s="1548"/>
      <c r="Y232" s="1548"/>
      <c r="Z232" s="1548"/>
      <c r="AA232" s="1548"/>
      <c r="AB232" s="1548"/>
      <c r="AC232" s="1548"/>
      <c r="AD232" s="1548"/>
      <c r="AE232" s="1549"/>
      <c r="AF232" s="39"/>
      <c r="AG232" s="1163"/>
      <c r="AH232" s="1163"/>
      <c r="AI232" s="1163"/>
      <c r="AJ232" s="1165"/>
      <c r="AK232" s="1165"/>
      <c r="AL232" s="1165"/>
      <c r="AM232" s="1165"/>
      <c r="AN232" s="1165"/>
      <c r="AO232" s="1165"/>
      <c r="AP232" s="1165"/>
      <c r="AQ232" s="1165"/>
      <c r="AR232" s="1165"/>
      <c r="AS232" s="1165"/>
      <c r="AT232" s="1165"/>
      <c r="AU232" s="1165"/>
      <c r="AV232" s="1165"/>
      <c r="AW232" s="1165"/>
      <c r="AX232" s="1165"/>
      <c r="AY232" s="1165"/>
      <c r="AZ232" s="1165"/>
      <c r="BA232" s="1165"/>
      <c r="BB232" s="1165"/>
      <c r="BC232" s="1165"/>
      <c r="BD232" s="1165"/>
      <c r="BE232" s="1165"/>
      <c r="BF232" s="1165"/>
      <c r="BG232" s="1165"/>
      <c r="BH232" s="1165"/>
      <c r="BI232" s="1165"/>
      <c r="BJ232" s="1165"/>
    </row>
    <row r="233" spans="1:62" ht="17.399999999999999" x14ac:dyDescent="0.3">
      <c r="A233" s="14" t="s">
        <v>26</v>
      </c>
      <c r="B233" s="11">
        <f>B234+B235+B236+B237</f>
        <v>100</v>
      </c>
      <c r="C233" s="11">
        <f>C234+C235+C236+C237</f>
        <v>42.5</v>
      </c>
      <c r="D233" s="11">
        <f>D234+D235+D236+D237</f>
        <v>42.5</v>
      </c>
      <c r="E233" s="11">
        <f>E234+E235+E236+E237</f>
        <v>42.5</v>
      </c>
      <c r="F233" s="16">
        <f>E233/B233*100</f>
        <v>42.5</v>
      </c>
      <c r="G233" s="16">
        <f>E233/C233*100</f>
        <v>100</v>
      </c>
      <c r="H233" s="11">
        <f>H234+H235+H236+H237</f>
        <v>0</v>
      </c>
      <c r="I233" s="11">
        <f t="shared" ref="I233:AE233" si="226">I234+I235+I236+I237</f>
        <v>0</v>
      </c>
      <c r="J233" s="11">
        <f t="shared" si="226"/>
        <v>42.5</v>
      </c>
      <c r="K233" s="11">
        <f t="shared" si="226"/>
        <v>42.5</v>
      </c>
      <c r="L233" s="11">
        <f t="shared" si="226"/>
        <v>0</v>
      </c>
      <c r="M233" s="11">
        <f t="shared" si="226"/>
        <v>0</v>
      </c>
      <c r="N233" s="11">
        <f t="shared" si="226"/>
        <v>0</v>
      </c>
      <c r="O233" s="11">
        <f t="shared" si="226"/>
        <v>0</v>
      </c>
      <c r="P233" s="11">
        <f t="shared" si="226"/>
        <v>0</v>
      </c>
      <c r="Q233" s="11">
        <f t="shared" si="226"/>
        <v>0</v>
      </c>
      <c r="R233" s="11">
        <f t="shared" si="226"/>
        <v>0</v>
      </c>
      <c r="S233" s="11">
        <f t="shared" si="226"/>
        <v>0</v>
      </c>
      <c r="T233" s="11">
        <f t="shared" si="226"/>
        <v>0</v>
      </c>
      <c r="U233" s="11">
        <f t="shared" si="226"/>
        <v>0</v>
      </c>
      <c r="V233" s="11">
        <f t="shared" si="226"/>
        <v>40</v>
      </c>
      <c r="W233" s="11">
        <f t="shared" si="226"/>
        <v>0</v>
      </c>
      <c r="X233" s="11">
        <f t="shared" si="226"/>
        <v>0</v>
      </c>
      <c r="Y233" s="11">
        <f t="shared" si="226"/>
        <v>0</v>
      </c>
      <c r="Z233" s="11">
        <f t="shared" si="226"/>
        <v>0</v>
      </c>
      <c r="AA233" s="11">
        <f t="shared" si="226"/>
        <v>0</v>
      </c>
      <c r="AB233" s="11">
        <f t="shared" si="226"/>
        <v>17.5</v>
      </c>
      <c r="AC233" s="11">
        <f t="shared" si="226"/>
        <v>0</v>
      </c>
      <c r="AD233" s="11">
        <f t="shared" si="226"/>
        <v>0</v>
      </c>
      <c r="AE233" s="11">
        <f t="shared" si="226"/>
        <v>0</v>
      </c>
      <c r="AF233" s="1553"/>
      <c r="AG233" s="1163"/>
      <c r="AH233" s="1163"/>
      <c r="AI233" s="1163"/>
      <c r="AJ233" s="1165"/>
      <c r="AK233" s="1165"/>
      <c r="AL233" s="1165"/>
      <c r="AM233" s="1165"/>
      <c r="AN233" s="1165"/>
      <c r="AO233" s="1165"/>
      <c r="AP233" s="1165"/>
      <c r="AQ233" s="1165"/>
      <c r="AR233" s="1165"/>
      <c r="AS233" s="1165"/>
      <c r="AT233" s="1165"/>
      <c r="AU233" s="1165"/>
      <c r="AV233" s="1165"/>
      <c r="AW233" s="1165"/>
      <c r="AX233" s="1165"/>
      <c r="AY233" s="1165"/>
      <c r="AZ233" s="1165"/>
      <c r="BA233" s="1165"/>
      <c r="BB233" s="1165"/>
      <c r="BC233" s="1165"/>
      <c r="BD233" s="1165"/>
      <c r="BE233" s="1165"/>
      <c r="BF233" s="1165"/>
      <c r="BG233" s="1165"/>
      <c r="BH233" s="1165"/>
      <c r="BI233" s="1165"/>
      <c r="BJ233" s="1165"/>
    </row>
    <row r="234" spans="1:62" ht="18" x14ac:dyDescent="0.35">
      <c r="A234" s="17" t="s">
        <v>27</v>
      </c>
      <c r="B234" s="40"/>
      <c r="C234" s="40"/>
      <c r="D234" s="40"/>
      <c r="E234" s="40"/>
      <c r="F234" s="40"/>
      <c r="G234" s="40"/>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554"/>
      <c r="AG234" s="1163"/>
      <c r="AH234" s="1163"/>
      <c r="AI234" s="1163"/>
      <c r="AJ234" s="1165"/>
      <c r="AK234" s="1165"/>
      <c r="AL234" s="1165"/>
      <c r="AM234" s="1165"/>
      <c r="AN234" s="1165"/>
      <c r="AO234" s="1165"/>
      <c r="AP234" s="1165"/>
      <c r="AQ234" s="1165"/>
      <c r="AR234" s="1165"/>
      <c r="AS234" s="1165"/>
      <c r="AT234" s="1165"/>
      <c r="AU234" s="1165"/>
      <c r="AV234" s="1165"/>
      <c r="AW234" s="1165"/>
      <c r="AX234" s="1165"/>
      <c r="AY234" s="1165"/>
      <c r="AZ234" s="1165"/>
      <c r="BA234" s="1165"/>
      <c r="BB234" s="1165"/>
      <c r="BC234" s="1165"/>
      <c r="BD234" s="1165"/>
      <c r="BE234" s="1165"/>
      <c r="BF234" s="1165"/>
      <c r="BG234" s="1165"/>
      <c r="BH234" s="1165"/>
      <c r="BI234" s="1165"/>
      <c r="BJ234" s="1165"/>
    </row>
    <row r="235" spans="1:62" ht="18" x14ac:dyDescent="0.35">
      <c r="A235" s="17" t="s">
        <v>28</v>
      </c>
      <c r="B235" s="18">
        <f>H235+J235+L235+N235+P235+R235+T235+V235+X235+Z235+AB235+AD235</f>
        <v>100</v>
      </c>
      <c r="C235" s="25">
        <f>H235+J235</f>
        <v>42.5</v>
      </c>
      <c r="D235" s="18">
        <f>E235</f>
        <v>42.5</v>
      </c>
      <c r="E235" s="25">
        <f>I235+K235+M235+O235+Q235+S235+U235+W235+Y235+AA235+AC235+AE235</f>
        <v>42.5</v>
      </c>
      <c r="F235" s="19">
        <f>E235/B235*100</f>
        <v>42.5</v>
      </c>
      <c r="G235" s="19">
        <f>E235/C235*100</f>
        <v>100</v>
      </c>
      <c r="H235" s="18"/>
      <c r="I235" s="18"/>
      <c r="J235" s="18">
        <v>42.5</v>
      </c>
      <c r="K235" s="18">
        <v>42.5</v>
      </c>
      <c r="L235" s="18"/>
      <c r="M235" s="18"/>
      <c r="N235" s="18"/>
      <c r="O235" s="18"/>
      <c r="P235" s="18"/>
      <c r="Q235" s="18"/>
      <c r="R235" s="18"/>
      <c r="S235" s="18"/>
      <c r="T235" s="18"/>
      <c r="U235" s="18"/>
      <c r="V235" s="18">
        <v>40</v>
      </c>
      <c r="W235" s="18"/>
      <c r="X235" s="18"/>
      <c r="Y235" s="18"/>
      <c r="Z235" s="18"/>
      <c r="AA235" s="18"/>
      <c r="AB235" s="18">
        <v>17.5</v>
      </c>
      <c r="AC235" s="18"/>
      <c r="AD235" s="18"/>
      <c r="AE235" s="18"/>
      <c r="AF235" s="1554"/>
      <c r="AG235" s="1163"/>
      <c r="AH235" s="1163"/>
      <c r="AI235" s="1163"/>
      <c r="AJ235" s="1165"/>
      <c r="AK235" s="1165"/>
      <c r="AL235" s="1165"/>
      <c r="AM235" s="1165"/>
      <c r="AN235" s="1165"/>
      <c r="AO235" s="1165"/>
      <c r="AP235" s="1165"/>
      <c r="AQ235" s="1165"/>
      <c r="AR235" s="1165"/>
      <c r="AS235" s="1165"/>
      <c r="AT235" s="1165"/>
      <c r="AU235" s="1165"/>
      <c r="AV235" s="1165"/>
      <c r="AW235" s="1165"/>
      <c r="AX235" s="1165"/>
      <c r="AY235" s="1165"/>
      <c r="AZ235" s="1165"/>
      <c r="BA235" s="1165"/>
      <c r="BB235" s="1165"/>
      <c r="BC235" s="1165"/>
      <c r="BD235" s="1165"/>
      <c r="BE235" s="1165"/>
      <c r="BF235" s="1165"/>
      <c r="BG235" s="1165"/>
      <c r="BH235" s="1165"/>
      <c r="BI235" s="1165"/>
      <c r="BJ235" s="1165"/>
    </row>
    <row r="236" spans="1:62" ht="18" x14ac:dyDescent="0.35">
      <c r="A236" s="17" t="s">
        <v>29</v>
      </c>
      <c r="B236" s="40"/>
      <c r="C236" s="40"/>
      <c r="D236" s="40"/>
      <c r="E236" s="40"/>
      <c r="F236" s="40"/>
      <c r="G236" s="40"/>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554"/>
      <c r="AG236" s="1163"/>
      <c r="AH236" s="1163"/>
      <c r="AI236" s="1163"/>
      <c r="AJ236" s="1165"/>
      <c r="AK236" s="1165"/>
      <c r="AL236" s="1165"/>
      <c r="AM236" s="1165"/>
      <c r="AN236" s="1165"/>
      <c r="AO236" s="1165"/>
      <c r="AP236" s="1165"/>
      <c r="AQ236" s="1165"/>
      <c r="AR236" s="1165"/>
      <c r="AS236" s="1165"/>
      <c r="AT236" s="1165"/>
      <c r="AU236" s="1165"/>
      <c r="AV236" s="1165"/>
      <c r="AW236" s="1165"/>
      <c r="AX236" s="1165"/>
      <c r="AY236" s="1165"/>
      <c r="AZ236" s="1165"/>
      <c r="BA236" s="1165"/>
      <c r="BB236" s="1165"/>
      <c r="BC236" s="1165"/>
      <c r="BD236" s="1165"/>
      <c r="BE236" s="1165"/>
      <c r="BF236" s="1165"/>
      <c r="BG236" s="1165"/>
      <c r="BH236" s="1165"/>
      <c r="BI236" s="1165"/>
      <c r="BJ236" s="1165"/>
    </row>
    <row r="237" spans="1:62" ht="18" x14ac:dyDescent="0.35">
      <c r="A237" s="17" t="s">
        <v>30</v>
      </c>
      <c r="B237" s="18">
        <f>H237+J237+L237+N237+P237+R237+T237+V237+X237+Z237+AB237+AD237</f>
        <v>0</v>
      </c>
      <c r="C237" s="49">
        <f>H237+J237+L237+V237+X237</f>
        <v>0</v>
      </c>
      <c r="D237" s="18">
        <f>E237</f>
        <v>0</v>
      </c>
      <c r="E237" s="49">
        <f>I237+K237+M237+O237+Q237+S237+U237+W237+Y237+AA237+AC237+AE237</f>
        <v>0</v>
      </c>
      <c r="F237" s="48" t="e">
        <f>E237/B237*100</f>
        <v>#DIV/0!</v>
      </c>
      <c r="G237" s="48" t="e">
        <f>E237/C237*100</f>
        <v>#DIV/0!</v>
      </c>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555"/>
      <c r="AG237" s="1163"/>
      <c r="AH237" s="1163"/>
      <c r="AI237" s="1163"/>
      <c r="AJ237" s="1165"/>
      <c r="AK237" s="1165"/>
      <c r="AL237" s="1165"/>
      <c r="AM237" s="1165"/>
      <c r="AN237" s="1165"/>
      <c r="AO237" s="1165"/>
      <c r="AP237" s="1165"/>
      <c r="AQ237" s="1165"/>
      <c r="AR237" s="1165"/>
      <c r="AS237" s="1165"/>
      <c r="AT237" s="1165"/>
      <c r="AU237" s="1165"/>
      <c r="AV237" s="1165"/>
      <c r="AW237" s="1165"/>
      <c r="AX237" s="1165"/>
      <c r="AY237" s="1165"/>
      <c r="AZ237" s="1165"/>
      <c r="BA237" s="1165"/>
      <c r="BB237" s="1165"/>
      <c r="BC237" s="1165"/>
      <c r="BD237" s="1165"/>
      <c r="BE237" s="1165"/>
      <c r="BF237" s="1165"/>
      <c r="BG237" s="1165"/>
      <c r="BH237" s="1165"/>
      <c r="BI237" s="1165"/>
      <c r="BJ237" s="1165"/>
    </row>
    <row r="238" spans="1:62" ht="18" x14ac:dyDescent="0.3">
      <c r="A238" s="1547" t="s">
        <v>71</v>
      </c>
      <c r="B238" s="1548"/>
      <c r="C238" s="1548"/>
      <c r="D238" s="1548"/>
      <c r="E238" s="1548"/>
      <c r="F238" s="1548"/>
      <c r="G238" s="1548"/>
      <c r="H238" s="1548"/>
      <c r="I238" s="1548"/>
      <c r="J238" s="1548"/>
      <c r="K238" s="1548"/>
      <c r="L238" s="1548"/>
      <c r="M238" s="1548"/>
      <c r="N238" s="1548"/>
      <c r="O238" s="1548"/>
      <c r="P238" s="1548"/>
      <c r="Q238" s="1548"/>
      <c r="R238" s="1548"/>
      <c r="S238" s="1548"/>
      <c r="T238" s="1548"/>
      <c r="U238" s="1548"/>
      <c r="V238" s="1548"/>
      <c r="W238" s="1548"/>
      <c r="X238" s="1548"/>
      <c r="Y238" s="1548"/>
      <c r="Z238" s="1548"/>
      <c r="AA238" s="1548"/>
      <c r="AB238" s="1548"/>
      <c r="AC238" s="1548"/>
      <c r="AD238" s="1548"/>
      <c r="AE238" s="1549"/>
      <c r="AF238" s="39"/>
      <c r="AG238" s="1163"/>
      <c r="AH238" s="1163"/>
      <c r="AI238" s="1163"/>
      <c r="AJ238" s="1165"/>
      <c r="AK238" s="1165"/>
      <c r="AL238" s="1165"/>
      <c r="AM238" s="1165"/>
      <c r="AN238" s="1165"/>
      <c r="AO238" s="1165"/>
      <c r="AP238" s="1165"/>
      <c r="AQ238" s="1165"/>
      <c r="AR238" s="1165"/>
      <c r="AS238" s="1165"/>
      <c r="AT238" s="1165"/>
      <c r="AU238" s="1165"/>
      <c r="AV238" s="1165"/>
      <c r="AW238" s="1165"/>
      <c r="AX238" s="1165"/>
      <c r="AY238" s="1165"/>
      <c r="AZ238" s="1165"/>
      <c r="BA238" s="1165"/>
      <c r="BB238" s="1165"/>
      <c r="BC238" s="1165"/>
      <c r="BD238" s="1165"/>
      <c r="BE238" s="1165"/>
      <c r="BF238" s="1165"/>
      <c r="BG238" s="1165"/>
      <c r="BH238" s="1165"/>
      <c r="BI238" s="1165"/>
      <c r="BJ238" s="1165"/>
    </row>
    <row r="239" spans="1:62" ht="17.399999999999999" x14ac:dyDescent="0.3">
      <c r="A239" s="14" t="s">
        <v>26</v>
      </c>
      <c r="B239" s="11">
        <f>B240+B241+B242+B243</f>
        <v>15292.299999999997</v>
      </c>
      <c r="C239" s="11">
        <f>C240+C241+C242+C243</f>
        <v>6681.6999999999989</v>
      </c>
      <c r="D239" s="11">
        <f>D240+D241+D242+D243</f>
        <v>6681.6999999999989</v>
      </c>
      <c r="E239" s="11">
        <f>E240+E241+E242+E243</f>
        <v>6681.6999999999989</v>
      </c>
      <c r="F239" s="16">
        <f>E239/B239*100</f>
        <v>43.693231234019734</v>
      </c>
      <c r="G239" s="16">
        <f>E239/C239*100</f>
        <v>100</v>
      </c>
      <c r="H239" s="11">
        <f>H240+H241+H242+H243</f>
        <v>781.8</v>
      </c>
      <c r="I239" s="11">
        <f t="shared" ref="I239:AE239" si="227">I240+I241+I242+I243</f>
        <v>781.8</v>
      </c>
      <c r="J239" s="11">
        <f t="shared" si="227"/>
        <v>1339.8</v>
      </c>
      <c r="K239" s="11">
        <f t="shared" si="227"/>
        <v>1339.8</v>
      </c>
      <c r="L239" s="11">
        <f t="shared" si="227"/>
        <v>1267.3</v>
      </c>
      <c r="M239" s="11">
        <f t="shared" si="227"/>
        <v>1267.3</v>
      </c>
      <c r="N239" s="11">
        <f t="shared" si="227"/>
        <v>1228.9000000000001</v>
      </c>
      <c r="O239" s="11">
        <f t="shared" si="227"/>
        <v>1228.9000000000001</v>
      </c>
      <c r="P239" s="11">
        <f t="shared" si="227"/>
        <v>2063.9</v>
      </c>
      <c r="Q239" s="11">
        <f t="shared" si="227"/>
        <v>2063.9</v>
      </c>
      <c r="R239" s="11">
        <f t="shared" si="227"/>
        <v>1725</v>
      </c>
      <c r="S239" s="11">
        <f t="shared" si="227"/>
        <v>0</v>
      </c>
      <c r="T239" s="11">
        <f t="shared" si="227"/>
        <v>920.8</v>
      </c>
      <c r="U239" s="11">
        <f t="shared" si="227"/>
        <v>0</v>
      </c>
      <c r="V239" s="11">
        <f t="shared" si="227"/>
        <v>683.1</v>
      </c>
      <c r="W239" s="11">
        <f t="shared" si="227"/>
        <v>0</v>
      </c>
      <c r="X239" s="11">
        <f t="shared" si="227"/>
        <v>919.9</v>
      </c>
      <c r="Y239" s="11">
        <f t="shared" si="227"/>
        <v>0</v>
      </c>
      <c r="Z239" s="11">
        <f t="shared" si="227"/>
        <v>1319.8</v>
      </c>
      <c r="AA239" s="11">
        <f t="shared" si="227"/>
        <v>0</v>
      </c>
      <c r="AB239" s="11">
        <f t="shared" si="227"/>
        <v>1287.5999999999999</v>
      </c>
      <c r="AC239" s="11">
        <f t="shared" si="227"/>
        <v>0</v>
      </c>
      <c r="AD239" s="11">
        <f t="shared" si="227"/>
        <v>1754.4</v>
      </c>
      <c r="AE239" s="11">
        <f t="shared" si="227"/>
        <v>0</v>
      </c>
      <c r="AF239" s="1553" t="s">
        <v>586</v>
      </c>
      <c r="AG239" s="1163"/>
      <c r="AH239" s="1163"/>
      <c r="AI239" s="1163"/>
      <c r="AJ239" s="1165"/>
      <c r="AK239" s="1165"/>
      <c r="AL239" s="1165"/>
      <c r="AM239" s="1165"/>
      <c r="AN239" s="1165"/>
      <c r="AO239" s="1165"/>
      <c r="AP239" s="1165"/>
      <c r="AQ239" s="1165"/>
      <c r="AR239" s="1165"/>
      <c r="AS239" s="1165"/>
      <c r="AT239" s="1165"/>
      <c r="AU239" s="1165"/>
      <c r="AV239" s="1165"/>
      <c r="AW239" s="1165"/>
      <c r="AX239" s="1165"/>
      <c r="AY239" s="1165"/>
      <c r="AZ239" s="1165"/>
      <c r="BA239" s="1165"/>
      <c r="BB239" s="1165"/>
      <c r="BC239" s="1165"/>
      <c r="BD239" s="1165"/>
      <c r="BE239" s="1165"/>
      <c r="BF239" s="1165"/>
      <c r="BG239" s="1165"/>
      <c r="BH239" s="1165"/>
      <c r="BI239" s="1165"/>
      <c r="BJ239" s="1165"/>
    </row>
    <row r="240" spans="1:62" ht="18" x14ac:dyDescent="0.35">
      <c r="A240" s="17" t="s">
        <v>27</v>
      </c>
      <c r="B240" s="40"/>
      <c r="C240" s="40"/>
      <c r="D240" s="40"/>
      <c r="E240" s="40"/>
      <c r="F240" s="40"/>
      <c r="G240" s="40"/>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554"/>
      <c r="AG240" s="1163"/>
      <c r="AH240" s="1163"/>
      <c r="AI240" s="1163"/>
      <c r="AJ240" s="1165"/>
      <c r="AK240" s="1165"/>
      <c r="AL240" s="1165"/>
      <c r="AM240" s="1165"/>
      <c r="AN240" s="1165"/>
      <c r="AO240" s="1165"/>
      <c r="AP240" s="1165"/>
      <c r="AQ240" s="1165"/>
      <c r="AR240" s="1165"/>
      <c r="AS240" s="1165"/>
      <c r="AT240" s="1165"/>
      <c r="AU240" s="1165"/>
      <c r="AV240" s="1165"/>
      <c r="AW240" s="1165"/>
      <c r="AX240" s="1165"/>
      <c r="AY240" s="1165"/>
      <c r="AZ240" s="1165"/>
      <c r="BA240" s="1165"/>
      <c r="BB240" s="1165"/>
      <c r="BC240" s="1165"/>
      <c r="BD240" s="1165"/>
      <c r="BE240" s="1165"/>
      <c r="BF240" s="1165"/>
      <c r="BG240" s="1165"/>
      <c r="BH240" s="1165"/>
      <c r="BI240" s="1165"/>
      <c r="BJ240" s="1165"/>
    </row>
    <row r="241" spans="1:62" ht="18" x14ac:dyDescent="0.35">
      <c r="A241" s="17" t="s">
        <v>28</v>
      </c>
      <c r="B241" s="18">
        <f>H241+J241+L241+N241+P241+R241+T241+V241+X241+Z241+AB241+AD241</f>
        <v>15292.299999999997</v>
      </c>
      <c r="C241" s="25">
        <f>H241+J241+L241+N241+P241</f>
        <v>6681.6999999999989</v>
      </c>
      <c r="D241" s="18">
        <f>E241</f>
        <v>6681.6999999999989</v>
      </c>
      <c r="E241" s="25">
        <f>I241+K241+M241+O241+Q241+S241+U241+W241+Y241+AA241+AC241+AE241</f>
        <v>6681.6999999999989</v>
      </c>
      <c r="F241" s="19">
        <f>E241/B241*100</f>
        <v>43.693231234019734</v>
      </c>
      <c r="G241" s="19">
        <f>E241/C241*100</f>
        <v>100</v>
      </c>
      <c r="H241" s="18">
        <v>781.8</v>
      </c>
      <c r="I241" s="18">
        <v>781.8</v>
      </c>
      <c r="J241" s="18">
        <v>1339.8</v>
      </c>
      <c r="K241" s="18">
        <v>1339.8</v>
      </c>
      <c r="L241" s="18">
        <v>1267.3</v>
      </c>
      <c r="M241" s="18">
        <v>1267.3</v>
      </c>
      <c r="N241" s="18">
        <v>1228.9000000000001</v>
      </c>
      <c r="O241" s="18">
        <v>1228.9000000000001</v>
      </c>
      <c r="P241" s="18">
        <v>2063.9</v>
      </c>
      <c r="Q241" s="18">
        <v>2063.9</v>
      </c>
      <c r="R241" s="18">
        <v>1725</v>
      </c>
      <c r="S241" s="18"/>
      <c r="T241" s="18">
        <v>920.8</v>
      </c>
      <c r="U241" s="18"/>
      <c r="V241" s="18">
        <v>683.1</v>
      </c>
      <c r="W241" s="18"/>
      <c r="X241" s="18">
        <v>919.9</v>
      </c>
      <c r="Y241" s="18"/>
      <c r="Z241" s="18">
        <v>1319.8</v>
      </c>
      <c r="AA241" s="18"/>
      <c r="AB241" s="18">
        <v>1287.5999999999999</v>
      </c>
      <c r="AC241" s="18"/>
      <c r="AD241" s="18">
        <v>1754.4</v>
      </c>
      <c r="AE241" s="18"/>
      <c r="AF241" s="1554"/>
      <c r="AG241" s="1163"/>
      <c r="AH241" s="1163"/>
      <c r="AI241" s="1163"/>
      <c r="AJ241" s="1165"/>
      <c r="AK241" s="1165"/>
      <c r="AL241" s="1165"/>
      <c r="AM241" s="1165"/>
      <c r="AN241" s="1165"/>
      <c r="AO241" s="1165"/>
      <c r="AP241" s="1165"/>
      <c r="AQ241" s="1165"/>
      <c r="AR241" s="1165"/>
      <c r="AS241" s="1165"/>
      <c r="AT241" s="1165"/>
      <c r="AU241" s="1165"/>
      <c r="AV241" s="1165"/>
      <c r="AW241" s="1165"/>
      <c r="AX241" s="1165"/>
      <c r="AY241" s="1165"/>
      <c r="AZ241" s="1165"/>
      <c r="BA241" s="1165"/>
      <c r="BB241" s="1165"/>
      <c r="BC241" s="1165"/>
      <c r="BD241" s="1165"/>
      <c r="BE241" s="1165"/>
      <c r="BF241" s="1165"/>
      <c r="BG241" s="1165"/>
      <c r="BH241" s="1165"/>
      <c r="BI241" s="1165"/>
      <c r="BJ241" s="1165"/>
    </row>
    <row r="242" spans="1:62" ht="18" x14ac:dyDescent="0.35">
      <c r="A242" s="17" t="s">
        <v>29</v>
      </c>
      <c r="B242" s="40"/>
      <c r="C242" s="40"/>
      <c r="D242" s="40"/>
      <c r="E242" s="40"/>
      <c r="F242" s="40"/>
      <c r="G242" s="40"/>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554"/>
      <c r="AG242" s="1163"/>
      <c r="AH242" s="1163"/>
      <c r="AI242" s="1163"/>
      <c r="AJ242" s="1165"/>
      <c r="AK242" s="1165"/>
      <c r="AL242" s="1165"/>
      <c r="AM242" s="1165"/>
      <c r="AN242" s="1165"/>
      <c r="AO242" s="1165"/>
      <c r="AP242" s="1165"/>
      <c r="AQ242" s="1165"/>
      <c r="AR242" s="1165"/>
      <c r="AS242" s="1165"/>
      <c r="AT242" s="1165"/>
      <c r="AU242" s="1165"/>
      <c r="AV242" s="1165"/>
      <c r="AW242" s="1165"/>
      <c r="AX242" s="1165"/>
      <c r="AY242" s="1165"/>
      <c r="AZ242" s="1165"/>
      <c r="BA242" s="1165"/>
      <c r="BB242" s="1165"/>
      <c r="BC242" s="1165"/>
      <c r="BD242" s="1165"/>
      <c r="BE242" s="1165"/>
      <c r="BF242" s="1165"/>
      <c r="BG242" s="1165"/>
      <c r="BH242" s="1165"/>
      <c r="BI242" s="1165"/>
      <c r="BJ242" s="1165"/>
    </row>
    <row r="243" spans="1:62" ht="18" x14ac:dyDescent="0.35">
      <c r="A243" s="17" t="s">
        <v>30</v>
      </c>
      <c r="B243" s="40"/>
      <c r="C243" s="40"/>
      <c r="D243" s="40"/>
      <c r="E243" s="40"/>
      <c r="F243" s="40"/>
      <c r="G243" s="40"/>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555"/>
      <c r="AG243" s="1163"/>
      <c r="AH243" s="1163"/>
      <c r="AI243" s="1163"/>
      <c r="AJ243" s="1165"/>
      <c r="AK243" s="1165"/>
      <c r="AL243" s="1165"/>
      <c r="AM243" s="1165"/>
      <c r="AN243" s="1165"/>
      <c r="AO243" s="1165"/>
      <c r="AP243" s="1165"/>
      <c r="AQ243" s="1165"/>
      <c r="AR243" s="1165"/>
      <c r="AS243" s="1165"/>
      <c r="AT243" s="1165"/>
      <c r="AU243" s="1165"/>
      <c r="AV243" s="1165"/>
      <c r="AW243" s="1165"/>
      <c r="AX243" s="1165"/>
      <c r="AY243" s="1165"/>
      <c r="AZ243" s="1165"/>
      <c r="BA243" s="1165"/>
      <c r="BB243" s="1165"/>
      <c r="BC243" s="1165"/>
      <c r="BD243" s="1165"/>
      <c r="BE243" s="1165"/>
      <c r="BF243" s="1165"/>
      <c r="BG243" s="1165"/>
      <c r="BH243" s="1165"/>
      <c r="BI243" s="1165"/>
      <c r="BJ243" s="1165"/>
    </row>
    <row r="244" spans="1:62" ht="20.399999999999999" x14ac:dyDescent="0.3">
      <c r="A244" s="1557" t="s">
        <v>72</v>
      </c>
      <c r="B244" s="1558"/>
      <c r="C244" s="1558"/>
      <c r="D244" s="1558"/>
      <c r="E244" s="1558"/>
      <c r="F244" s="1558"/>
      <c r="G244" s="1558"/>
      <c r="H244" s="1558"/>
      <c r="I244" s="1558"/>
      <c r="J244" s="1558"/>
      <c r="K244" s="1558"/>
      <c r="L244" s="1558"/>
      <c r="M244" s="1558"/>
      <c r="N244" s="1558"/>
      <c r="O244" s="1558"/>
      <c r="P244" s="1558"/>
      <c r="Q244" s="1558"/>
      <c r="R244" s="1558"/>
      <c r="S244" s="1558"/>
      <c r="T244" s="1558"/>
      <c r="U244" s="1558"/>
      <c r="V244" s="1558"/>
      <c r="W244" s="1558"/>
      <c r="X244" s="1558"/>
      <c r="Y244" s="1558"/>
      <c r="Z244" s="1558"/>
      <c r="AA244" s="1558"/>
      <c r="AB244" s="1558"/>
      <c r="AC244" s="1558"/>
      <c r="AD244" s="1558"/>
      <c r="AE244" s="11"/>
      <c r="AF244" s="39"/>
      <c r="AG244" s="1163"/>
      <c r="AH244" s="1163"/>
      <c r="AI244" s="1163"/>
      <c r="AJ244" s="1165"/>
      <c r="AK244" s="1165"/>
      <c r="AL244" s="1165"/>
      <c r="AM244" s="1165"/>
      <c r="AN244" s="1165"/>
      <c r="AO244" s="1165"/>
      <c r="AP244" s="1165"/>
      <c r="AQ244" s="1165"/>
      <c r="AR244" s="1165"/>
      <c r="AS244" s="1165"/>
      <c r="AT244" s="1165"/>
      <c r="AU244" s="1165"/>
      <c r="AV244" s="1165"/>
      <c r="AW244" s="1165"/>
      <c r="AX244" s="1165"/>
      <c r="AY244" s="1165"/>
      <c r="AZ244" s="1165"/>
      <c r="BA244" s="1165"/>
      <c r="BB244" s="1165"/>
      <c r="BC244" s="1165"/>
      <c r="BD244" s="1165"/>
      <c r="BE244" s="1165"/>
      <c r="BF244" s="1165"/>
      <c r="BG244" s="1165"/>
      <c r="BH244" s="1165"/>
      <c r="BI244" s="1165"/>
      <c r="BJ244" s="1165"/>
    </row>
    <row r="245" spans="1:62" ht="18" x14ac:dyDescent="0.3">
      <c r="A245" s="1154" t="s">
        <v>26</v>
      </c>
      <c r="B245" s="11">
        <f>B246+B247+B249+B250</f>
        <v>254876.6</v>
      </c>
      <c r="C245" s="11">
        <f>C246+C247+C249+C250</f>
        <v>115047.6</v>
      </c>
      <c r="D245" s="11">
        <f>D246+D247+D249+D250</f>
        <v>76055.299999999988</v>
      </c>
      <c r="E245" s="11">
        <f>E246+E247+E249+E250</f>
        <v>76055.299999999988</v>
      </c>
      <c r="F245" s="16">
        <f>E245/B245*100</f>
        <v>29.840048086014953</v>
      </c>
      <c r="G245" s="16">
        <f>E245/C245*100</f>
        <v>66.107680646966983</v>
      </c>
      <c r="H245" s="11">
        <f t="shared" ref="H245:AE245" si="228">H246+H247+H249+H250</f>
        <v>15942.6</v>
      </c>
      <c r="I245" s="11">
        <f t="shared" si="228"/>
        <v>7178.5999999999995</v>
      </c>
      <c r="J245" s="11">
        <f t="shared" si="228"/>
        <v>22920.5</v>
      </c>
      <c r="K245" s="11">
        <f t="shared" si="228"/>
        <v>8589.7999999999993</v>
      </c>
      <c r="L245" s="11">
        <f>L246+L247+L249+L250</f>
        <v>23315.7</v>
      </c>
      <c r="M245" s="11">
        <f t="shared" si="228"/>
        <v>11509.199999999999</v>
      </c>
      <c r="N245" s="11">
        <f>N246+N247+N249+N250</f>
        <v>23211.9</v>
      </c>
      <c r="O245" s="11">
        <f t="shared" si="228"/>
        <v>23437.800000000003</v>
      </c>
      <c r="P245" s="11">
        <f t="shared" si="228"/>
        <v>29656.899999999998</v>
      </c>
      <c r="Q245" s="11">
        <f t="shared" si="228"/>
        <v>25339.899999999998</v>
      </c>
      <c r="R245" s="11">
        <f t="shared" si="228"/>
        <v>13882.699999999999</v>
      </c>
      <c r="S245" s="11">
        <f t="shared" si="228"/>
        <v>0</v>
      </c>
      <c r="T245" s="11">
        <f t="shared" si="228"/>
        <v>18603.3</v>
      </c>
      <c r="U245" s="11">
        <f t="shared" si="228"/>
        <v>0</v>
      </c>
      <c r="V245" s="11">
        <f t="shared" si="228"/>
        <v>28445.3</v>
      </c>
      <c r="W245" s="11">
        <f t="shared" si="228"/>
        <v>0</v>
      </c>
      <c r="X245" s="11">
        <f t="shared" si="228"/>
        <v>14895.6</v>
      </c>
      <c r="Y245" s="11">
        <f t="shared" si="228"/>
        <v>0</v>
      </c>
      <c r="Z245" s="11">
        <f t="shared" si="228"/>
        <v>22171.100000000002</v>
      </c>
      <c r="AA245" s="11">
        <f t="shared" si="228"/>
        <v>0</v>
      </c>
      <c r="AB245" s="11">
        <f t="shared" si="228"/>
        <v>19830.2</v>
      </c>
      <c r="AC245" s="11">
        <f t="shared" si="228"/>
        <v>0</v>
      </c>
      <c r="AD245" s="11">
        <f t="shared" si="228"/>
        <v>22000.799999999999</v>
      </c>
      <c r="AE245" s="11">
        <f t="shared" si="228"/>
        <v>0</v>
      </c>
      <c r="AF245" s="39"/>
      <c r="AG245" s="1163"/>
      <c r="AH245" s="1163"/>
      <c r="AI245" s="1163"/>
      <c r="AJ245" s="1165"/>
      <c r="AK245" s="1165"/>
      <c r="AL245" s="1165"/>
      <c r="AM245" s="1165"/>
      <c r="AN245" s="1165"/>
      <c r="AO245" s="1165"/>
      <c r="AP245" s="1165"/>
      <c r="AQ245" s="1165"/>
      <c r="AR245" s="1165"/>
      <c r="AS245" s="1165"/>
      <c r="AT245" s="1165"/>
      <c r="AU245" s="1165"/>
      <c r="AV245" s="1165"/>
      <c r="AW245" s="1165"/>
      <c r="AX245" s="1165"/>
      <c r="AY245" s="1165"/>
      <c r="AZ245" s="1165"/>
      <c r="BA245" s="1165"/>
      <c r="BB245" s="1165"/>
      <c r="BC245" s="1165"/>
      <c r="BD245" s="1165"/>
      <c r="BE245" s="1165"/>
      <c r="BF245" s="1165"/>
      <c r="BG245" s="1165"/>
      <c r="BH245" s="1165"/>
      <c r="BI245" s="1165"/>
      <c r="BJ245" s="1165"/>
    </row>
    <row r="246" spans="1:62" ht="18" x14ac:dyDescent="0.35">
      <c r="A246" s="17" t="s">
        <v>27</v>
      </c>
      <c r="B246" s="18">
        <f>B253+B259</f>
        <v>143653.29999999999</v>
      </c>
      <c r="C246" s="18">
        <f>C253+C259</f>
        <v>75176.800000000003</v>
      </c>
      <c r="D246" s="18">
        <f>D253+D259</f>
        <v>48377.1</v>
      </c>
      <c r="E246" s="18">
        <f>E253+E259</f>
        <v>48377.1</v>
      </c>
      <c r="F246" s="19">
        <f>E246/B246*100</f>
        <v>33.676288675582114</v>
      </c>
      <c r="G246" s="19">
        <f>E246/C246*100</f>
        <v>64.351102999861652</v>
      </c>
      <c r="H246" s="18">
        <f>H253+H259</f>
        <v>11764</v>
      </c>
      <c r="I246" s="18">
        <f>I253+I259</f>
        <v>3000</v>
      </c>
      <c r="J246" s="18">
        <f t="shared" ref="J246:AD247" si="229">J253+J259</f>
        <v>16317.5</v>
      </c>
      <c r="K246" s="18">
        <f>K253+K259</f>
        <v>8199.9</v>
      </c>
      <c r="L246" s="18">
        <f t="shared" si="229"/>
        <v>15931.5</v>
      </c>
      <c r="M246" s="18">
        <f>M253+M259</f>
        <v>7824.7</v>
      </c>
      <c r="N246" s="18">
        <f t="shared" si="229"/>
        <v>15927.5</v>
      </c>
      <c r="O246" s="18">
        <f>O253+O259</f>
        <v>16956.900000000001</v>
      </c>
      <c r="P246" s="18">
        <f t="shared" si="229"/>
        <v>15236.3</v>
      </c>
      <c r="Q246" s="18">
        <f>Q253+Q259</f>
        <v>12395.6</v>
      </c>
      <c r="R246" s="18">
        <f t="shared" si="229"/>
        <v>9553.9</v>
      </c>
      <c r="S246" s="18">
        <f>S253+S259</f>
        <v>0</v>
      </c>
      <c r="T246" s="18">
        <f t="shared" si="229"/>
        <v>0</v>
      </c>
      <c r="U246" s="18">
        <f>U253+U259</f>
        <v>0</v>
      </c>
      <c r="V246" s="18">
        <f t="shared" si="229"/>
        <v>0</v>
      </c>
      <c r="W246" s="18">
        <f>W253+W259</f>
        <v>0</v>
      </c>
      <c r="X246" s="18">
        <f t="shared" si="229"/>
        <v>10995.9</v>
      </c>
      <c r="Y246" s="18">
        <f>Y253+Y259</f>
        <v>0</v>
      </c>
      <c r="Z246" s="18">
        <f t="shared" si="229"/>
        <v>16120</v>
      </c>
      <c r="AA246" s="18">
        <f>AA253+AA259</f>
        <v>0</v>
      </c>
      <c r="AB246" s="18">
        <f t="shared" si="229"/>
        <v>15442.9</v>
      </c>
      <c r="AC246" s="18">
        <f>AC253+AC259</f>
        <v>0</v>
      </c>
      <c r="AD246" s="18">
        <f t="shared" si="229"/>
        <v>16363.8</v>
      </c>
      <c r="AE246" s="18">
        <f>AE253+AE259</f>
        <v>0</v>
      </c>
      <c r="AF246" s="39"/>
      <c r="AG246" s="1163"/>
      <c r="AH246" s="1163"/>
      <c r="AI246" s="1163"/>
      <c r="AJ246" s="1165"/>
      <c r="AK246" s="1165"/>
      <c r="AL246" s="1165"/>
      <c r="AM246" s="1165"/>
      <c r="AN246" s="1165"/>
      <c r="AO246" s="1165"/>
      <c r="AP246" s="1165"/>
      <c r="AQ246" s="1165"/>
      <c r="AR246" s="1165"/>
      <c r="AS246" s="1165"/>
      <c r="AT246" s="1165"/>
      <c r="AU246" s="1165"/>
      <c r="AV246" s="1165"/>
      <c r="AW246" s="1165"/>
      <c r="AX246" s="1165"/>
      <c r="AY246" s="1165"/>
      <c r="AZ246" s="1165"/>
      <c r="BA246" s="1165"/>
      <c r="BB246" s="1165"/>
      <c r="BC246" s="1165"/>
      <c r="BD246" s="1165"/>
      <c r="BE246" s="1165"/>
      <c r="BF246" s="1165"/>
      <c r="BG246" s="1165"/>
      <c r="BH246" s="1165"/>
      <c r="BI246" s="1165"/>
      <c r="BJ246" s="1165"/>
    </row>
    <row r="247" spans="1:62" ht="18" x14ac:dyDescent="0.35">
      <c r="A247" s="17" t="s">
        <v>28</v>
      </c>
      <c r="B247" s="18">
        <f>B254+B260</f>
        <v>95737.600000000006</v>
      </c>
      <c r="C247" s="18">
        <f t="shared" ref="C247:E247" si="230">C254+C260</f>
        <v>31934.400000000001</v>
      </c>
      <c r="D247" s="18">
        <f t="shared" si="230"/>
        <v>23022.3</v>
      </c>
      <c r="E247" s="18">
        <f t="shared" si="230"/>
        <v>23022.3</v>
      </c>
      <c r="F247" s="19">
        <f>E247/B247*100</f>
        <v>24.047291764155357</v>
      </c>
      <c r="G247" s="19">
        <f>E247/C247*100</f>
        <v>72.092477078009921</v>
      </c>
      <c r="H247" s="18">
        <f>H254+H260</f>
        <v>3210.7</v>
      </c>
      <c r="I247" s="18">
        <f>I254+I260</f>
        <v>3210.7</v>
      </c>
      <c r="J247" s="18">
        <f>J254+J260</f>
        <v>4764.1000000000004</v>
      </c>
      <c r="K247" s="18">
        <f>K254+K260</f>
        <v>333.6</v>
      </c>
      <c r="L247" s="18">
        <f t="shared" si="229"/>
        <v>5545.3</v>
      </c>
      <c r="M247" s="18">
        <f>M254+M260</f>
        <v>3009.6</v>
      </c>
      <c r="N247" s="18">
        <f t="shared" si="229"/>
        <v>5445.5</v>
      </c>
      <c r="O247" s="18">
        <f>O254+O260</f>
        <v>4862.3999999999996</v>
      </c>
      <c r="P247" s="18">
        <f t="shared" si="229"/>
        <v>12968.8</v>
      </c>
      <c r="Q247" s="18">
        <f>Q254+Q260</f>
        <v>11606</v>
      </c>
      <c r="R247" s="18">
        <f>R254+R260</f>
        <v>3844.9</v>
      </c>
      <c r="S247" s="18">
        <f>S254+S260</f>
        <v>0</v>
      </c>
      <c r="T247" s="18">
        <f t="shared" si="229"/>
        <v>18603.3</v>
      </c>
      <c r="U247" s="18">
        <f>U254+U260</f>
        <v>0</v>
      </c>
      <c r="V247" s="18">
        <f t="shared" si="229"/>
        <v>28445.3</v>
      </c>
      <c r="W247" s="18">
        <f>W254+W260</f>
        <v>0</v>
      </c>
      <c r="X247" s="18">
        <f t="shared" si="229"/>
        <v>2835.1</v>
      </c>
      <c r="Y247" s="18">
        <f>Y254+Y260</f>
        <v>0</v>
      </c>
      <c r="Z247" s="18">
        <f t="shared" si="229"/>
        <v>4212.2</v>
      </c>
      <c r="AA247" s="18">
        <f>AA254+AA260</f>
        <v>0</v>
      </c>
      <c r="AB247" s="18">
        <f t="shared" si="229"/>
        <v>2741.9</v>
      </c>
      <c r="AC247" s="18">
        <f>AC254+AC260</f>
        <v>0</v>
      </c>
      <c r="AD247" s="18">
        <f>AE254+AD260</f>
        <v>3120.5</v>
      </c>
      <c r="AE247" s="18">
        <f>AE254+AE260</f>
        <v>0</v>
      </c>
      <c r="AF247" s="39"/>
      <c r="AG247" s="1163"/>
      <c r="AH247" s="1163"/>
      <c r="AI247" s="1163"/>
      <c r="AJ247" s="1165"/>
      <c r="AK247" s="1165"/>
      <c r="AL247" s="1165"/>
      <c r="AM247" s="1165"/>
      <c r="AN247" s="1165"/>
      <c r="AO247" s="1165"/>
      <c r="AP247" s="1165"/>
      <c r="AQ247" s="1165"/>
      <c r="AR247" s="1165"/>
      <c r="AS247" s="1165"/>
      <c r="AT247" s="1165"/>
      <c r="AU247" s="1165"/>
      <c r="AV247" s="1165"/>
      <c r="AW247" s="1165"/>
      <c r="AX247" s="1165"/>
      <c r="AY247" s="1165"/>
      <c r="AZ247" s="1165"/>
      <c r="BA247" s="1165"/>
      <c r="BB247" s="1165"/>
      <c r="BC247" s="1165"/>
      <c r="BD247" s="1165"/>
      <c r="BE247" s="1165"/>
      <c r="BF247" s="1165"/>
      <c r="BG247" s="1165"/>
      <c r="BH247" s="1165"/>
      <c r="BI247" s="1165"/>
      <c r="BJ247" s="1165"/>
    </row>
    <row r="248" spans="1:62" ht="36" x14ac:dyDescent="0.35">
      <c r="A248" s="17" t="s">
        <v>42</v>
      </c>
      <c r="B248" s="18">
        <f>B261</f>
        <v>1872.2000000000003</v>
      </c>
      <c r="C248" s="18">
        <f>C261</f>
        <v>959.40000000000009</v>
      </c>
      <c r="D248" s="18">
        <f>D261</f>
        <v>562.9</v>
      </c>
      <c r="E248" s="18">
        <f>E261</f>
        <v>562.9</v>
      </c>
      <c r="F248" s="19">
        <f>E248/B248*100</f>
        <v>30.066232240145279</v>
      </c>
      <c r="G248" s="19">
        <f>E248/C248*100</f>
        <v>58.672086720867199</v>
      </c>
      <c r="H248" s="18">
        <f t="shared" ref="H248:AE248" si="231">H261</f>
        <v>117</v>
      </c>
      <c r="I248" s="18">
        <f t="shared" si="231"/>
        <v>117</v>
      </c>
      <c r="J248" s="18">
        <f t="shared" si="231"/>
        <v>222.3</v>
      </c>
      <c r="K248" s="18">
        <f t="shared" si="231"/>
        <v>6.8</v>
      </c>
      <c r="L248" s="18">
        <f t="shared" si="231"/>
        <v>222.3</v>
      </c>
      <c r="M248" s="18">
        <f t="shared" si="231"/>
        <v>81.599999999999994</v>
      </c>
      <c r="N248" s="18">
        <f t="shared" si="231"/>
        <v>222.3</v>
      </c>
      <c r="O248" s="18">
        <f t="shared" si="231"/>
        <v>195.6</v>
      </c>
      <c r="P248" s="18">
        <f t="shared" si="231"/>
        <v>175.5</v>
      </c>
      <c r="Q248" s="18">
        <f t="shared" si="231"/>
        <v>161.9</v>
      </c>
      <c r="R248" s="18">
        <f t="shared" si="231"/>
        <v>58.5</v>
      </c>
      <c r="S248" s="18">
        <f t="shared" si="231"/>
        <v>0</v>
      </c>
      <c r="T248" s="18">
        <f t="shared" si="231"/>
        <v>0</v>
      </c>
      <c r="U248" s="18">
        <f t="shared" si="231"/>
        <v>0</v>
      </c>
      <c r="V248" s="18">
        <f t="shared" si="231"/>
        <v>0</v>
      </c>
      <c r="W248" s="18">
        <f t="shared" si="231"/>
        <v>0</v>
      </c>
      <c r="X248" s="18">
        <f t="shared" si="231"/>
        <v>128.69999999999999</v>
      </c>
      <c r="Y248" s="18">
        <f t="shared" si="231"/>
        <v>0</v>
      </c>
      <c r="Z248" s="18">
        <f t="shared" si="231"/>
        <v>222.4</v>
      </c>
      <c r="AA248" s="18">
        <f t="shared" si="231"/>
        <v>0</v>
      </c>
      <c r="AB248" s="18">
        <f t="shared" si="231"/>
        <v>198.9</v>
      </c>
      <c r="AC248" s="18">
        <f t="shared" si="231"/>
        <v>0</v>
      </c>
      <c r="AD248" s="18">
        <f t="shared" si="231"/>
        <v>304.3</v>
      </c>
      <c r="AE248" s="18">
        <f t="shared" si="231"/>
        <v>0</v>
      </c>
      <c r="AF248" s="39"/>
      <c r="AG248" s="1163"/>
      <c r="AH248" s="1163"/>
      <c r="AI248" s="1163"/>
      <c r="AJ248" s="1165"/>
      <c r="AK248" s="1165"/>
      <c r="AL248" s="1165"/>
      <c r="AM248" s="1165"/>
      <c r="AN248" s="1165"/>
      <c r="AO248" s="1165"/>
      <c r="AP248" s="1165"/>
      <c r="AQ248" s="1165"/>
      <c r="AR248" s="1165"/>
      <c r="AS248" s="1165"/>
      <c r="AT248" s="1165"/>
      <c r="AU248" s="1165"/>
      <c r="AV248" s="1165"/>
      <c r="AW248" s="1165"/>
      <c r="AX248" s="1165"/>
      <c r="AY248" s="1165"/>
      <c r="AZ248" s="1165"/>
      <c r="BA248" s="1165"/>
      <c r="BB248" s="1165"/>
      <c r="BC248" s="1165"/>
      <c r="BD248" s="1165"/>
      <c r="BE248" s="1165"/>
      <c r="BF248" s="1165"/>
      <c r="BG248" s="1165"/>
      <c r="BH248" s="1165"/>
      <c r="BI248" s="1165"/>
      <c r="BJ248" s="1165"/>
    </row>
    <row r="249" spans="1:62" ht="18" x14ac:dyDescent="0.35">
      <c r="A249" s="17" t="s">
        <v>29</v>
      </c>
      <c r="B249" s="24">
        <f t="shared" ref="B249:E250" si="232">B255+B262</f>
        <v>15485.7</v>
      </c>
      <c r="C249" s="24">
        <f t="shared" si="232"/>
        <v>7936.4000000000005</v>
      </c>
      <c r="D249" s="24">
        <f t="shared" si="232"/>
        <v>4655.8999999999996</v>
      </c>
      <c r="E249" s="24">
        <f t="shared" si="232"/>
        <v>4655.8999999999996</v>
      </c>
      <c r="F249" s="19">
        <f>E249/B249*100</f>
        <v>30.065802643729374</v>
      </c>
      <c r="G249" s="19">
        <f>E249/C249*100</f>
        <v>58.665137845874696</v>
      </c>
      <c r="H249" s="24">
        <f t="shared" ref="H249:AE249" si="233">H255+H262</f>
        <v>967.9</v>
      </c>
      <c r="I249" s="24">
        <f t="shared" si="233"/>
        <v>967.9</v>
      </c>
      <c r="J249" s="24">
        <f t="shared" si="233"/>
        <v>1838.9</v>
      </c>
      <c r="K249" s="24">
        <f t="shared" si="233"/>
        <v>56.3</v>
      </c>
      <c r="L249" s="24">
        <f t="shared" si="233"/>
        <v>1838.9</v>
      </c>
      <c r="M249" s="24">
        <f t="shared" si="233"/>
        <v>674.9</v>
      </c>
      <c r="N249" s="24">
        <f t="shared" si="233"/>
        <v>1838.9</v>
      </c>
      <c r="O249" s="24">
        <f t="shared" si="233"/>
        <v>1618.5</v>
      </c>
      <c r="P249" s="24">
        <f t="shared" si="233"/>
        <v>1451.8</v>
      </c>
      <c r="Q249" s="24">
        <f t="shared" si="233"/>
        <v>1338.3</v>
      </c>
      <c r="R249" s="24">
        <f t="shared" si="233"/>
        <v>483.9</v>
      </c>
      <c r="S249" s="24">
        <f t="shared" si="233"/>
        <v>0</v>
      </c>
      <c r="T249" s="24">
        <f t="shared" si="233"/>
        <v>0</v>
      </c>
      <c r="U249" s="24">
        <f t="shared" si="233"/>
        <v>0</v>
      </c>
      <c r="V249" s="24">
        <f t="shared" si="233"/>
        <v>0</v>
      </c>
      <c r="W249" s="24">
        <f t="shared" si="233"/>
        <v>0</v>
      </c>
      <c r="X249" s="24">
        <f t="shared" si="233"/>
        <v>1064.5999999999999</v>
      </c>
      <c r="Y249" s="24">
        <f t="shared" si="233"/>
        <v>0</v>
      </c>
      <c r="Z249" s="24">
        <f t="shared" si="233"/>
        <v>1838.9</v>
      </c>
      <c r="AA249" s="24">
        <f t="shared" si="233"/>
        <v>0</v>
      </c>
      <c r="AB249" s="24">
        <f t="shared" si="233"/>
        <v>1645.4</v>
      </c>
      <c r="AC249" s="24">
        <f t="shared" si="233"/>
        <v>0</v>
      </c>
      <c r="AD249" s="24">
        <f t="shared" si="233"/>
        <v>2516.5</v>
      </c>
      <c r="AE249" s="24">
        <f t="shared" si="233"/>
        <v>0</v>
      </c>
      <c r="AF249" s="39"/>
      <c r="AG249" s="1163"/>
      <c r="AH249" s="1163"/>
      <c r="AI249" s="1163"/>
      <c r="AJ249" s="1165"/>
      <c r="AK249" s="1165"/>
      <c r="AL249" s="1165"/>
      <c r="AM249" s="1165"/>
      <c r="AN249" s="1165"/>
      <c r="AO249" s="1165"/>
      <c r="AP249" s="1165"/>
      <c r="AQ249" s="1165"/>
      <c r="AR249" s="1165"/>
      <c r="AS249" s="1165"/>
      <c r="AT249" s="1165"/>
      <c r="AU249" s="1165"/>
      <c r="AV249" s="1165"/>
      <c r="AW249" s="1165"/>
      <c r="AX249" s="1165"/>
      <c r="AY249" s="1165"/>
      <c r="AZ249" s="1165"/>
      <c r="BA249" s="1165"/>
      <c r="BB249" s="1165"/>
      <c r="BC249" s="1165"/>
      <c r="BD249" s="1165"/>
      <c r="BE249" s="1165"/>
      <c r="BF249" s="1165"/>
      <c r="BG249" s="1165"/>
      <c r="BH249" s="1165"/>
      <c r="BI249" s="1165"/>
      <c r="BJ249" s="1165"/>
    </row>
    <row r="250" spans="1:62" ht="18" x14ac:dyDescent="0.35">
      <c r="A250" s="17" t="s">
        <v>30</v>
      </c>
      <c r="B250" s="18">
        <f t="shared" si="232"/>
        <v>0</v>
      </c>
      <c r="C250" s="18">
        <f t="shared" si="232"/>
        <v>0</v>
      </c>
      <c r="D250" s="18">
        <f t="shared" si="232"/>
        <v>0</v>
      </c>
      <c r="E250" s="18">
        <f t="shared" si="232"/>
        <v>0</v>
      </c>
      <c r="F250" s="19" t="e">
        <f t="shared" ref="F250:F254" si="234">E250/B250*100</f>
        <v>#DIV/0!</v>
      </c>
      <c r="G250" s="19" t="e">
        <f t="shared" ref="G250:G254" si="235">E250/C250*100</f>
        <v>#DIV/0!</v>
      </c>
      <c r="H250" s="18">
        <f>H256</f>
        <v>0</v>
      </c>
      <c r="I250" s="18">
        <f t="shared" ref="I250:AE250" si="236">I256</f>
        <v>0</v>
      </c>
      <c r="J250" s="18">
        <f t="shared" si="236"/>
        <v>0</v>
      </c>
      <c r="K250" s="18">
        <f t="shared" si="236"/>
        <v>0</v>
      </c>
      <c r="L250" s="18">
        <f t="shared" si="236"/>
        <v>0</v>
      </c>
      <c r="M250" s="18">
        <f t="shared" si="236"/>
        <v>0</v>
      </c>
      <c r="N250" s="18">
        <f t="shared" si="236"/>
        <v>0</v>
      </c>
      <c r="O250" s="18">
        <f t="shared" si="236"/>
        <v>0</v>
      </c>
      <c r="P250" s="18">
        <f t="shared" si="236"/>
        <v>0</v>
      </c>
      <c r="Q250" s="18">
        <f t="shared" si="236"/>
        <v>0</v>
      </c>
      <c r="R250" s="18">
        <f>R256</f>
        <v>0</v>
      </c>
      <c r="S250" s="18">
        <f t="shared" si="236"/>
        <v>0</v>
      </c>
      <c r="T250" s="18">
        <f t="shared" si="236"/>
        <v>0</v>
      </c>
      <c r="U250" s="18">
        <f t="shared" si="236"/>
        <v>0</v>
      </c>
      <c r="V250" s="18">
        <f t="shared" si="236"/>
        <v>0</v>
      </c>
      <c r="W250" s="18">
        <f t="shared" si="236"/>
        <v>0</v>
      </c>
      <c r="X250" s="18">
        <f t="shared" si="236"/>
        <v>0</v>
      </c>
      <c r="Y250" s="18">
        <f t="shared" si="236"/>
        <v>0</v>
      </c>
      <c r="Z250" s="18">
        <f t="shared" si="236"/>
        <v>0</v>
      </c>
      <c r="AA250" s="18">
        <f t="shared" si="236"/>
        <v>0</v>
      </c>
      <c r="AB250" s="18">
        <f t="shared" si="236"/>
        <v>0</v>
      </c>
      <c r="AC250" s="18">
        <f t="shared" si="236"/>
        <v>0</v>
      </c>
      <c r="AD250" s="18">
        <f t="shared" si="236"/>
        <v>0</v>
      </c>
      <c r="AE250" s="18">
        <f t="shared" si="236"/>
        <v>0</v>
      </c>
      <c r="AF250" s="39"/>
      <c r="AG250" s="1163"/>
      <c r="AH250" s="1163"/>
      <c r="AI250" s="1163"/>
      <c r="AJ250" s="1165"/>
      <c r="AK250" s="1165"/>
      <c r="AL250" s="1165"/>
      <c r="AM250" s="1165"/>
      <c r="AN250" s="1165"/>
      <c r="AO250" s="1165"/>
      <c r="AP250" s="1165"/>
      <c r="AQ250" s="1165"/>
      <c r="AR250" s="1165"/>
      <c r="AS250" s="1165"/>
      <c r="AT250" s="1165"/>
      <c r="AU250" s="1165"/>
      <c r="AV250" s="1165"/>
      <c r="AW250" s="1165"/>
      <c r="AX250" s="1165"/>
      <c r="AY250" s="1165"/>
      <c r="AZ250" s="1165"/>
      <c r="BA250" s="1165"/>
      <c r="BB250" s="1165"/>
      <c r="BC250" s="1165"/>
      <c r="BD250" s="1165"/>
      <c r="BE250" s="1165"/>
      <c r="BF250" s="1165"/>
      <c r="BG250" s="1165"/>
      <c r="BH250" s="1165"/>
      <c r="BI250" s="1165"/>
      <c r="BJ250" s="1165"/>
    </row>
    <row r="251" spans="1:62" ht="18" x14ac:dyDescent="0.3">
      <c r="A251" s="1547" t="s">
        <v>73</v>
      </c>
      <c r="B251" s="1548"/>
      <c r="C251" s="1548"/>
      <c r="D251" s="1548"/>
      <c r="E251" s="1548"/>
      <c r="F251" s="1548"/>
      <c r="G251" s="1548"/>
      <c r="H251" s="1548"/>
      <c r="I251" s="1548"/>
      <c r="J251" s="1548"/>
      <c r="K251" s="1548"/>
      <c r="L251" s="1548"/>
      <c r="M251" s="1548"/>
      <c r="N251" s="1548"/>
      <c r="O251" s="1548"/>
      <c r="P251" s="1548"/>
      <c r="Q251" s="1548"/>
      <c r="R251" s="1548"/>
      <c r="S251" s="1548"/>
      <c r="T251" s="1548"/>
      <c r="U251" s="1548"/>
      <c r="V251" s="1548"/>
      <c r="W251" s="1548"/>
      <c r="X251" s="1548"/>
      <c r="Y251" s="1548"/>
      <c r="Z251" s="1548"/>
      <c r="AA251" s="1548"/>
      <c r="AB251" s="1548"/>
      <c r="AC251" s="1548"/>
      <c r="AD251" s="1548"/>
      <c r="AE251" s="1549"/>
      <c r="AF251" s="39"/>
      <c r="AG251" s="1163"/>
      <c r="AH251" s="1163"/>
      <c r="AI251" s="1163"/>
      <c r="AJ251" s="1165"/>
      <c r="AK251" s="1165"/>
      <c r="AL251" s="1165"/>
      <c r="AM251" s="1165"/>
      <c r="AN251" s="1165"/>
      <c r="AO251" s="1165"/>
      <c r="AP251" s="1165"/>
      <c r="AQ251" s="1165"/>
      <c r="AR251" s="1165"/>
      <c r="AS251" s="1165"/>
      <c r="AT251" s="1165"/>
      <c r="AU251" s="1165"/>
      <c r="AV251" s="1165"/>
      <c r="AW251" s="1165"/>
      <c r="AX251" s="1165"/>
      <c r="AY251" s="1165"/>
      <c r="AZ251" s="1165"/>
      <c r="BA251" s="1165"/>
      <c r="BB251" s="1165"/>
      <c r="BC251" s="1165"/>
      <c r="BD251" s="1165"/>
      <c r="BE251" s="1165"/>
      <c r="BF251" s="1165"/>
      <c r="BG251" s="1165"/>
      <c r="BH251" s="1165"/>
      <c r="BI251" s="1165"/>
      <c r="BJ251" s="1165"/>
    </row>
    <row r="252" spans="1:62" ht="18" x14ac:dyDescent="0.3">
      <c r="A252" s="1154" t="s">
        <v>26</v>
      </c>
      <c r="B252" s="11">
        <f>B253+B254+B256+B257</f>
        <v>56602.2</v>
      </c>
      <c r="C252" s="11">
        <f>C253+C254+C256+C257</f>
        <v>9203.6</v>
      </c>
      <c r="D252" s="11">
        <f>D253+D254+D256+D257</f>
        <v>8603.6</v>
      </c>
      <c r="E252" s="11">
        <f>E253+E254+E256+E257</f>
        <v>8603.6</v>
      </c>
      <c r="F252" s="16">
        <f t="shared" si="234"/>
        <v>15.200115896555259</v>
      </c>
      <c r="G252" s="16">
        <f t="shared" si="235"/>
        <v>93.480811856230176</v>
      </c>
      <c r="H252" s="11"/>
      <c r="I252" s="11"/>
      <c r="J252" s="11">
        <f>J253+J254+J255+J256</f>
        <v>0</v>
      </c>
      <c r="K252" s="11">
        <f t="shared" ref="K252:AB252" si="237">K253+K254+K255+K256</f>
        <v>0</v>
      </c>
      <c r="L252" s="11">
        <f t="shared" si="237"/>
        <v>600</v>
      </c>
      <c r="M252" s="11">
        <f t="shared" si="237"/>
        <v>0</v>
      </c>
      <c r="N252" s="11">
        <f t="shared" si="237"/>
        <v>500.2</v>
      </c>
      <c r="O252" s="11">
        <f t="shared" si="237"/>
        <v>500.2</v>
      </c>
      <c r="P252" s="11">
        <f t="shared" si="237"/>
        <v>8103.4</v>
      </c>
      <c r="Q252" s="11">
        <f t="shared" si="237"/>
        <v>8103.4</v>
      </c>
      <c r="R252" s="11">
        <f t="shared" si="237"/>
        <v>350</v>
      </c>
      <c r="S252" s="11">
        <f t="shared" si="237"/>
        <v>0</v>
      </c>
      <c r="T252" s="11">
        <f t="shared" si="237"/>
        <v>18603.3</v>
      </c>
      <c r="U252" s="11">
        <f t="shared" si="237"/>
        <v>0</v>
      </c>
      <c r="V252" s="11">
        <f t="shared" si="237"/>
        <v>28445.3</v>
      </c>
      <c r="W252" s="11">
        <f t="shared" si="237"/>
        <v>0</v>
      </c>
      <c r="X252" s="11">
        <f t="shared" si="237"/>
        <v>0</v>
      </c>
      <c r="Y252" s="11">
        <f t="shared" si="237"/>
        <v>0</v>
      </c>
      <c r="Z252" s="11">
        <f t="shared" si="237"/>
        <v>0</v>
      </c>
      <c r="AA252" s="11">
        <f t="shared" si="237"/>
        <v>0</v>
      </c>
      <c r="AB252" s="11">
        <f t="shared" si="237"/>
        <v>0</v>
      </c>
      <c r="AC252" s="11">
        <f>AC253+AC254+AC255+AC256</f>
        <v>0</v>
      </c>
      <c r="AD252" s="11">
        <f>AD253+AE254+AD255+AD256</f>
        <v>0</v>
      </c>
      <c r="AE252" s="11">
        <f>AE253+AE254+AE255+AE256</f>
        <v>0</v>
      </c>
      <c r="AF252" s="39"/>
      <c r="AG252" s="1163"/>
      <c r="AH252" s="1163"/>
      <c r="AI252" s="1163"/>
      <c r="AJ252" s="1164"/>
      <c r="AK252" s="1164"/>
      <c r="AL252" s="1164"/>
      <c r="AM252" s="1164"/>
      <c r="AN252" s="1164"/>
      <c r="AO252" s="1164"/>
      <c r="AP252" s="1164"/>
      <c r="AQ252" s="1164"/>
      <c r="AR252" s="1164"/>
      <c r="AS252" s="1164"/>
      <c r="AT252" s="1164"/>
      <c r="AU252" s="1164"/>
      <c r="AV252" s="1164"/>
      <c r="AW252" s="1164"/>
      <c r="AX252" s="1164"/>
      <c r="AY252" s="1164"/>
      <c r="AZ252" s="1164"/>
      <c r="BA252" s="1164"/>
      <c r="BB252" s="1164"/>
      <c r="BC252" s="1164"/>
      <c r="BD252" s="1164"/>
      <c r="BE252" s="1164"/>
      <c r="BF252" s="1164"/>
      <c r="BG252" s="1164"/>
      <c r="BH252" s="1164"/>
      <c r="BI252" s="1164"/>
      <c r="BJ252" s="1164"/>
    </row>
    <row r="253" spans="1:62" ht="18" x14ac:dyDescent="0.3">
      <c r="A253" s="51" t="s">
        <v>27</v>
      </c>
      <c r="B253" s="18">
        <f>H253+J253+L253+N253+P253+R253+T253+V253+X253+Z253+AB253+AD253</f>
        <v>0</v>
      </c>
      <c r="C253" s="18"/>
      <c r="D253" s="18"/>
      <c r="E253" s="18"/>
      <c r="F253" s="19"/>
      <c r="G253" s="19"/>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39"/>
      <c r="AG253" s="1163"/>
      <c r="AH253" s="1163"/>
      <c r="AI253" s="1163"/>
      <c r="AJ253" s="1164"/>
      <c r="AK253" s="1164"/>
      <c r="AL253" s="1164"/>
      <c r="AM253" s="1164"/>
      <c r="AN253" s="1164"/>
      <c r="AO253" s="1164"/>
      <c r="AP253" s="1164"/>
      <c r="AQ253" s="1164"/>
      <c r="AR253" s="1164"/>
      <c r="AS253" s="1164"/>
      <c r="AT253" s="1164"/>
      <c r="AU253" s="1164"/>
      <c r="AV253" s="1164"/>
      <c r="AW253" s="1164"/>
      <c r="AX253" s="1164"/>
      <c r="AY253" s="1164"/>
      <c r="AZ253" s="1164"/>
      <c r="BA253" s="1164"/>
      <c r="BB253" s="1164"/>
      <c r="BC253" s="1164"/>
      <c r="BD253" s="1164"/>
      <c r="BE253" s="1164"/>
      <c r="BF253" s="1164"/>
      <c r="BG253" s="1164"/>
      <c r="BH253" s="1164"/>
      <c r="BI253" s="1164"/>
      <c r="BJ253" s="1164"/>
    </row>
    <row r="254" spans="1:62" ht="36" x14ac:dyDescent="0.3">
      <c r="A254" s="51" t="s">
        <v>74</v>
      </c>
      <c r="B254" s="18">
        <f>H254+J254+L254+N254+P254+R254+T254+V254+X254+Z254+AB254+AD254</f>
        <v>56602.2</v>
      </c>
      <c r="C254" s="25">
        <f>H254+J254+L254+N254+P254</f>
        <v>9203.6</v>
      </c>
      <c r="D254" s="18">
        <f>E254</f>
        <v>8603.6</v>
      </c>
      <c r="E254" s="25">
        <f>I254+K254+M254+O254+Q254+S254+U254+W254+Y254+AA254+AC254+AE254</f>
        <v>8603.6</v>
      </c>
      <c r="F254" s="19">
        <f t="shared" si="234"/>
        <v>15.200115896555259</v>
      </c>
      <c r="G254" s="19">
        <f t="shared" si="235"/>
        <v>93.480811856230176</v>
      </c>
      <c r="H254" s="11"/>
      <c r="I254" s="11"/>
      <c r="J254" s="18"/>
      <c r="K254" s="18"/>
      <c r="L254" s="18">
        <v>600</v>
      </c>
      <c r="M254" s="18"/>
      <c r="N254" s="18">
        <v>500.2</v>
      </c>
      <c r="O254" s="18">
        <v>500.2</v>
      </c>
      <c r="P254" s="18">
        <v>8103.4</v>
      </c>
      <c r="Q254" s="18">
        <v>8103.4</v>
      </c>
      <c r="R254" s="18">
        <v>350</v>
      </c>
      <c r="S254" s="18"/>
      <c r="T254" s="18">
        <v>18603.3</v>
      </c>
      <c r="U254" s="18"/>
      <c r="V254" s="18">
        <v>28445.3</v>
      </c>
      <c r="W254" s="18"/>
      <c r="X254" s="18"/>
      <c r="Y254" s="18"/>
      <c r="Z254" s="18"/>
      <c r="AA254" s="18"/>
      <c r="AB254" s="18"/>
      <c r="AC254" s="18"/>
      <c r="AD254" s="18"/>
      <c r="AE254" s="18"/>
      <c r="AF254" s="39" t="s">
        <v>587</v>
      </c>
      <c r="AG254" s="1163"/>
      <c r="AH254" s="1163"/>
      <c r="AI254" s="1163"/>
      <c r="AJ254" s="1164"/>
      <c r="AK254" s="1164"/>
      <c r="AL254" s="1164"/>
      <c r="AM254" s="1164"/>
      <c r="AN254" s="1164"/>
      <c r="AO254" s="1164"/>
      <c r="AP254" s="1164"/>
      <c r="AQ254" s="1164"/>
      <c r="AR254" s="1164"/>
      <c r="AS254" s="1164"/>
      <c r="AT254" s="1164"/>
      <c r="AU254" s="1164"/>
      <c r="AV254" s="1164"/>
      <c r="AW254" s="1164"/>
      <c r="AX254" s="1164"/>
      <c r="AY254" s="1164"/>
      <c r="AZ254" s="1164"/>
      <c r="BA254" s="1164"/>
      <c r="BB254" s="1164"/>
      <c r="BC254" s="1164"/>
      <c r="BD254" s="1164"/>
      <c r="BE254" s="1164"/>
      <c r="BF254" s="1164"/>
      <c r="BG254" s="1164"/>
      <c r="BH254" s="1164"/>
      <c r="BI254" s="1164"/>
      <c r="BJ254" s="1164"/>
    </row>
    <row r="255" spans="1:62" ht="18" x14ac:dyDescent="0.35">
      <c r="A255" s="17" t="s">
        <v>29</v>
      </c>
      <c r="B255" s="40"/>
      <c r="C255" s="40"/>
      <c r="D255" s="40"/>
      <c r="E255" s="40"/>
      <c r="F255" s="40"/>
      <c r="G255" s="40"/>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39"/>
      <c r="AG255" s="1163"/>
      <c r="AH255" s="1163"/>
      <c r="AI255" s="1163"/>
      <c r="AJ255" s="1165"/>
      <c r="AK255" s="1165"/>
      <c r="AL255" s="1165"/>
      <c r="AM255" s="1165"/>
      <c r="AN255" s="1165"/>
      <c r="AO255" s="1165"/>
      <c r="AP255" s="1165"/>
      <c r="AQ255" s="1165"/>
      <c r="AR255" s="1165"/>
      <c r="AS255" s="1165"/>
      <c r="AT255" s="1165"/>
      <c r="AU255" s="1165"/>
      <c r="AV255" s="1165"/>
      <c r="AW255" s="1165"/>
      <c r="AX255" s="1165"/>
      <c r="AY255" s="1165"/>
      <c r="AZ255" s="1165"/>
      <c r="BA255" s="1165"/>
      <c r="BB255" s="1165"/>
      <c r="BC255" s="1165"/>
      <c r="BD255" s="1165"/>
      <c r="BE255" s="1165"/>
      <c r="BF255" s="1165"/>
      <c r="BG255" s="1165"/>
      <c r="BH255" s="1165"/>
      <c r="BI255" s="1165"/>
      <c r="BJ255" s="1165"/>
    </row>
    <row r="256" spans="1:62" ht="18" x14ac:dyDescent="0.35">
      <c r="A256" s="17" t="s">
        <v>30</v>
      </c>
      <c r="B256" s="18">
        <f>R256+X256+Z256+T256+V256</f>
        <v>0</v>
      </c>
      <c r="C256" s="25"/>
      <c r="D256" s="18"/>
      <c r="E256" s="25">
        <f>I256+K256+M256+O256+Q256+S256+U256+W256+Y256+AA256+AC256+AE256</f>
        <v>0</v>
      </c>
      <c r="F256" s="19" t="e">
        <f>E256/B256*100</f>
        <v>#DIV/0!</v>
      </c>
      <c r="G256" s="19" t="e">
        <f>E256/C256*100</f>
        <v>#DIV/0!</v>
      </c>
      <c r="H256" s="11"/>
      <c r="I256" s="11"/>
      <c r="J256" s="11"/>
      <c r="K256" s="11"/>
      <c r="L256" s="11"/>
      <c r="M256" s="11"/>
      <c r="N256" s="11"/>
      <c r="O256" s="11"/>
      <c r="P256" s="11"/>
      <c r="Q256" s="11"/>
      <c r="R256" s="11"/>
      <c r="S256" s="11"/>
      <c r="T256" s="11"/>
      <c r="U256" s="18"/>
      <c r="V256" s="18"/>
      <c r="W256" s="18"/>
      <c r="X256" s="18"/>
      <c r="Y256" s="18"/>
      <c r="Z256" s="18"/>
      <c r="AA256" s="18"/>
      <c r="AB256" s="18"/>
      <c r="AC256" s="18"/>
      <c r="AD256" s="18"/>
      <c r="AE256" s="18"/>
      <c r="AF256" s="39"/>
      <c r="AG256" s="1163"/>
      <c r="AH256" s="1163"/>
      <c r="AI256" s="1163"/>
      <c r="AJ256" s="1165"/>
      <c r="AK256" s="1165"/>
      <c r="AL256" s="1165"/>
      <c r="AM256" s="1165"/>
      <c r="AN256" s="1165"/>
      <c r="AO256" s="1165"/>
      <c r="AP256" s="1165"/>
      <c r="AQ256" s="1165"/>
      <c r="AR256" s="1165"/>
      <c r="AS256" s="1165"/>
      <c r="AT256" s="1165"/>
      <c r="AU256" s="1165"/>
      <c r="AV256" s="1165"/>
      <c r="AW256" s="1165"/>
      <c r="AX256" s="1165"/>
      <c r="AY256" s="1165"/>
      <c r="AZ256" s="1165"/>
      <c r="BA256" s="1165"/>
      <c r="BB256" s="1165"/>
      <c r="BC256" s="1165"/>
      <c r="BD256" s="1165"/>
      <c r="BE256" s="1165"/>
      <c r="BF256" s="1165"/>
      <c r="BG256" s="1165"/>
      <c r="BH256" s="1165"/>
      <c r="BI256" s="1165"/>
      <c r="BJ256" s="1165"/>
    </row>
    <row r="257" spans="1:62" ht="18" x14ac:dyDescent="0.3">
      <c r="A257" s="1547" t="s">
        <v>75</v>
      </c>
      <c r="B257" s="1548"/>
      <c r="C257" s="1548"/>
      <c r="D257" s="1548"/>
      <c r="E257" s="1548"/>
      <c r="F257" s="1548"/>
      <c r="G257" s="1548"/>
      <c r="H257" s="1548"/>
      <c r="I257" s="1548"/>
      <c r="J257" s="1548"/>
      <c r="K257" s="1548"/>
      <c r="L257" s="1548"/>
      <c r="M257" s="1548"/>
      <c r="N257" s="1548"/>
      <c r="O257" s="1548"/>
      <c r="P257" s="1548"/>
      <c r="Q257" s="1548"/>
      <c r="R257" s="1548"/>
      <c r="S257" s="1548"/>
      <c r="T257" s="1548"/>
      <c r="U257" s="1548"/>
      <c r="V257" s="1548"/>
      <c r="W257" s="1548"/>
      <c r="X257" s="1548"/>
      <c r="Y257" s="1548"/>
      <c r="Z257" s="1548"/>
      <c r="AA257" s="1548"/>
      <c r="AB257" s="1548"/>
      <c r="AC257" s="1548"/>
      <c r="AD257" s="1548"/>
      <c r="AE257" s="1549"/>
      <c r="AF257" s="1553" t="s">
        <v>631</v>
      </c>
      <c r="AG257" s="1163"/>
      <c r="AH257" s="1163"/>
      <c r="AI257" s="1163"/>
      <c r="AJ257" s="1165"/>
      <c r="AK257" s="1165"/>
      <c r="AL257" s="1165"/>
      <c r="AM257" s="1165"/>
      <c r="AN257" s="1165"/>
      <c r="AO257" s="1165"/>
      <c r="AP257" s="1165"/>
      <c r="AQ257" s="1165"/>
      <c r="AR257" s="1165"/>
      <c r="AS257" s="1165"/>
      <c r="AT257" s="1165"/>
      <c r="AU257" s="1165"/>
      <c r="AV257" s="1165"/>
      <c r="AW257" s="1165"/>
      <c r="AX257" s="1165"/>
      <c r="AY257" s="1165"/>
      <c r="AZ257" s="1165"/>
      <c r="BA257" s="1165"/>
      <c r="BB257" s="1165"/>
      <c r="BC257" s="1165"/>
      <c r="BD257" s="1165"/>
      <c r="BE257" s="1165"/>
      <c r="BF257" s="1165"/>
      <c r="BG257" s="1165"/>
      <c r="BH257" s="1165"/>
      <c r="BI257" s="1165"/>
      <c r="BJ257" s="1165"/>
    </row>
    <row r="258" spans="1:62" ht="17.399999999999999" x14ac:dyDescent="0.3">
      <c r="A258" s="14" t="s">
        <v>26</v>
      </c>
      <c r="B258" s="11">
        <f>B259+B260+B262+B263</f>
        <v>198274.4</v>
      </c>
      <c r="C258" s="11">
        <f>C259+C260+C262+C263</f>
        <v>105844</v>
      </c>
      <c r="D258" s="11">
        <f>D259+D260+D262+D263</f>
        <v>67451.7</v>
      </c>
      <c r="E258" s="11">
        <f>E259+E260+E262+E263</f>
        <v>67451.7</v>
      </c>
      <c r="F258" s="16">
        <f>E258/B258*100</f>
        <v>34.01936911673922</v>
      </c>
      <c r="G258" s="16">
        <f>E258/C258*100</f>
        <v>63.727466837987976</v>
      </c>
      <c r="H258" s="11">
        <f t="shared" ref="H258:AE258" si="238">H259+H260+H262+H263</f>
        <v>15942.6</v>
      </c>
      <c r="I258" s="11">
        <f t="shared" si="238"/>
        <v>7178.5999999999995</v>
      </c>
      <c r="J258" s="11">
        <f t="shared" si="238"/>
        <v>22920.5</v>
      </c>
      <c r="K258" s="11">
        <f t="shared" si="238"/>
        <v>8589.7999999999993</v>
      </c>
      <c r="L258" s="11">
        <f>L259+L260+L262+L263</f>
        <v>22715.7</v>
      </c>
      <c r="M258" s="11">
        <f t="shared" si="238"/>
        <v>11509.199999999999</v>
      </c>
      <c r="N258" s="11">
        <f t="shared" si="238"/>
        <v>22711.7</v>
      </c>
      <c r="O258" s="11">
        <f t="shared" si="238"/>
        <v>22937.600000000002</v>
      </c>
      <c r="P258" s="11">
        <f t="shared" si="238"/>
        <v>21553.499999999996</v>
      </c>
      <c r="Q258" s="11">
        <f t="shared" si="238"/>
        <v>17236.5</v>
      </c>
      <c r="R258" s="11">
        <f t="shared" si="238"/>
        <v>13532.699999999999</v>
      </c>
      <c r="S258" s="11">
        <f t="shared" si="238"/>
        <v>0</v>
      </c>
      <c r="T258" s="11">
        <f t="shared" si="238"/>
        <v>0</v>
      </c>
      <c r="U258" s="11">
        <f t="shared" si="238"/>
        <v>0</v>
      </c>
      <c r="V258" s="11">
        <f t="shared" si="238"/>
        <v>0</v>
      </c>
      <c r="W258" s="11">
        <f t="shared" si="238"/>
        <v>0</v>
      </c>
      <c r="X258" s="11">
        <f t="shared" si="238"/>
        <v>14895.6</v>
      </c>
      <c r="Y258" s="11">
        <f t="shared" si="238"/>
        <v>0</v>
      </c>
      <c r="Z258" s="11">
        <f t="shared" si="238"/>
        <v>22171.100000000002</v>
      </c>
      <c r="AA258" s="11">
        <f t="shared" si="238"/>
        <v>0</v>
      </c>
      <c r="AB258" s="11">
        <f t="shared" si="238"/>
        <v>19830.2</v>
      </c>
      <c r="AC258" s="11">
        <f t="shared" si="238"/>
        <v>0</v>
      </c>
      <c r="AD258" s="11">
        <f t="shared" si="238"/>
        <v>22000.799999999999</v>
      </c>
      <c r="AE258" s="11">
        <f t="shared" si="238"/>
        <v>0</v>
      </c>
      <c r="AF258" s="1554"/>
      <c r="AG258" s="1163"/>
      <c r="AH258" s="1163"/>
      <c r="AI258" s="1163"/>
      <c r="AJ258" s="1165"/>
      <c r="AK258" s="1165"/>
      <c r="AL258" s="1165"/>
      <c r="AM258" s="1165"/>
      <c r="AN258" s="1165"/>
      <c r="AO258" s="1165"/>
      <c r="AP258" s="1165"/>
      <c r="AQ258" s="1165"/>
      <c r="AR258" s="1165"/>
      <c r="AS258" s="1165"/>
      <c r="AT258" s="1165"/>
      <c r="AU258" s="1165"/>
      <c r="AV258" s="1165"/>
      <c r="AW258" s="1165"/>
      <c r="AX258" s="1165"/>
      <c r="AY258" s="1165"/>
      <c r="AZ258" s="1165"/>
      <c r="BA258" s="1165"/>
      <c r="BB258" s="1165"/>
      <c r="BC258" s="1165"/>
      <c r="BD258" s="1165"/>
      <c r="BE258" s="1165"/>
      <c r="BF258" s="1165"/>
      <c r="BG258" s="1165"/>
      <c r="BH258" s="1165"/>
      <c r="BI258" s="1165"/>
      <c r="BJ258" s="1165"/>
    </row>
    <row r="259" spans="1:62" ht="18" x14ac:dyDescent="0.35">
      <c r="A259" s="17" t="s">
        <v>27</v>
      </c>
      <c r="B259" s="18">
        <f>H259+J259+L259+N259+P259+R259+T259+V259+X259+Z259+AB259+AD259</f>
        <v>143653.29999999999</v>
      </c>
      <c r="C259" s="25">
        <f>H259+J259+L259+N259+P259</f>
        <v>75176.800000000003</v>
      </c>
      <c r="D259" s="18">
        <f>E259</f>
        <v>48377.1</v>
      </c>
      <c r="E259" s="25">
        <f>I259+K259+M259+O259+Q259+S259+U259+W259+Y259+AA259+AC259+AE259</f>
        <v>48377.1</v>
      </c>
      <c r="F259" s="19">
        <f>E259/B259*100</f>
        <v>33.676288675582114</v>
      </c>
      <c r="G259" s="19">
        <f>E259/C259*100</f>
        <v>64.351102999861652</v>
      </c>
      <c r="H259" s="18">
        <v>11764</v>
      </c>
      <c r="I259" s="1023">
        <v>3000</v>
      </c>
      <c r="J259" s="18">
        <v>16317.5</v>
      </c>
      <c r="K259" s="18">
        <v>8199.9</v>
      </c>
      <c r="L259" s="18">
        <v>15931.5</v>
      </c>
      <c r="M259" s="18">
        <v>7824.7</v>
      </c>
      <c r="N259" s="18">
        <v>15927.5</v>
      </c>
      <c r="O259" s="18">
        <v>16956.900000000001</v>
      </c>
      <c r="P259" s="18">
        <v>15236.3</v>
      </c>
      <c r="Q259" s="18">
        <v>12395.6</v>
      </c>
      <c r="R259" s="18">
        <v>9553.9</v>
      </c>
      <c r="S259" s="18"/>
      <c r="T259" s="18"/>
      <c r="U259" s="18"/>
      <c r="V259" s="18"/>
      <c r="W259" s="18"/>
      <c r="X259" s="18">
        <v>10995.9</v>
      </c>
      <c r="Y259" s="18"/>
      <c r="Z259" s="18">
        <v>16120</v>
      </c>
      <c r="AA259" s="18"/>
      <c r="AB259" s="18">
        <v>15442.9</v>
      </c>
      <c r="AC259" s="18"/>
      <c r="AD259" s="18">
        <v>16363.8</v>
      </c>
      <c r="AE259" s="18"/>
      <c r="AF259" s="1554"/>
      <c r="AG259" s="1163"/>
      <c r="AH259" s="1163"/>
      <c r="AI259" s="1163"/>
      <c r="AJ259" s="1165"/>
      <c r="AK259" s="1165"/>
      <c r="AL259" s="1165"/>
      <c r="AM259" s="1165"/>
      <c r="AN259" s="1165"/>
      <c r="AO259" s="1165"/>
      <c r="AP259" s="1165"/>
      <c r="AQ259" s="1165"/>
      <c r="AR259" s="1165"/>
      <c r="AS259" s="1165"/>
      <c r="AT259" s="1165"/>
      <c r="AU259" s="1165"/>
      <c r="AV259" s="1165"/>
      <c r="AW259" s="1165"/>
      <c r="AX259" s="1165"/>
      <c r="AY259" s="1165"/>
      <c r="AZ259" s="1165"/>
      <c r="BA259" s="1165"/>
      <c r="BB259" s="1165"/>
      <c r="BC259" s="1165"/>
      <c r="BD259" s="1165"/>
      <c r="BE259" s="1165"/>
      <c r="BF259" s="1165"/>
      <c r="BG259" s="1165"/>
      <c r="BH259" s="1165"/>
      <c r="BI259" s="1165"/>
      <c r="BJ259" s="1165"/>
    </row>
    <row r="260" spans="1:62" ht="18" x14ac:dyDescent="0.35">
      <c r="A260" s="17" t="s">
        <v>28</v>
      </c>
      <c r="B260" s="18">
        <f>H260+J260+L260+N260+P260+R260+T260+V260+X260+Z260+AB260+AD260</f>
        <v>39135.4</v>
      </c>
      <c r="C260" s="25">
        <f t="shared" ref="C260:C262" si="239">H260+J260+L260+N260+P260</f>
        <v>22730.800000000003</v>
      </c>
      <c r="D260" s="18">
        <f>E260</f>
        <v>14418.699999999999</v>
      </c>
      <c r="E260" s="25">
        <f>I260+K260+M260+O260+Q260+S260+U260+W260+Y260+AA260+AC260+AE260</f>
        <v>14418.699999999999</v>
      </c>
      <c r="F260" s="19">
        <f>E260/B260*100</f>
        <v>36.843113907102001</v>
      </c>
      <c r="G260" s="19">
        <f>E260/C260*100</f>
        <v>63.432435286043599</v>
      </c>
      <c r="H260" s="18">
        <v>3210.7</v>
      </c>
      <c r="I260" s="1023">
        <v>3210.7</v>
      </c>
      <c r="J260" s="18">
        <v>4764.1000000000004</v>
      </c>
      <c r="K260" s="18">
        <v>333.6</v>
      </c>
      <c r="L260" s="18">
        <v>4945.3</v>
      </c>
      <c r="M260" s="18">
        <v>3009.6</v>
      </c>
      <c r="N260" s="18">
        <v>4945.3</v>
      </c>
      <c r="O260" s="18">
        <v>4362.2</v>
      </c>
      <c r="P260" s="18">
        <v>4865.3999999999996</v>
      </c>
      <c r="Q260" s="18">
        <v>3502.6</v>
      </c>
      <c r="R260" s="18">
        <v>3494.9</v>
      </c>
      <c r="S260" s="18"/>
      <c r="T260" s="18"/>
      <c r="U260" s="18"/>
      <c r="V260" s="18"/>
      <c r="W260" s="18"/>
      <c r="X260" s="18">
        <v>2835.1</v>
      </c>
      <c r="Y260" s="18"/>
      <c r="Z260" s="18">
        <v>4212.2</v>
      </c>
      <c r="AA260" s="18"/>
      <c r="AB260" s="18">
        <v>2741.9</v>
      </c>
      <c r="AC260" s="18"/>
      <c r="AD260" s="18">
        <v>3120.5</v>
      </c>
      <c r="AE260" s="18"/>
      <c r="AF260" s="1554"/>
      <c r="AG260" s="1163"/>
      <c r="AH260" s="1163"/>
      <c r="AI260" s="1163"/>
      <c r="AJ260" s="1165"/>
      <c r="AK260" s="1165"/>
      <c r="AL260" s="1165"/>
      <c r="AM260" s="1165"/>
      <c r="AN260" s="1165"/>
      <c r="AO260" s="1165"/>
      <c r="AP260" s="1165"/>
      <c r="AQ260" s="1165"/>
      <c r="AR260" s="1165"/>
      <c r="AS260" s="1165"/>
      <c r="AT260" s="1165"/>
      <c r="AU260" s="1165"/>
      <c r="AV260" s="1165"/>
      <c r="AW260" s="1165"/>
      <c r="AX260" s="1165"/>
      <c r="AY260" s="1165"/>
      <c r="AZ260" s="1165"/>
      <c r="BA260" s="1165"/>
      <c r="BB260" s="1165"/>
      <c r="BC260" s="1165"/>
      <c r="BD260" s="1165"/>
      <c r="BE260" s="1165"/>
      <c r="BF260" s="1165"/>
      <c r="BG260" s="1165"/>
      <c r="BH260" s="1165"/>
      <c r="BI260" s="1165"/>
      <c r="BJ260" s="1165"/>
    </row>
    <row r="261" spans="1:62" ht="36" x14ac:dyDescent="0.35">
      <c r="A261" s="17" t="s">
        <v>42</v>
      </c>
      <c r="B261" s="24">
        <f>H261+J261+L261+N261+P261+R261+T261+V261+X261+Z261+AB261+AD261</f>
        <v>1872.2000000000003</v>
      </c>
      <c r="C261" s="25">
        <f t="shared" si="239"/>
        <v>959.40000000000009</v>
      </c>
      <c r="D261" s="18">
        <f>E261</f>
        <v>562.9</v>
      </c>
      <c r="E261" s="25">
        <f>I261+K261+M261+O261+Q261+S261+U261+W261+Y261+AA261+AC261+AE261</f>
        <v>562.9</v>
      </c>
      <c r="F261" s="19">
        <f>E261/B261*100</f>
        <v>30.066232240145279</v>
      </c>
      <c r="G261" s="19">
        <f>E261/C261*100</f>
        <v>58.672086720867199</v>
      </c>
      <c r="H261" s="18">
        <v>117</v>
      </c>
      <c r="I261" s="1023">
        <v>117</v>
      </c>
      <c r="J261" s="18">
        <v>222.3</v>
      </c>
      <c r="K261" s="18">
        <v>6.8</v>
      </c>
      <c r="L261" s="18">
        <v>222.3</v>
      </c>
      <c r="M261" s="18">
        <v>81.599999999999994</v>
      </c>
      <c r="N261" s="18">
        <v>222.3</v>
      </c>
      <c r="O261" s="18">
        <v>195.6</v>
      </c>
      <c r="P261" s="18">
        <v>175.5</v>
      </c>
      <c r="Q261" s="18">
        <v>161.9</v>
      </c>
      <c r="R261" s="18">
        <v>58.5</v>
      </c>
      <c r="S261" s="18"/>
      <c r="T261" s="18"/>
      <c r="U261" s="18"/>
      <c r="V261" s="18"/>
      <c r="W261" s="18"/>
      <c r="X261" s="18">
        <v>128.69999999999999</v>
      </c>
      <c r="Y261" s="18"/>
      <c r="Z261" s="18">
        <v>222.4</v>
      </c>
      <c r="AA261" s="18"/>
      <c r="AB261" s="18">
        <v>198.9</v>
      </c>
      <c r="AC261" s="18"/>
      <c r="AD261" s="18">
        <v>304.3</v>
      </c>
      <c r="AE261" s="18"/>
      <c r="AF261" s="1151"/>
      <c r="AG261" s="1163"/>
      <c r="AH261" s="1163"/>
      <c r="AI261" s="1163"/>
      <c r="AJ261" s="1165"/>
      <c r="AK261" s="1165"/>
      <c r="AL261" s="1165"/>
      <c r="AM261" s="1165"/>
      <c r="AN261" s="1165"/>
      <c r="AO261" s="1165"/>
      <c r="AP261" s="1165"/>
      <c r="AQ261" s="1165"/>
      <c r="AR261" s="1165"/>
      <c r="AS261" s="1165"/>
      <c r="AT261" s="1165"/>
      <c r="AU261" s="1165"/>
      <c r="AV261" s="1165"/>
      <c r="AW261" s="1165"/>
      <c r="AX261" s="1165"/>
      <c r="AY261" s="1165"/>
      <c r="AZ261" s="1165"/>
      <c r="BA261" s="1165"/>
      <c r="BB261" s="1165"/>
      <c r="BC261" s="1165"/>
      <c r="BD261" s="1165"/>
      <c r="BE261" s="1165"/>
      <c r="BF261" s="1165"/>
      <c r="BG261" s="1165"/>
      <c r="BH261" s="1165"/>
      <c r="BI261" s="1165"/>
      <c r="BJ261" s="1165"/>
    </row>
    <row r="262" spans="1:62" ht="18" x14ac:dyDescent="0.35">
      <c r="A262" s="17" t="s">
        <v>29</v>
      </c>
      <c r="B262" s="24">
        <f>H262+J262+L262+N262+P262+R262+T262+V262+X262+Z262+AB262+AD262</f>
        <v>15485.7</v>
      </c>
      <c r="C262" s="25">
        <f t="shared" si="239"/>
        <v>7936.4000000000005</v>
      </c>
      <c r="D262" s="18">
        <f>E262</f>
        <v>4655.8999999999996</v>
      </c>
      <c r="E262" s="49">
        <f>I262+K262+M262+O262+Q262+S262+U262+W262+Y262+AA262+AC262+AE262</f>
        <v>4655.8999999999996</v>
      </c>
      <c r="F262" s="48">
        <f>E262/B262*100</f>
        <v>30.065802643729374</v>
      </c>
      <c r="G262" s="48">
        <f>E262/C262*100</f>
        <v>58.665137845874696</v>
      </c>
      <c r="H262" s="18">
        <v>967.9</v>
      </c>
      <c r="I262" s="18">
        <v>967.9</v>
      </c>
      <c r="J262" s="18">
        <v>1838.9</v>
      </c>
      <c r="K262" s="18">
        <v>56.3</v>
      </c>
      <c r="L262" s="18">
        <v>1838.9</v>
      </c>
      <c r="M262" s="18">
        <v>674.9</v>
      </c>
      <c r="N262" s="18">
        <v>1838.9</v>
      </c>
      <c r="O262" s="18">
        <v>1618.5</v>
      </c>
      <c r="P262" s="18">
        <v>1451.8</v>
      </c>
      <c r="Q262" s="18">
        <v>1338.3</v>
      </c>
      <c r="R262" s="18">
        <v>483.9</v>
      </c>
      <c r="S262" s="18"/>
      <c r="T262" s="18"/>
      <c r="U262" s="18"/>
      <c r="V262" s="18"/>
      <c r="W262" s="18"/>
      <c r="X262" s="18">
        <v>1064.5999999999999</v>
      </c>
      <c r="Y262" s="18"/>
      <c r="Z262" s="18">
        <v>1838.9</v>
      </c>
      <c r="AA262" s="18"/>
      <c r="AB262" s="18">
        <v>1645.4</v>
      </c>
      <c r="AC262" s="18"/>
      <c r="AD262" s="18">
        <v>2516.5</v>
      </c>
      <c r="AE262" s="18"/>
      <c r="AF262" s="39"/>
      <c r="AG262" s="1166"/>
      <c r="AH262" s="1166"/>
      <c r="AI262" s="1166"/>
      <c r="AJ262" s="1167"/>
      <c r="AK262" s="1167"/>
      <c r="AL262" s="1167"/>
      <c r="AM262" s="1167"/>
      <c r="AN262" s="1167"/>
      <c r="AO262" s="1167"/>
      <c r="AP262" s="1167"/>
      <c r="AQ262" s="1167"/>
      <c r="AR262" s="1167"/>
      <c r="AS262" s="1167"/>
      <c r="AT262" s="1167"/>
      <c r="AU262" s="1167"/>
      <c r="AV262" s="1167"/>
      <c r="AW262" s="1167"/>
      <c r="AX262" s="1167"/>
      <c r="AY262" s="1167"/>
      <c r="AZ262" s="1167"/>
      <c r="BA262" s="1167"/>
      <c r="BB262" s="1167"/>
      <c r="BC262" s="1167"/>
      <c r="BD262" s="1167"/>
      <c r="BE262" s="1167"/>
      <c r="BF262" s="1167"/>
      <c r="BG262" s="1167"/>
      <c r="BH262" s="1167"/>
      <c r="BI262" s="1167"/>
      <c r="BJ262" s="1167"/>
    </row>
    <row r="263" spans="1:62" ht="18" x14ac:dyDescent="0.35">
      <c r="A263" s="17" t="s">
        <v>30</v>
      </c>
      <c r="B263" s="40"/>
      <c r="C263" s="40"/>
      <c r="D263" s="40"/>
      <c r="E263" s="40"/>
      <c r="F263" s="40"/>
      <c r="G263" s="40"/>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39"/>
      <c r="AG263" s="1163"/>
      <c r="AH263" s="1163"/>
      <c r="AI263" s="1163"/>
      <c r="AJ263" s="1165"/>
      <c r="AK263" s="1165"/>
      <c r="AL263" s="1165"/>
      <c r="AM263" s="1165"/>
      <c r="AN263" s="1165"/>
      <c r="AO263" s="1165"/>
      <c r="AP263" s="1165"/>
      <c r="AQ263" s="1165"/>
      <c r="AR263" s="1165"/>
      <c r="AS263" s="1165"/>
      <c r="AT263" s="1165"/>
      <c r="AU263" s="1165"/>
      <c r="AV263" s="1165"/>
      <c r="AW263" s="1165"/>
      <c r="AX263" s="1165"/>
      <c r="AY263" s="1165"/>
      <c r="AZ263" s="1165"/>
      <c r="BA263" s="1165"/>
      <c r="BB263" s="1165"/>
      <c r="BC263" s="1165"/>
      <c r="BD263" s="1165"/>
      <c r="BE263" s="1165"/>
      <c r="BF263" s="1165"/>
      <c r="BG263" s="1165"/>
      <c r="BH263" s="1165"/>
      <c r="BI263" s="1165"/>
      <c r="BJ263" s="1165"/>
    </row>
    <row r="264" spans="1:62" ht="20.399999999999999" x14ac:dyDescent="0.3">
      <c r="A264" s="1557" t="s">
        <v>76</v>
      </c>
      <c r="B264" s="1558"/>
      <c r="C264" s="1558"/>
      <c r="D264" s="1558"/>
      <c r="E264" s="1558"/>
      <c r="F264" s="1558"/>
      <c r="G264" s="1558"/>
      <c r="H264" s="1558"/>
      <c r="I264" s="1558"/>
      <c r="J264" s="1558"/>
      <c r="K264" s="1558"/>
      <c r="L264" s="1558"/>
      <c r="M264" s="1558"/>
      <c r="N264" s="1558"/>
      <c r="O264" s="1558"/>
      <c r="P264" s="1558"/>
      <c r="Q264" s="1558"/>
      <c r="R264" s="1558"/>
      <c r="S264" s="1558"/>
      <c r="T264" s="1558"/>
      <c r="U264" s="1558"/>
      <c r="V264" s="1558"/>
      <c r="W264" s="1558"/>
      <c r="X264" s="1558"/>
      <c r="Y264" s="1558"/>
      <c r="Z264" s="1558"/>
      <c r="AA264" s="1558"/>
      <c r="AB264" s="1558"/>
      <c r="AC264" s="1558"/>
      <c r="AD264" s="1558"/>
      <c r="AE264" s="11"/>
      <c r="AF264" s="39"/>
      <c r="AG264" s="1163"/>
      <c r="AH264" s="1163"/>
      <c r="AI264" s="1163"/>
      <c r="AJ264" s="1165"/>
      <c r="AK264" s="1165"/>
      <c r="AL264" s="1165"/>
      <c r="AM264" s="1165"/>
      <c r="AN264" s="1165"/>
      <c r="AO264" s="1165"/>
      <c r="AP264" s="1165"/>
      <c r="AQ264" s="1165"/>
      <c r="AR264" s="1165"/>
      <c r="AS264" s="1165"/>
      <c r="AT264" s="1165"/>
      <c r="AU264" s="1165"/>
      <c r="AV264" s="1165"/>
      <c r="AW264" s="1165"/>
      <c r="AX264" s="1165"/>
      <c r="AY264" s="1165"/>
      <c r="AZ264" s="1165"/>
      <c r="BA264" s="1165"/>
      <c r="BB264" s="1165"/>
      <c r="BC264" s="1165"/>
      <c r="BD264" s="1165"/>
      <c r="BE264" s="1165"/>
      <c r="BF264" s="1165"/>
      <c r="BG264" s="1165"/>
      <c r="BH264" s="1165"/>
      <c r="BI264" s="1165"/>
      <c r="BJ264" s="1165"/>
    </row>
    <row r="265" spans="1:62" ht="18" x14ac:dyDescent="0.3">
      <c r="A265" s="14" t="s">
        <v>26</v>
      </c>
      <c r="B265" s="11">
        <f>B266+B267+B270+B269</f>
        <v>62193</v>
      </c>
      <c r="C265" s="11">
        <f>C266+C267+C270+C269</f>
        <v>29325.200000000001</v>
      </c>
      <c r="D265" s="11">
        <f t="shared" ref="D265:E265" si="240">D266+D267+D270+D269</f>
        <v>50000</v>
      </c>
      <c r="E265" s="11">
        <f t="shared" si="240"/>
        <v>25000</v>
      </c>
      <c r="F265" s="16">
        <f>E265/B265*100</f>
        <v>40.197449873780009</v>
      </c>
      <c r="G265" s="16">
        <f>E265/C265*100</f>
        <v>85.250910479723913</v>
      </c>
      <c r="H265" s="11">
        <f t="shared" ref="H265:AE265" si="241">H266+H267+H270+H269</f>
        <v>0</v>
      </c>
      <c r="I265" s="11">
        <f t="shared" si="241"/>
        <v>0</v>
      </c>
      <c r="J265" s="11">
        <f t="shared" si="241"/>
        <v>0</v>
      </c>
      <c r="K265" s="11">
        <f t="shared" si="241"/>
        <v>0</v>
      </c>
      <c r="L265" s="11">
        <f>L266+L267+L270+L269</f>
        <v>0</v>
      </c>
      <c r="M265" s="11">
        <f t="shared" si="241"/>
        <v>0</v>
      </c>
      <c r="N265" s="11">
        <f t="shared" si="241"/>
        <v>25000</v>
      </c>
      <c r="O265" s="11">
        <f t="shared" si="241"/>
        <v>0</v>
      </c>
      <c r="P265" s="11">
        <f t="shared" si="241"/>
        <v>6587.2</v>
      </c>
      <c r="Q265" s="11">
        <f t="shared" si="241"/>
        <v>25000</v>
      </c>
      <c r="R265" s="11">
        <f t="shared" si="241"/>
        <v>0</v>
      </c>
      <c r="S265" s="11">
        <f t="shared" si="241"/>
        <v>0</v>
      </c>
      <c r="T265" s="11">
        <f t="shared" si="241"/>
        <v>5605.8</v>
      </c>
      <c r="U265" s="11">
        <f t="shared" si="241"/>
        <v>0</v>
      </c>
      <c r="V265" s="11">
        <f t="shared" si="241"/>
        <v>0</v>
      </c>
      <c r="W265" s="11">
        <f t="shared" si="241"/>
        <v>0</v>
      </c>
      <c r="X265" s="11">
        <f t="shared" si="241"/>
        <v>25000</v>
      </c>
      <c r="Y265" s="11">
        <f t="shared" si="241"/>
        <v>0</v>
      </c>
      <c r="Z265" s="11">
        <f t="shared" si="241"/>
        <v>0</v>
      </c>
      <c r="AA265" s="11">
        <f t="shared" si="241"/>
        <v>0</v>
      </c>
      <c r="AB265" s="11">
        <f t="shared" si="241"/>
        <v>0</v>
      </c>
      <c r="AC265" s="11">
        <f t="shared" si="241"/>
        <v>0</v>
      </c>
      <c r="AD265" s="11">
        <f t="shared" si="241"/>
        <v>0</v>
      </c>
      <c r="AE265" s="11">
        <f t="shared" si="241"/>
        <v>0</v>
      </c>
      <c r="AF265" s="52"/>
      <c r="AG265" s="1163"/>
      <c r="AH265" s="1163"/>
      <c r="AI265" s="1163"/>
      <c r="AJ265" s="1165"/>
      <c r="AK265" s="1165"/>
      <c r="AL265" s="1165"/>
      <c r="AM265" s="1165"/>
      <c r="AN265" s="1165"/>
      <c r="AO265" s="1165"/>
      <c r="AP265" s="1165"/>
      <c r="AQ265" s="1165"/>
      <c r="AR265" s="1165"/>
      <c r="AS265" s="1165"/>
      <c r="AT265" s="1165"/>
      <c r="AU265" s="1165"/>
      <c r="AV265" s="1165"/>
      <c r="AW265" s="1165"/>
      <c r="AX265" s="1165"/>
      <c r="AY265" s="1165"/>
      <c r="AZ265" s="1165"/>
      <c r="BA265" s="1165"/>
      <c r="BB265" s="1165"/>
      <c r="BC265" s="1165"/>
      <c r="BD265" s="1165"/>
      <c r="BE265" s="1165"/>
      <c r="BF265" s="1165"/>
      <c r="BG265" s="1165"/>
      <c r="BH265" s="1165"/>
      <c r="BI265" s="1165"/>
      <c r="BJ265" s="1165"/>
    </row>
    <row r="266" spans="1:62" ht="18" x14ac:dyDescent="0.35">
      <c r="A266" s="17" t="s">
        <v>27</v>
      </c>
      <c r="B266" s="18">
        <f t="shared" ref="B266:E270" si="242">B273+B294</f>
        <v>4408</v>
      </c>
      <c r="C266" s="18">
        <f t="shared" si="242"/>
        <v>2930.2</v>
      </c>
      <c r="D266" s="18">
        <f t="shared" si="242"/>
        <v>0</v>
      </c>
      <c r="E266" s="18">
        <f t="shared" si="242"/>
        <v>0</v>
      </c>
      <c r="F266" s="19">
        <f>E266/B266*100</f>
        <v>0</v>
      </c>
      <c r="G266" s="19">
        <f>E266/C266*100</f>
        <v>0</v>
      </c>
      <c r="H266" s="18">
        <f t="shared" ref="H266:AE270" si="243">H273+H294</f>
        <v>0</v>
      </c>
      <c r="I266" s="18">
        <f t="shared" si="243"/>
        <v>0</v>
      </c>
      <c r="J266" s="18">
        <f t="shared" si="243"/>
        <v>0</v>
      </c>
      <c r="K266" s="18">
        <f t="shared" si="243"/>
        <v>0</v>
      </c>
      <c r="L266" s="18">
        <f t="shared" si="243"/>
        <v>0</v>
      </c>
      <c r="M266" s="18">
        <f t="shared" si="243"/>
        <v>0</v>
      </c>
      <c r="N266" s="18">
        <f t="shared" si="243"/>
        <v>0</v>
      </c>
      <c r="O266" s="18">
        <f t="shared" si="243"/>
        <v>0</v>
      </c>
      <c r="P266" s="18">
        <f t="shared" si="243"/>
        <v>4408</v>
      </c>
      <c r="Q266" s="18">
        <f t="shared" si="243"/>
        <v>0</v>
      </c>
      <c r="R266" s="18">
        <f t="shared" si="243"/>
        <v>0</v>
      </c>
      <c r="S266" s="18">
        <f t="shared" si="243"/>
        <v>0</v>
      </c>
      <c r="T266" s="18">
        <f t="shared" si="243"/>
        <v>0</v>
      </c>
      <c r="U266" s="18">
        <f t="shared" si="243"/>
        <v>0</v>
      </c>
      <c r="V266" s="18">
        <f t="shared" si="243"/>
        <v>0</v>
      </c>
      <c r="W266" s="18">
        <f t="shared" si="243"/>
        <v>0</v>
      </c>
      <c r="X266" s="18">
        <f t="shared" si="243"/>
        <v>0</v>
      </c>
      <c r="Y266" s="18">
        <f t="shared" si="243"/>
        <v>0</v>
      </c>
      <c r="Z266" s="18">
        <f t="shared" si="243"/>
        <v>0</v>
      </c>
      <c r="AA266" s="18">
        <f t="shared" si="243"/>
        <v>0</v>
      </c>
      <c r="AB266" s="18">
        <f t="shared" si="243"/>
        <v>0</v>
      </c>
      <c r="AC266" s="18">
        <f t="shared" si="243"/>
        <v>0</v>
      </c>
      <c r="AD266" s="18">
        <f t="shared" si="243"/>
        <v>0</v>
      </c>
      <c r="AE266" s="18">
        <f t="shared" si="243"/>
        <v>0</v>
      </c>
      <c r="AF266" s="53"/>
      <c r="AG266" s="1163"/>
      <c r="AH266" s="1163"/>
      <c r="AI266" s="1163"/>
      <c r="AJ266" s="1165"/>
      <c r="AK266" s="1165"/>
      <c r="AL266" s="1165"/>
      <c r="AM266" s="1165"/>
      <c r="AN266" s="1165"/>
      <c r="AO266" s="1165"/>
      <c r="AP266" s="1165"/>
      <c r="AQ266" s="1165"/>
      <c r="AR266" s="1165"/>
      <c r="AS266" s="1165"/>
      <c r="AT266" s="1165"/>
      <c r="AU266" s="1165"/>
      <c r="AV266" s="1165"/>
      <c r="AW266" s="1165"/>
      <c r="AX266" s="1165"/>
      <c r="AY266" s="1165"/>
      <c r="AZ266" s="1165"/>
      <c r="BA266" s="1165"/>
      <c r="BB266" s="1165"/>
      <c r="BC266" s="1165"/>
      <c r="BD266" s="1165"/>
      <c r="BE266" s="1165"/>
      <c r="BF266" s="1165"/>
      <c r="BG266" s="1165"/>
      <c r="BH266" s="1165"/>
      <c r="BI266" s="1165"/>
      <c r="BJ266" s="1165"/>
    </row>
    <row r="267" spans="1:62" ht="18" x14ac:dyDescent="0.35">
      <c r="A267" s="17" t="s">
        <v>28</v>
      </c>
      <c r="B267" s="18">
        <f t="shared" si="242"/>
        <v>7785</v>
      </c>
      <c r="C267" s="18">
        <f t="shared" si="242"/>
        <v>1395</v>
      </c>
      <c r="D267" s="18">
        <f t="shared" si="242"/>
        <v>0</v>
      </c>
      <c r="E267" s="18">
        <f t="shared" si="242"/>
        <v>0</v>
      </c>
      <c r="F267" s="19">
        <f>E267/B267*100</f>
        <v>0</v>
      </c>
      <c r="G267" s="19">
        <f>E267/C267*100</f>
        <v>0</v>
      </c>
      <c r="H267" s="18">
        <f t="shared" si="243"/>
        <v>0</v>
      </c>
      <c r="I267" s="18">
        <f t="shared" si="243"/>
        <v>0</v>
      </c>
      <c r="J267" s="18">
        <f t="shared" si="243"/>
        <v>0</v>
      </c>
      <c r="K267" s="18">
        <f t="shared" si="243"/>
        <v>0</v>
      </c>
      <c r="L267" s="18">
        <f t="shared" si="243"/>
        <v>0</v>
      </c>
      <c r="M267" s="18">
        <f t="shared" si="243"/>
        <v>0</v>
      </c>
      <c r="N267" s="18">
        <f t="shared" si="243"/>
        <v>0</v>
      </c>
      <c r="O267" s="18">
        <f t="shared" si="243"/>
        <v>0</v>
      </c>
      <c r="P267" s="18">
        <f t="shared" si="243"/>
        <v>2179.1999999999998</v>
      </c>
      <c r="Q267" s="18">
        <f t="shared" si="243"/>
        <v>0</v>
      </c>
      <c r="R267" s="18">
        <f t="shared" si="243"/>
        <v>0</v>
      </c>
      <c r="S267" s="18">
        <f t="shared" si="243"/>
        <v>0</v>
      </c>
      <c r="T267" s="18">
        <f t="shared" si="243"/>
        <v>5605.8</v>
      </c>
      <c r="U267" s="18">
        <f t="shared" si="243"/>
        <v>0</v>
      </c>
      <c r="V267" s="18">
        <f t="shared" si="243"/>
        <v>0</v>
      </c>
      <c r="W267" s="18">
        <f t="shared" si="243"/>
        <v>0</v>
      </c>
      <c r="X267" s="18">
        <f t="shared" si="243"/>
        <v>0</v>
      </c>
      <c r="Y267" s="18">
        <f t="shared" si="243"/>
        <v>0</v>
      </c>
      <c r="Z267" s="18">
        <f t="shared" si="243"/>
        <v>0</v>
      </c>
      <c r="AA267" s="18">
        <f t="shared" si="243"/>
        <v>0</v>
      </c>
      <c r="AB267" s="18">
        <f t="shared" si="243"/>
        <v>0</v>
      </c>
      <c r="AC267" s="18">
        <f t="shared" si="243"/>
        <v>0</v>
      </c>
      <c r="AD267" s="18">
        <f t="shared" si="243"/>
        <v>0</v>
      </c>
      <c r="AE267" s="18">
        <f t="shared" si="243"/>
        <v>0</v>
      </c>
      <c r="AF267" s="53"/>
      <c r="AG267" s="1163"/>
      <c r="AH267" s="1163"/>
      <c r="AI267" s="1163"/>
      <c r="AJ267" s="1165"/>
      <c r="AK267" s="1165"/>
      <c r="AL267" s="1165"/>
      <c r="AM267" s="1165"/>
      <c r="AN267" s="1165"/>
      <c r="AO267" s="1165"/>
      <c r="AP267" s="1165"/>
      <c r="AQ267" s="1165"/>
      <c r="AR267" s="1165"/>
      <c r="AS267" s="1165"/>
      <c r="AT267" s="1165"/>
      <c r="AU267" s="1165"/>
      <c r="AV267" s="1165"/>
      <c r="AW267" s="1165"/>
      <c r="AX267" s="1165"/>
      <c r="AY267" s="1165"/>
      <c r="AZ267" s="1165"/>
      <c r="BA267" s="1165"/>
      <c r="BB267" s="1165"/>
      <c r="BC267" s="1165"/>
      <c r="BD267" s="1165"/>
      <c r="BE267" s="1165"/>
      <c r="BF267" s="1165"/>
      <c r="BG267" s="1165"/>
      <c r="BH267" s="1165"/>
      <c r="BI267" s="1165"/>
      <c r="BJ267" s="1165"/>
    </row>
    <row r="268" spans="1:62" ht="36" x14ac:dyDescent="0.35">
      <c r="A268" s="17" t="s">
        <v>42</v>
      </c>
      <c r="B268" s="18">
        <f t="shared" si="242"/>
        <v>0</v>
      </c>
      <c r="C268" s="18">
        <f t="shared" si="242"/>
        <v>0</v>
      </c>
      <c r="D268" s="18">
        <f t="shared" si="242"/>
        <v>0</v>
      </c>
      <c r="E268" s="18">
        <f t="shared" si="242"/>
        <v>0</v>
      </c>
      <c r="F268" s="19" t="e">
        <f>E268/B268*100</f>
        <v>#DIV/0!</v>
      </c>
      <c r="G268" s="19" t="e">
        <f>E268/C268*100</f>
        <v>#DIV/0!</v>
      </c>
      <c r="H268" s="18">
        <f t="shared" si="243"/>
        <v>0</v>
      </c>
      <c r="I268" s="18">
        <f t="shared" si="243"/>
        <v>0</v>
      </c>
      <c r="J268" s="18">
        <f t="shared" si="243"/>
        <v>0</v>
      </c>
      <c r="K268" s="18">
        <f t="shared" si="243"/>
        <v>0</v>
      </c>
      <c r="L268" s="18">
        <f t="shared" si="243"/>
        <v>0</v>
      </c>
      <c r="M268" s="18">
        <f t="shared" si="243"/>
        <v>0</v>
      </c>
      <c r="N268" s="18">
        <f t="shared" si="243"/>
        <v>0</v>
      </c>
      <c r="O268" s="18">
        <f t="shared" si="243"/>
        <v>0</v>
      </c>
      <c r="P268" s="18">
        <f t="shared" si="243"/>
        <v>0</v>
      </c>
      <c r="Q268" s="18">
        <f t="shared" si="243"/>
        <v>0</v>
      </c>
      <c r="R268" s="18">
        <f t="shared" si="243"/>
        <v>0</v>
      </c>
      <c r="S268" s="18">
        <f t="shared" si="243"/>
        <v>0</v>
      </c>
      <c r="T268" s="18">
        <f t="shared" si="243"/>
        <v>0</v>
      </c>
      <c r="U268" s="18">
        <f t="shared" si="243"/>
        <v>0</v>
      </c>
      <c r="V268" s="18">
        <f t="shared" si="243"/>
        <v>0</v>
      </c>
      <c r="W268" s="18">
        <f t="shared" si="243"/>
        <v>0</v>
      </c>
      <c r="X268" s="18">
        <f t="shared" si="243"/>
        <v>0</v>
      </c>
      <c r="Y268" s="18">
        <f t="shared" si="243"/>
        <v>0</v>
      </c>
      <c r="Z268" s="18">
        <f t="shared" si="243"/>
        <v>0</v>
      </c>
      <c r="AA268" s="18">
        <f t="shared" si="243"/>
        <v>0</v>
      </c>
      <c r="AB268" s="18">
        <f t="shared" si="243"/>
        <v>0</v>
      </c>
      <c r="AC268" s="18">
        <f t="shared" si="243"/>
        <v>0</v>
      </c>
      <c r="AD268" s="18">
        <f t="shared" si="243"/>
        <v>0</v>
      </c>
      <c r="AE268" s="18">
        <f t="shared" si="243"/>
        <v>0</v>
      </c>
      <c r="AF268" s="53"/>
      <c r="AG268" s="1163"/>
      <c r="AH268" s="1163"/>
      <c r="AI268" s="1163"/>
      <c r="AJ268" s="1165"/>
      <c r="AK268" s="1165"/>
      <c r="AL268" s="1165"/>
      <c r="AM268" s="1165"/>
      <c r="AN268" s="1165"/>
      <c r="AO268" s="1165"/>
      <c r="AP268" s="1165"/>
      <c r="AQ268" s="1165"/>
      <c r="AR268" s="1165"/>
      <c r="AS268" s="1165"/>
      <c r="AT268" s="1165"/>
      <c r="AU268" s="1165"/>
      <c r="AV268" s="1165"/>
      <c r="AW268" s="1165"/>
      <c r="AX268" s="1165"/>
      <c r="AY268" s="1165"/>
      <c r="AZ268" s="1165"/>
      <c r="BA268" s="1165"/>
      <c r="BB268" s="1165"/>
      <c r="BC268" s="1165"/>
      <c r="BD268" s="1165"/>
      <c r="BE268" s="1165"/>
      <c r="BF268" s="1165"/>
      <c r="BG268" s="1165"/>
      <c r="BH268" s="1165"/>
      <c r="BI268" s="1165"/>
      <c r="BJ268" s="1165"/>
    </row>
    <row r="269" spans="1:62" ht="18" x14ac:dyDescent="0.35">
      <c r="A269" s="17" t="s">
        <v>29</v>
      </c>
      <c r="B269" s="18">
        <f t="shared" si="242"/>
        <v>0</v>
      </c>
      <c r="C269" s="18">
        <f t="shared" si="242"/>
        <v>0</v>
      </c>
      <c r="D269" s="18">
        <f t="shared" si="242"/>
        <v>0</v>
      </c>
      <c r="E269" s="18">
        <f t="shared" si="242"/>
        <v>0</v>
      </c>
      <c r="F269" s="19" t="e">
        <f>E269/B269*100</f>
        <v>#DIV/0!</v>
      </c>
      <c r="G269" s="19" t="e">
        <f>E269/C269*100</f>
        <v>#DIV/0!</v>
      </c>
      <c r="H269" s="18">
        <f t="shared" si="243"/>
        <v>0</v>
      </c>
      <c r="I269" s="18">
        <f t="shared" si="243"/>
        <v>0</v>
      </c>
      <c r="J269" s="18">
        <f t="shared" si="243"/>
        <v>0</v>
      </c>
      <c r="K269" s="18">
        <f t="shared" si="243"/>
        <v>0</v>
      </c>
      <c r="L269" s="18">
        <f t="shared" si="243"/>
        <v>0</v>
      </c>
      <c r="M269" s="18">
        <f t="shared" si="243"/>
        <v>0</v>
      </c>
      <c r="N269" s="18">
        <f t="shared" si="243"/>
        <v>0</v>
      </c>
      <c r="O269" s="18">
        <f t="shared" si="243"/>
        <v>0</v>
      </c>
      <c r="P269" s="18">
        <f t="shared" si="243"/>
        <v>0</v>
      </c>
      <c r="Q269" s="18">
        <f t="shared" si="243"/>
        <v>0</v>
      </c>
      <c r="R269" s="18">
        <f t="shared" si="243"/>
        <v>0</v>
      </c>
      <c r="S269" s="18">
        <f t="shared" si="243"/>
        <v>0</v>
      </c>
      <c r="T269" s="18">
        <f t="shared" si="243"/>
        <v>0</v>
      </c>
      <c r="U269" s="18">
        <f t="shared" si="243"/>
        <v>0</v>
      </c>
      <c r="V269" s="18">
        <f t="shared" si="243"/>
        <v>0</v>
      </c>
      <c r="W269" s="18">
        <f t="shared" si="243"/>
        <v>0</v>
      </c>
      <c r="X269" s="18">
        <f t="shared" si="243"/>
        <v>0</v>
      </c>
      <c r="Y269" s="18">
        <f t="shared" si="243"/>
        <v>0</v>
      </c>
      <c r="Z269" s="18">
        <f t="shared" si="243"/>
        <v>0</v>
      </c>
      <c r="AA269" s="18">
        <f t="shared" si="243"/>
        <v>0</v>
      </c>
      <c r="AB269" s="18">
        <f t="shared" si="243"/>
        <v>0</v>
      </c>
      <c r="AC269" s="18">
        <f t="shared" si="243"/>
        <v>0</v>
      </c>
      <c r="AD269" s="18">
        <f t="shared" si="243"/>
        <v>0</v>
      </c>
      <c r="AE269" s="18">
        <f t="shared" si="243"/>
        <v>0</v>
      </c>
      <c r="AF269" s="53"/>
      <c r="AG269" s="1163"/>
      <c r="AH269" s="1163"/>
      <c r="AI269" s="1163"/>
      <c r="AJ269" s="1165"/>
      <c r="AK269" s="1165"/>
      <c r="AL269" s="1165"/>
      <c r="AM269" s="1165"/>
      <c r="AN269" s="1165"/>
      <c r="AO269" s="1165"/>
      <c r="AP269" s="1165"/>
      <c r="AQ269" s="1165"/>
      <c r="AR269" s="1165"/>
      <c r="AS269" s="1165"/>
      <c r="AT269" s="1165"/>
      <c r="AU269" s="1165"/>
      <c r="AV269" s="1165"/>
      <c r="AW269" s="1165"/>
      <c r="AX269" s="1165"/>
      <c r="AY269" s="1165"/>
      <c r="AZ269" s="1165"/>
      <c r="BA269" s="1165"/>
      <c r="BB269" s="1165"/>
      <c r="BC269" s="1165"/>
      <c r="BD269" s="1165"/>
      <c r="BE269" s="1165"/>
      <c r="BF269" s="1165"/>
      <c r="BG269" s="1165"/>
      <c r="BH269" s="1165"/>
      <c r="BI269" s="1165"/>
      <c r="BJ269" s="1165"/>
    </row>
    <row r="270" spans="1:62" ht="18" x14ac:dyDescent="0.35">
      <c r="A270" s="17" t="s">
        <v>30</v>
      </c>
      <c r="B270" s="18">
        <f t="shared" si="242"/>
        <v>50000</v>
      </c>
      <c r="C270" s="18">
        <f t="shared" si="242"/>
        <v>25000</v>
      </c>
      <c r="D270" s="18">
        <f t="shared" si="242"/>
        <v>50000</v>
      </c>
      <c r="E270" s="18">
        <f t="shared" si="242"/>
        <v>25000</v>
      </c>
      <c r="F270" s="19">
        <f t="shared" ref="F270" si="244">E270/B270*100</f>
        <v>50</v>
      </c>
      <c r="G270" s="19">
        <f t="shared" ref="G270" si="245">E270/C270*100</f>
        <v>100</v>
      </c>
      <c r="H270" s="18">
        <f t="shared" si="243"/>
        <v>0</v>
      </c>
      <c r="I270" s="18">
        <f t="shared" si="243"/>
        <v>0</v>
      </c>
      <c r="J270" s="18">
        <f t="shared" si="243"/>
        <v>0</v>
      </c>
      <c r="K270" s="18">
        <f t="shared" si="243"/>
        <v>0</v>
      </c>
      <c r="L270" s="18">
        <f t="shared" si="243"/>
        <v>0</v>
      </c>
      <c r="M270" s="18">
        <f t="shared" si="243"/>
        <v>0</v>
      </c>
      <c r="N270" s="18">
        <f t="shared" si="243"/>
        <v>25000</v>
      </c>
      <c r="O270" s="18">
        <f t="shared" si="243"/>
        <v>0</v>
      </c>
      <c r="P270" s="18">
        <f t="shared" si="243"/>
        <v>0</v>
      </c>
      <c r="Q270" s="18">
        <f t="shared" si="243"/>
        <v>25000</v>
      </c>
      <c r="R270" s="18">
        <f t="shared" si="243"/>
        <v>0</v>
      </c>
      <c r="S270" s="18">
        <f t="shared" si="243"/>
        <v>0</v>
      </c>
      <c r="T270" s="18">
        <f t="shared" si="243"/>
        <v>0</v>
      </c>
      <c r="U270" s="18">
        <f t="shared" si="243"/>
        <v>0</v>
      </c>
      <c r="V270" s="18">
        <f t="shared" si="243"/>
        <v>0</v>
      </c>
      <c r="W270" s="18">
        <f t="shared" si="243"/>
        <v>0</v>
      </c>
      <c r="X270" s="18">
        <f t="shared" si="243"/>
        <v>25000</v>
      </c>
      <c r="Y270" s="18">
        <f t="shared" si="243"/>
        <v>0</v>
      </c>
      <c r="Z270" s="18">
        <f t="shared" si="243"/>
        <v>0</v>
      </c>
      <c r="AA270" s="18">
        <f t="shared" si="243"/>
        <v>0</v>
      </c>
      <c r="AB270" s="18">
        <f t="shared" si="243"/>
        <v>0</v>
      </c>
      <c r="AC270" s="18">
        <f t="shared" si="243"/>
        <v>0</v>
      </c>
      <c r="AD270" s="18">
        <f t="shared" si="243"/>
        <v>0</v>
      </c>
      <c r="AE270" s="18">
        <f t="shared" si="243"/>
        <v>0</v>
      </c>
      <c r="AF270" s="53"/>
      <c r="AG270" s="1163"/>
      <c r="AH270" s="1163"/>
      <c r="AI270" s="1163"/>
      <c r="AJ270" s="1165"/>
      <c r="AK270" s="1165"/>
      <c r="AL270" s="1165"/>
      <c r="AM270" s="1165"/>
      <c r="AN270" s="1165"/>
      <c r="AO270" s="1165"/>
      <c r="AP270" s="1165"/>
      <c r="AQ270" s="1165"/>
      <c r="AR270" s="1165"/>
      <c r="AS270" s="1165"/>
      <c r="AT270" s="1165"/>
      <c r="AU270" s="1165"/>
      <c r="AV270" s="1165"/>
      <c r="AW270" s="1165"/>
      <c r="AX270" s="1165"/>
      <c r="AY270" s="1165"/>
      <c r="AZ270" s="1165"/>
      <c r="BA270" s="1165"/>
      <c r="BB270" s="1165"/>
      <c r="BC270" s="1165"/>
      <c r="BD270" s="1165"/>
      <c r="BE270" s="1165"/>
      <c r="BF270" s="1165"/>
      <c r="BG270" s="1165"/>
      <c r="BH270" s="1165"/>
      <c r="BI270" s="1165"/>
      <c r="BJ270" s="1165"/>
    </row>
    <row r="271" spans="1:62" ht="18" x14ac:dyDescent="0.3">
      <c r="A271" s="1547" t="s">
        <v>77</v>
      </c>
      <c r="B271" s="1548"/>
      <c r="C271" s="1548"/>
      <c r="D271" s="1548"/>
      <c r="E271" s="1548"/>
      <c r="F271" s="1548"/>
      <c r="G271" s="1548"/>
      <c r="H271" s="1548"/>
      <c r="I271" s="1548"/>
      <c r="J271" s="1548"/>
      <c r="K271" s="1548"/>
      <c r="L271" s="1548"/>
      <c r="M271" s="1548"/>
      <c r="N271" s="1548"/>
      <c r="O271" s="1548"/>
      <c r="P271" s="1548"/>
      <c r="Q271" s="1548"/>
      <c r="R271" s="1548"/>
      <c r="S271" s="1548"/>
      <c r="T271" s="1548"/>
      <c r="U271" s="1548"/>
      <c r="V271" s="1548"/>
      <c r="W271" s="1548"/>
      <c r="X271" s="1548"/>
      <c r="Y271" s="1548"/>
      <c r="Z271" s="1548"/>
      <c r="AA271" s="1548"/>
      <c r="AB271" s="1548"/>
      <c r="AC271" s="1548"/>
      <c r="AD271" s="1548"/>
      <c r="AE271" s="1549"/>
      <c r="AF271" s="1547"/>
      <c r="AG271" s="1548"/>
      <c r="AH271" s="1548"/>
      <c r="AI271" s="1548"/>
      <c r="AJ271" s="1548"/>
      <c r="AK271" s="1548"/>
      <c r="AL271" s="1548"/>
      <c r="AM271" s="1548"/>
      <c r="AN271" s="1548"/>
      <c r="AO271" s="1548"/>
      <c r="AP271" s="1548"/>
      <c r="AQ271" s="1548"/>
      <c r="AR271" s="1548"/>
      <c r="AS271" s="1548"/>
      <c r="AT271" s="1548"/>
      <c r="AU271" s="1548"/>
      <c r="AV271" s="1548"/>
      <c r="AW271" s="1548"/>
      <c r="AX271" s="1548"/>
      <c r="AY271" s="1548"/>
      <c r="AZ271" s="1548"/>
      <c r="BA271" s="1548"/>
      <c r="BB271" s="1548"/>
      <c r="BC271" s="1548"/>
      <c r="BD271" s="1548"/>
      <c r="BE271" s="1548"/>
      <c r="BF271" s="1548"/>
      <c r="BG271" s="1548"/>
      <c r="BH271" s="1548"/>
      <c r="BI271" s="1548"/>
      <c r="BJ271" s="1549"/>
    </row>
    <row r="272" spans="1:62" ht="17.399999999999999" x14ac:dyDescent="0.3">
      <c r="A272" s="54" t="s">
        <v>26</v>
      </c>
      <c r="B272" s="11">
        <f>B273+B274+B276+B277</f>
        <v>52262</v>
      </c>
      <c r="C272" s="11">
        <f t="shared" ref="C272:E272" si="246">C273+C274+C276+C277</f>
        <v>25000</v>
      </c>
      <c r="D272" s="11">
        <f t="shared" si="246"/>
        <v>50000</v>
      </c>
      <c r="E272" s="11">
        <f t="shared" si="246"/>
        <v>25000</v>
      </c>
      <c r="F272" s="16">
        <f t="shared" ref="F272:F277" si="247">E272/B272*100</f>
        <v>47.835903715893004</v>
      </c>
      <c r="G272" s="16">
        <f t="shared" ref="G272:G277" si="248">E272/C272*100</f>
        <v>100</v>
      </c>
      <c r="H272" s="11">
        <f t="shared" ref="H272:AE272" si="249">H273+H274+H276+H277</f>
        <v>0</v>
      </c>
      <c r="I272" s="11">
        <f t="shared" si="249"/>
        <v>0</v>
      </c>
      <c r="J272" s="11">
        <f t="shared" si="249"/>
        <v>0</v>
      </c>
      <c r="K272" s="11">
        <f t="shared" si="249"/>
        <v>0</v>
      </c>
      <c r="L272" s="11">
        <f t="shared" si="249"/>
        <v>0</v>
      </c>
      <c r="M272" s="11">
        <f t="shared" si="249"/>
        <v>0</v>
      </c>
      <c r="N272" s="11">
        <f t="shared" si="249"/>
        <v>25000</v>
      </c>
      <c r="O272" s="11">
        <f t="shared" si="249"/>
        <v>0</v>
      </c>
      <c r="P272" s="11">
        <f t="shared" si="249"/>
        <v>2262</v>
      </c>
      <c r="Q272" s="11">
        <f t="shared" si="249"/>
        <v>25000</v>
      </c>
      <c r="R272" s="11">
        <f t="shared" si="249"/>
        <v>0</v>
      </c>
      <c r="S272" s="11">
        <f t="shared" si="249"/>
        <v>0</v>
      </c>
      <c r="T272" s="11">
        <f t="shared" si="249"/>
        <v>0</v>
      </c>
      <c r="U272" s="11">
        <f t="shared" si="249"/>
        <v>0</v>
      </c>
      <c r="V272" s="11">
        <f t="shared" si="249"/>
        <v>0</v>
      </c>
      <c r="W272" s="11">
        <f t="shared" si="249"/>
        <v>0</v>
      </c>
      <c r="X272" s="11">
        <f t="shared" si="249"/>
        <v>25000</v>
      </c>
      <c r="Y272" s="11">
        <f t="shared" si="249"/>
        <v>0</v>
      </c>
      <c r="Z272" s="11">
        <f t="shared" si="249"/>
        <v>0</v>
      </c>
      <c r="AA272" s="11">
        <f t="shared" si="249"/>
        <v>0</v>
      </c>
      <c r="AB272" s="11">
        <f t="shared" si="249"/>
        <v>0</v>
      </c>
      <c r="AC272" s="11">
        <f t="shared" si="249"/>
        <v>0</v>
      </c>
      <c r="AD272" s="11">
        <f t="shared" si="249"/>
        <v>0</v>
      </c>
      <c r="AE272" s="11">
        <f t="shared" si="249"/>
        <v>0</v>
      </c>
      <c r="AF272" s="1553" t="s">
        <v>632</v>
      </c>
      <c r="AG272" s="1556"/>
      <c r="AH272" s="1163"/>
      <c r="AI272" s="1163"/>
      <c r="AJ272" s="1165"/>
      <c r="AK272" s="1165"/>
      <c r="AL272" s="1165"/>
      <c r="AM272" s="1165"/>
      <c r="AN272" s="1165"/>
      <c r="AO272" s="1165"/>
      <c r="AP272" s="1165"/>
      <c r="AQ272" s="1165"/>
      <c r="AR272" s="1165"/>
      <c r="AS272" s="1165"/>
      <c r="AT272" s="1165"/>
      <c r="AU272" s="1165"/>
      <c r="AV272" s="1165"/>
      <c r="AW272" s="1165"/>
      <c r="AX272" s="1165"/>
      <c r="AY272" s="1165"/>
      <c r="AZ272" s="1165"/>
      <c r="BA272" s="1165"/>
      <c r="BB272" s="1165"/>
      <c r="BC272" s="1165"/>
      <c r="BD272" s="1165"/>
      <c r="BE272" s="1165"/>
      <c r="BF272" s="1165"/>
      <c r="BG272" s="1165"/>
      <c r="BH272" s="1165"/>
      <c r="BI272" s="1165"/>
      <c r="BJ272" s="1165"/>
    </row>
    <row r="273" spans="1:62" ht="18" x14ac:dyDescent="0.35">
      <c r="A273" s="17" t="s">
        <v>27</v>
      </c>
      <c r="B273" s="18">
        <f>H273+J273+L273+N273+P273+R273+T273+V273+X273+Z273+AB273+AD273</f>
        <v>1477.8</v>
      </c>
      <c r="C273" s="25">
        <f>H273</f>
        <v>0</v>
      </c>
      <c r="D273" s="18">
        <f>E273</f>
        <v>0</v>
      </c>
      <c r="E273" s="25">
        <f>M273+O273+Q273+S273+U273+W273+Y273+AA273+AC273+AE273</f>
        <v>0</v>
      </c>
      <c r="F273" s="19">
        <f t="shared" si="247"/>
        <v>0</v>
      </c>
      <c r="G273" s="19" t="e">
        <f t="shared" si="248"/>
        <v>#DIV/0!</v>
      </c>
      <c r="H273" s="11">
        <f>H280+H287</f>
        <v>0</v>
      </c>
      <c r="I273" s="11">
        <f t="shared" ref="I273:AE277" si="250">I280+I287</f>
        <v>0</v>
      </c>
      <c r="J273" s="11">
        <f t="shared" si="250"/>
        <v>0</v>
      </c>
      <c r="K273" s="11">
        <f t="shared" si="250"/>
        <v>0</v>
      </c>
      <c r="L273" s="11">
        <f t="shared" si="250"/>
        <v>0</v>
      </c>
      <c r="M273" s="11">
        <f t="shared" si="250"/>
        <v>0</v>
      </c>
      <c r="N273" s="11">
        <f t="shared" si="250"/>
        <v>0</v>
      </c>
      <c r="O273" s="11">
        <f t="shared" si="250"/>
        <v>0</v>
      </c>
      <c r="P273" s="11">
        <f t="shared" si="250"/>
        <v>1477.8</v>
      </c>
      <c r="Q273" s="11">
        <f t="shared" si="250"/>
        <v>0</v>
      </c>
      <c r="R273" s="11">
        <f t="shared" si="250"/>
        <v>0</v>
      </c>
      <c r="S273" s="11">
        <f t="shared" si="250"/>
        <v>0</v>
      </c>
      <c r="T273" s="11">
        <f t="shared" si="250"/>
        <v>0</v>
      </c>
      <c r="U273" s="11">
        <f t="shared" si="250"/>
        <v>0</v>
      </c>
      <c r="V273" s="11">
        <f t="shared" si="250"/>
        <v>0</v>
      </c>
      <c r="W273" s="11">
        <f t="shared" si="250"/>
        <v>0</v>
      </c>
      <c r="X273" s="11">
        <f t="shared" si="250"/>
        <v>0</v>
      </c>
      <c r="Y273" s="11">
        <f t="shared" si="250"/>
        <v>0</v>
      </c>
      <c r="Z273" s="11">
        <f t="shared" si="250"/>
        <v>0</v>
      </c>
      <c r="AA273" s="11">
        <f t="shared" si="250"/>
        <v>0</v>
      </c>
      <c r="AB273" s="11">
        <f t="shared" si="250"/>
        <v>0</v>
      </c>
      <c r="AC273" s="11">
        <f t="shared" si="250"/>
        <v>0</v>
      </c>
      <c r="AD273" s="11">
        <f t="shared" si="250"/>
        <v>0</v>
      </c>
      <c r="AE273" s="11">
        <f t="shared" si="250"/>
        <v>0</v>
      </c>
      <c r="AF273" s="1554"/>
      <c r="AG273" s="1556"/>
      <c r="AH273" s="1163"/>
      <c r="AI273" s="1163"/>
      <c r="AJ273" s="1165"/>
      <c r="AK273" s="1165"/>
      <c r="AL273" s="1165"/>
      <c r="AM273" s="1165"/>
      <c r="AN273" s="1165"/>
      <c r="AO273" s="1165"/>
      <c r="AP273" s="1165"/>
      <c r="AQ273" s="1165"/>
      <c r="AR273" s="1165"/>
      <c r="AS273" s="1165"/>
      <c r="AT273" s="1165"/>
      <c r="AU273" s="1165"/>
      <c r="AV273" s="1165"/>
      <c r="AW273" s="1165"/>
      <c r="AX273" s="1165"/>
      <c r="AY273" s="1165"/>
      <c r="AZ273" s="1165"/>
      <c r="BA273" s="1165"/>
      <c r="BB273" s="1165"/>
      <c r="BC273" s="1165"/>
      <c r="BD273" s="1165"/>
      <c r="BE273" s="1165"/>
      <c r="BF273" s="1165"/>
      <c r="BG273" s="1165"/>
      <c r="BH273" s="1165"/>
      <c r="BI273" s="1165"/>
      <c r="BJ273" s="1165"/>
    </row>
    <row r="274" spans="1:62" ht="18" x14ac:dyDescent="0.3">
      <c r="A274" s="55" t="s">
        <v>74</v>
      </c>
      <c r="B274" s="18">
        <f>H274+J274+L274+N274+P274+R274+T274+V274+X274+Z274+AB274+AD274</f>
        <v>784.2</v>
      </c>
      <c r="C274" s="25">
        <f t="shared" ref="C274:C276" si="251">H274</f>
        <v>0</v>
      </c>
      <c r="D274" s="18">
        <f>E274</f>
        <v>0</v>
      </c>
      <c r="E274" s="25">
        <f>I274+K274+M274+O274+Q274+S274+U274+W274+Y274+AA274+AC274+AE274</f>
        <v>0</v>
      </c>
      <c r="F274" s="19">
        <f t="shared" si="247"/>
        <v>0</v>
      </c>
      <c r="G274" s="19" t="e">
        <f t="shared" si="248"/>
        <v>#DIV/0!</v>
      </c>
      <c r="H274" s="11">
        <f t="shared" ref="H274:W277" si="252">H281+H288</f>
        <v>0</v>
      </c>
      <c r="I274" s="11">
        <f t="shared" si="252"/>
        <v>0</v>
      </c>
      <c r="J274" s="11">
        <f t="shared" si="252"/>
        <v>0</v>
      </c>
      <c r="K274" s="11">
        <f t="shared" si="252"/>
        <v>0</v>
      </c>
      <c r="L274" s="11">
        <f t="shared" si="252"/>
        <v>0</v>
      </c>
      <c r="M274" s="11">
        <f t="shared" si="252"/>
        <v>0</v>
      </c>
      <c r="N274" s="11">
        <f t="shared" si="252"/>
        <v>0</v>
      </c>
      <c r="O274" s="11">
        <f t="shared" si="252"/>
        <v>0</v>
      </c>
      <c r="P274" s="11">
        <f t="shared" si="252"/>
        <v>784.2</v>
      </c>
      <c r="Q274" s="11">
        <f t="shared" si="252"/>
        <v>0</v>
      </c>
      <c r="R274" s="11">
        <f t="shared" si="252"/>
        <v>0</v>
      </c>
      <c r="S274" s="11">
        <f t="shared" si="252"/>
        <v>0</v>
      </c>
      <c r="T274" s="11">
        <f t="shared" si="252"/>
        <v>0</v>
      </c>
      <c r="U274" s="11">
        <f t="shared" si="252"/>
        <v>0</v>
      </c>
      <c r="V274" s="11">
        <f t="shared" si="252"/>
        <v>0</v>
      </c>
      <c r="W274" s="11">
        <f t="shared" si="252"/>
        <v>0</v>
      </c>
      <c r="X274" s="11">
        <f t="shared" si="250"/>
        <v>0</v>
      </c>
      <c r="Y274" s="11">
        <f t="shared" si="250"/>
        <v>0</v>
      </c>
      <c r="Z274" s="11">
        <f t="shared" si="250"/>
        <v>0</v>
      </c>
      <c r="AA274" s="11">
        <f t="shared" si="250"/>
        <v>0</v>
      </c>
      <c r="AB274" s="11">
        <f t="shared" si="250"/>
        <v>0</v>
      </c>
      <c r="AC274" s="11">
        <f t="shared" si="250"/>
        <v>0</v>
      </c>
      <c r="AD274" s="11">
        <f t="shared" si="250"/>
        <v>0</v>
      </c>
      <c r="AE274" s="11">
        <f t="shared" si="250"/>
        <v>0</v>
      </c>
      <c r="AF274" s="1554"/>
      <c r="AG274" s="1556"/>
      <c r="AH274" s="1163"/>
      <c r="AI274" s="1163"/>
      <c r="AJ274" s="1165"/>
      <c r="AK274" s="1165"/>
      <c r="AL274" s="1165"/>
      <c r="AM274" s="1165"/>
      <c r="AN274" s="1165"/>
      <c r="AO274" s="1165"/>
      <c r="AP274" s="1165"/>
      <c r="AQ274" s="1165"/>
      <c r="AR274" s="1165"/>
      <c r="AS274" s="1165"/>
      <c r="AT274" s="1165"/>
      <c r="AU274" s="1165"/>
      <c r="AV274" s="1165"/>
      <c r="AW274" s="1165"/>
      <c r="AX274" s="1165"/>
      <c r="AY274" s="1165"/>
      <c r="AZ274" s="1165"/>
      <c r="BA274" s="1165"/>
      <c r="BB274" s="1165"/>
      <c r="BC274" s="1165"/>
      <c r="BD274" s="1165"/>
      <c r="BE274" s="1165"/>
      <c r="BF274" s="1165"/>
      <c r="BG274" s="1165"/>
      <c r="BH274" s="1165"/>
      <c r="BI274" s="1165"/>
      <c r="BJ274" s="1165"/>
    </row>
    <row r="275" spans="1:62" ht="36" x14ac:dyDescent="0.3">
      <c r="A275" s="55" t="s">
        <v>42</v>
      </c>
      <c r="B275" s="18">
        <f>H275+J275+L275+N275+P275+R275+T275+V275+X275+Z275+AB275+AD275</f>
        <v>0</v>
      </c>
      <c r="C275" s="25">
        <f t="shared" si="251"/>
        <v>0</v>
      </c>
      <c r="D275" s="18">
        <f>E275</f>
        <v>0</v>
      </c>
      <c r="E275" s="25">
        <f>I275+K275+M275+O275+Q275+S275+U275+W275+Y275+AA275+AC275+AE275</f>
        <v>0</v>
      </c>
      <c r="F275" s="19" t="e">
        <f t="shared" si="247"/>
        <v>#DIV/0!</v>
      </c>
      <c r="G275" s="19" t="e">
        <f t="shared" si="248"/>
        <v>#DIV/0!</v>
      </c>
      <c r="H275" s="11">
        <f t="shared" si="252"/>
        <v>0</v>
      </c>
      <c r="I275" s="11">
        <f t="shared" si="250"/>
        <v>0</v>
      </c>
      <c r="J275" s="11">
        <f t="shared" si="250"/>
        <v>0</v>
      </c>
      <c r="K275" s="11">
        <f t="shared" si="250"/>
        <v>0</v>
      </c>
      <c r="L275" s="11">
        <f t="shared" si="250"/>
        <v>0</v>
      </c>
      <c r="M275" s="11">
        <f t="shared" si="250"/>
        <v>0</v>
      </c>
      <c r="N275" s="11">
        <f t="shared" si="250"/>
        <v>0</v>
      </c>
      <c r="O275" s="11">
        <f t="shared" si="250"/>
        <v>0</v>
      </c>
      <c r="P275" s="11">
        <f t="shared" si="250"/>
        <v>0</v>
      </c>
      <c r="Q275" s="11">
        <f t="shared" si="250"/>
        <v>0</v>
      </c>
      <c r="R275" s="11">
        <f t="shared" si="250"/>
        <v>0</v>
      </c>
      <c r="S275" s="11">
        <f t="shared" si="250"/>
        <v>0</v>
      </c>
      <c r="T275" s="11">
        <f t="shared" si="250"/>
        <v>0</v>
      </c>
      <c r="U275" s="11">
        <f t="shared" si="250"/>
        <v>0</v>
      </c>
      <c r="V275" s="11">
        <f t="shared" si="250"/>
        <v>0</v>
      </c>
      <c r="W275" s="11">
        <f t="shared" si="250"/>
        <v>0</v>
      </c>
      <c r="X275" s="11">
        <f t="shared" si="250"/>
        <v>0</v>
      </c>
      <c r="Y275" s="11">
        <f t="shared" si="250"/>
        <v>0</v>
      </c>
      <c r="Z275" s="11">
        <f t="shared" si="250"/>
        <v>0</v>
      </c>
      <c r="AA275" s="11">
        <f t="shared" si="250"/>
        <v>0</v>
      </c>
      <c r="AB275" s="11">
        <f t="shared" si="250"/>
        <v>0</v>
      </c>
      <c r="AC275" s="11">
        <f t="shared" si="250"/>
        <v>0</v>
      </c>
      <c r="AD275" s="11">
        <f t="shared" si="250"/>
        <v>0</v>
      </c>
      <c r="AE275" s="11">
        <f t="shared" si="250"/>
        <v>0</v>
      </c>
      <c r="AF275" s="1554"/>
      <c r="AG275" s="1556"/>
      <c r="AH275" s="1163"/>
      <c r="AI275" s="1163"/>
      <c r="AJ275" s="1165"/>
      <c r="AK275" s="1165"/>
      <c r="AL275" s="1165"/>
      <c r="AM275" s="1165"/>
      <c r="AN275" s="1165"/>
      <c r="AO275" s="1165"/>
      <c r="AP275" s="1165"/>
      <c r="AQ275" s="1165"/>
      <c r="AR275" s="1165"/>
      <c r="AS275" s="1165"/>
      <c r="AT275" s="1165"/>
      <c r="AU275" s="1165"/>
      <c r="AV275" s="1165"/>
      <c r="AW275" s="1165"/>
      <c r="AX275" s="1165"/>
      <c r="AY275" s="1165"/>
      <c r="AZ275" s="1165"/>
      <c r="BA275" s="1165"/>
      <c r="BB275" s="1165"/>
      <c r="BC275" s="1165"/>
      <c r="BD275" s="1165"/>
      <c r="BE275" s="1165"/>
      <c r="BF275" s="1165"/>
      <c r="BG275" s="1165"/>
      <c r="BH275" s="1165"/>
      <c r="BI275" s="1165"/>
      <c r="BJ275" s="1165"/>
    </row>
    <row r="276" spans="1:62" ht="18" x14ac:dyDescent="0.3">
      <c r="A276" s="55" t="s">
        <v>29</v>
      </c>
      <c r="B276" s="18">
        <f>H276+J276+L276+N276+P276+R276+T276+V276+X276+Z276+AB276+AD276</f>
        <v>0</v>
      </c>
      <c r="C276" s="25">
        <f t="shared" si="251"/>
        <v>0</v>
      </c>
      <c r="D276" s="18">
        <f>E276</f>
        <v>0</v>
      </c>
      <c r="E276" s="25">
        <f>M276+O276+Q276+S276+U276+W276+Y276+AA276+AC276+AE276</f>
        <v>0</v>
      </c>
      <c r="F276" s="19" t="e">
        <f t="shared" si="247"/>
        <v>#DIV/0!</v>
      </c>
      <c r="G276" s="19" t="e">
        <f t="shared" si="248"/>
        <v>#DIV/0!</v>
      </c>
      <c r="H276" s="11">
        <f t="shared" si="252"/>
        <v>0</v>
      </c>
      <c r="I276" s="11">
        <f t="shared" si="250"/>
        <v>0</v>
      </c>
      <c r="J276" s="11">
        <f t="shared" si="250"/>
        <v>0</v>
      </c>
      <c r="K276" s="11">
        <f t="shared" si="250"/>
        <v>0</v>
      </c>
      <c r="L276" s="11">
        <f t="shared" si="250"/>
        <v>0</v>
      </c>
      <c r="M276" s="11">
        <f t="shared" si="250"/>
        <v>0</v>
      </c>
      <c r="N276" s="11">
        <f t="shared" si="250"/>
        <v>0</v>
      </c>
      <c r="O276" s="11">
        <f t="shared" si="250"/>
        <v>0</v>
      </c>
      <c r="P276" s="11">
        <f t="shared" si="250"/>
        <v>0</v>
      </c>
      <c r="Q276" s="11">
        <f t="shared" si="250"/>
        <v>0</v>
      </c>
      <c r="R276" s="11">
        <f t="shared" si="250"/>
        <v>0</v>
      </c>
      <c r="S276" s="11">
        <f t="shared" si="250"/>
        <v>0</v>
      </c>
      <c r="T276" s="11">
        <f t="shared" si="250"/>
        <v>0</v>
      </c>
      <c r="U276" s="11">
        <f t="shared" si="250"/>
        <v>0</v>
      </c>
      <c r="V276" s="11">
        <f t="shared" si="250"/>
        <v>0</v>
      </c>
      <c r="W276" s="11">
        <f t="shared" si="250"/>
        <v>0</v>
      </c>
      <c r="X276" s="11">
        <f t="shared" si="250"/>
        <v>0</v>
      </c>
      <c r="Y276" s="11">
        <f t="shared" si="250"/>
        <v>0</v>
      </c>
      <c r="Z276" s="11">
        <f t="shared" si="250"/>
        <v>0</v>
      </c>
      <c r="AA276" s="11">
        <f t="shared" si="250"/>
        <v>0</v>
      </c>
      <c r="AB276" s="11">
        <f t="shared" si="250"/>
        <v>0</v>
      </c>
      <c r="AC276" s="11">
        <f t="shared" si="250"/>
        <v>0</v>
      </c>
      <c r="AD276" s="11">
        <f t="shared" si="250"/>
        <v>0</v>
      </c>
      <c r="AE276" s="11">
        <f t="shared" si="250"/>
        <v>0</v>
      </c>
      <c r="AF276" s="1554"/>
      <c r="AG276" s="1556"/>
      <c r="AH276" s="1163"/>
      <c r="AI276" s="1163"/>
      <c r="AJ276" s="1165"/>
      <c r="AK276" s="1165"/>
      <c r="AL276" s="1165"/>
      <c r="AM276" s="1165"/>
      <c r="AN276" s="1165"/>
      <c r="AO276" s="1165"/>
      <c r="AP276" s="1165"/>
      <c r="AQ276" s="1165"/>
      <c r="AR276" s="1165"/>
      <c r="AS276" s="1165"/>
      <c r="AT276" s="1165"/>
      <c r="AU276" s="1165"/>
      <c r="AV276" s="1165"/>
      <c r="AW276" s="1165"/>
      <c r="AX276" s="1165"/>
      <c r="AY276" s="1165"/>
      <c r="AZ276" s="1165"/>
      <c r="BA276" s="1165"/>
      <c r="BB276" s="1165"/>
      <c r="BC276" s="1165"/>
      <c r="BD276" s="1165"/>
      <c r="BE276" s="1165"/>
      <c r="BF276" s="1165"/>
      <c r="BG276" s="1165"/>
      <c r="BH276" s="1165"/>
      <c r="BI276" s="1165"/>
      <c r="BJ276" s="1165"/>
    </row>
    <row r="277" spans="1:62" ht="18" x14ac:dyDescent="0.3">
      <c r="A277" s="55" t="s">
        <v>30</v>
      </c>
      <c r="B277" s="18">
        <f>H277+J277+L277+N277+P277+R277+T277+V277+X277+Z277+AB277+AD277</f>
        <v>50000</v>
      </c>
      <c r="C277" s="18">
        <f t="shared" ref="C277:E277" si="253">I277+K277+M277+O277+Q277+S277+U277+W277+Y277+AA277+AC277+AE277</f>
        <v>25000</v>
      </c>
      <c r="D277" s="18">
        <f t="shared" si="253"/>
        <v>50000</v>
      </c>
      <c r="E277" s="18">
        <f t="shared" si="253"/>
        <v>25000</v>
      </c>
      <c r="F277" s="19">
        <f t="shared" si="247"/>
        <v>50</v>
      </c>
      <c r="G277" s="19">
        <f t="shared" si="248"/>
        <v>100</v>
      </c>
      <c r="H277" s="11">
        <f t="shared" si="252"/>
        <v>0</v>
      </c>
      <c r="I277" s="11">
        <f t="shared" si="250"/>
        <v>0</v>
      </c>
      <c r="J277" s="11">
        <f t="shared" si="250"/>
        <v>0</v>
      </c>
      <c r="K277" s="11">
        <f t="shared" si="250"/>
        <v>0</v>
      </c>
      <c r="L277" s="11">
        <f t="shared" si="250"/>
        <v>0</v>
      </c>
      <c r="M277" s="11">
        <f t="shared" si="250"/>
        <v>0</v>
      </c>
      <c r="N277" s="11">
        <f>N284+N291</f>
        <v>25000</v>
      </c>
      <c r="O277" s="11">
        <f t="shared" si="250"/>
        <v>0</v>
      </c>
      <c r="P277" s="11">
        <f t="shared" si="250"/>
        <v>0</v>
      </c>
      <c r="Q277" s="11">
        <v>25000</v>
      </c>
      <c r="R277" s="11">
        <f t="shared" si="250"/>
        <v>0</v>
      </c>
      <c r="S277" s="11">
        <f t="shared" si="250"/>
        <v>0</v>
      </c>
      <c r="T277" s="11">
        <f t="shared" si="250"/>
        <v>0</v>
      </c>
      <c r="U277" s="11">
        <f t="shared" si="250"/>
        <v>0</v>
      </c>
      <c r="V277" s="11">
        <f t="shared" si="250"/>
        <v>0</v>
      </c>
      <c r="W277" s="11">
        <f t="shared" si="250"/>
        <v>0</v>
      </c>
      <c r="X277" s="11">
        <f t="shared" si="250"/>
        <v>25000</v>
      </c>
      <c r="Y277" s="11">
        <f t="shared" si="250"/>
        <v>0</v>
      </c>
      <c r="Z277" s="11">
        <f t="shared" si="250"/>
        <v>0</v>
      </c>
      <c r="AA277" s="11">
        <f t="shared" si="250"/>
        <v>0</v>
      </c>
      <c r="AB277" s="11">
        <f t="shared" si="250"/>
        <v>0</v>
      </c>
      <c r="AC277" s="11">
        <f t="shared" si="250"/>
        <v>0</v>
      </c>
      <c r="AD277" s="11">
        <f t="shared" si="250"/>
        <v>0</v>
      </c>
      <c r="AE277" s="11">
        <f t="shared" si="250"/>
        <v>0</v>
      </c>
      <c r="AF277" s="1555"/>
      <c r="AG277" s="1556"/>
      <c r="AH277" s="1163"/>
      <c r="AI277" s="1163"/>
      <c r="AJ277" s="1165"/>
      <c r="AK277" s="1165"/>
      <c r="AL277" s="1165"/>
      <c r="AM277" s="1165"/>
      <c r="AN277" s="1165"/>
      <c r="AO277" s="1165"/>
      <c r="AP277" s="1165"/>
      <c r="AQ277" s="1165"/>
      <c r="AR277" s="1165"/>
      <c r="AS277" s="1165"/>
      <c r="AT277" s="1165"/>
      <c r="AU277" s="1165"/>
      <c r="AV277" s="1165"/>
      <c r="AW277" s="1165"/>
      <c r="AX277" s="1165"/>
      <c r="AY277" s="1165"/>
      <c r="AZ277" s="1165"/>
      <c r="BA277" s="1165"/>
      <c r="BB277" s="1165"/>
      <c r="BC277" s="1165"/>
      <c r="BD277" s="1165"/>
      <c r="BE277" s="1165"/>
      <c r="BF277" s="1165"/>
      <c r="BG277" s="1165"/>
      <c r="BH277" s="1165"/>
      <c r="BI277" s="1165"/>
      <c r="BJ277" s="1165"/>
    </row>
    <row r="278" spans="1:62" ht="18" x14ac:dyDescent="0.3">
      <c r="A278" s="1551" t="s">
        <v>609</v>
      </c>
      <c r="B278" s="1552"/>
      <c r="C278" s="1552"/>
      <c r="D278" s="1552"/>
      <c r="E278" s="1552"/>
      <c r="F278" s="1552"/>
      <c r="G278" s="1552"/>
      <c r="H278" s="1035"/>
      <c r="I278" s="1035"/>
      <c r="J278" s="1035"/>
      <c r="K278" s="1035"/>
      <c r="L278" s="1035"/>
      <c r="M278" s="1035"/>
      <c r="N278" s="1035"/>
      <c r="O278" s="1035"/>
      <c r="P278" s="1035"/>
      <c r="Q278" s="1035"/>
      <c r="R278" s="1035"/>
      <c r="S278" s="1035"/>
      <c r="T278" s="1035"/>
      <c r="U278" s="1035"/>
      <c r="V278" s="1035"/>
      <c r="W278" s="1035"/>
      <c r="X278" s="1035"/>
      <c r="Y278" s="1035"/>
      <c r="Z278" s="1035"/>
      <c r="AA278" s="1035"/>
      <c r="AB278" s="1035"/>
      <c r="AC278" s="1035"/>
      <c r="AD278" s="1035"/>
      <c r="AE278" s="1036"/>
      <c r="AF278" s="1149"/>
      <c r="AG278" s="1163"/>
      <c r="AH278" s="1163"/>
      <c r="AI278" s="1163"/>
      <c r="AJ278" s="1165"/>
      <c r="AK278" s="1165"/>
      <c r="AL278" s="1165"/>
      <c r="AM278" s="1165"/>
      <c r="AN278" s="1165"/>
      <c r="AO278" s="1165"/>
      <c r="AP278" s="1165"/>
      <c r="AQ278" s="1165"/>
      <c r="AR278" s="1165"/>
      <c r="AS278" s="1165"/>
      <c r="AT278" s="1165"/>
      <c r="AU278" s="1165"/>
      <c r="AV278" s="1165"/>
      <c r="AW278" s="1165"/>
      <c r="AX278" s="1165"/>
      <c r="AY278" s="1165"/>
      <c r="AZ278" s="1165"/>
      <c r="BA278" s="1165"/>
      <c r="BB278" s="1165"/>
      <c r="BC278" s="1165"/>
      <c r="BD278" s="1165"/>
      <c r="BE278" s="1165"/>
      <c r="BF278" s="1165"/>
      <c r="BG278" s="1165"/>
      <c r="BH278" s="1165"/>
      <c r="BI278" s="1165"/>
      <c r="BJ278" s="1165"/>
    </row>
    <row r="279" spans="1:62" ht="18" x14ac:dyDescent="0.3">
      <c r="A279" s="54" t="s">
        <v>26</v>
      </c>
      <c r="B279" s="11">
        <f>B280+B281+B283+B284</f>
        <v>50000</v>
      </c>
      <c r="C279" s="11">
        <f t="shared" ref="C279:E279" si="254">C280+C281+C283+C284</f>
        <v>50000</v>
      </c>
      <c r="D279" s="11">
        <f t="shared" si="254"/>
        <v>25000</v>
      </c>
      <c r="E279" s="11">
        <f t="shared" si="254"/>
        <v>25000</v>
      </c>
      <c r="F279" s="16">
        <f t="shared" ref="F279:F284" si="255">E279/B279*100</f>
        <v>50</v>
      </c>
      <c r="G279" s="16">
        <f t="shared" ref="G279:G284" si="256">E279/C279*100</f>
        <v>50</v>
      </c>
      <c r="H279" s="11">
        <f t="shared" ref="H279:AE279" si="257">H280+H281+H283+H284</f>
        <v>0</v>
      </c>
      <c r="I279" s="11">
        <f t="shared" si="257"/>
        <v>0</v>
      </c>
      <c r="J279" s="11">
        <f t="shared" si="257"/>
        <v>0</v>
      </c>
      <c r="K279" s="11">
        <f t="shared" si="257"/>
        <v>0</v>
      </c>
      <c r="L279" s="11">
        <f t="shared" si="257"/>
        <v>0</v>
      </c>
      <c r="M279" s="11">
        <f t="shared" si="257"/>
        <v>0</v>
      </c>
      <c r="N279" s="11">
        <f t="shared" si="257"/>
        <v>25000</v>
      </c>
      <c r="O279" s="11">
        <f t="shared" si="257"/>
        <v>0</v>
      </c>
      <c r="P279" s="11">
        <f t="shared" si="257"/>
        <v>0</v>
      </c>
      <c r="Q279" s="11">
        <f t="shared" si="257"/>
        <v>25000</v>
      </c>
      <c r="R279" s="11">
        <f t="shared" si="257"/>
        <v>0</v>
      </c>
      <c r="S279" s="11">
        <f t="shared" si="257"/>
        <v>0</v>
      </c>
      <c r="T279" s="11">
        <f t="shared" si="257"/>
        <v>0</v>
      </c>
      <c r="U279" s="11">
        <f t="shared" si="257"/>
        <v>0</v>
      </c>
      <c r="V279" s="11">
        <f t="shared" si="257"/>
        <v>0</v>
      </c>
      <c r="W279" s="11">
        <f t="shared" si="257"/>
        <v>0</v>
      </c>
      <c r="X279" s="11">
        <f t="shared" si="257"/>
        <v>25000</v>
      </c>
      <c r="Y279" s="11">
        <f t="shared" si="257"/>
        <v>0</v>
      </c>
      <c r="Z279" s="11">
        <f t="shared" si="257"/>
        <v>0</v>
      </c>
      <c r="AA279" s="11">
        <f t="shared" si="257"/>
        <v>0</v>
      </c>
      <c r="AB279" s="11">
        <f t="shared" si="257"/>
        <v>0</v>
      </c>
      <c r="AC279" s="11">
        <f t="shared" si="257"/>
        <v>0</v>
      </c>
      <c r="AD279" s="11">
        <f t="shared" si="257"/>
        <v>0</v>
      </c>
      <c r="AE279" s="11">
        <f t="shared" si="257"/>
        <v>0</v>
      </c>
      <c r="AF279" s="1150"/>
      <c r="AG279" s="1169"/>
      <c r="AH279" s="1163"/>
      <c r="AI279" s="1163"/>
      <c r="AJ279" s="1165"/>
      <c r="AK279" s="1165"/>
      <c r="AL279" s="1165"/>
      <c r="AM279" s="1165"/>
      <c r="AN279" s="1165"/>
      <c r="AO279" s="1165"/>
      <c r="AP279" s="1165"/>
      <c r="AQ279" s="1165"/>
      <c r="AR279" s="1165"/>
      <c r="AS279" s="1165"/>
      <c r="AT279" s="1165"/>
      <c r="AU279" s="1165"/>
      <c r="AV279" s="1165"/>
      <c r="AW279" s="1165"/>
      <c r="AX279" s="1165"/>
      <c r="AY279" s="1165"/>
      <c r="AZ279" s="1165"/>
      <c r="BA279" s="1165"/>
      <c r="BB279" s="1165"/>
      <c r="BC279" s="1165"/>
      <c r="BD279" s="1165"/>
      <c r="BE279" s="1165"/>
      <c r="BF279" s="1165"/>
      <c r="BG279" s="1165"/>
      <c r="BH279" s="1165"/>
      <c r="BI279" s="1165"/>
      <c r="BJ279" s="1165"/>
    </row>
    <row r="280" spans="1:62" ht="18" x14ac:dyDescent="0.35">
      <c r="A280" s="17" t="s">
        <v>27</v>
      </c>
      <c r="B280" s="18">
        <f>H280+J280+L280+N280+P280+R280+T280+V280+X280+Z280+AB280+AD280</f>
        <v>0</v>
      </c>
      <c r="C280" s="25">
        <f>H280</f>
        <v>0</v>
      </c>
      <c r="D280" s="18">
        <f>E280</f>
        <v>0</v>
      </c>
      <c r="E280" s="25">
        <f>M280+O280+Q280+S280+U280+W280+Y280+AA280+AC280+AE280</f>
        <v>0</v>
      </c>
      <c r="F280" s="19" t="e">
        <f t="shared" si="255"/>
        <v>#DIV/0!</v>
      </c>
      <c r="G280" s="19" t="e">
        <f t="shared" si="256"/>
        <v>#DIV/0!</v>
      </c>
      <c r="H280" s="11"/>
      <c r="I280" s="11"/>
      <c r="J280" s="11"/>
      <c r="K280" s="11"/>
      <c r="L280" s="11"/>
      <c r="M280" s="11"/>
      <c r="N280" s="11"/>
      <c r="O280" s="11"/>
      <c r="P280" s="11"/>
      <c r="Q280" s="11"/>
      <c r="R280" s="11"/>
      <c r="S280" s="11"/>
      <c r="T280" s="18"/>
      <c r="U280" s="18"/>
      <c r="V280" s="11"/>
      <c r="W280" s="11"/>
      <c r="X280" s="11"/>
      <c r="Y280" s="11"/>
      <c r="Z280" s="11"/>
      <c r="AA280" s="11"/>
      <c r="AB280" s="11"/>
      <c r="AC280" s="11"/>
      <c r="AD280" s="11"/>
      <c r="AE280" s="11"/>
      <c r="AF280" s="1037"/>
      <c r="AG280" s="1163"/>
      <c r="AH280" s="1163"/>
      <c r="AI280" s="1163"/>
      <c r="AJ280" s="1165"/>
      <c r="AK280" s="1165"/>
      <c r="AL280" s="1165"/>
      <c r="AM280" s="1165"/>
      <c r="AN280" s="1165"/>
      <c r="AO280" s="1165"/>
      <c r="AP280" s="1165"/>
      <c r="AQ280" s="1165"/>
      <c r="AR280" s="1165"/>
      <c r="AS280" s="1165"/>
      <c r="AT280" s="1165"/>
      <c r="AU280" s="1165"/>
      <c r="AV280" s="1165"/>
      <c r="AW280" s="1165"/>
      <c r="AX280" s="1165"/>
      <c r="AY280" s="1165"/>
      <c r="AZ280" s="1165"/>
      <c r="BA280" s="1165"/>
      <c r="BB280" s="1165"/>
      <c r="BC280" s="1165"/>
      <c r="BD280" s="1165"/>
      <c r="BE280" s="1165"/>
      <c r="BF280" s="1165"/>
      <c r="BG280" s="1165"/>
      <c r="BH280" s="1165"/>
      <c r="BI280" s="1165"/>
      <c r="BJ280" s="1165"/>
    </row>
    <row r="281" spans="1:62" ht="18" x14ac:dyDescent="0.3">
      <c r="A281" s="55" t="s">
        <v>74</v>
      </c>
      <c r="B281" s="18">
        <f>H281+J281+L281+N281+P281+R281+T281+V281+X281+Z281+AB281+AD281</f>
        <v>0</v>
      </c>
      <c r="C281" s="25">
        <f t="shared" ref="C281:C283" si="258">H281</f>
        <v>0</v>
      </c>
      <c r="D281" s="18">
        <f>E281</f>
        <v>0</v>
      </c>
      <c r="E281" s="25">
        <f>I281+K281+M281+O281+Q281+S281+U281+W281+Y281+AA281+AC281+AE281</f>
        <v>0</v>
      </c>
      <c r="F281" s="19" t="e">
        <f t="shared" si="255"/>
        <v>#DIV/0!</v>
      </c>
      <c r="G281" s="19" t="e">
        <f t="shared" si="256"/>
        <v>#DIV/0!</v>
      </c>
      <c r="H281" s="11"/>
      <c r="I281" s="11"/>
      <c r="J281" s="11"/>
      <c r="K281" s="11"/>
      <c r="L281" s="11"/>
      <c r="M281" s="11"/>
      <c r="N281" s="11"/>
      <c r="O281" s="11"/>
      <c r="P281" s="11"/>
      <c r="Q281" s="18"/>
      <c r="R281" s="18"/>
      <c r="S281" s="18"/>
      <c r="T281" s="18"/>
      <c r="U281" s="18"/>
      <c r="V281" s="18"/>
      <c r="W281" s="18"/>
      <c r="X281" s="18"/>
      <c r="Y281" s="18"/>
      <c r="Z281" s="18"/>
      <c r="AA281" s="18"/>
      <c r="AB281" s="18"/>
      <c r="AC281" s="18"/>
      <c r="AD281" s="18"/>
      <c r="AE281" s="11"/>
      <c r="AF281" s="1037"/>
      <c r="AG281" s="1163"/>
      <c r="AH281" s="1163"/>
      <c r="AI281" s="1163"/>
      <c r="AJ281" s="1165"/>
      <c r="AK281" s="1165"/>
      <c r="AL281" s="1165"/>
      <c r="AM281" s="1165"/>
      <c r="AN281" s="1165"/>
      <c r="AO281" s="1165"/>
      <c r="AP281" s="1165"/>
      <c r="AQ281" s="1165"/>
      <c r="AR281" s="1165"/>
      <c r="AS281" s="1165"/>
      <c r="AT281" s="1165"/>
      <c r="AU281" s="1165"/>
      <c r="AV281" s="1165"/>
      <c r="AW281" s="1165"/>
      <c r="AX281" s="1165"/>
      <c r="AY281" s="1165"/>
      <c r="AZ281" s="1165"/>
      <c r="BA281" s="1165"/>
      <c r="BB281" s="1165"/>
      <c r="BC281" s="1165"/>
      <c r="BD281" s="1165"/>
      <c r="BE281" s="1165"/>
      <c r="BF281" s="1165"/>
      <c r="BG281" s="1165"/>
      <c r="BH281" s="1165"/>
      <c r="BI281" s="1165"/>
      <c r="BJ281" s="1165"/>
    </row>
    <row r="282" spans="1:62" ht="36" x14ac:dyDescent="0.3">
      <c r="A282" s="55" t="s">
        <v>42</v>
      </c>
      <c r="B282" s="18">
        <f>H282+J282+L282+N282+P282+R282+T282+V282+X282+Z282+AB282+AD282</f>
        <v>0</v>
      </c>
      <c r="C282" s="25">
        <f t="shared" si="258"/>
        <v>0</v>
      </c>
      <c r="D282" s="18">
        <f>E282</f>
        <v>0</v>
      </c>
      <c r="E282" s="25">
        <f>I282+K282+M282+O282+Q282+S282+U282+W282+Y282+AA282+AC282+AE282</f>
        <v>0</v>
      </c>
      <c r="F282" s="19" t="e">
        <f t="shared" si="255"/>
        <v>#DIV/0!</v>
      </c>
      <c r="G282" s="19" t="e">
        <f t="shared" si="256"/>
        <v>#DIV/0!</v>
      </c>
      <c r="H282" s="11"/>
      <c r="I282" s="11"/>
      <c r="J282" s="11"/>
      <c r="K282" s="11"/>
      <c r="L282" s="11"/>
      <c r="M282" s="11"/>
      <c r="N282" s="11"/>
      <c r="O282" s="11"/>
      <c r="P282" s="11"/>
      <c r="Q282" s="18"/>
      <c r="R282" s="18"/>
      <c r="S282" s="18"/>
      <c r="T282" s="18"/>
      <c r="U282" s="18"/>
      <c r="V282" s="18"/>
      <c r="W282" s="18"/>
      <c r="X282" s="18"/>
      <c r="Y282" s="18"/>
      <c r="Z282" s="18"/>
      <c r="AA282" s="18"/>
      <c r="AB282" s="18"/>
      <c r="AC282" s="18"/>
      <c r="AD282" s="18"/>
      <c r="AE282" s="11"/>
      <c r="AF282" s="1037"/>
      <c r="AG282" s="1163"/>
      <c r="AH282" s="1163"/>
      <c r="AI282" s="1163"/>
      <c r="AJ282" s="1165"/>
      <c r="AK282" s="1165"/>
      <c r="AL282" s="1165"/>
      <c r="AM282" s="1165"/>
      <c r="AN282" s="1165"/>
      <c r="AO282" s="1165"/>
      <c r="AP282" s="1165"/>
      <c r="AQ282" s="1165"/>
      <c r="AR282" s="1165"/>
      <c r="AS282" s="1165"/>
      <c r="AT282" s="1165"/>
      <c r="AU282" s="1165"/>
      <c r="AV282" s="1165"/>
      <c r="AW282" s="1165"/>
      <c r="AX282" s="1165"/>
      <c r="AY282" s="1165"/>
      <c r="AZ282" s="1165"/>
      <c r="BA282" s="1165"/>
      <c r="BB282" s="1165"/>
      <c r="BC282" s="1165"/>
      <c r="BD282" s="1165"/>
      <c r="BE282" s="1165"/>
      <c r="BF282" s="1165"/>
      <c r="BG282" s="1165"/>
      <c r="BH282" s="1165"/>
      <c r="BI282" s="1165"/>
      <c r="BJ282" s="1165"/>
    </row>
    <row r="283" spans="1:62" ht="18" x14ac:dyDescent="0.3">
      <c r="A283" s="55" t="s">
        <v>29</v>
      </c>
      <c r="B283" s="18">
        <f>H283+J283+L283+N283+P283+R283+T283+V283+X283+Z283+AB283+AD283</f>
        <v>0</v>
      </c>
      <c r="C283" s="25">
        <f t="shared" si="258"/>
        <v>0</v>
      </c>
      <c r="D283" s="18">
        <f>E283</f>
        <v>0</v>
      </c>
      <c r="E283" s="25">
        <f>M283+O283+Q283+S283+U283+W283+Y283+AA283+AC283+AE283</f>
        <v>0</v>
      </c>
      <c r="F283" s="19" t="e">
        <f t="shared" si="255"/>
        <v>#DIV/0!</v>
      </c>
      <c r="G283" s="19" t="e">
        <f t="shared" si="256"/>
        <v>#DIV/0!</v>
      </c>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037"/>
      <c r="AG283" s="1163"/>
      <c r="AH283" s="1163"/>
      <c r="AI283" s="1163"/>
      <c r="AJ283" s="1165"/>
      <c r="AK283" s="1165"/>
      <c r="AL283" s="1165"/>
      <c r="AM283" s="1165"/>
      <c r="AN283" s="1165"/>
      <c r="AO283" s="1165"/>
      <c r="AP283" s="1165"/>
      <c r="AQ283" s="1165"/>
      <c r="AR283" s="1165"/>
      <c r="AS283" s="1165"/>
      <c r="AT283" s="1165"/>
      <c r="AU283" s="1165"/>
      <c r="AV283" s="1165"/>
      <c r="AW283" s="1165"/>
      <c r="AX283" s="1165"/>
      <c r="AY283" s="1165"/>
      <c r="AZ283" s="1165"/>
      <c r="BA283" s="1165"/>
      <c r="BB283" s="1165"/>
      <c r="BC283" s="1165"/>
      <c r="BD283" s="1165"/>
      <c r="BE283" s="1165"/>
      <c r="BF283" s="1165"/>
      <c r="BG283" s="1165"/>
      <c r="BH283" s="1165"/>
      <c r="BI283" s="1165"/>
      <c r="BJ283" s="1165"/>
    </row>
    <row r="284" spans="1:62" ht="18" x14ac:dyDescent="0.3">
      <c r="A284" s="55" t="s">
        <v>30</v>
      </c>
      <c r="B284" s="18">
        <f>H284+J284+L284+N284+P284+R284+T284+V284+X284+Z284+AB284+AD284</f>
        <v>50000</v>
      </c>
      <c r="C284" s="25">
        <f>H284+J284+L284+N284+T284+V284+X284+Z284</f>
        <v>50000</v>
      </c>
      <c r="D284" s="18">
        <f>E284</f>
        <v>25000</v>
      </c>
      <c r="E284" s="25">
        <f>M284+O284+Q284+S284+U284+W284+Y284+AA284+AC284+AE284</f>
        <v>25000</v>
      </c>
      <c r="F284" s="19">
        <f t="shared" si="255"/>
        <v>50</v>
      </c>
      <c r="G284" s="19">
        <f t="shared" si="256"/>
        <v>50</v>
      </c>
      <c r="H284" s="11"/>
      <c r="I284" s="11"/>
      <c r="J284" s="11"/>
      <c r="K284" s="11"/>
      <c r="L284" s="11"/>
      <c r="M284" s="11"/>
      <c r="N284" s="11">
        <v>25000</v>
      </c>
      <c r="O284" s="11"/>
      <c r="P284" s="11"/>
      <c r="Q284" s="11">
        <v>25000</v>
      </c>
      <c r="R284" s="11"/>
      <c r="S284" s="11"/>
      <c r="T284" s="11"/>
      <c r="U284" s="11"/>
      <c r="V284" s="11"/>
      <c r="W284" s="11"/>
      <c r="X284" s="11">
        <v>25000</v>
      </c>
      <c r="Y284" s="11"/>
      <c r="Z284" s="11"/>
      <c r="AA284" s="11"/>
      <c r="AB284" s="11"/>
      <c r="AC284" s="11"/>
      <c r="AD284" s="11"/>
      <c r="AE284" s="11"/>
      <c r="AF284" s="1037"/>
      <c r="AG284" s="1163"/>
      <c r="AH284" s="1163"/>
      <c r="AI284" s="1163"/>
      <c r="AJ284" s="1165"/>
      <c r="AK284" s="1165"/>
      <c r="AL284" s="1165"/>
      <c r="AM284" s="1165"/>
      <c r="AN284" s="1165"/>
      <c r="AO284" s="1165"/>
      <c r="AP284" s="1165"/>
      <c r="AQ284" s="1165"/>
      <c r="AR284" s="1165"/>
      <c r="AS284" s="1165"/>
      <c r="AT284" s="1165"/>
      <c r="AU284" s="1165"/>
      <c r="AV284" s="1165"/>
      <c r="AW284" s="1165"/>
      <c r="AX284" s="1165"/>
      <c r="AY284" s="1165"/>
      <c r="AZ284" s="1165"/>
      <c r="BA284" s="1165"/>
      <c r="BB284" s="1165"/>
      <c r="BC284" s="1165"/>
      <c r="BD284" s="1165"/>
      <c r="BE284" s="1165"/>
      <c r="BF284" s="1165"/>
      <c r="BG284" s="1165"/>
      <c r="BH284" s="1165"/>
      <c r="BI284" s="1165"/>
      <c r="BJ284" s="1165"/>
    </row>
    <row r="285" spans="1:62" ht="18" x14ac:dyDescent="0.3">
      <c r="A285" s="1551" t="s">
        <v>610</v>
      </c>
      <c r="B285" s="1552"/>
      <c r="C285" s="1552"/>
      <c r="D285" s="1552"/>
      <c r="E285" s="1552"/>
      <c r="F285" s="1552"/>
      <c r="G285" s="1552"/>
      <c r="H285" s="1035"/>
      <c r="I285" s="1035"/>
      <c r="J285" s="1035"/>
      <c r="K285" s="1035"/>
      <c r="L285" s="1035"/>
      <c r="M285" s="1035"/>
      <c r="N285" s="1035"/>
      <c r="O285" s="1035"/>
      <c r="P285" s="1035"/>
      <c r="Q285" s="1035"/>
      <c r="R285" s="1035"/>
      <c r="S285" s="1035"/>
      <c r="T285" s="1035"/>
      <c r="U285" s="1035"/>
      <c r="V285" s="1035"/>
      <c r="W285" s="1035"/>
      <c r="X285" s="1035"/>
      <c r="Y285" s="1035"/>
      <c r="Z285" s="1035"/>
      <c r="AA285" s="1035"/>
      <c r="AB285" s="1035"/>
      <c r="AC285" s="1035"/>
      <c r="AD285" s="1035"/>
      <c r="AE285" s="1036"/>
      <c r="AF285" s="1149"/>
      <c r="AG285" s="1163"/>
      <c r="AH285" s="1163"/>
      <c r="AI285" s="1163"/>
      <c r="AJ285" s="1165"/>
      <c r="AK285" s="1165"/>
      <c r="AL285" s="1165"/>
      <c r="AM285" s="1165"/>
      <c r="AN285" s="1165"/>
      <c r="AO285" s="1165"/>
      <c r="AP285" s="1165"/>
      <c r="AQ285" s="1165"/>
      <c r="AR285" s="1165"/>
      <c r="AS285" s="1165"/>
      <c r="AT285" s="1165"/>
      <c r="AU285" s="1165"/>
      <c r="AV285" s="1165"/>
      <c r="AW285" s="1165"/>
      <c r="AX285" s="1165"/>
      <c r="AY285" s="1165"/>
      <c r="AZ285" s="1165"/>
      <c r="BA285" s="1165"/>
      <c r="BB285" s="1165"/>
      <c r="BC285" s="1165"/>
      <c r="BD285" s="1165"/>
      <c r="BE285" s="1165"/>
      <c r="BF285" s="1165"/>
      <c r="BG285" s="1165"/>
      <c r="BH285" s="1165"/>
      <c r="BI285" s="1165"/>
      <c r="BJ285" s="1165"/>
    </row>
    <row r="286" spans="1:62" ht="18" x14ac:dyDescent="0.3">
      <c r="A286" s="54" t="s">
        <v>26</v>
      </c>
      <c r="B286" s="11">
        <f>B287+B288+B290+B291</f>
        <v>2262</v>
      </c>
      <c r="C286" s="11">
        <f t="shared" ref="C286:E286" si="259">C287+C288+C290+C291</f>
        <v>2262</v>
      </c>
      <c r="D286" s="11">
        <f t="shared" si="259"/>
        <v>0</v>
      </c>
      <c r="E286" s="11">
        <f t="shared" si="259"/>
        <v>0</v>
      </c>
      <c r="F286" s="16">
        <f t="shared" ref="F286:F291" si="260">E286/B286*100</f>
        <v>0</v>
      </c>
      <c r="G286" s="16">
        <f t="shared" ref="G286:G291" si="261">E286/C286*100</f>
        <v>0</v>
      </c>
      <c r="H286" s="11">
        <f t="shared" ref="H286:AE286" si="262">H287+H288+H290+H291</f>
        <v>0</v>
      </c>
      <c r="I286" s="11">
        <f t="shared" si="262"/>
        <v>0</v>
      </c>
      <c r="J286" s="11">
        <f t="shared" si="262"/>
        <v>0</v>
      </c>
      <c r="K286" s="11">
        <f t="shared" si="262"/>
        <v>0</v>
      </c>
      <c r="L286" s="11">
        <f t="shared" si="262"/>
        <v>0</v>
      </c>
      <c r="M286" s="11">
        <f t="shared" si="262"/>
        <v>0</v>
      </c>
      <c r="N286" s="11">
        <f t="shared" si="262"/>
        <v>0</v>
      </c>
      <c r="O286" s="11">
        <f t="shared" si="262"/>
        <v>0</v>
      </c>
      <c r="P286" s="11">
        <f t="shared" si="262"/>
        <v>2262</v>
      </c>
      <c r="Q286" s="11">
        <f t="shared" si="262"/>
        <v>0</v>
      </c>
      <c r="R286" s="11">
        <f t="shared" si="262"/>
        <v>0</v>
      </c>
      <c r="S286" s="11">
        <f t="shared" si="262"/>
        <v>0</v>
      </c>
      <c r="T286" s="11">
        <f t="shared" si="262"/>
        <v>0</v>
      </c>
      <c r="U286" s="11">
        <f t="shared" si="262"/>
        <v>0</v>
      </c>
      <c r="V286" s="11">
        <f t="shared" si="262"/>
        <v>0</v>
      </c>
      <c r="W286" s="11">
        <f t="shared" si="262"/>
        <v>0</v>
      </c>
      <c r="X286" s="11">
        <f t="shared" si="262"/>
        <v>0</v>
      </c>
      <c r="Y286" s="11">
        <f t="shared" si="262"/>
        <v>0</v>
      </c>
      <c r="Z286" s="11">
        <f t="shared" si="262"/>
        <v>0</v>
      </c>
      <c r="AA286" s="11">
        <f t="shared" si="262"/>
        <v>0</v>
      </c>
      <c r="AB286" s="11">
        <f t="shared" si="262"/>
        <v>0</v>
      </c>
      <c r="AC286" s="11">
        <f t="shared" si="262"/>
        <v>0</v>
      </c>
      <c r="AD286" s="11">
        <f t="shared" si="262"/>
        <v>0</v>
      </c>
      <c r="AE286" s="11">
        <f t="shared" si="262"/>
        <v>0</v>
      </c>
      <c r="AF286" s="1150"/>
      <c r="AG286" s="1169"/>
      <c r="AH286" s="1163"/>
      <c r="AI286" s="1163"/>
      <c r="AJ286" s="1165"/>
      <c r="AK286" s="1165"/>
      <c r="AL286" s="1165"/>
      <c r="AM286" s="1165"/>
      <c r="AN286" s="1165"/>
      <c r="AO286" s="1165"/>
      <c r="AP286" s="1165"/>
      <c r="AQ286" s="1165"/>
      <c r="AR286" s="1165"/>
      <c r="AS286" s="1165"/>
      <c r="AT286" s="1165"/>
      <c r="AU286" s="1165"/>
      <c r="AV286" s="1165"/>
      <c r="AW286" s="1165"/>
      <c r="AX286" s="1165"/>
      <c r="AY286" s="1165"/>
      <c r="AZ286" s="1165"/>
      <c r="BA286" s="1165"/>
      <c r="BB286" s="1165"/>
      <c r="BC286" s="1165"/>
      <c r="BD286" s="1165"/>
      <c r="BE286" s="1165"/>
      <c r="BF286" s="1165"/>
      <c r="BG286" s="1165"/>
      <c r="BH286" s="1165"/>
      <c r="BI286" s="1165"/>
      <c r="BJ286" s="1165"/>
    </row>
    <row r="287" spans="1:62" ht="18" x14ac:dyDescent="0.35">
      <c r="A287" s="17" t="s">
        <v>27</v>
      </c>
      <c r="B287" s="18">
        <f>H287+J287+L287+N287+P287+R287+T287+V287+X287+Z287+AB287+AD287</f>
        <v>1477.8</v>
      </c>
      <c r="C287" s="25">
        <f>H287+P287</f>
        <v>1477.8</v>
      </c>
      <c r="D287" s="18">
        <f>E287</f>
        <v>0</v>
      </c>
      <c r="E287" s="25">
        <f>M287+O287+Q287+S287+U287+W287+Y287+AA287+AC287+AE287</f>
        <v>0</v>
      </c>
      <c r="F287" s="19">
        <f t="shared" si="260"/>
        <v>0</v>
      </c>
      <c r="G287" s="19">
        <f t="shared" si="261"/>
        <v>0</v>
      </c>
      <c r="H287" s="11"/>
      <c r="I287" s="11"/>
      <c r="J287" s="11"/>
      <c r="K287" s="11"/>
      <c r="L287" s="11"/>
      <c r="M287" s="11"/>
      <c r="N287" s="11"/>
      <c r="O287" s="11"/>
      <c r="P287" s="11">
        <v>1477.8</v>
      </c>
      <c r="Q287" s="11"/>
      <c r="R287" s="11"/>
      <c r="S287" s="11"/>
      <c r="T287" s="18"/>
      <c r="U287" s="18"/>
      <c r="V287" s="11"/>
      <c r="W287" s="11"/>
      <c r="X287" s="11"/>
      <c r="Y287" s="11"/>
      <c r="Z287" s="11"/>
      <c r="AA287" s="11"/>
      <c r="AB287" s="11"/>
      <c r="AC287" s="11"/>
      <c r="AD287" s="11"/>
      <c r="AE287" s="11"/>
      <c r="AF287" s="1037" t="s">
        <v>633</v>
      </c>
      <c r="AG287" s="1163"/>
      <c r="AH287" s="1163"/>
      <c r="AI287" s="1163"/>
      <c r="AJ287" s="1165"/>
      <c r="AK287" s="1165"/>
      <c r="AL287" s="1165"/>
      <c r="AM287" s="1165"/>
      <c r="AN287" s="1165"/>
      <c r="AO287" s="1165"/>
      <c r="AP287" s="1165"/>
      <c r="AQ287" s="1165"/>
      <c r="AR287" s="1165"/>
      <c r="AS287" s="1165"/>
      <c r="AT287" s="1165"/>
      <c r="AU287" s="1165"/>
      <c r="AV287" s="1165"/>
      <c r="AW287" s="1165"/>
      <c r="AX287" s="1165"/>
      <c r="AY287" s="1165"/>
      <c r="AZ287" s="1165"/>
      <c r="BA287" s="1165"/>
      <c r="BB287" s="1165"/>
      <c r="BC287" s="1165"/>
      <c r="BD287" s="1165"/>
      <c r="BE287" s="1165"/>
      <c r="BF287" s="1165"/>
      <c r="BG287" s="1165"/>
      <c r="BH287" s="1165"/>
      <c r="BI287" s="1165"/>
      <c r="BJ287" s="1165"/>
    </row>
    <row r="288" spans="1:62" ht="18" x14ac:dyDescent="0.3">
      <c r="A288" s="55" t="s">
        <v>74</v>
      </c>
      <c r="B288" s="18">
        <f>H288+J288+L288+N288+P288+R288+T288+V288+X288+Z288+AB288+AD288</f>
        <v>784.2</v>
      </c>
      <c r="C288" s="25">
        <f>H288+P288</f>
        <v>784.2</v>
      </c>
      <c r="D288" s="18">
        <f>E288</f>
        <v>0</v>
      </c>
      <c r="E288" s="25">
        <f>I288+K288+M288+O288+Q288+S288+U288+W288+Y288+AA288+AC288+AE288</f>
        <v>0</v>
      </c>
      <c r="F288" s="19">
        <f t="shared" si="260"/>
        <v>0</v>
      </c>
      <c r="G288" s="19">
        <f t="shared" si="261"/>
        <v>0</v>
      </c>
      <c r="H288" s="11"/>
      <c r="I288" s="11"/>
      <c r="J288" s="11"/>
      <c r="K288" s="11"/>
      <c r="L288" s="11"/>
      <c r="M288" s="11"/>
      <c r="N288" s="11"/>
      <c r="O288" s="11"/>
      <c r="P288" s="11">
        <v>784.2</v>
      </c>
      <c r="Q288" s="18"/>
      <c r="R288" s="18"/>
      <c r="S288" s="18"/>
      <c r="T288" s="18"/>
      <c r="U288" s="18"/>
      <c r="V288" s="18"/>
      <c r="W288" s="18"/>
      <c r="X288" s="18"/>
      <c r="Y288" s="18"/>
      <c r="Z288" s="18"/>
      <c r="AA288" s="18"/>
      <c r="AB288" s="18"/>
      <c r="AC288" s="18"/>
      <c r="AD288" s="18"/>
      <c r="AE288" s="11"/>
      <c r="AF288" s="1037"/>
      <c r="AG288" s="1163"/>
      <c r="AH288" s="1163"/>
      <c r="AI288" s="1163"/>
      <c r="AJ288" s="1165"/>
      <c r="AK288" s="1165"/>
      <c r="AL288" s="1165"/>
      <c r="AM288" s="1165"/>
      <c r="AN288" s="1165"/>
      <c r="AO288" s="1165"/>
      <c r="AP288" s="1165"/>
      <c r="AQ288" s="1165"/>
      <c r="AR288" s="1165"/>
      <c r="AS288" s="1165"/>
      <c r="AT288" s="1165"/>
      <c r="AU288" s="1165"/>
      <c r="AV288" s="1165"/>
      <c r="AW288" s="1165"/>
      <c r="AX288" s="1165"/>
      <c r="AY288" s="1165"/>
      <c r="AZ288" s="1165"/>
      <c r="BA288" s="1165"/>
      <c r="BB288" s="1165"/>
      <c r="BC288" s="1165"/>
      <c r="BD288" s="1165"/>
      <c r="BE288" s="1165"/>
      <c r="BF288" s="1165"/>
      <c r="BG288" s="1165"/>
      <c r="BH288" s="1165"/>
      <c r="BI288" s="1165"/>
      <c r="BJ288" s="1165"/>
    </row>
    <row r="289" spans="1:62" ht="36" x14ac:dyDescent="0.3">
      <c r="A289" s="55" t="s">
        <v>42</v>
      </c>
      <c r="B289" s="18">
        <f>H289+J289+L289+N289+P289+R289+T289+V289+X289+Z289+AB289+AD289</f>
        <v>0</v>
      </c>
      <c r="C289" s="25">
        <f t="shared" ref="C289:C290" si="263">H289</f>
        <v>0</v>
      </c>
      <c r="D289" s="18">
        <f>E289</f>
        <v>0</v>
      </c>
      <c r="E289" s="25">
        <f>I289+K289+M289+O289+Q289+S289+U289+W289+Y289+AA289+AC289+AE289</f>
        <v>0</v>
      </c>
      <c r="F289" s="19" t="e">
        <f t="shared" si="260"/>
        <v>#DIV/0!</v>
      </c>
      <c r="G289" s="19" t="e">
        <f t="shared" si="261"/>
        <v>#DIV/0!</v>
      </c>
      <c r="H289" s="11"/>
      <c r="I289" s="11"/>
      <c r="J289" s="11"/>
      <c r="K289" s="11"/>
      <c r="L289" s="11"/>
      <c r="M289" s="11"/>
      <c r="N289" s="11"/>
      <c r="O289" s="11"/>
      <c r="P289" s="11"/>
      <c r="Q289" s="18"/>
      <c r="R289" s="18"/>
      <c r="S289" s="18"/>
      <c r="T289" s="18"/>
      <c r="U289" s="18"/>
      <c r="V289" s="18"/>
      <c r="W289" s="18"/>
      <c r="X289" s="18"/>
      <c r="Y289" s="18"/>
      <c r="Z289" s="18"/>
      <c r="AA289" s="18"/>
      <c r="AB289" s="18"/>
      <c r="AC289" s="18"/>
      <c r="AD289" s="18"/>
      <c r="AE289" s="11"/>
      <c r="AF289" s="1037"/>
      <c r="AG289" s="1163"/>
      <c r="AH289" s="1163"/>
      <c r="AI289" s="1163"/>
      <c r="AJ289" s="1165"/>
      <c r="AK289" s="1165"/>
      <c r="AL289" s="1165"/>
      <c r="AM289" s="1165"/>
      <c r="AN289" s="1165"/>
      <c r="AO289" s="1165"/>
      <c r="AP289" s="1165"/>
      <c r="AQ289" s="1165"/>
      <c r="AR289" s="1165"/>
      <c r="AS289" s="1165"/>
      <c r="AT289" s="1165"/>
      <c r="AU289" s="1165"/>
      <c r="AV289" s="1165"/>
      <c r="AW289" s="1165"/>
      <c r="AX289" s="1165"/>
      <c r="AY289" s="1165"/>
      <c r="AZ289" s="1165"/>
      <c r="BA289" s="1165"/>
      <c r="BB289" s="1165"/>
      <c r="BC289" s="1165"/>
      <c r="BD289" s="1165"/>
      <c r="BE289" s="1165"/>
      <c r="BF289" s="1165"/>
      <c r="BG289" s="1165"/>
      <c r="BH289" s="1165"/>
      <c r="BI289" s="1165"/>
      <c r="BJ289" s="1165"/>
    </row>
    <row r="290" spans="1:62" ht="18" x14ac:dyDescent="0.3">
      <c r="A290" s="55" t="s">
        <v>29</v>
      </c>
      <c r="B290" s="18">
        <f>H290+J290+L290+N290+P290+R290+T290+V290+X290+Z290+AB290+AD290</f>
        <v>0</v>
      </c>
      <c r="C290" s="25">
        <f t="shared" si="263"/>
        <v>0</v>
      </c>
      <c r="D290" s="18">
        <f>E290</f>
        <v>0</v>
      </c>
      <c r="E290" s="25">
        <f>M290+O290+Q290+S290+U290+W290+Y290+AA290+AC290+AE290</f>
        <v>0</v>
      </c>
      <c r="F290" s="19" t="e">
        <f t="shared" si="260"/>
        <v>#DIV/0!</v>
      </c>
      <c r="G290" s="19" t="e">
        <f t="shared" si="261"/>
        <v>#DIV/0!</v>
      </c>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037"/>
      <c r="AG290" s="1163"/>
      <c r="AH290" s="1163"/>
      <c r="AI290" s="1163"/>
      <c r="AJ290" s="1165"/>
      <c r="AK290" s="1165"/>
      <c r="AL290" s="1165"/>
      <c r="AM290" s="1165"/>
      <c r="AN290" s="1165"/>
      <c r="AO290" s="1165"/>
      <c r="AP290" s="1165"/>
      <c r="AQ290" s="1165"/>
      <c r="AR290" s="1165"/>
      <c r="AS290" s="1165"/>
      <c r="AT290" s="1165"/>
      <c r="AU290" s="1165"/>
      <c r="AV290" s="1165"/>
      <c r="AW290" s="1165"/>
      <c r="AX290" s="1165"/>
      <c r="AY290" s="1165"/>
      <c r="AZ290" s="1165"/>
      <c r="BA290" s="1165"/>
      <c r="BB290" s="1165"/>
      <c r="BC290" s="1165"/>
      <c r="BD290" s="1165"/>
      <c r="BE290" s="1165"/>
      <c r="BF290" s="1165"/>
      <c r="BG290" s="1165"/>
      <c r="BH290" s="1165"/>
      <c r="BI290" s="1165"/>
      <c r="BJ290" s="1165"/>
    </row>
    <row r="291" spans="1:62" ht="18" x14ac:dyDescent="0.3">
      <c r="A291" s="55" t="s">
        <v>30</v>
      </c>
      <c r="B291" s="18">
        <f>H291+J291+L291+N291+P291+R291+T291+V291+X291+Z291+AB291+AD291</f>
        <v>0</v>
      </c>
      <c r="C291" s="25">
        <f>H291+J291+L291+N291+T291+V291+X291+Z291</f>
        <v>0</v>
      </c>
      <c r="D291" s="18">
        <f>E291</f>
        <v>0</v>
      </c>
      <c r="E291" s="25">
        <f>M291+O291+Q291+S291+U291+W291+Y291+AA291+AC291+AE291</f>
        <v>0</v>
      </c>
      <c r="F291" s="19" t="e">
        <f t="shared" si="260"/>
        <v>#DIV/0!</v>
      </c>
      <c r="G291" s="19" t="e">
        <f t="shared" si="261"/>
        <v>#DIV/0!</v>
      </c>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037"/>
      <c r="AG291" s="1163"/>
      <c r="AH291" s="1163"/>
      <c r="AI291" s="1163"/>
      <c r="AJ291" s="1165"/>
      <c r="AK291" s="1165"/>
      <c r="AL291" s="1165"/>
      <c r="AM291" s="1165"/>
      <c r="AN291" s="1165"/>
      <c r="AO291" s="1165"/>
      <c r="AP291" s="1165"/>
      <c r="AQ291" s="1165"/>
      <c r="AR291" s="1165"/>
      <c r="AS291" s="1165"/>
      <c r="AT291" s="1165"/>
      <c r="AU291" s="1165"/>
      <c r="AV291" s="1165"/>
      <c r="AW291" s="1165"/>
      <c r="AX291" s="1165"/>
      <c r="AY291" s="1165"/>
      <c r="AZ291" s="1165"/>
      <c r="BA291" s="1165"/>
      <c r="BB291" s="1165"/>
      <c r="BC291" s="1165"/>
      <c r="BD291" s="1165"/>
      <c r="BE291" s="1165"/>
      <c r="BF291" s="1165"/>
      <c r="BG291" s="1165"/>
      <c r="BH291" s="1165"/>
      <c r="BI291" s="1165"/>
      <c r="BJ291" s="1165"/>
    </row>
    <row r="292" spans="1:62" ht="18" x14ac:dyDescent="0.3">
      <c r="A292" s="1547" t="s">
        <v>78</v>
      </c>
      <c r="B292" s="1548"/>
      <c r="C292" s="1548"/>
      <c r="D292" s="1548"/>
      <c r="E292" s="1548"/>
      <c r="F292" s="1548"/>
      <c r="G292" s="1548"/>
      <c r="H292" s="1548"/>
      <c r="I292" s="1548"/>
      <c r="J292" s="1548"/>
      <c r="K292" s="1548"/>
      <c r="L292" s="1548"/>
      <c r="M292" s="1548"/>
      <c r="N292" s="1548"/>
      <c r="O292" s="1548"/>
      <c r="P292" s="1548"/>
      <c r="Q292" s="1548"/>
      <c r="R292" s="1548"/>
      <c r="S292" s="1548"/>
      <c r="T292" s="1548"/>
      <c r="U292" s="1548"/>
      <c r="V292" s="1548"/>
      <c r="W292" s="1548"/>
      <c r="X292" s="1548"/>
      <c r="Y292" s="1548"/>
      <c r="Z292" s="1548"/>
      <c r="AA292" s="1548"/>
      <c r="AB292" s="1548"/>
      <c r="AC292" s="1548"/>
      <c r="AD292" s="1548"/>
      <c r="AE292" s="1549"/>
      <c r="AF292" s="1547"/>
      <c r="AG292" s="1548"/>
      <c r="AH292" s="1548"/>
      <c r="AI292" s="1548"/>
      <c r="AJ292" s="1548"/>
      <c r="AK292" s="1548"/>
      <c r="AL292" s="1548"/>
      <c r="AM292" s="1548"/>
      <c r="AN292" s="1548"/>
      <c r="AO292" s="1548"/>
      <c r="AP292" s="1548"/>
      <c r="AQ292" s="1548"/>
      <c r="AR292" s="1548"/>
      <c r="AS292" s="1548"/>
      <c r="AT292" s="1548"/>
      <c r="AU292" s="1548"/>
      <c r="AV292" s="1548"/>
      <c r="AW292" s="1548"/>
      <c r="AX292" s="1548"/>
      <c r="AY292" s="1548"/>
      <c r="AZ292" s="1548"/>
      <c r="BA292" s="1548"/>
      <c r="BB292" s="1548"/>
      <c r="BC292" s="1548"/>
      <c r="BD292" s="1548"/>
      <c r="BE292" s="1548"/>
      <c r="BF292" s="1548"/>
      <c r="BG292" s="1548"/>
      <c r="BH292" s="1548"/>
      <c r="BI292" s="1548"/>
      <c r="BJ292" s="1549"/>
    </row>
    <row r="293" spans="1:62" ht="17.399999999999999" x14ac:dyDescent="0.3">
      <c r="A293" s="54" t="s">
        <v>26</v>
      </c>
      <c r="B293" s="11">
        <f>B294+B295+B297+B298</f>
        <v>9931</v>
      </c>
      <c r="C293" s="11">
        <f t="shared" ref="C293:E293" si="264">C294+C295+C297+C298</f>
        <v>4325.2</v>
      </c>
      <c r="D293" s="11">
        <f t="shared" si="264"/>
        <v>0</v>
      </c>
      <c r="E293" s="11">
        <f t="shared" si="264"/>
        <v>0</v>
      </c>
      <c r="F293" s="16">
        <f t="shared" ref="F293:F298" si="265">E293/B293*100</f>
        <v>0</v>
      </c>
      <c r="G293" s="16">
        <f t="shared" ref="G293:G298" si="266">E293/C293*100</f>
        <v>0</v>
      </c>
      <c r="H293" s="11">
        <f t="shared" ref="H293:AE293" si="267">H294+H295+H297+H298</f>
        <v>0</v>
      </c>
      <c r="I293" s="11">
        <f t="shared" si="267"/>
        <v>0</v>
      </c>
      <c r="J293" s="11">
        <f t="shared" si="267"/>
        <v>0</v>
      </c>
      <c r="K293" s="11">
        <f t="shared" si="267"/>
        <v>0</v>
      </c>
      <c r="L293" s="11">
        <f t="shared" si="267"/>
        <v>0</v>
      </c>
      <c r="M293" s="11">
        <f t="shared" si="267"/>
        <v>0</v>
      </c>
      <c r="N293" s="11">
        <f t="shared" si="267"/>
        <v>0</v>
      </c>
      <c r="O293" s="11">
        <f t="shared" si="267"/>
        <v>0</v>
      </c>
      <c r="P293" s="11">
        <f t="shared" si="267"/>
        <v>4325.2</v>
      </c>
      <c r="Q293" s="11">
        <f t="shared" si="267"/>
        <v>0</v>
      </c>
      <c r="R293" s="11">
        <f t="shared" si="267"/>
        <v>0</v>
      </c>
      <c r="S293" s="11">
        <f t="shared" si="267"/>
        <v>0</v>
      </c>
      <c r="T293" s="11">
        <f t="shared" si="267"/>
        <v>5605.8</v>
      </c>
      <c r="U293" s="11">
        <f t="shared" si="267"/>
        <v>0</v>
      </c>
      <c r="V293" s="11">
        <f t="shared" si="267"/>
        <v>0</v>
      </c>
      <c r="W293" s="11">
        <f t="shared" si="267"/>
        <v>0</v>
      </c>
      <c r="X293" s="11">
        <f t="shared" si="267"/>
        <v>0</v>
      </c>
      <c r="Y293" s="11">
        <f t="shared" si="267"/>
        <v>0</v>
      </c>
      <c r="Z293" s="11">
        <f t="shared" si="267"/>
        <v>0</v>
      </c>
      <c r="AA293" s="11">
        <f t="shared" si="267"/>
        <v>0</v>
      </c>
      <c r="AB293" s="11">
        <f t="shared" si="267"/>
        <v>0</v>
      </c>
      <c r="AC293" s="11">
        <f t="shared" si="267"/>
        <v>0</v>
      </c>
      <c r="AD293" s="11">
        <f t="shared" si="267"/>
        <v>0</v>
      </c>
      <c r="AE293" s="11">
        <f t="shared" si="267"/>
        <v>0</v>
      </c>
      <c r="AF293" s="1553" t="s">
        <v>634</v>
      </c>
      <c r="AG293" s="1556"/>
      <c r="AH293" s="1163"/>
      <c r="AI293" s="1163"/>
      <c r="AJ293" s="1165"/>
      <c r="AK293" s="1165"/>
      <c r="AL293" s="1165"/>
      <c r="AM293" s="1165"/>
      <c r="AN293" s="1165"/>
      <c r="AO293" s="1165"/>
      <c r="AP293" s="1165"/>
      <c r="AQ293" s="1165"/>
      <c r="AR293" s="1165"/>
      <c r="AS293" s="1165"/>
      <c r="AT293" s="1165"/>
      <c r="AU293" s="1165"/>
      <c r="AV293" s="1165"/>
      <c r="AW293" s="1165"/>
      <c r="AX293" s="1165"/>
      <c r="AY293" s="1165"/>
      <c r="AZ293" s="1165"/>
      <c r="BA293" s="1165"/>
      <c r="BB293" s="1165"/>
      <c r="BC293" s="1165"/>
      <c r="BD293" s="1165"/>
      <c r="BE293" s="1165"/>
      <c r="BF293" s="1165"/>
      <c r="BG293" s="1165"/>
      <c r="BH293" s="1165"/>
      <c r="BI293" s="1165"/>
      <c r="BJ293" s="1165"/>
    </row>
    <row r="294" spans="1:62" ht="18" x14ac:dyDescent="0.35">
      <c r="A294" s="17" t="s">
        <v>27</v>
      </c>
      <c r="B294" s="18">
        <f>H294+J294+L294+N294+P294+R294+T294+V294+X294+Z294+AB294+AD294</f>
        <v>2930.2</v>
      </c>
      <c r="C294" s="25">
        <f>H294+AB294+P294</f>
        <v>2930.2</v>
      </c>
      <c r="D294" s="18">
        <f>E294</f>
        <v>0</v>
      </c>
      <c r="E294" s="25">
        <f>M294+O294+Q294+S294+U294+W294+Y294+AA294+AC294+AE294</f>
        <v>0</v>
      </c>
      <c r="F294" s="19">
        <f t="shared" si="265"/>
        <v>0</v>
      </c>
      <c r="G294" s="19">
        <f t="shared" si="266"/>
        <v>0</v>
      </c>
      <c r="H294" s="11"/>
      <c r="I294" s="11"/>
      <c r="J294" s="11"/>
      <c r="K294" s="11"/>
      <c r="L294" s="11"/>
      <c r="M294" s="11"/>
      <c r="N294" s="11"/>
      <c r="O294" s="11"/>
      <c r="P294" s="11">
        <v>2930.2</v>
      </c>
      <c r="Q294" s="11"/>
      <c r="R294" s="11"/>
      <c r="S294" s="11"/>
      <c r="T294" s="18"/>
      <c r="U294" s="18"/>
      <c r="V294" s="11"/>
      <c r="W294" s="11"/>
      <c r="X294" s="11"/>
      <c r="Y294" s="11"/>
      <c r="Z294" s="11"/>
      <c r="AA294" s="11"/>
      <c r="AB294" s="11"/>
      <c r="AC294" s="11"/>
      <c r="AD294" s="11"/>
      <c r="AE294" s="11"/>
      <c r="AF294" s="1554"/>
      <c r="AG294" s="1556"/>
      <c r="AH294" s="1163"/>
      <c r="AI294" s="1163"/>
      <c r="AJ294" s="1165"/>
      <c r="AK294" s="1165"/>
      <c r="AL294" s="1165"/>
      <c r="AM294" s="1165"/>
      <c r="AN294" s="1165"/>
      <c r="AO294" s="1165"/>
      <c r="AP294" s="1165"/>
      <c r="AQ294" s="1165"/>
      <c r="AR294" s="1165"/>
      <c r="AS294" s="1165"/>
      <c r="AT294" s="1165"/>
      <c r="AU294" s="1165"/>
      <c r="AV294" s="1165"/>
      <c r="AW294" s="1165"/>
      <c r="AX294" s="1165"/>
      <c r="AY294" s="1165"/>
      <c r="AZ294" s="1165"/>
      <c r="BA294" s="1165"/>
      <c r="BB294" s="1165"/>
      <c r="BC294" s="1165"/>
      <c r="BD294" s="1165"/>
      <c r="BE294" s="1165"/>
      <c r="BF294" s="1165"/>
      <c r="BG294" s="1165"/>
      <c r="BH294" s="1165"/>
      <c r="BI294" s="1165"/>
      <c r="BJ294" s="1165"/>
    </row>
    <row r="295" spans="1:62" ht="18" x14ac:dyDescent="0.3">
      <c r="A295" s="55" t="s">
        <v>74</v>
      </c>
      <c r="B295" s="18">
        <f>H295+J295+L295+N295+P295+R295+T295+V295+X295+Z295+AB295+AD295</f>
        <v>7000.8</v>
      </c>
      <c r="C295" s="25">
        <f>H295+AB295+P295</f>
        <v>1395</v>
      </c>
      <c r="D295" s="18">
        <f>E295</f>
        <v>0</v>
      </c>
      <c r="E295" s="25">
        <f>I295+K295+M295+O295+Q295+S295+U295+W295+Y295+AA295+AC295+AE295</f>
        <v>0</v>
      </c>
      <c r="F295" s="19">
        <f t="shared" si="265"/>
        <v>0</v>
      </c>
      <c r="G295" s="19">
        <f t="shared" si="266"/>
        <v>0</v>
      </c>
      <c r="H295" s="11"/>
      <c r="I295" s="11"/>
      <c r="J295" s="11"/>
      <c r="K295" s="11"/>
      <c r="L295" s="11"/>
      <c r="M295" s="11"/>
      <c r="N295" s="11"/>
      <c r="O295" s="11"/>
      <c r="P295" s="11">
        <v>1395</v>
      </c>
      <c r="Q295" s="18"/>
      <c r="R295" s="18"/>
      <c r="S295" s="18"/>
      <c r="T295" s="18">
        <v>5605.8</v>
      </c>
      <c r="U295" s="18"/>
      <c r="V295" s="18"/>
      <c r="W295" s="18"/>
      <c r="X295" s="18"/>
      <c r="Y295" s="18"/>
      <c r="Z295" s="18"/>
      <c r="AA295" s="18"/>
      <c r="AB295" s="18"/>
      <c r="AC295" s="18"/>
      <c r="AD295" s="18"/>
      <c r="AE295" s="11"/>
      <c r="AF295" s="1554"/>
      <c r="AG295" s="1556"/>
      <c r="AH295" s="1163"/>
      <c r="AI295" s="1163"/>
      <c r="AJ295" s="1165"/>
      <c r="AK295" s="1165"/>
      <c r="AL295" s="1165"/>
      <c r="AM295" s="1165"/>
      <c r="AN295" s="1165"/>
      <c r="AO295" s="1165"/>
      <c r="AP295" s="1165"/>
      <c r="AQ295" s="1165"/>
      <c r="AR295" s="1165"/>
      <c r="AS295" s="1165"/>
      <c r="AT295" s="1165"/>
      <c r="AU295" s="1165"/>
      <c r="AV295" s="1165"/>
      <c r="AW295" s="1165"/>
      <c r="AX295" s="1165"/>
      <c r="AY295" s="1165"/>
      <c r="AZ295" s="1165"/>
      <c r="BA295" s="1165"/>
      <c r="BB295" s="1165"/>
      <c r="BC295" s="1165"/>
      <c r="BD295" s="1165"/>
      <c r="BE295" s="1165"/>
      <c r="BF295" s="1165"/>
      <c r="BG295" s="1165"/>
      <c r="BH295" s="1165"/>
      <c r="BI295" s="1165"/>
      <c r="BJ295" s="1165"/>
    </row>
    <row r="296" spans="1:62" ht="36" x14ac:dyDescent="0.3">
      <c r="A296" s="55" t="s">
        <v>42</v>
      </c>
      <c r="B296" s="18">
        <f>H296+J296+L296+N296+P296+R296+T296+V296+X296+Z296+AB296+AD296</f>
        <v>0</v>
      </c>
      <c r="C296" s="25">
        <f t="shared" ref="C296:C297" si="268">H296</f>
        <v>0</v>
      </c>
      <c r="D296" s="18">
        <f>E296</f>
        <v>0</v>
      </c>
      <c r="E296" s="25">
        <f>I296+K296+M296+O296+Q296+S296+U296+W296+Y296+AA296+AC296+AE296</f>
        <v>0</v>
      </c>
      <c r="F296" s="19" t="e">
        <f t="shared" si="265"/>
        <v>#DIV/0!</v>
      </c>
      <c r="G296" s="19" t="e">
        <f t="shared" si="266"/>
        <v>#DIV/0!</v>
      </c>
      <c r="H296" s="11"/>
      <c r="I296" s="11"/>
      <c r="J296" s="11"/>
      <c r="K296" s="11"/>
      <c r="L296" s="11"/>
      <c r="M296" s="11"/>
      <c r="N296" s="11"/>
      <c r="O296" s="11"/>
      <c r="P296" s="11"/>
      <c r="Q296" s="18"/>
      <c r="R296" s="18"/>
      <c r="S296" s="18"/>
      <c r="T296" s="18"/>
      <c r="U296" s="18"/>
      <c r="V296" s="18"/>
      <c r="W296" s="18"/>
      <c r="X296" s="18"/>
      <c r="Y296" s="18"/>
      <c r="Z296" s="18"/>
      <c r="AA296" s="18"/>
      <c r="AB296" s="18"/>
      <c r="AC296" s="18"/>
      <c r="AD296" s="18"/>
      <c r="AE296" s="11"/>
      <c r="AF296" s="1554"/>
      <c r="AG296" s="1556"/>
      <c r="AH296" s="1163"/>
      <c r="AI296" s="1163"/>
      <c r="AJ296" s="1165"/>
      <c r="AK296" s="1165"/>
      <c r="AL296" s="1165"/>
      <c r="AM296" s="1165"/>
      <c r="AN296" s="1165"/>
      <c r="AO296" s="1165"/>
      <c r="AP296" s="1165"/>
      <c r="AQ296" s="1165"/>
      <c r="AR296" s="1165"/>
      <c r="AS296" s="1165"/>
      <c r="AT296" s="1165"/>
      <c r="AU296" s="1165"/>
      <c r="AV296" s="1165"/>
      <c r="AW296" s="1165"/>
      <c r="AX296" s="1165"/>
      <c r="AY296" s="1165"/>
      <c r="AZ296" s="1165"/>
      <c r="BA296" s="1165"/>
      <c r="BB296" s="1165"/>
      <c r="BC296" s="1165"/>
      <c r="BD296" s="1165"/>
      <c r="BE296" s="1165"/>
      <c r="BF296" s="1165"/>
      <c r="BG296" s="1165"/>
      <c r="BH296" s="1165"/>
      <c r="BI296" s="1165"/>
      <c r="BJ296" s="1165"/>
    </row>
    <row r="297" spans="1:62" ht="18" x14ac:dyDescent="0.3">
      <c r="A297" s="55" t="s">
        <v>29</v>
      </c>
      <c r="B297" s="18">
        <f>H297+J297+L297+N297+P297+R297+T297+V297+X297+Z297+AB297+AD297</f>
        <v>0</v>
      </c>
      <c r="C297" s="25">
        <f t="shared" si="268"/>
        <v>0</v>
      </c>
      <c r="D297" s="18">
        <f>E297</f>
        <v>0</v>
      </c>
      <c r="E297" s="25">
        <f>M297+O297+Q297+S297+U297+W297+Y297+AA297+AC297+AE297</f>
        <v>0</v>
      </c>
      <c r="F297" s="19" t="e">
        <f t="shared" si="265"/>
        <v>#DIV/0!</v>
      </c>
      <c r="G297" s="19" t="e">
        <f t="shared" si="266"/>
        <v>#DIV/0!</v>
      </c>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554"/>
      <c r="AG297" s="1556"/>
      <c r="AH297" s="1163"/>
      <c r="AI297" s="1163"/>
      <c r="AJ297" s="1165"/>
      <c r="AK297" s="1165"/>
      <c r="AL297" s="1165"/>
      <c r="AM297" s="1165"/>
      <c r="AN297" s="1165"/>
      <c r="AO297" s="1165"/>
      <c r="AP297" s="1165"/>
      <c r="AQ297" s="1165"/>
      <c r="AR297" s="1165"/>
      <c r="AS297" s="1165"/>
      <c r="AT297" s="1165"/>
      <c r="AU297" s="1165"/>
      <c r="AV297" s="1165"/>
      <c r="AW297" s="1165"/>
      <c r="AX297" s="1165"/>
      <c r="AY297" s="1165"/>
      <c r="AZ297" s="1165"/>
      <c r="BA297" s="1165"/>
      <c r="BB297" s="1165"/>
      <c r="BC297" s="1165"/>
      <c r="BD297" s="1165"/>
      <c r="BE297" s="1165"/>
      <c r="BF297" s="1165"/>
      <c r="BG297" s="1165"/>
      <c r="BH297" s="1165"/>
      <c r="BI297" s="1165"/>
      <c r="BJ297" s="1165"/>
    </row>
    <row r="298" spans="1:62" ht="18" x14ac:dyDescent="0.3">
      <c r="A298" s="55" t="s">
        <v>30</v>
      </c>
      <c r="B298" s="18">
        <f>H298+J298+L298+N298+P298+R298+T298+V298+X298+Z298+AB298+AD298</f>
        <v>0</v>
      </c>
      <c r="C298" s="25">
        <f>T298</f>
        <v>0</v>
      </c>
      <c r="D298" s="18">
        <v>0</v>
      </c>
      <c r="E298" s="25">
        <f>M298+O298+Q298+S298+U298+W298+Y298+AA298+AC298+AE298</f>
        <v>0</v>
      </c>
      <c r="F298" s="19" t="e">
        <f t="shared" si="265"/>
        <v>#DIV/0!</v>
      </c>
      <c r="G298" s="19" t="e">
        <f t="shared" si="266"/>
        <v>#DIV/0!</v>
      </c>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555"/>
      <c r="AG298" s="1556"/>
      <c r="AH298" s="1163"/>
      <c r="AI298" s="1163"/>
      <c r="AJ298" s="1165"/>
      <c r="AK298" s="1165"/>
      <c r="AL298" s="1165"/>
      <c r="AM298" s="1165"/>
      <c r="AN298" s="1165"/>
      <c r="AO298" s="1165"/>
      <c r="AP298" s="1165"/>
      <c r="AQ298" s="1165"/>
      <c r="AR298" s="1165"/>
      <c r="AS298" s="1165"/>
      <c r="AT298" s="1165"/>
      <c r="AU298" s="1165"/>
      <c r="AV298" s="1165"/>
      <c r="AW298" s="1165"/>
      <c r="AX298" s="1165"/>
      <c r="AY298" s="1165"/>
      <c r="AZ298" s="1165"/>
      <c r="BA298" s="1165"/>
      <c r="BB298" s="1165"/>
      <c r="BC298" s="1165"/>
      <c r="BD298" s="1165"/>
      <c r="BE298" s="1165"/>
      <c r="BF298" s="1165"/>
      <c r="BG298" s="1165"/>
      <c r="BH298" s="1165"/>
      <c r="BI298" s="1165"/>
      <c r="BJ298" s="1165"/>
    </row>
    <row r="299" spans="1:62" ht="20.399999999999999" x14ac:dyDescent="0.3">
      <c r="A299" s="1557" t="s">
        <v>79</v>
      </c>
      <c r="B299" s="1558"/>
      <c r="C299" s="1558"/>
      <c r="D299" s="1558"/>
      <c r="E299" s="1558"/>
      <c r="F299" s="1558"/>
      <c r="G299" s="1558"/>
      <c r="H299" s="1558"/>
      <c r="I299" s="1558"/>
      <c r="J299" s="1558"/>
      <c r="K299" s="1558"/>
      <c r="L299" s="1558"/>
      <c r="M299" s="1558"/>
      <c r="N299" s="1558"/>
      <c r="O299" s="1558"/>
      <c r="P299" s="1558"/>
      <c r="Q299" s="1558"/>
      <c r="R299" s="1558"/>
      <c r="S299" s="1558"/>
      <c r="T299" s="1558"/>
      <c r="U299" s="1558"/>
      <c r="V299" s="1558"/>
      <c r="W299" s="1558"/>
      <c r="X299" s="1558"/>
      <c r="Y299" s="1558"/>
      <c r="Z299" s="1558"/>
      <c r="AA299" s="1558"/>
      <c r="AB299" s="1558"/>
      <c r="AC299" s="1558"/>
      <c r="AD299" s="1558"/>
      <c r="AE299" s="11"/>
      <c r="AF299" s="39"/>
      <c r="AG299" s="1163"/>
      <c r="AH299" s="1163"/>
      <c r="AI299" s="1163"/>
      <c r="AJ299" s="1165"/>
      <c r="AK299" s="1165"/>
      <c r="AL299" s="1165"/>
      <c r="AM299" s="1165"/>
      <c r="AN299" s="1165"/>
      <c r="AO299" s="1165"/>
      <c r="AP299" s="1165"/>
      <c r="AQ299" s="1165"/>
      <c r="AR299" s="1165"/>
      <c r="AS299" s="1165"/>
      <c r="AT299" s="1165"/>
      <c r="AU299" s="1165"/>
      <c r="AV299" s="1165"/>
      <c r="AW299" s="1165"/>
      <c r="AX299" s="1165"/>
      <c r="AY299" s="1165"/>
      <c r="AZ299" s="1165"/>
      <c r="BA299" s="1165"/>
      <c r="BB299" s="1165"/>
      <c r="BC299" s="1165"/>
      <c r="BD299" s="1165"/>
      <c r="BE299" s="1165"/>
      <c r="BF299" s="1165"/>
      <c r="BG299" s="1165"/>
      <c r="BH299" s="1165"/>
      <c r="BI299" s="1165"/>
      <c r="BJ299" s="1165"/>
    </row>
    <row r="300" spans="1:62" ht="18" x14ac:dyDescent="0.3">
      <c r="A300" s="14" t="s">
        <v>26</v>
      </c>
      <c r="B300" s="11">
        <f>B301+B302+B304+B305</f>
        <v>7443.2000000000007</v>
      </c>
      <c r="C300" s="11">
        <f>C301+C302+C304+C305</f>
        <v>6999.7000000000007</v>
      </c>
      <c r="D300" s="11">
        <f>D301+D302+D304+D305</f>
        <v>6990.7</v>
      </c>
      <c r="E300" s="11">
        <f>E301+E302+E304+E305</f>
        <v>6990.7</v>
      </c>
      <c r="F300" s="16">
        <f>E300/B300*100</f>
        <v>93.920625537403254</v>
      </c>
      <c r="G300" s="16">
        <f>E300/C300*100</f>
        <v>99.87142306098832</v>
      </c>
      <c r="H300" s="11">
        <f t="shared" ref="H300:AE300" si="269">H301+H302+H304+H305</f>
        <v>0</v>
      </c>
      <c r="I300" s="11">
        <f t="shared" si="269"/>
        <v>0</v>
      </c>
      <c r="J300" s="11">
        <f t="shared" si="269"/>
        <v>4968.4000000000005</v>
      </c>
      <c r="K300" s="11">
        <f t="shared" si="269"/>
        <v>4955</v>
      </c>
      <c r="L300" s="11">
        <f t="shared" si="269"/>
        <v>2031.3</v>
      </c>
      <c r="M300" s="11">
        <f t="shared" si="269"/>
        <v>2035.7</v>
      </c>
      <c r="N300" s="11">
        <f t="shared" si="269"/>
        <v>0</v>
      </c>
      <c r="O300" s="11">
        <f t="shared" si="269"/>
        <v>0</v>
      </c>
      <c r="P300" s="11">
        <f t="shared" si="269"/>
        <v>0</v>
      </c>
      <c r="Q300" s="11">
        <f t="shared" si="269"/>
        <v>0</v>
      </c>
      <c r="R300" s="11">
        <f t="shared" si="269"/>
        <v>0</v>
      </c>
      <c r="S300" s="11">
        <f t="shared" si="269"/>
        <v>0</v>
      </c>
      <c r="T300" s="11">
        <f t="shared" si="269"/>
        <v>0</v>
      </c>
      <c r="U300" s="11">
        <f t="shared" si="269"/>
        <v>0</v>
      </c>
      <c r="V300" s="11">
        <f t="shared" si="269"/>
        <v>0</v>
      </c>
      <c r="W300" s="11">
        <f t="shared" si="269"/>
        <v>0</v>
      </c>
      <c r="X300" s="11">
        <f t="shared" si="269"/>
        <v>0</v>
      </c>
      <c r="Y300" s="11">
        <f t="shared" si="269"/>
        <v>0</v>
      </c>
      <c r="Z300" s="11">
        <f t="shared" si="269"/>
        <v>0</v>
      </c>
      <c r="AA300" s="11">
        <f t="shared" si="269"/>
        <v>0</v>
      </c>
      <c r="AB300" s="11">
        <f t="shared" si="269"/>
        <v>0</v>
      </c>
      <c r="AC300" s="11">
        <f t="shared" si="269"/>
        <v>0</v>
      </c>
      <c r="AD300" s="11">
        <f>AD301+AD302+AD304+AD305</f>
        <v>443.5</v>
      </c>
      <c r="AE300" s="11">
        <f t="shared" si="269"/>
        <v>0</v>
      </c>
      <c r="AF300" s="39"/>
      <c r="AG300" s="1163"/>
      <c r="AH300" s="1163"/>
      <c r="AI300" s="1163"/>
      <c r="AJ300" s="1165"/>
      <c r="AK300" s="1165"/>
      <c r="AL300" s="1165"/>
      <c r="AM300" s="1165"/>
      <c r="AN300" s="1165"/>
      <c r="AO300" s="1165"/>
      <c r="AP300" s="1165"/>
      <c r="AQ300" s="1165"/>
      <c r="AR300" s="1165"/>
      <c r="AS300" s="1165"/>
      <c r="AT300" s="1165"/>
      <c r="AU300" s="1165"/>
      <c r="AV300" s="1165"/>
      <c r="AW300" s="1165"/>
      <c r="AX300" s="1165"/>
      <c r="AY300" s="1165"/>
      <c r="AZ300" s="1165"/>
      <c r="BA300" s="1165"/>
      <c r="BB300" s="1165"/>
      <c r="BC300" s="1165"/>
      <c r="BD300" s="1165"/>
      <c r="BE300" s="1165"/>
      <c r="BF300" s="1165"/>
      <c r="BG300" s="1165"/>
      <c r="BH300" s="1165"/>
      <c r="BI300" s="1165"/>
      <c r="BJ300" s="1165"/>
    </row>
    <row r="301" spans="1:62" ht="18" x14ac:dyDescent="0.35">
      <c r="A301" s="17" t="s">
        <v>27</v>
      </c>
      <c r="B301" s="18">
        <f>B308</f>
        <v>0</v>
      </c>
      <c r="C301" s="18">
        <f>C308</f>
        <v>0</v>
      </c>
      <c r="D301" s="18">
        <f t="shared" ref="D301:E301" si="270">D308</f>
        <v>0</v>
      </c>
      <c r="E301" s="18">
        <f t="shared" si="270"/>
        <v>0</v>
      </c>
      <c r="F301" s="19" t="e">
        <f>E301/B301*100</f>
        <v>#DIV/0!</v>
      </c>
      <c r="G301" s="19" t="e">
        <f>E301/C301*100</f>
        <v>#DIV/0!</v>
      </c>
      <c r="H301" s="18">
        <f t="shared" ref="H301:AE305" si="271">H308</f>
        <v>0</v>
      </c>
      <c r="I301" s="18">
        <f t="shared" si="271"/>
        <v>0</v>
      </c>
      <c r="J301" s="18">
        <f t="shared" si="271"/>
        <v>0</v>
      </c>
      <c r="K301" s="18">
        <f t="shared" si="271"/>
        <v>0</v>
      </c>
      <c r="L301" s="18">
        <f t="shared" si="271"/>
        <v>0</v>
      </c>
      <c r="M301" s="18">
        <f t="shared" si="271"/>
        <v>0</v>
      </c>
      <c r="N301" s="18">
        <f t="shared" si="271"/>
        <v>0</v>
      </c>
      <c r="O301" s="18">
        <f t="shared" si="271"/>
        <v>0</v>
      </c>
      <c r="P301" s="18">
        <f t="shared" si="271"/>
        <v>0</v>
      </c>
      <c r="Q301" s="18">
        <f t="shared" si="271"/>
        <v>0</v>
      </c>
      <c r="R301" s="18">
        <f t="shared" si="271"/>
        <v>0</v>
      </c>
      <c r="S301" s="18">
        <f t="shared" si="271"/>
        <v>0</v>
      </c>
      <c r="T301" s="18">
        <f t="shared" si="271"/>
        <v>0</v>
      </c>
      <c r="U301" s="18">
        <f t="shared" si="271"/>
        <v>0</v>
      </c>
      <c r="V301" s="18">
        <f t="shared" si="271"/>
        <v>0</v>
      </c>
      <c r="W301" s="18">
        <f t="shared" si="271"/>
        <v>0</v>
      </c>
      <c r="X301" s="18">
        <f t="shared" si="271"/>
        <v>0</v>
      </c>
      <c r="Y301" s="18">
        <f t="shared" si="271"/>
        <v>0</v>
      </c>
      <c r="Z301" s="18">
        <f t="shared" si="271"/>
        <v>0</v>
      </c>
      <c r="AA301" s="18">
        <f t="shared" si="271"/>
        <v>0</v>
      </c>
      <c r="AB301" s="18">
        <f t="shared" si="271"/>
        <v>0</v>
      </c>
      <c r="AC301" s="18">
        <f t="shared" si="271"/>
        <v>0</v>
      </c>
      <c r="AD301" s="18">
        <f t="shared" si="271"/>
        <v>0</v>
      </c>
      <c r="AE301" s="18">
        <f t="shared" si="271"/>
        <v>0</v>
      </c>
      <c r="AF301" s="39"/>
      <c r="AG301" s="1163"/>
      <c r="AH301" s="1163"/>
      <c r="AI301" s="1163"/>
      <c r="AJ301" s="1165"/>
      <c r="AK301" s="1165"/>
      <c r="AL301" s="1165"/>
      <c r="AM301" s="1165"/>
      <c r="AN301" s="1165"/>
      <c r="AO301" s="1165"/>
      <c r="AP301" s="1165"/>
      <c r="AQ301" s="1165"/>
      <c r="AR301" s="1165"/>
      <c r="AS301" s="1165"/>
      <c r="AT301" s="1165"/>
      <c r="AU301" s="1165"/>
      <c r="AV301" s="1165"/>
      <c r="AW301" s="1165"/>
      <c r="AX301" s="1165"/>
      <c r="AY301" s="1165"/>
      <c r="AZ301" s="1165"/>
      <c r="BA301" s="1165"/>
      <c r="BB301" s="1165"/>
      <c r="BC301" s="1165"/>
      <c r="BD301" s="1165"/>
      <c r="BE301" s="1165"/>
      <c r="BF301" s="1165"/>
      <c r="BG301" s="1165"/>
      <c r="BH301" s="1165"/>
      <c r="BI301" s="1165"/>
      <c r="BJ301" s="1165"/>
    </row>
    <row r="302" spans="1:62" ht="18" x14ac:dyDescent="0.35">
      <c r="A302" s="17" t="s">
        <v>28</v>
      </c>
      <c r="B302" s="18">
        <f t="shared" ref="B302:Q305" si="272">B309</f>
        <v>7443.2000000000007</v>
      </c>
      <c r="C302" s="18">
        <f t="shared" si="272"/>
        <v>6999.7000000000007</v>
      </c>
      <c r="D302" s="18">
        <f t="shared" si="272"/>
        <v>6990.7</v>
      </c>
      <c r="E302" s="18">
        <f t="shared" si="272"/>
        <v>6990.7</v>
      </c>
      <c r="F302" s="19">
        <f>E302/B302*100</f>
        <v>93.920625537403254</v>
      </c>
      <c r="G302" s="19">
        <f>E302/C302*100</f>
        <v>99.87142306098832</v>
      </c>
      <c r="H302" s="18">
        <f t="shared" si="271"/>
        <v>0</v>
      </c>
      <c r="I302" s="18">
        <f t="shared" si="271"/>
        <v>0</v>
      </c>
      <c r="J302" s="18">
        <f t="shared" si="271"/>
        <v>4968.4000000000005</v>
      </c>
      <c r="K302" s="18">
        <f t="shared" si="271"/>
        <v>4955</v>
      </c>
      <c r="L302" s="18">
        <f t="shared" si="271"/>
        <v>2031.3</v>
      </c>
      <c r="M302" s="18">
        <f t="shared" si="271"/>
        <v>2035.7</v>
      </c>
      <c r="N302" s="18">
        <f t="shared" si="271"/>
        <v>0</v>
      </c>
      <c r="O302" s="18">
        <f t="shared" si="271"/>
        <v>0</v>
      </c>
      <c r="P302" s="18">
        <f t="shared" si="271"/>
        <v>0</v>
      </c>
      <c r="Q302" s="18">
        <f t="shared" si="271"/>
        <v>0</v>
      </c>
      <c r="R302" s="18">
        <f t="shared" si="271"/>
        <v>0</v>
      </c>
      <c r="S302" s="18">
        <f t="shared" si="271"/>
        <v>0</v>
      </c>
      <c r="T302" s="18">
        <f t="shared" si="271"/>
        <v>0</v>
      </c>
      <c r="U302" s="18">
        <f t="shared" si="271"/>
        <v>0</v>
      </c>
      <c r="V302" s="18">
        <f t="shared" si="271"/>
        <v>0</v>
      </c>
      <c r="W302" s="18">
        <f t="shared" si="271"/>
        <v>0</v>
      </c>
      <c r="X302" s="18">
        <f t="shared" si="271"/>
        <v>0</v>
      </c>
      <c r="Y302" s="18">
        <f t="shared" si="271"/>
        <v>0</v>
      </c>
      <c r="Z302" s="18">
        <f t="shared" si="271"/>
        <v>0</v>
      </c>
      <c r="AA302" s="18">
        <f t="shared" si="271"/>
        <v>0</v>
      </c>
      <c r="AB302" s="18">
        <f t="shared" si="271"/>
        <v>0</v>
      </c>
      <c r="AC302" s="18">
        <f t="shared" si="271"/>
        <v>0</v>
      </c>
      <c r="AD302" s="18">
        <f t="shared" si="271"/>
        <v>443.5</v>
      </c>
      <c r="AE302" s="18">
        <f t="shared" si="271"/>
        <v>0</v>
      </c>
      <c r="AF302" s="39"/>
      <c r="AG302" s="1163"/>
      <c r="AH302" s="1163"/>
      <c r="AI302" s="1163"/>
      <c r="AJ302" s="1165"/>
      <c r="AK302" s="1165"/>
      <c r="AL302" s="1165"/>
      <c r="AM302" s="1165"/>
      <c r="AN302" s="1165"/>
      <c r="AO302" s="1165"/>
      <c r="AP302" s="1165"/>
      <c r="AQ302" s="1165"/>
      <c r="AR302" s="1165"/>
      <c r="AS302" s="1165"/>
      <c r="AT302" s="1165"/>
      <c r="AU302" s="1165"/>
      <c r="AV302" s="1165"/>
      <c r="AW302" s="1165"/>
      <c r="AX302" s="1165"/>
      <c r="AY302" s="1165"/>
      <c r="AZ302" s="1165"/>
      <c r="BA302" s="1165"/>
      <c r="BB302" s="1165"/>
      <c r="BC302" s="1165"/>
      <c r="BD302" s="1165"/>
      <c r="BE302" s="1165"/>
      <c r="BF302" s="1165"/>
      <c r="BG302" s="1165"/>
      <c r="BH302" s="1165"/>
      <c r="BI302" s="1165"/>
      <c r="BJ302" s="1165"/>
    </row>
    <row r="303" spans="1:62" ht="36" x14ac:dyDescent="0.35">
      <c r="A303" s="17" t="s">
        <v>42</v>
      </c>
      <c r="B303" s="18">
        <f>B310</f>
        <v>0</v>
      </c>
      <c r="C303" s="18">
        <f t="shared" si="272"/>
        <v>0</v>
      </c>
      <c r="D303" s="18">
        <f t="shared" si="272"/>
        <v>0</v>
      </c>
      <c r="E303" s="18">
        <f t="shared" si="272"/>
        <v>0</v>
      </c>
      <c r="F303" s="18" t="e">
        <f t="shared" si="272"/>
        <v>#DIV/0!</v>
      </c>
      <c r="G303" s="18" t="e">
        <f t="shared" si="272"/>
        <v>#DIV/0!</v>
      </c>
      <c r="H303" s="18">
        <f t="shared" si="272"/>
        <v>0</v>
      </c>
      <c r="I303" s="18">
        <f t="shared" si="272"/>
        <v>0</v>
      </c>
      <c r="J303" s="18">
        <f t="shared" si="272"/>
        <v>0</v>
      </c>
      <c r="K303" s="18">
        <f t="shared" si="272"/>
        <v>0</v>
      </c>
      <c r="L303" s="18">
        <f t="shared" si="272"/>
        <v>0</v>
      </c>
      <c r="M303" s="18">
        <f t="shared" si="272"/>
        <v>0</v>
      </c>
      <c r="N303" s="18">
        <f t="shared" si="272"/>
        <v>0</v>
      </c>
      <c r="O303" s="18">
        <f t="shared" si="272"/>
        <v>0</v>
      </c>
      <c r="P303" s="18">
        <f t="shared" si="272"/>
        <v>0</v>
      </c>
      <c r="Q303" s="18">
        <f t="shared" si="272"/>
        <v>0</v>
      </c>
      <c r="R303" s="18">
        <f t="shared" si="271"/>
        <v>0</v>
      </c>
      <c r="S303" s="18">
        <f t="shared" si="271"/>
        <v>0</v>
      </c>
      <c r="T303" s="18">
        <f t="shared" si="271"/>
        <v>0</v>
      </c>
      <c r="U303" s="18">
        <f t="shared" si="271"/>
        <v>0</v>
      </c>
      <c r="V303" s="18">
        <f t="shared" si="271"/>
        <v>0</v>
      </c>
      <c r="W303" s="18">
        <f t="shared" si="271"/>
        <v>0</v>
      </c>
      <c r="X303" s="18">
        <f t="shared" si="271"/>
        <v>0</v>
      </c>
      <c r="Y303" s="18">
        <f t="shared" si="271"/>
        <v>0</v>
      </c>
      <c r="Z303" s="18">
        <f t="shared" si="271"/>
        <v>0</v>
      </c>
      <c r="AA303" s="18">
        <f t="shared" si="271"/>
        <v>0</v>
      </c>
      <c r="AB303" s="18">
        <f t="shared" si="271"/>
        <v>0</v>
      </c>
      <c r="AC303" s="18">
        <f t="shared" si="271"/>
        <v>0</v>
      </c>
      <c r="AD303" s="18">
        <f t="shared" si="271"/>
        <v>0</v>
      </c>
      <c r="AE303" s="18">
        <f t="shared" si="271"/>
        <v>0</v>
      </c>
      <c r="AF303" s="39"/>
      <c r="AG303" s="1163"/>
      <c r="AH303" s="1163"/>
      <c r="AI303" s="1163"/>
      <c r="AJ303" s="1165"/>
      <c r="AK303" s="1165"/>
      <c r="AL303" s="1165"/>
      <c r="AM303" s="1165"/>
      <c r="AN303" s="1165"/>
      <c r="AO303" s="1165"/>
      <c r="AP303" s="1165"/>
      <c r="AQ303" s="1165"/>
      <c r="AR303" s="1165"/>
      <c r="AS303" s="1165"/>
      <c r="AT303" s="1165"/>
      <c r="AU303" s="1165"/>
      <c r="AV303" s="1165"/>
      <c r="AW303" s="1165"/>
      <c r="AX303" s="1165"/>
      <c r="AY303" s="1165"/>
      <c r="AZ303" s="1165"/>
      <c r="BA303" s="1165"/>
      <c r="BB303" s="1165"/>
      <c r="BC303" s="1165"/>
      <c r="BD303" s="1165"/>
      <c r="BE303" s="1165"/>
      <c r="BF303" s="1165"/>
      <c r="BG303" s="1165"/>
      <c r="BH303" s="1165"/>
      <c r="BI303" s="1165"/>
      <c r="BJ303" s="1165"/>
    </row>
    <row r="304" spans="1:62" ht="18" x14ac:dyDescent="0.35">
      <c r="A304" s="17" t="s">
        <v>29</v>
      </c>
      <c r="B304" s="18">
        <f t="shared" ref="B304:E305" si="273">B311</f>
        <v>0</v>
      </c>
      <c r="C304" s="18">
        <f>C311</f>
        <v>0</v>
      </c>
      <c r="D304" s="18">
        <f t="shared" si="273"/>
        <v>0</v>
      </c>
      <c r="E304" s="18">
        <f t="shared" si="273"/>
        <v>0</v>
      </c>
      <c r="F304" s="19"/>
      <c r="G304" s="19"/>
      <c r="H304" s="18">
        <f t="shared" si="272"/>
        <v>0</v>
      </c>
      <c r="I304" s="18">
        <f t="shared" si="272"/>
        <v>0</v>
      </c>
      <c r="J304" s="18">
        <f t="shared" si="272"/>
        <v>0</v>
      </c>
      <c r="K304" s="18">
        <f t="shared" si="272"/>
        <v>0</v>
      </c>
      <c r="L304" s="18">
        <f t="shared" si="272"/>
        <v>0</v>
      </c>
      <c r="M304" s="18">
        <f t="shared" si="272"/>
        <v>0</v>
      </c>
      <c r="N304" s="18">
        <f t="shared" si="272"/>
        <v>0</v>
      </c>
      <c r="O304" s="18">
        <f t="shared" si="272"/>
        <v>0</v>
      </c>
      <c r="P304" s="18">
        <f t="shared" si="272"/>
        <v>0</v>
      </c>
      <c r="Q304" s="18">
        <f t="shared" si="272"/>
        <v>0</v>
      </c>
      <c r="R304" s="18">
        <f t="shared" si="271"/>
        <v>0</v>
      </c>
      <c r="S304" s="18">
        <f t="shared" si="271"/>
        <v>0</v>
      </c>
      <c r="T304" s="18">
        <f t="shared" si="271"/>
        <v>0</v>
      </c>
      <c r="U304" s="18">
        <f t="shared" si="271"/>
        <v>0</v>
      </c>
      <c r="V304" s="18">
        <f t="shared" si="271"/>
        <v>0</v>
      </c>
      <c r="W304" s="18">
        <f t="shared" si="271"/>
        <v>0</v>
      </c>
      <c r="X304" s="18">
        <f t="shared" si="271"/>
        <v>0</v>
      </c>
      <c r="Y304" s="18">
        <f t="shared" si="271"/>
        <v>0</v>
      </c>
      <c r="Z304" s="18">
        <f t="shared" si="271"/>
        <v>0</v>
      </c>
      <c r="AA304" s="18">
        <f t="shared" si="271"/>
        <v>0</v>
      </c>
      <c r="AB304" s="18">
        <f t="shared" si="271"/>
        <v>0</v>
      </c>
      <c r="AC304" s="18">
        <f t="shared" si="271"/>
        <v>0</v>
      </c>
      <c r="AD304" s="18">
        <f t="shared" si="271"/>
        <v>0</v>
      </c>
      <c r="AE304" s="18">
        <f t="shared" si="271"/>
        <v>0</v>
      </c>
      <c r="AF304" s="39"/>
      <c r="AG304" s="1163"/>
      <c r="AH304" s="1163"/>
      <c r="AI304" s="1163"/>
      <c r="AJ304" s="1165"/>
      <c r="AK304" s="1165"/>
      <c r="AL304" s="1165"/>
      <c r="AM304" s="1165"/>
      <c r="AN304" s="1165"/>
      <c r="AO304" s="1165"/>
      <c r="AP304" s="1165"/>
      <c r="AQ304" s="1165"/>
      <c r="AR304" s="1165"/>
      <c r="AS304" s="1165"/>
      <c r="AT304" s="1165"/>
      <c r="AU304" s="1165"/>
      <c r="AV304" s="1165"/>
      <c r="AW304" s="1165"/>
      <c r="AX304" s="1165"/>
      <c r="AY304" s="1165"/>
      <c r="AZ304" s="1165"/>
      <c r="BA304" s="1165"/>
      <c r="BB304" s="1165"/>
      <c r="BC304" s="1165"/>
      <c r="BD304" s="1165"/>
      <c r="BE304" s="1165"/>
      <c r="BF304" s="1165"/>
      <c r="BG304" s="1165"/>
      <c r="BH304" s="1165"/>
      <c r="BI304" s="1165"/>
      <c r="BJ304" s="1165"/>
    </row>
    <row r="305" spans="1:62" ht="18" x14ac:dyDescent="0.35">
      <c r="A305" s="17" t="s">
        <v>30</v>
      </c>
      <c r="B305" s="18">
        <f t="shared" si="273"/>
        <v>0</v>
      </c>
      <c r="C305" s="18">
        <f t="shared" si="273"/>
        <v>0</v>
      </c>
      <c r="D305" s="18">
        <f t="shared" si="273"/>
        <v>0</v>
      </c>
      <c r="E305" s="18">
        <f t="shared" si="273"/>
        <v>0</v>
      </c>
      <c r="F305" s="19" t="e">
        <f t="shared" ref="F305" si="274">E305/B305*100</f>
        <v>#DIV/0!</v>
      </c>
      <c r="G305" s="19" t="e">
        <f t="shared" ref="G305" si="275">E305/C305*100</f>
        <v>#DIV/0!</v>
      </c>
      <c r="H305" s="18">
        <f t="shared" si="272"/>
        <v>0</v>
      </c>
      <c r="I305" s="18">
        <f t="shared" si="272"/>
        <v>0</v>
      </c>
      <c r="J305" s="18">
        <f t="shared" si="272"/>
        <v>0</v>
      </c>
      <c r="K305" s="18">
        <f t="shared" si="272"/>
        <v>0</v>
      </c>
      <c r="L305" s="18">
        <f t="shared" si="272"/>
        <v>0</v>
      </c>
      <c r="M305" s="18">
        <f t="shared" si="272"/>
        <v>0</v>
      </c>
      <c r="N305" s="18">
        <f t="shared" si="272"/>
        <v>0</v>
      </c>
      <c r="O305" s="18">
        <f t="shared" si="272"/>
        <v>0</v>
      </c>
      <c r="P305" s="18">
        <f t="shared" si="272"/>
        <v>0</v>
      </c>
      <c r="Q305" s="18">
        <f t="shared" si="272"/>
        <v>0</v>
      </c>
      <c r="R305" s="18">
        <f t="shared" si="271"/>
        <v>0</v>
      </c>
      <c r="S305" s="18">
        <f t="shared" si="271"/>
        <v>0</v>
      </c>
      <c r="T305" s="18">
        <f t="shared" si="271"/>
        <v>0</v>
      </c>
      <c r="U305" s="18">
        <f t="shared" si="271"/>
        <v>0</v>
      </c>
      <c r="V305" s="18">
        <f t="shared" si="271"/>
        <v>0</v>
      </c>
      <c r="W305" s="18">
        <f t="shared" si="271"/>
        <v>0</v>
      </c>
      <c r="X305" s="18">
        <f t="shared" si="271"/>
        <v>0</v>
      </c>
      <c r="Y305" s="18">
        <f t="shared" si="271"/>
        <v>0</v>
      </c>
      <c r="Z305" s="18">
        <f t="shared" si="271"/>
        <v>0</v>
      </c>
      <c r="AA305" s="18">
        <f t="shared" si="271"/>
        <v>0</v>
      </c>
      <c r="AB305" s="18">
        <f t="shared" si="271"/>
        <v>0</v>
      </c>
      <c r="AC305" s="18">
        <f t="shared" si="271"/>
        <v>0</v>
      </c>
      <c r="AD305" s="18">
        <f t="shared" si="271"/>
        <v>0</v>
      </c>
      <c r="AE305" s="18">
        <f t="shared" si="271"/>
        <v>0</v>
      </c>
      <c r="AF305" s="39"/>
      <c r="AG305" s="1163"/>
      <c r="AH305" s="1163"/>
      <c r="AI305" s="1163"/>
      <c r="AJ305" s="1165"/>
      <c r="AK305" s="1165"/>
      <c r="AL305" s="1165"/>
      <c r="AM305" s="1165"/>
      <c r="AN305" s="1165"/>
      <c r="AO305" s="1165"/>
      <c r="AP305" s="1165"/>
      <c r="AQ305" s="1165"/>
      <c r="AR305" s="1165"/>
      <c r="AS305" s="1165"/>
      <c r="AT305" s="1165"/>
      <c r="AU305" s="1165"/>
      <c r="AV305" s="1165"/>
      <c r="AW305" s="1165"/>
      <c r="AX305" s="1165"/>
      <c r="AY305" s="1165"/>
      <c r="AZ305" s="1165"/>
      <c r="BA305" s="1165"/>
      <c r="BB305" s="1165"/>
      <c r="BC305" s="1165"/>
      <c r="BD305" s="1165"/>
      <c r="BE305" s="1165"/>
      <c r="BF305" s="1165"/>
      <c r="BG305" s="1165"/>
      <c r="BH305" s="1165"/>
      <c r="BI305" s="1165"/>
      <c r="BJ305" s="1165"/>
    </row>
    <row r="306" spans="1:62" ht="18" x14ac:dyDescent="0.3">
      <c r="A306" s="1547" t="s">
        <v>80</v>
      </c>
      <c r="B306" s="1548"/>
      <c r="C306" s="1548"/>
      <c r="D306" s="1548"/>
      <c r="E306" s="1548"/>
      <c r="F306" s="1548"/>
      <c r="G306" s="1548"/>
      <c r="H306" s="1548"/>
      <c r="I306" s="1548"/>
      <c r="J306" s="1548"/>
      <c r="K306" s="1548"/>
      <c r="L306" s="1548"/>
      <c r="M306" s="1548"/>
      <c r="N306" s="1548"/>
      <c r="O306" s="1548"/>
      <c r="P306" s="1548"/>
      <c r="Q306" s="1548"/>
      <c r="R306" s="1548"/>
      <c r="S306" s="1548"/>
      <c r="T306" s="1548"/>
      <c r="U306" s="1548"/>
      <c r="V306" s="1548"/>
      <c r="W306" s="1548"/>
      <c r="X306" s="1548"/>
      <c r="Y306" s="1548"/>
      <c r="Z306" s="1548"/>
      <c r="AA306" s="1548"/>
      <c r="AB306" s="1548"/>
      <c r="AC306" s="1548"/>
      <c r="AD306" s="1548"/>
      <c r="AE306" s="1549"/>
      <c r="AF306" s="39"/>
      <c r="AG306" s="1163"/>
      <c r="AH306" s="1163"/>
      <c r="AI306" s="1163"/>
      <c r="AJ306" s="1165"/>
      <c r="AK306" s="1165"/>
      <c r="AL306" s="1165"/>
      <c r="AM306" s="1165"/>
      <c r="AN306" s="1165"/>
      <c r="AO306" s="1165"/>
      <c r="AP306" s="1165"/>
      <c r="AQ306" s="1165"/>
      <c r="AR306" s="1165"/>
      <c r="AS306" s="1165"/>
      <c r="AT306" s="1165"/>
      <c r="AU306" s="1165"/>
      <c r="AV306" s="1165"/>
      <c r="AW306" s="1165"/>
      <c r="AX306" s="1165"/>
      <c r="AY306" s="1165"/>
      <c r="AZ306" s="1165"/>
      <c r="BA306" s="1165"/>
      <c r="BB306" s="1165"/>
      <c r="BC306" s="1165"/>
      <c r="BD306" s="1165"/>
      <c r="BE306" s="1165"/>
      <c r="BF306" s="1165"/>
      <c r="BG306" s="1165"/>
      <c r="BH306" s="1165"/>
      <c r="BI306" s="1165"/>
      <c r="BJ306" s="1165"/>
    </row>
    <row r="307" spans="1:62" ht="18" x14ac:dyDescent="0.3">
      <c r="A307" s="1154" t="s">
        <v>26</v>
      </c>
      <c r="B307" s="11">
        <f t="shared" ref="B307:E307" si="276">B308+B309+B311+B312</f>
        <v>7443.2000000000007</v>
      </c>
      <c r="C307" s="11">
        <f t="shared" si="276"/>
        <v>6999.7000000000007</v>
      </c>
      <c r="D307" s="11">
        <f t="shared" si="276"/>
        <v>6990.7</v>
      </c>
      <c r="E307" s="11">
        <f t="shared" si="276"/>
        <v>6990.7</v>
      </c>
      <c r="F307" s="16">
        <f t="shared" ref="F307" si="277">E307/B307*100</f>
        <v>93.920625537403254</v>
      </c>
      <c r="G307" s="1006">
        <f t="shared" ref="G307" si="278">E307/C307*100</f>
        <v>99.87142306098832</v>
      </c>
      <c r="H307" s="11">
        <f>H308+H309+H311+H312</f>
        <v>0</v>
      </c>
      <c r="I307" s="11">
        <f t="shared" ref="I307:AE307" si="279">I308+I309+I311+I312</f>
        <v>0</v>
      </c>
      <c r="J307" s="11">
        <f t="shared" si="279"/>
        <v>4968.4000000000005</v>
      </c>
      <c r="K307" s="11">
        <f t="shared" si="279"/>
        <v>4955</v>
      </c>
      <c r="L307" s="11">
        <f t="shared" si="279"/>
        <v>2031.3</v>
      </c>
      <c r="M307" s="11">
        <f t="shared" si="279"/>
        <v>2035.7</v>
      </c>
      <c r="N307" s="11">
        <f t="shared" si="279"/>
        <v>0</v>
      </c>
      <c r="O307" s="11">
        <f t="shared" si="279"/>
        <v>0</v>
      </c>
      <c r="P307" s="11">
        <f t="shared" si="279"/>
        <v>0</v>
      </c>
      <c r="Q307" s="11">
        <f t="shared" si="279"/>
        <v>0</v>
      </c>
      <c r="R307" s="11">
        <f t="shared" si="279"/>
        <v>0</v>
      </c>
      <c r="S307" s="11">
        <f t="shared" si="279"/>
        <v>0</v>
      </c>
      <c r="T307" s="11">
        <f t="shared" si="279"/>
        <v>0</v>
      </c>
      <c r="U307" s="11">
        <f t="shared" si="279"/>
        <v>0</v>
      </c>
      <c r="V307" s="11">
        <f t="shared" si="279"/>
        <v>0</v>
      </c>
      <c r="W307" s="11">
        <f t="shared" si="279"/>
        <v>0</v>
      </c>
      <c r="X307" s="11">
        <f t="shared" si="279"/>
        <v>0</v>
      </c>
      <c r="Y307" s="11">
        <f t="shared" si="279"/>
        <v>0</v>
      </c>
      <c r="Z307" s="11">
        <f t="shared" si="279"/>
        <v>0</v>
      </c>
      <c r="AA307" s="11">
        <f t="shared" si="279"/>
        <v>0</v>
      </c>
      <c r="AB307" s="11">
        <f t="shared" si="279"/>
        <v>0</v>
      </c>
      <c r="AC307" s="11">
        <f t="shared" si="279"/>
        <v>0</v>
      </c>
      <c r="AD307" s="11">
        <f t="shared" si="279"/>
        <v>443.5</v>
      </c>
      <c r="AE307" s="11">
        <f t="shared" si="279"/>
        <v>0</v>
      </c>
      <c r="AF307" s="39"/>
      <c r="AG307" s="1163"/>
      <c r="AH307" s="1163"/>
      <c r="AI307" s="1163"/>
      <c r="AJ307" s="1164"/>
      <c r="AK307" s="1164"/>
      <c r="AL307" s="1164"/>
      <c r="AM307" s="1164"/>
      <c r="AN307" s="1164"/>
      <c r="AO307" s="1164"/>
      <c r="AP307" s="1164"/>
      <c r="AQ307" s="1164"/>
      <c r="AR307" s="1164"/>
      <c r="AS307" s="1164"/>
      <c r="AT307" s="1164"/>
      <c r="AU307" s="1164"/>
      <c r="AV307" s="1164"/>
      <c r="AW307" s="1164"/>
      <c r="AX307" s="1164"/>
      <c r="AY307" s="1164"/>
      <c r="AZ307" s="1164"/>
      <c r="BA307" s="1164"/>
      <c r="BB307" s="1164"/>
      <c r="BC307" s="1164"/>
      <c r="BD307" s="1164"/>
      <c r="BE307" s="1164"/>
      <c r="BF307" s="1164"/>
      <c r="BG307" s="1164"/>
      <c r="BH307" s="1164"/>
      <c r="BI307" s="1164"/>
      <c r="BJ307" s="1164"/>
    </row>
    <row r="308" spans="1:62" ht="18" x14ac:dyDescent="0.3">
      <c r="A308" s="51" t="s">
        <v>27</v>
      </c>
      <c r="B308" s="18">
        <f>H308+J308+L308+N308+P308+R308+T308+V308+X308+Z308+AB308+AD308</f>
        <v>0</v>
      </c>
      <c r="C308" s="18">
        <f>L308+N308+P308+R308+T308+V308+X308+Z308+J308+AB308</f>
        <v>0</v>
      </c>
      <c r="D308" s="18">
        <f>E308</f>
        <v>0</v>
      </c>
      <c r="E308" s="18">
        <f>I308+K308+M308+O308+Q308+S308+U308+W308+Y308+AA308+AC308+AE308</f>
        <v>0</v>
      </c>
      <c r="F308" s="19" t="e">
        <f>E308/B308*100</f>
        <v>#DIV/0!</v>
      </c>
      <c r="G308" s="19" t="e">
        <f>E308/C308*100</f>
        <v>#DIV/0!</v>
      </c>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39"/>
      <c r="AG308" s="1163"/>
      <c r="AH308" s="1163"/>
      <c r="AI308" s="1163"/>
      <c r="AJ308" s="1164"/>
      <c r="AK308" s="1164"/>
      <c r="AL308" s="1164"/>
      <c r="AM308" s="1164"/>
      <c r="AN308" s="1164"/>
      <c r="AO308" s="1164"/>
      <c r="AP308" s="1164"/>
      <c r="AQ308" s="1164"/>
      <c r="AR308" s="1164"/>
      <c r="AS308" s="1164"/>
      <c r="AT308" s="1164"/>
      <c r="AU308" s="1164"/>
      <c r="AV308" s="1164"/>
      <c r="AW308" s="1164"/>
      <c r="AX308" s="1164"/>
      <c r="AY308" s="1164"/>
      <c r="AZ308" s="1164"/>
      <c r="BA308" s="1164"/>
      <c r="BB308" s="1164"/>
      <c r="BC308" s="1164"/>
      <c r="BD308" s="1164"/>
      <c r="BE308" s="1164"/>
      <c r="BF308" s="1164"/>
      <c r="BG308" s="1164"/>
      <c r="BH308" s="1164"/>
      <c r="BI308" s="1164"/>
      <c r="BJ308" s="1164"/>
    </row>
    <row r="309" spans="1:62" ht="18" x14ac:dyDescent="0.3">
      <c r="A309" s="51" t="s">
        <v>74</v>
      </c>
      <c r="B309" s="18">
        <f>H309+J309+L309+N309+P309+R309+T309+V309+X309+Z309+AB309+AD309</f>
        <v>7443.2000000000007</v>
      </c>
      <c r="C309" s="18">
        <f>L309+J309</f>
        <v>6999.7000000000007</v>
      </c>
      <c r="D309" s="18">
        <f>E309</f>
        <v>6990.7</v>
      </c>
      <c r="E309" s="25">
        <f>I309+K309+M309+O309+Q309+S309+U309+W309+Y309+AA309+AC309+AE309</f>
        <v>6990.7</v>
      </c>
      <c r="F309" s="19">
        <f t="shared" ref="F309" si="280">E309/B309*100</f>
        <v>93.920625537403254</v>
      </c>
      <c r="G309" s="1024">
        <f t="shared" ref="G309" si="281">E309/C309*100</f>
        <v>99.87142306098832</v>
      </c>
      <c r="H309" s="11"/>
      <c r="I309" s="11"/>
      <c r="J309" s="18">
        <f>13.1+4955.3</f>
        <v>4968.4000000000005</v>
      </c>
      <c r="K309" s="18">
        <v>4955</v>
      </c>
      <c r="L309" s="18">
        <v>2031.3</v>
      </c>
      <c r="M309" s="18">
        <v>2035.7</v>
      </c>
      <c r="N309" s="18"/>
      <c r="O309" s="18"/>
      <c r="P309" s="18"/>
      <c r="Q309" s="18"/>
      <c r="R309" s="18"/>
      <c r="S309" s="18"/>
      <c r="T309" s="18"/>
      <c r="U309" s="18"/>
      <c r="V309" s="18"/>
      <c r="W309" s="18"/>
      <c r="X309" s="18"/>
      <c r="Y309" s="18"/>
      <c r="Z309" s="18"/>
      <c r="AA309" s="18"/>
      <c r="AB309" s="18"/>
      <c r="AC309" s="18"/>
      <c r="AD309" s="18">
        <v>443.5</v>
      </c>
      <c r="AE309" s="18"/>
      <c r="AF309" s="39" t="s">
        <v>588</v>
      </c>
      <c r="AG309" s="1163"/>
      <c r="AH309" s="1163"/>
      <c r="AI309" s="1163"/>
      <c r="AJ309" s="1164"/>
      <c r="AK309" s="1164"/>
      <c r="AL309" s="1164"/>
      <c r="AM309" s="1164"/>
      <c r="AN309" s="1164"/>
      <c r="AO309" s="1164"/>
      <c r="AP309" s="1164"/>
      <c r="AQ309" s="1164"/>
      <c r="AR309" s="1164"/>
      <c r="AS309" s="1164"/>
      <c r="AT309" s="1164"/>
      <c r="AU309" s="1164"/>
      <c r="AV309" s="1164"/>
      <c r="AW309" s="1164"/>
      <c r="AX309" s="1164"/>
      <c r="AY309" s="1164"/>
      <c r="AZ309" s="1164"/>
      <c r="BA309" s="1164"/>
      <c r="BB309" s="1164"/>
      <c r="BC309" s="1164"/>
      <c r="BD309" s="1164"/>
      <c r="BE309" s="1164"/>
      <c r="BF309" s="1164"/>
      <c r="BG309" s="1164"/>
      <c r="BH309" s="1164"/>
      <c r="BI309" s="1164"/>
      <c r="BJ309" s="1164"/>
    </row>
    <row r="310" spans="1:62" ht="36" x14ac:dyDescent="0.3">
      <c r="A310" s="51" t="s">
        <v>42</v>
      </c>
      <c r="B310" s="18">
        <f>J310+L310+N310+P310+R310+T310+V310+X310+Z310+AB310+AD310</f>
        <v>0</v>
      </c>
      <c r="C310" s="18">
        <f>L310+N310+P310+R310+T310+V310+X310+Z310+J310+AB310</f>
        <v>0</v>
      </c>
      <c r="D310" s="18">
        <f>E310</f>
        <v>0</v>
      </c>
      <c r="E310" s="25">
        <f>I310+K310+M310+O310+Q310+S310+U310+W310+Y310+AA310+AC310+AE310</f>
        <v>0</v>
      </c>
      <c r="F310" s="19" t="e">
        <f>E310/B310*100</f>
        <v>#DIV/0!</v>
      </c>
      <c r="G310" s="19" t="e">
        <f>E310/C310*100</f>
        <v>#DIV/0!</v>
      </c>
      <c r="H310" s="11"/>
      <c r="I310" s="11"/>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39"/>
      <c r="AG310" s="1163"/>
      <c r="AH310" s="1163"/>
      <c r="AI310" s="1163"/>
      <c r="AJ310" s="1164"/>
      <c r="AK310" s="1164"/>
      <c r="AL310" s="1164"/>
      <c r="AM310" s="1164"/>
      <c r="AN310" s="1164"/>
      <c r="AO310" s="1164"/>
      <c r="AP310" s="1164"/>
      <c r="AQ310" s="1164"/>
      <c r="AR310" s="1164"/>
      <c r="AS310" s="1164"/>
      <c r="AT310" s="1164"/>
      <c r="AU310" s="1164"/>
      <c r="AV310" s="1164"/>
      <c r="AW310" s="1164"/>
      <c r="AX310" s="1164"/>
      <c r="AY310" s="1164"/>
      <c r="AZ310" s="1164"/>
      <c r="BA310" s="1164"/>
      <c r="BB310" s="1164"/>
      <c r="BC310" s="1164"/>
      <c r="BD310" s="1164"/>
      <c r="BE310" s="1164"/>
      <c r="BF310" s="1164"/>
      <c r="BG310" s="1164"/>
      <c r="BH310" s="1164"/>
      <c r="BI310" s="1164"/>
      <c r="BJ310" s="1164"/>
    </row>
    <row r="311" spans="1:62" ht="18" x14ac:dyDescent="0.35">
      <c r="A311" s="17" t="s">
        <v>29</v>
      </c>
      <c r="B311" s="18">
        <f>H311+J311+L311+N311+P311+R311+T311+V311+X311+Z311+AB311+AD311</f>
        <v>0</v>
      </c>
      <c r="C311" s="18">
        <f>L311+N311+P311+R311+T311+V311+X311+Z311+J311</f>
        <v>0</v>
      </c>
      <c r="D311" s="40">
        <v>0</v>
      </c>
      <c r="E311" s="18">
        <f>I311+K311+M311+O311+Q311+S311+U311+W311+Y311+AA311+AC311+AE311</f>
        <v>0</v>
      </c>
      <c r="F311" s="48" t="e">
        <f>E311/B311*100</f>
        <v>#DIV/0!</v>
      </c>
      <c r="G311" s="48" t="e">
        <f>E311/C311*100</f>
        <v>#DIV/0!</v>
      </c>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39"/>
      <c r="AG311" s="1163"/>
      <c r="AH311" s="1163"/>
      <c r="AI311" s="1163"/>
      <c r="AJ311" s="1165"/>
      <c r="AK311" s="1165"/>
      <c r="AL311" s="1165"/>
      <c r="AM311" s="1165"/>
      <c r="AN311" s="1165"/>
      <c r="AO311" s="1165"/>
      <c r="AP311" s="1165"/>
      <c r="AQ311" s="1165"/>
      <c r="AR311" s="1165"/>
      <c r="AS311" s="1165"/>
      <c r="AT311" s="1165"/>
      <c r="AU311" s="1165"/>
      <c r="AV311" s="1165"/>
      <c r="AW311" s="1165"/>
      <c r="AX311" s="1165"/>
      <c r="AY311" s="1165"/>
      <c r="AZ311" s="1165"/>
      <c r="BA311" s="1165"/>
      <c r="BB311" s="1165"/>
      <c r="BC311" s="1165"/>
      <c r="BD311" s="1165"/>
      <c r="BE311" s="1165"/>
      <c r="BF311" s="1165"/>
      <c r="BG311" s="1165"/>
      <c r="BH311" s="1165"/>
      <c r="BI311" s="1165"/>
      <c r="BJ311" s="1165"/>
    </row>
    <row r="312" spans="1:62" ht="18" x14ac:dyDescent="0.35">
      <c r="A312" s="17" t="s">
        <v>30</v>
      </c>
      <c r="B312" s="18">
        <f>R312+X312+Z312+T312+V312</f>
        <v>0</v>
      </c>
      <c r="C312" s="18">
        <f>L312+N312+P312+R312+T312+V312+X312</f>
        <v>0</v>
      </c>
      <c r="D312" s="18"/>
      <c r="E312" s="25">
        <f>I312+K312+M312+O312+Q312+S312+U312+W312+Y312+AA312+AC312+AE312</f>
        <v>0</v>
      </c>
      <c r="F312" s="19" t="e">
        <f>E312/B312*100</f>
        <v>#DIV/0!</v>
      </c>
      <c r="G312" s="19" t="e">
        <f>E312/C312*100</f>
        <v>#DIV/0!</v>
      </c>
      <c r="H312" s="11"/>
      <c r="I312" s="11"/>
      <c r="J312" s="11"/>
      <c r="K312" s="11"/>
      <c r="L312" s="11"/>
      <c r="M312" s="11"/>
      <c r="N312" s="11"/>
      <c r="O312" s="11"/>
      <c r="P312" s="11"/>
      <c r="Q312" s="11"/>
      <c r="R312" s="11"/>
      <c r="S312" s="11"/>
      <c r="T312" s="11"/>
      <c r="U312" s="18"/>
      <c r="V312" s="18"/>
      <c r="W312" s="18"/>
      <c r="X312" s="18"/>
      <c r="Y312" s="18"/>
      <c r="Z312" s="18"/>
      <c r="AA312" s="18"/>
      <c r="AB312" s="18"/>
      <c r="AC312" s="18"/>
      <c r="AD312" s="18"/>
      <c r="AE312" s="18"/>
      <c r="AF312" s="39"/>
      <c r="AG312" s="1163"/>
      <c r="AH312" s="1163"/>
      <c r="AI312" s="1163"/>
      <c r="AJ312" s="1165"/>
      <c r="AK312" s="1165"/>
      <c r="AL312" s="1165"/>
      <c r="AM312" s="1165"/>
      <c r="AN312" s="1165"/>
      <c r="AO312" s="1165"/>
      <c r="AP312" s="1165"/>
      <c r="AQ312" s="1165"/>
      <c r="AR312" s="1165"/>
      <c r="AS312" s="1165"/>
      <c r="AT312" s="1165"/>
      <c r="AU312" s="1165"/>
      <c r="AV312" s="1165"/>
      <c r="AW312" s="1165"/>
      <c r="AX312" s="1165"/>
      <c r="AY312" s="1165"/>
      <c r="AZ312" s="1165"/>
      <c r="BA312" s="1165"/>
      <c r="BB312" s="1165"/>
      <c r="BC312" s="1165"/>
      <c r="BD312" s="1165"/>
      <c r="BE312" s="1165"/>
      <c r="BF312" s="1165"/>
      <c r="BG312" s="1165"/>
      <c r="BH312" s="1165"/>
      <c r="BI312" s="1165"/>
      <c r="BJ312" s="1165"/>
    </row>
    <row r="313" spans="1:62" ht="61.2" x14ac:dyDescent="0.3">
      <c r="A313" s="1153" t="s">
        <v>611</v>
      </c>
      <c r="B313" s="18"/>
      <c r="C313" s="18"/>
      <c r="D313" s="18"/>
      <c r="E313" s="25"/>
      <c r="F313" s="19"/>
      <c r="G313" s="19"/>
      <c r="H313" s="11"/>
      <c r="I313" s="11"/>
      <c r="J313" s="11"/>
      <c r="K313" s="11"/>
      <c r="L313" s="11"/>
      <c r="M313" s="11"/>
      <c r="N313" s="11"/>
      <c r="O313" s="11"/>
      <c r="P313" s="11"/>
      <c r="Q313" s="11"/>
      <c r="R313" s="11"/>
      <c r="S313" s="11"/>
      <c r="T313" s="11"/>
      <c r="U313" s="18"/>
      <c r="V313" s="18"/>
      <c r="W313" s="18"/>
      <c r="X313" s="18"/>
      <c r="Y313" s="18"/>
      <c r="Z313" s="18"/>
      <c r="AA313" s="18"/>
      <c r="AB313" s="18"/>
      <c r="AC313" s="18"/>
      <c r="AD313" s="18"/>
      <c r="AE313" s="11"/>
      <c r="AF313" s="39"/>
      <c r="AG313" s="1163"/>
      <c r="AH313" s="1163"/>
      <c r="AI313" s="1163"/>
      <c r="AJ313" s="1165"/>
      <c r="AK313" s="1165"/>
      <c r="AL313" s="1165"/>
      <c r="AM313" s="1165"/>
      <c r="AN313" s="1165"/>
      <c r="AO313" s="1165"/>
      <c r="AP313" s="1165"/>
      <c r="AQ313" s="1165"/>
      <c r="AR313" s="1165"/>
      <c r="AS313" s="1165"/>
      <c r="AT313" s="1165"/>
      <c r="AU313" s="1165"/>
      <c r="AV313" s="1165"/>
      <c r="AW313" s="1165"/>
      <c r="AX313" s="1165"/>
      <c r="AY313" s="1165"/>
      <c r="AZ313" s="1165"/>
      <c r="BA313" s="1165"/>
      <c r="BB313" s="1165"/>
      <c r="BC313" s="1165"/>
      <c r="BD313" s="1165"/>
      <c r="BE313" s="1165"/>
      <c r="BF313" s="1165"/>
      <c r="BG313" s="1165"/>
      <c r="BH313" s="1165"/>
      <c r="BI313" s="1165"/>
      <c r="BJ313" s="1165"/>
    </row>
    <row r="314" spans="1:62" ht="18" x14ac:dyDescent="0.3">
      <c r="A314" s="14" t="s">
        <v>26</v>
      </c>
      <c r="B314" s="11">
        <f>B315+B316+B318+B319</f>
        <v>66666.7</v>
      </c>
      <c r="C314" s="11">
        <f>C315+C316+C318+C319</f>
        <v>0</v>
      </c>
      <c r="D314" s="11">
        <f>D315+D316+D318+D319</f>
        <v>0</v>
      </c>
      <c r="E314" s="11">
        <f>E315+E316+E318+E319</f>
        <v>0</v>
      </c>
      <c r="F314" s="16">
        <f>E314/B314*100</f>
        <v>0</v>
      </c>
      <c r="G314" s="16" t="e">
        <f>E314/C314*100</f>
        <v>#DIV/0!</v>
      </c>
      <c r="H314" s="11">
        <f t="shared" ref="H314:AC314" si="282">H315+H316+H318+H319</f>
        <v>0</v>
      </c>
      <c r="I314" s="11">
        <f t="shared" si="282"/>
        <v>0</v>
      </c>
      <c r="J314" s="11">
        <f t="shared" si="282"/>
        <v>0</v>
      </c>
      <c r="K314" s="11">
        <f t="shared" si="282"/>
        <v>0</v>
      </c>
      <c r="L314" s="11">
        <f t="shared" si="282"/>
        <v>0</v>
      </c>
      <c r="M314" s="11">
        <f t="shared" si="282"/>
        <v>0</v>
      </c>
      <c r="N314" s="11">
        <f t="shared" si="282"/>
        <v>0</v>
      </c>
      <c r="O314" s="11">
        <f t="shared" si="282"/>
        <v>0</v>
      </c>
      <c r="P314" s="11">
        <f t="shared" si="282"/>
        <v>0</v>
      </c>
      <c r="Q314" s="11">
        <f t="shared" si="282"/>
        <v>0</v>
      </c>
      <c r="R314" s="11">
        <f t="shared" si="282"/>
        <v>0</v>
      </c>
      <c r="S314" s="11">
        <f t="shared" si="282"/>
        <v>0</v>
      </c>
      <c r="T314" s="11">
        <f t="shared" si="282"/>
        <v>0</v>
      </c>
      <c r="U314" s="11">
        <f t="shared" si="282"/>
        <v>0</v>
      </c>
      <c r="V314" s="11">
        <f t="shared" si="282"/>
        <v>0</v>
      </c>
      <c r="W314" s="11">
        <f t="shared" si="282"/>
        <v>0</v>
      </c>
      <c r="X314" s="11">
        <f t="shared" si="282"/>
        <v>0</v>
      </c>
      <c r="Y314" s="11">
        <f t="shared" si="282"/>
        <v>0</v>
      </c>
      <c r="Z314" s="11">
        <f t="shared" si="282"/>
        <v>0</v>
      </c>
      <c r="AA314" s="11">
        <f t="shared" si="282"/>
        <v>0</v>
      </c>
      <c r="AB314" s="11">
        <f t="shared" si="282"/>
        <v>0</v>
      </c>
      <c r="AC314" s="11">
        <f t="shared" si="282"/>
        <v>0</v>
      </c>
      <c r="AD314" s="11">
        <f>AD315+AD316+AD318+AD319</f>
        <v>66666.7</v>
      </c>
      <c r="AE314" s="11">
        <f t="shared" ref="AE314" si="283">AE315+AE316+AE318+AE319</f>
        <v>0</v>
      </c>
      <c r="AF314" s="39"/>
      <c r="AG314" s="1163"/>
      <c r="AH314" s="1163"/>
      <c r="AI314" s="1163"/>
      <c r="AJ314" s="1165"/>
      <c r="AK314" s="1165"/>
      <c r="AL314" s="1165"/>
      <c r="AM314" s="1165"/>
      <c r="AN314" s="1165"/>
      <c r="AO314" s="1165"/>
      <c r="AP314" s="1165"/>
      <c r="AQ314" s="1165"/>
      <c r="AR314" s="1165"/>
      <c r="AS314" s="1165"/>
      <c r="AT314" s="1165"/>
      <c r="AU314" s="1165"/>
      <c r="AV314" s="1165"/>
      <c r="AW314" s="1165"/>
      <c r="AX314" s="1165"/>
      <c r="AY314" s="1165"/>
      <c r="AZ314" s="1165"/>
      <c r="BA314" s="1165"/>
      <c r="BB314" s="1165"/>
      <c r="BC314" s="1165"/>
      <c r="BD314" s="1165"/>
      <c r="BE314" s="1165"/>
      <c r="BF314" s="1165"/>
      <c r="BG314" s="1165"/>
      <c r="BH314" s="1165"/>
      <c r="BI314" s="1165"/>
      <c r="BJ314" s="1165"/>
    </row>
    <row r="315" spans="1:62" ht="18" x14ac:dyDescent="0.35">
      <c r="A315" s="17" t="s">
        <v>27</v>
      </c>
      <c r="B315" s="18">
        <f>H315+J315+L315+N315+P315+R315+T315+V315+X315+Z315+AB315+AD315</f>
        <v>60000</v>
      </c>
      <c r="C315" s="18">
        <f>L315+N315+P315+R315+T315+V315+X315+Z315+J315+AB315</f>
        <v>0</v>
      </c>
      <c r="D315" s="18">
        <f>E315</f>
        <v>0</v>
      </c>
      <c r="E315" s="18">
        <f>I315+K315+M315+O315+Q315+S315+U315+W315+Y315+AA315+AC315+AE315</f>
        <v>0</v>
      </c>
      <c r="F315" s="19">
        <f>E315/B315*100</f>
        <v>0</v>
      </c>
      <c r="G315" s="19" t="e">
        <f>E315/C315*100</f>
        <v>#DIV/0!</v>
      </c>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v>60000</v>
      </c>
      <c r="AE315" s="18"/>
      <c r="AF315" s="39"/>
      <c r="AG315" s="1163"/>
      <c r="AH315" s="1163"/>
      <c r="AI315" s="1163"/>
      <c r="AJ315" s="1165"/>
      <c r="AK315" s="1165"/>
      <c r="AL315" s="1165"/>
      <c r="AM315" s="1165"/>
      <c r="AN315" s="1165"/>
      <c r="AO315" s="1165"/>
      <c r="AP315" s="1165"/>
      <c r="AQ315" s="1165"/>
      <c r="AR315" s="1165"/>
      <c r="AS315" s="1165"/>
      <c r="AT315" s="1165"/>
      <c r="AU315" s="1165"/>
      <c r="AV315" s="1165"/>
      <c r="AW315" s="1165"/>
      <c r="AX315" s="1165"/>
      <c r="AY315" s="1165"/>
      <c r="AZ315" s="1165"/>
      <c r="BA315" s="1165"/>
      <c r="BB315" s="1165"/>
      <c r="BC315" s="1165"/>
      <c r="BD315" s="1165"/>
      <c r="BE315" s="1165"/>
      <c r="BF315" s="1165"/>
      <c r="BG315" s="1165"/>
      <c r="BH315" s="1165"/>
      <c r="BI315" s="1165"/>
      <c r="BJ315" s="1165"/>
    </row>
    <row r="316" spans="1:62" ht="18" x14ac:dyDescent="0.35">
      <c r="A316" s="17" t="s">
        <v>28</v>
      </c>
      <c r="B316" s="18">
        <f>H316+J316+L316+N316+P316+R316+T316+V316+X316+Z316+AB316+AD316</f>
        <v>6666.7</v>
      </c>
      <c r="C316" s="18">
        <f>L316+J316</f>
        <v>0</v>
      </c>
      <c r="D316" s="18">
        <f>E316</f>
        <v>0</v>
      </c>
      <c r="E316" s="25">
        <f>I316+K316+M316+O316+Q316+S316+U316+W316+Y316+AA316+AC316+AE316</f>
        <v>0</v>
      </c>
      <c r="F316" s="19">
        <f>E316/B316*100</f>
        <v>0</v>
      </c>
      <c r="G316" s="19" t="e">
        <f>E316/C316*100</f>
        <v>#DIV/0!</v>
      </c>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v>6666.7</v>
      </c>
      <c r="AE316" s="18"/>
      <c r="AF316" s="39"/>
      <c r="AG316" s="1163"/>
      <c r="AH316" s="1163"/>
      <c r="AI316" s="1163"/>
      <c r="AJ316" s="1165"/>
      <c r="AK316" s="1165"/>
      <c r="AL316" s="1165"/>
      <c r="AM316" s="1165"/>
      <c r="AN316" s="1165"/>
      <c r="AO316" s="1165"/>
      <c r="AP316" s="1165"/>
      <c r="AQ316" s="1165"/>
      <c r="AR316" s="1165"/>
      <c r="AS316" s="1165"/>
      <c r="AT316" s="1165"/>
      <c r="AU316" s="1165"/>
      <c r="AV316" s="1165"/>
      <c r="AW316" s="1165"/>
      <c r="AX316" s="1165"/>
      <c r="AY316" s="1165"/>
      <c r="AZ316" s="1165"/>
      <c r="BA316" s="1165"/>
      <c r="BB316" s="1165"/>
      <c r="BC316" s="1165"/>
      <c r="BD316" s="1165"/>
      <c r="BE316" s="1165"/>
      <c r="BF316" s="1165"/>
      <c r="BG316" s="1165"/>
      <c r="BH316" s="1165"/>
      <c r="BI316" s="1165"/>
      <c r="BJ316" s="1165"/>
    </row>
    <row r="317" spans="1:62" ht="36" x14ac:dyDescent="0.35">
      <c r="A317" s="17" t="s">
        <v>42</v>
      </c>
      <c r="B317" s="18">
        <f>J317+L317+N317+P317+R317+T317+V317+X317+Z317+AB317+AD317</f>
        <v>6666.7</v>
      </c>
      <c r="C317" s="18">
        <f>L317+N317+P317+R317+T317+V317+X317+Z317+J317+AB317</f>
        <v>0</v>
      </c>
      <c r="D317" s="18">
        <f>E317</f>
        <v>0</v>
      </c>
      <c r="E317" s="25">
        <f>I317+K317+M317+O317+Q317+S317+U317+W317+Y317+AA317+AC317+AE317</f>
        <v>0</v>
      </c>
      <c r="F317" s="19">
        <f>E317/B317*100</f>
        <v>0</v>
      </c>
      <c r="G317" s="19" t="e">
        <f>E317/C317*100</f>
        <v>#DIV/0!</v>
      </c>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v>6666.7</v>
      </c>
      <c r="AE317" s="18"/>
      <c r="AF317" s="39"/>
      <c r="AG317" s="1163"/>
      <c r="AH317" s="1163"/>
      <c r="AI317" s="1163"/>
      <c r="AJ317" s="1165"/>
      <c r="AK317" s="1165"/>
      <c r="AL317" s="1165"/>
      <c r="AM317" s="1165"/>
      <c r="AN317" s="1165"/>
      <c r="AO317" s="1165"/>
      <c r="AP317" s="1165"/>
      <c r="AQ317" s="1165"/>
      <c r="AR317" s="1165"/>
      <c r="AS317" s="1165"/>
      <c r="AT317" s="1165"/>
      <c r="AU317" s="1165"/>
      <c r="AV317" s="1165"/>
      <c r="AW317" s="1165"/>
      <c r="AX317" s="1165"/>
      <c r="AY317" s="1165"/>
      <c r="AZ317" s="1165"/>
      <c r="BA317" s="1165"/>
      <c r="BB317" s="1165"/>
      <c r="BC317" s="1165"/>
      <c r="BD317" s="1165"/>
      <c r="BE317" s="1165"/>
      <c r="BF317" s="1165"/>
      <c r="BG317" s="1165"/>
      <c r="BH317" s="1165"/>
      <c r="BI317" s="1165"/>
      <c r="BJ317" s="1165"/>
    </row>
    <row r="318" spans="1:62" ht="18" x14ac:dyDescent="0.35">
      <c r="A318" s="17" t="s">
        <v>29</v>
      </c>
      <c r="B318" s="18">
        <f>H318+J318+L318+N318+P318+R318+T318+V318+X318+Z318+AB318+AD318</f>
        <v>0</v>
      </c>
      <c r="C318" s="18">
        <f>L318+N318+P318+R318+T318+V318+X318+Z318+J318</f>
        <v>0</v>
      </c>
      <c r="D318" s="40">
        <v>0</v>
      </c>
      <c r="E318" s="18">
        <f>I318+K318+M318+O318+Q318+S318+U318+W318+Y318+AA318+AC318+AE318</f>
        <v>0</v>
      </c>
      <c r="F318" s="19"/>
      <c r="G318" s="19"/>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39"/>
      <c r="AG318" s="1163"/>
      <c r="AH318" s="1163"/>
      <c r="AI318" s="1163"/>
      <c r="AJ318" s="1165"/>
      <c r="AK318" s="1165"/>
      <c r="AL318" s="1165"/>
      <c r="AM318" s="1165"/>
      <c r="AN318" s="1165"/>
      <c r="AO318" s="1165"/>
      <c r="AP318" s="1165"/>
      <c r="AQ318" s="1165"/>
      <c r="AR318" s="1165"/>
      <c r="AS318" s="1165"/>
      <c r="AT318" s="1165"/>
      <c r="AU318" s="1165"/>
      <c r="AV318" s="1165"/>
      <c r="AW318" s="1165"/>
      <c r="AX318" s="1165"/>
      <c r="AY318" s="1165"/>
      <c r="AZ318" s="1165"/>
      <c r="BA318" s="1165"/>
      <c r="BB318" s="1165"/>
      <c r="BC318" s="1165"/>
      <c r="BD318" s="1165"/>
      <c r="BE318" s="1165"/>
      <c r="BF318" s="1165"/>
      <c r="BG318" s="1165"/>
      <c r="BH318" s="1165"/>
      <c r="BI318" s="1165"/>
      <c r="BJ318" s="1165"/>
    </row>
    <row r="319" spans="1:62" ht="18" x14ac:dyDescent="0.35">
      <c r="A319" s="17" t="s">
        <v>30</v>
      </c>
      <c r="B319" s="18">
        <f>R319+X319+Z319+T319+V319</f>
        <v>0</v>
      </c>
      <c r="C319" s="18">
        <f>L319+N319+P319+R319+T319+V319+X319</f>
        <v>0</v>
      </c>
      <c r="D319" s="18"/>
      <c r="E319" s="25">
        <f>I319+K319+M319+O319+Q319+S319+U319+W319+Y319+AA319+AC319+AE319</f>
        <v>0</v>
      </c>
      <c r="F319" s="19" t="e">
        <f t="shared" ref="F319" si="284">E319/B319*100</f>
        <v>#DIV/0!</v>
      </c>
      <c r="G319" s="19" t="e">
        <f t="shared" ref="G319" si="285">E319/C319*100</f>
        <v>#DIV/0!</v>
      </c>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39"/>
      <c r="AG319" s="1163"/>
      <c r="AH319" s="1163"/>
      <c r="AI319" s="1163"/>
      <c r="AJ319" s="1165"/>
      <c r="AK319" s="1165"/>
      <c r="AL319" s="1165"/>
      <c r="AM319" s="1165"/>
      <c r="AN319" s="1165"/>
      <c r="AO319" s="1165"/>
      <c r="AP319" s="1165"/>
      <c r="AQ319" s="1165"/>
      <c r="AR319" s="1165"/>
      <c r="AS319" s="1165"/>
      <c r="AT319" s="1165"/>
      <c r="AU319" s="1165"/>
      <c r="AV319" s="1165"/>
      <c r="AW319" s="1165"/>
      <c r="AX319" s="1165"/>
      <c r="AY319" s="1165"/>
      <c r="AZ319" s="1165"/>
      <c r="BA319" s="1165"/>
      <c r="BB319" s="1165"/>
      <c r="BC319" s="1165"/>
      <c r="BD319" s="1165"/>
      <c r="BE319" s="1165"/>
      <c r="BF319" s="1165"/>
      <c r="BG319" s="1165"/>
      <c r="BH319" s="1165"/>
      <c r="BI319" s="1165"/>
      <c r="BJ319" s="1165"/>
    </row>
    <row r="320" spans="1:62" ht="52.2" x14ac:dyDescent="0.3">
      <c r="A320" s="1154" t="s">
        <v>81</v>
      </c>
      <c r="B320" s="44"/>
      <c r="C320" s="11"/>
      <c r="D320" s="11"/>
      <c r="E320" s="44"/>
      <c r="F320" s="44"/>
      <c r="G320" s="44"/>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38"/>
      <c r="AG320" s="1163"/>
      <c r="AH320" s="1163"/>
      <c r="AI320" s="1163"/>
      <c r="AJ320" s="1165"/>
      <c r="AK320" s="1165"/>
      <c r="AL320" s="1165"/>
      <c r="AM320" s="1165"/>
      <c r="AN320" s="1165"/>
      <c r="AO320" s="1165"/>
      <c r="AP320" s="1165"/>
      <c r="AQ320" s="1165"/>
      <c r="AR320" s="1165"/>
      <c r="AS320" s="1165"/>
      <c r="AT320" s="1165"/>
      <c r="AU320" s="1165"/>
      <c r="AV320" s="1165"/>
      <c r="AW320" s="1165"/>
      <c r="AX320" s="1165"/>
      <c r="AY320" s="1165"/>
      <c r="AZ320" s="1165"/>
      <c r="BA320" s="1165"/>
      <c r="BB320" s="1165"/>
      <c r="BC320" s="1165"/>
      <c r="BD320" s="1165"/>
      <c r="BE320" s="1165"/>
      <c r="BF320" s="1165"/>
      <c r="BG320" s="1165"/>
      <c r="BH320" s="1165"/>
      <c r="BI320" s="1165"/>
      <c r="BJ320" s="1165"/>
    </row>
    <row r="321" spans="1:62" ht="17.399999999999999" x14ac:dyDescent="0.3">
      <c r="A321" s="14" t="s">
        <v>26</v>
      </c>
      <c r="B321" s="11">
        <f>B322+B323+B325+B326</f>
        <v>445995.2</v>
      </c>
      <c r="C321" s="11">
        <f>C322+C323+C325+C326</f>
        <v>178484.19999999998</v>
      </c>
      <c r="D321" s="11">
        <f t="shared" ref="D321" si="286">D322+D323+D325+D326</f>
        <v>155416.4</v>
      </c>
      <c r="E321" s="11">
        <f>E322+E323+E325+E326</f>
        <v>130416.4</v>
      </c>
      <c r="F321" s="16">
        <f>E321/B321*100</f>
        <v>29.241659999928249</v>
      </c>
      <c r="G321" s="16">
        <f>E321/C321*100</f>
        <v>73.068876684883037</v>
      </c>
      <c r="H321" s="11">
        <f>H322+H323+H325+H326</f>
        <v>20656.5</v>
      </c>
      <c r="I321" s="11">
        <f t="shared" ref="I321:AE321" si="287">I322+I323+I325+I326</f>
        <v>11880.8</v>
      </c>
      <c r="J321" s="11">
        <f t="shared" si="287"/>
        <v>32076.2</v>
      </c>
      <c r="K321" s="11">
        <f t="shared" si="287"/>
        <v>17178.999999999996</v>
      </c>
      <c r="L321" s="11">
        <f t="shared" si="287"/>
        <v>29430</v>
      </c>
      <c r="M321" s="11">
        <f t="shared" si="287"/>
        <v>16971.2</v>
      </c>
      <c r="N321" s="11">
        <f t="shared" si="287"/>
        <v>53859.5</v>
      </c>
      <c r="O321" s="11">
        <f t="shared" si="287"/>
        <v>28885.599999999999</v>
      </c>
      <c r="P321" s="11">
        <f t="shared" si="287"/>
        <v>44724</v>
      </c>
      <c r="Q321" s="11">
        <f t="shared" si="287"/>
        <v>55499.8</v>
      </c>
      <c r="R321" s="11">
        <f t="shared" si="287"/>
        <v>21379.7</v>
      </c>
      <c r="S321" s="11">
        <f t="shared" si="287"/>
        <v>0</v>
      </c>
      <c r="T321" s="11">
        <f t="shared" si="287"/>
        <v>28546.899999999998</v>
      </c>
      <c r="U321" s="11">
        <f t="shared" si="287"/>
        <v>0</v>
      </c>
      <c r="V321" s="11">
        <f t="shared" si="287"/>
        <v>29925</v>
      </c>
      <c r="W321" s="11">
        <f t="shared" si="287"/>
        <v>0</v>
      </c>
      <c r="X321" s="11">
        <f t="shared" si="287"/>
        <v>42443.5</v>
      </c>
      <c r="Y321" s="11">
        <f t="shared" si="287"/>
        <v>0</v>
      </c>
      <c r="Z321" s="11">
        <f t="shared" si="287"/>
        <v>26942.5</v>
      </c>
      <c r="AA321" s="11">
        <f t="shared" si="287"/>
        <v>0</v>
      </c>
      <c r="AB321" s="11">
        <f t="shared" si="287"/>
        <v>23294.300000000003</v>
      </c>
      <c r="AC321" s="11">
        <f t="shared" si="287"/>
        <v>0</v>
      </c>
      <c r="AD321" s="11">
        <f t="shared" si="287"/>
        <v>92717.1</v>
      </c>
      <c r="AE321" s="11">
        <f t="shared" si="287"/>
        <v>0</v>
      </c>
      <c r="AF321" s="38"/>
      <c r="AG321" s="1163"/>
      <c r="AH321" s="1163"/>
      <c r="AI321" s="1163"/>
      <c r="AJ321" s="1165"/>
      <c r="AK321" s="1165"/>
      <c r="AL321" s="1165"/>
      <c r="AM321" s="1165"/>
      <c r="AN321" s="1165"/>
      <c r="AO321" s="1165"/>
      <c r="AP321" s="1165"/>
      <c r="AQ321" s="1165"/>
      <c r="AR321" s="1165"/>
      <c r="AS321" s="1165"/>
      <c r="AT321" s="1165"/>
      <c r="AU321" s="1165"/>
      <c r="AV321" s="1165"/>
      <c r="AW321" s="1165"/>
      <c r="AX321" s="1165"/>
      <c r="AY321" s="1165"/>
      <c r="AZ321" s="1165"/>
      <c r="BA321" s="1165"/>
      <c r="BB321" s="1165"/>
      <c r="BC321" s="1165"/>
      <c r="BD321" s="1165"/>
      <c r="BE321" s="1165"/>
      <c r="BF321" s="1165"/>
      <c r="BG321" s="1165"/>
      <c r="BH321" s="1165"/>
      <c r="BI321" s="1165"/>
      <c r="BJ321" s="1165"/>
    </row>
    <row r="322" spans="1:62" ht="17.399999999999999" x14ac:dyDescent="0.3">
      <c r="A322" s="14" t="s">
        <v>27</v>
      </c>
      <c r="B322" s="47">
        <f t="shared" ref="B322:E323" si="288">B301+B266+B246+B222+B315</f>
        <v>208061.3</v>
      </c>
      <c r="C322" s="47">
        <f t="shared" si="288"/>
        <v>78107</v>
      </c>
      <c r="D322" s="47">
        <f t="shared" si="288"/>
        <v>48377.1</v>
      </c>
      <c r="E322" s="47">
        <f t="shared" si="288"/>
        <v>48377.1</v>
      </c>
      <c r="F322" s="16">
        <f>E322/B322*100</f>
        <v>23.251368707203117</v>
      </c>
      <c r="G322" s="16">
        <f>E322/C322*100</f>
        <v>61.936958275186605</v>
      </c>
      <c r="H322" s="47">
        <f>H301+H266+H246+H222+H315</f>
        <v>11764</v>
      </c>
      <c r="I322" s="47">
        <f t="shared" ref="I322:AE323" si="289">I301+I266+I246+I222+I315</f>
        <v>3000</v>
      </c>
      <c r="J322" s="47">
        <f t="shared" si="289"/>
        <v>16317.5</v>
      </c>
      <c r="K322" s="47">
        <f t="shared" si="289"/>
        <v>8199.9</v>
      </c>
      <c r="L322" s="47">
        <f t="shared" si="289"/>
        <v>15931.5</v>
      </c>
      <c r="M322" s="47">
        <f t="shared" si="289"/>
        <v>7824.7</v>
      </c>
      <c r="N322" s="47">
        <f t="shared" si="289"/>
        <v>15927.5</v>
      </c>
      <c r="O322" s="47">
        <f t="shared" si="289"/>
        <v>16956.900000000001</v>
      </c>
      <c r="P322" s="47">
        <f t="shared" si="289"/>
        <v>19644.3</v>
      </c>
      <c r="Q322" s="47">
        <f t="shared" si="289"/>
        <v>12395.6</v>
      </c>
      <c r="R322" s="47">
        <f t="shared" si="289"/>
        <v>9553.9</v>
      </c>
      <c r="S322" s="47">
        <f t="shared" si="289"/>
        <v>0</v>
      </c>
      <c r="T322" s="47">
        <f t="shared" si="289"/>
        <v>0</v>
      </c>
      <c r="U322" s="47">
        <f t="shared" si="289"/>
        <v>0</v>
      </c>
      <c r="V322" s="47">
        <f t="shared" si="289"/>
        <v>0</v>
      </c>
      <c r="W322" s="47">
        <f t="shared" si="289"/>
        <v>0</v>
      </c>
      <c r="X322" s="47">
        <f t="shared" si="289"/>
        <v>10995.9</v>
      </c>
      <c r="Y322" s="47">
        <f t="shared" si="289"/>
        <v>0</v>
      </c>
      <c r="Z322" s="47">
        <f t="shared" si="289"/>
        <v>16120</v>
      </c>
      <c r="AA322" s="47">
        <f t="shared" si="289"/>
        <v>0</v>
      </c>
      <c r="AB322" s="47">
        <f t="shared" si="289"/>
        <v>15442.9</v>
      </c>
      <c r="AC322" s="47">
        <f t="shared" si="289"/>
        <v>0</v>
      </c>
      <c r="AD322" s="47">
        <f t="shared" si="289"/>
        <v>76363.8</v>
      </c>
      <c r="AE322" s="47">
        <f t="shared" si="289"/>
        <v>0</v>
      </c>
      <c r="AF322" s="38"/>
      <c r="AG322" s="1163"/>
      <c r="AH322" s="1163"/>
      <c r="AI322" s="1163"/>
      <c r="AJ322" s="1165"/>
      <c r="AK322" s="1165"/>
      <c r="AL322" s="1165"/>
      <c r="AM322" s="1165"/>
      <c r="AN322" s="1165"/>
      <c r="AO322" s="1165"/>
      <c r="AP322" s="1165"/>
      <c r="AQ322" s="1165"/>
      <c r="AR322" s="1165"/>
      <c r="AS322" s="1165"/>
      <c r="AT322" s="1165"/>
      <c r="AU322" s="1165"/>
      <c r="AV322" s="1165"/>
      <c r="AW322" s="1165"/>
      <c r="AX322" s="1165"/>
      <c r="AY322" s="1165"/>
      <c r="AZ322" s="1165"/>
      <c r="BA322" s="1165"/>
      <c r="BB322" s="1165"/>
      <c r="BC322" s="1165"/>
      <c r="BD322" s="1165"/>
      <c r="BE322" s="1165"/>
      <c r="BF322" s="1165"/>
      <c r="BG322" s="1165"/>
      <c r="BH322" s="1165"/>
      <c r="BI322" s="1165"/>
      <c r="BJ322" s="1165"/>
    </row>
    <row r="323" spans="1:62" ht="17.399999999999999" x14ac:dyDescent="0.3">
      <c r="A323" s="14" t="s">
        <v>28</v>
      </c>
      <c r="B323" s="47">
        <f t="shared" si="288"/>
        <v>172448.2</v>
      </c>
      <c r="C323" s="47">
        <f t="shared" si="288"/>
        <v>67440.800000000003</v>
      </c>
      <c r="D323" s="47">
        <f t="shared" si="288"/>
        <v>52383.399999999994</v>
      </c>
      <c r="E323" s="47">
        <f t="shared" si="288"/>
        <v>52383.399999999994</v>
      </c>
      <c r="F323" s="16">
        <f>E323/B323*100</f>
        <v>30.376310103555731</v>
      </c>
      <c r="G323" s="16">
        <f>E323/C323*100</f>
        <v>77.673159274504442</v>
      </c>
      <c r="H323" s="47">
        <f>H302+H267+H247+H223+H316</f>
        <v>7924.5999999999995</v>
      </c>
      <c r="I323" s="47">
        <f t="shared" si="289"/>
        <v>7912.9</v>
      </c>
      <c r="J323" s="47">
        <f t="shared" si="289"/>
        <v>13919.8</v>
      </c>
      <c r="K323" s="47">
        <f t="shared" si="289"/>
        <v>8922.7999999999993</v>
      </c>
      <c r="L323" s="47">
        <f t="shared" si="289"/>
        <v>11659.6</v>
      </c>
      <c r="M323" s="47">
        <f t="shared" si="289"/>
        <v>8471.6</v>
      </c>
      <c r="N323" s="47">
        <f t="shared" si="289"/>
        <v>11093.1</v>
      </c>
      <c r="O323" s="47">
        <f t="shared" si="289"/>
        <v>10310.199999999999</v>
      </c>
      <c r="P323" s="47">
        <f t="shared" si="289"/>
        <v>23627.9</v>
      </c>
      <c r="Q323" s="47">
        <f t="shared" si="289"/>
        <v>16765.900000000001</v>
      </c>
      <c r="R323" s="47">
        <f t="shared" si="289"/>
        <v>11341.9</v>
      </c>
      <c r="S323" s="47">
        <f t="shared" si="289"/>
        <v>0</v>
      </c>
      <c r="T323" s="47">
        <f t="shared" si="289"/>
        <v>28546.899999999998</v>
      </c>
      <c r="U323" s="47">
        <f t="shared" si="289"/>
        <v>0</v>
      </c>
      <c r="V323" s="47">
        <f t="shared" si="289"/>
        <v>29925</v>
      </c>
      <c r="W323" s="47">
        <f t="shared" si="289"/>
        <v>0</v>
      </c>
      <c r="X323" s="47">
        <f t="shared" si="289"/>
        <v>5383</v>
      </c>
      <c r="Y323" s="47">
        <f t="shared" si="289"/>
        <v>0</v>
      </c>
      <c r="Z323" s="47">
        <f t="shared" si="289"/>
        <v>8983.5999999999985</v>
      </c>
      <c r="AA323" s="47">
        <f t="shared" si="289"/>
        <v>0</v>
      </c>
      <c r="AB323" s="47">
        <f t="shared" si="289"/>
        <v>6206</v>
      </c>
      <c r="AC323" s="47">
        <f t="shared" si="289"/>
        <v>0</v>
      </c>
      <c r="AD323" s="47">
        <f t="shared" si="289"/>
        <v>13836.8</v>
      </c>
      <c r="AE323" s="47">
        <f t="shared" si="289"/>
        <v>0</v>
      </c>
      <c r="AF323" s="38"/>
      <c r="AG323" s="1163"/>
      <c r="AH323" s="1163"/>
      <c r="AI323" s="1163"/>
      <c r="AJ323" s="1165"/>
      <c r="AK323" s="1165"/>
      <c r="AL323" s="1165"/>
      <c r="AM323" s="1165"/>
      <c r="AN323" s="1165"/>
      <c r="AO323" s="1165"/>
      <c r="AP323" s="1165"/>
      <c r="AQ323" s="1165"/>
      <c r="AR323" s="1165"/>
      <c r="AS323" s="1165"/>
      <c r="AT323" s="1165"/>
      <c r="AU323" s="1165"/>
      <c r="AV323" s="1165"/>
      <c r="AW323" s="1165"/>
      <c r="AX323" s="1165"/>
      <c r="AY323" s="1165"/>
      <c r="AZ323" s="1165"/>
      <c r="BA323" s="1165"/>
      <c r="BB323" s="1165"/>
      <c r="BC323" s="1165"/>
      <c r="BD323" s="1165"/>
      <c r="BE323" s="1165"/>
      <c r="BF323" s="1165"/>
      <c r="BG323" s="1165"/>
      <c r="BH323" s="1165"/>
      <c r="BI323" s="1165"/>
      <c r="BJ323" s="1165"/>
    </row>
    <row r="324" spans="1:62" ht="34.799999999999997" x14ac:dyDescent="0.3">
      <c r="A324" s="14" t="s">
        <v>42</v>
      </c>
      <c r="B324" s="47">
        <f t="shared" ref="B324:E324" si="290">B303+B268+B248+B317</f>
        <v>8538.9</v>
      </c>
      <c r="C324" s="47">
        <f t="shared" si="290"/>
        <v>959.40000000000009</v>
      </c>
      <c r="D324" s="47">
        <f t="shared" si="290"/>
        <v>562.9</v>
      </c>
      <c r="E324" s="47">
        <f t="shared" si="290"/>
        <v>562.9</v>
      </c>
      <c r="F324" s="16">
        <f t="shared" ref="F324:F326" si="291">E324/B324*100</f>
        <v>6.5921840049655112</v>
      </c>
      <c r="G324" s="16">
        <f t="shared" ref="G324:G326" si="292">E324/C324*100</f>
        <v>58.672086720867199</v>
      </c>
      <c r="H324" s="47">
        <f>H303+H268+H248+H317</f>
        <v>117</v>
      </c>
      <c r="I324" s="47">
        <f t="shared" ref="I324:AE324" si="293">I303+I268+I248+I317</f>
        <v>117</v>
      </c>
      <c r="J324" s="47">
        <f t="shared" si="293"/>
        <v>222.3</v>
      </c>
      <c r="K324" s="47">
        <f t="shared" si="293"/>
        <v>6.8</v>
      </c>
      <c r="L324" s="47">
        <f t="shared" si="293"/>
        <v>222.3</v>
      </c>
      <c r="M324" s="47">
        <f t="shared" si="293"/>
        <v>81.599999999999994</v>
      </c>
      <c r="N324" s="47">
        <f t="shared" si="293"/>
        <v>222.3</v>
      </c>
      <c r="O324" s="47">
        <f t="shared" si="293"/>
        <v>195.6</v>
      </c>
      <c r="P324" s="47">
        <f t="shared" si="293"/>
        <v>175.5</v>
      </c>
      <c r="Q324" s="47">
        <f t="shared" si="293"/>
        <v>161.9</v>
      </c>
      <c r="R324" s="47">
        <f t="shared" si="293"/>
        <v>58.5</v>
      </c>
      <c r="S324" s="47">
        <f t="shared" si="293"/>
        <v>0</v>
      </c>
      <c r="T324" s="47">
        <f t="shared" si="293"/>
        <v>0</v>
      </c>
      <c r="U324" s="47">
        <f t="shared" si="293"/>
        <v>0</v>
      </c>
      <c r="V324" s="47">
        <f t="shared" si="293"/>
        <v>0</v>
      </c>
      <c r="W324" s="47">
        <f t="shared" si="293"/>
        <v>0</v>
      </c>
      <c r="X324" s="47">
        <f t="shared" si="293"/>
        <v>128.69999999999999</v>
      </c>
      <c r="Y324" s="47">
        <f t="shared" si="293"/>
        <v>0</v>
      </c>
      <c r="Z324" s="47">
        <f t="shared" si="293"/>
        <v>222.4</v>
      </c>
      <c r="AA324" s="47">
        <f t="shared" si="293"/>
        <v>0</v>
      </c>
      <c r="AB324" s="47">
        <f t="shared" si="293"/>
        <v>198.9</v>
      </c>
      <c r="AC324" s="47">
        <f t="shared" si="293"/>
        <v>0</v>
      </c>
      <c r="AD324" s="47">
        <f t="shared" si="293"/>
        <v>6971</v>
      </c>
      <c r="AE324" s="47">
        <f t="shared" si="293"/>
        <v>0</v>
      </c>
      <c r="AF324" s="38"/>
      <c r="AG324" s="1163"/>
      <c r="AH324" s="1163"/>
      <c r="AI324" s="1163"/>
      <c r="AJ324" s="1165"/>
      <c r="AK324" s="1165"/>
      <c r="AL324" s="1165"/>
      <c r="AM324" s="1165"/>
      <c r="AN324" s="1165"/>
      <c r="AO324" s="1165"/>
      <c r="AP324" s="1165"/>
      <c r="AQ324" s="1165"/>
      <c r="AR324" s="1165"/>
      <c r="AS324" s="1165"/>
      <c r="AT324" s="1165"/>
      <c r="AU324" s="1165"/>
      <c r="AV324" s="1165"/>
      <c r="AW324" s="1165"/>
      <c r="AX324" s="1165"/>
      <c r="AY324" s="1165"/>
      <c r="AZ324" s="1165"/>
      <c r="BA324" s="1165"/>
      <c r="BB324" s="1165"/>
      <c r="BC324" s="1165"/>
      <c r="BD324" s="1165"/>
      <c r="BE324" s="1165"/>
      <c r="BF324" s="1165"/>
      <c r="BG324" s="1165"/>
      <c r="BH324" s="1165"/>
      <c r="BI324" s="1165"/>
      <c r="BJ324" s="1165"/>
    </row>
    <row r="325" spans="1:62" ht="17.399999999999999" x14ac:dyDescent="0.3">
      <c r="A325" s="14" t="s">
        <v>29</v>
      </c>
      <c r="B325" s="47">
        <f t="shared" ref="B325:E326" si="294">B304+B269+B249+B224+B318</f>
        <v>15485.7</v>
      </c>
      <c r="C325" s="47">
        <f t="shared" si="294"/>
        <v>7936.4000000000005</v>
      </c>
      <c r="D325" s="47">
        <f t="shared" si="294"/>
        <v>4655.8999999999996</v>
      </c>
      <c r="E325" s="47">
        <f t="shared" si="294"/>
        <v>4655.8999999999996</v>
      </c>
      <c r="F325" s="16">
        <f t="shared" si="291"/>
        <v>30.065802643729374</v>
      </c>
      <c r="G325" s="16">
        <f t="shared" si="292"/>
        <v>58.665137845874696</v>
      </c>
      <c r="H325" s="47">
        <f>H304+H269+H249+H224+H318</f>
        <v>967.9</v>
      </c>
      <c r="I325" s="47">
        <f t="shared" ref="I325:AE326" si="295">I304+I269+I249+I224+I318</f>
        <v>967.9</v>
      </c>
      <c r="J325" s="47">
        <f t="shared" si="295"/>
        <v>1838.9</v>
      </c>
      <c r="K325" s="47">
        <f t="shared" si="295"/>
        <v>56.3</v>
      </c>
      <c r="L325" s="47">
        <f t="shared" si="295"/>
        <v>1838.9</v>
      </c>
      <c r="M325" s="47">
        <f t="shared" si="295"/>
        <v>674.9</v>
      </c>
      <c r="N325" s="47">
        <f t="shared" si="295"/>
        <v>1838.9</v>
      </c>
      <c r="O325" s="47">
        <f t="shared" si="295"/>
        <v>1618.5</v>
      </c>
      <c r="P325" s="47">
        <f t="shared" si="295"/>
        <v>1451.8</v>
      </c>
      <c r="Q325" s="47">
        <f t="shared" si="295"/>
        <v>1338.3</v>
      </c>
      <c r="R325" s="47">
        <f t="shared" si="295"/>
        <v>483.9</v>
      </c>
      <c r="S325" s="47">
        <f t="shared" si="295"/>
        <v>0</v>
      </c>
      <c r="T325" s="47">
        <f t="shared" si="295"/>
        <v>0</v>
      </c>
      <c r="U325" s="47">
        <f t="shared" si="295"/>
        <v>0</v>
      </c>
      <c r="V325" s="47">
        <f t="shared" si="295"/>
        <v>0</v>
      </c>
      <c r="W325" s="47">
        <f t="shared" si="295"/>
        <v>0</v>
      </c>
      <c r="X325" s="47">
        <f t="shared" si="295"/>
        <v>1064.5999999999999</v>
      </c>
      <c r="Y325" s="47">
        <f t="shared" si="295"/>
        <v>0</v>
      </c>
      <c r="Z325" s="47">
        <f t="shared" si="295"/>
        <v>1838.9</v>
      </c>
      <c r="AA325" s="47">
        <f t="shared" si="295"/>
        <v>0</v>
      </c>
      <c r="AB325" s="47">
        <f t="shared" si="295"/>
        <v>1645.4</v>
      </c>
      <c r="AC325" s="47">
        <f t="shared" si="295"/>
        <v>0</v>
      </c>
      <c r="AD325" s="47">
        <f t="shared" si="295"/>
        <v>2516.5</v>
      </c>
      <c r="AE325" s="47">
        <f t="shared" si="295"/>
        <v>0</v>
      </c>
      <c r="AF325" s="38"/>
      <c r="AG325" s="1163"/>
      <c r="AH325" s="1163"/>
      <c r="AI325" s="1163"/>
      <c r="AJ325" s="1165"/>
      <c r="AK325" s="1165"/>
      <c r="AL325" s="1165"/>
      <c r="AM325" s="1165"/>
      <c r="AN325" s="1165"/>
      <c r="AO325" s="1165"/>
      <c r="AP325" s="1165"/>
      <c r="AQ325" s="1165"/>
      <c r="AR325" s="1165"/>
      <c r="AS325" s="1165"/>
      <c r="AT325" s="1165"/>
      <c r="AU325" s="1165"/>
      <c r="AV325" s="1165"/>
      <c r="AW325" s="1165"/>
      <c r="AX325" s="1165"/>
      <c r="AY325" s="1165"/>
      <c r="AZ325" s="1165"/>
      <c r="BA325" s="1165"/>
      <c r="BB325" s="1165"/>
      <c r="BC325" s="1165"/>
      <c r="BD325" s="1165"/>
      <c r="BE325" s="1165"/>
      <c r="BF325" s="1165"/>
      <c r="BG325" s="1165"/>
      <c r="BH325" s="1165"/>
      <c r="BI325" s="1165"/>
      <c r="BJ325" s="1165"/>
    </row>
    <row r="326" spans="1:62" ht="17.399999999999999" x14ac:dyDescent="0.3">
      <c r="A326" s="14" t="s">
        <v>30</v>
      </c>
      <c r="B326" s="47">
        <f t="shared" si="294"/>
        <v>50000</v>
      </c>
      <c r="C326" s="47">
        <f t="shared" si="294"/>
        <v>25000</v>
      </c>
      <c r="D326" s="47">
        <f t="shared" si="294"/>
        <v>50000</v>
      </c>
      <c r="E326" s="47">
        <f t="shared" si="294"/>
        <v>25000</v>
      </c>
      <c r="F326" s="16">
        <f t="shared" si="291"/>
        <v>50</v>
      </c>
      <c r="G326" s="16">
        <f t="shared" si="292"/>
        <v>100</v>
      </c>
      <c r="H326" s="47">
        <f>H305+H270+H250+H225+H319</f>
        <v>0</v>
      </c>
      <c r="I326" s="47">
        <f t="shared" si="295"/>
        <v>0</v>
      </c>
      <c r="J326" s="47">
        <f t="shared" si="295"/>
        <v>0</v>
      </c>
      <c r="K326" s="47">
        <f t="shared" si="295"/>
        <v>0</v>
      </c>
      <c r="L326" s="47">
        <f t="shared" si="295"/>
        <v>0</v>
      </c>
      <c r="M326" s="47">
        <f t="shared" si="295"/>
        <v>0</v>
      </c>
      <c r="N326" s="47">
        <f t="shared" si="295"/>
        <v>25000</v>
      </c>
      <c r="O326" s="47">
        <f t="shared" si="295"/>
        <v>0</v>
      </c>
      <c r="P326" s="47">
        <f t="shared" si="295"/>
        <v>0</v>
      </c>
      <c r="Q326" s="47">
        <f t="shared" si="295"/>
        <v>25000</v>
      </c>
      <c r="R326" s="47">
        <f t="shared" si="295"/>
        <v>0</v>
      </c>
      <c r="S326" s="47">
        <f t="shared" si="295"/>
        <v>0</v>
      </c>
      <c r="T326" s="47">
        <f t="shared" si="295"/>
        <v>0</v>
      </c>
      <c r="U326" s="47">
        <f t="shared" si="295"/>
        <v>0</v>
      </c>
      <c r="V326" s="47">
        <f t="shared" si="295"/>
        <v>0</v>
      </c>
      <c r="W326" s="47">
        <f t="shared" si="295"/>
        <v>0</v>
      </c>
      <c r="X326" s="47">
        <f t="shared" si="295"/>
        <v>25000</v>
      </c>
      <c r="Y326" s="47">
        <f t="shared" si="295"/>
        <v>0</v>
      </c>
      <c r="Z326" s="47">
        <f t="shared" si="295"/>
        <v>0</v>
      </c>
      <c r="AA326" s="47">
        <f t="shared" si="295"/>
        <v>0</v>
      </c>
      <c r="AB326" s="47">
        <f t="shared" si="295"/>
        <v>0</v>
      </c>
      <c r="AC326" s="47">
        <f t="shared" si="295"/>
        <v>0</v>
      </c>
      <c r="AD326" s="47">
        <f t="shared" si="295"/>
        <v>0</v>
      </c>
      <c r="AE326" s="47">
        <f t="shared" si="295"/>
        <v>0</v>
      </c>
      <c r="AF326" s="38"/>
      <c r="AG326" s="1163"/>
      <c r="AH326" s="1163"/>
      <c r="AI326" s="1163"/>
      <c r="AJ326" s="1165"/>
      <c r="AK326" s="1165"/>
      <c r="AL326" s="1165"/>
      <c r="AM326" s="1165"/>
      <c r="AN326" s="1165"/>
      <c r="AO326" s="1165"/>
      <c r="AP326" s="1165"/>
      <c r="AQ326" s="1165"/>
      <c r="AR326" s="1165"/>
      <c r="AS326" s="1165"/>
      <c r="AT326" s="1165"/>
      <c r="AU326" s="1165"/>
      <c r="AV326" s="1165"/>
      <c r="AW326" s="1165"/>
      <c r="AX326" s="1165"/>
      <c r="AY326" s="1165"/>
      <c r="AZ326" s="1165"/>
      <c r="BA326" s="1165"/>
      <c r="BB326" s="1165"/>
      <c r="BC326" s="1165"/>
      <c r="BD326" s="1165"/>
      <c r="BE326" s="1165"/>
      <c r="BF326" s="1165"/>
      <c r="BG326" s="1165"/>
      <c r="BH326" s="1165"/>
      <c r="BI326" s="1165"/>
      <c r="BJ326" s="1165"/>
    </row>
    <row r="327" spans="1:62" ht="18" x14ac:dyDescent="0.35">
      <c r="A327" s="17"/>
      <c r="B327" s="40"/>
      <c r="C327" s="40"/>
      <c r="D327" s="40"/>
      <c r="E327" s="40"/>
      <c r="F327" s="40"/>
      <c r="G327" s="40"/>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52"/>
      <c r="AG327" s="1163"/>
      <c r="AH327" s="1163"/>
      <c r="AI327" s="1163"/>
      <c r="AJ327" s="1165"/>
      <c r="AK327" s="1165"/>
      <c r="AL327" s="1165"/>
      <c r="AM327" s="1165"/>
      <c r="AN327" s="1165"/>
      <c r="AO327" s="1165"/>
      <c r="AP327" s="1165"/>
      <c r="AQ327" s="1165"/>
      <c r="AR327" s="1165"/>
      <c r="AS327" s="1165"/>
      <c r="AT327" s="1165"/>
      <c r="AU327" s="1165"/>
      <c r="AV327" s="1165"/>
      <c r="AW327" s="1165"/>
      <c r="AX327" s="1165"/>
      <c r="AY327" s="1165"/>
      <c r="AZ327" s="1165"/>
      <c r="BA327" s="1165"/>
      <c r="BB327" s="1165"/>
      <c r="BC327" s="1165"/>
      <c r="BD327" s="1165"/>
      <c r="BE327" s="1165"/>
      <c r="BF327" s="1165"/>
      <c r="BG327" s="1165"/>
      <c r="BH327" s="1165"/>
      <c r="BI327" s="1165"/>
      <c r="BJ327" s="1165"/>
    </row>
    <row r="328" spans="1:62" ht="18" x14ac:dyDescent="0.3">
      <c r="A328" s="54" t="s">
        <v>82</v>
      </c>
      <c r="B328" s="11">
        <f>B329+B330+B332+B333</f>
        <v>2724392.8300000005</v>
      </c>
      <c r="C328" s="11">
        <f>C329+C330+C332+C333</f>
        <v>1412583.7000000002</v>
      </c>
      <c r="D328" s="11">
        <f>D329+D330+D332+D333</f>
        <v>1377750.2</v>
      </c>
      <c r="E328" s="11">
        <f>E329+E330+E332+E333</f>
        <v>1352750.2</v>
      </c>
      <c r="F328" s="16">
        <f t="shared" ref="F328:F333" si="296">E328/B328*100</f>
        <v>49.653272652314229</v>
      </c>
      <c r="G328" s="16">
        <f>E328/C328*100</f>
        <v>95.764250996241842</v>
      </c>
      <c r="H328" s="11">
        <f>H329+H330+H332+H333</f>
        <v>180717.5</v>
      </c>
      <c r="I328" s="11">
        <f t="shared" ref="I328:AE328" si="297">I329+I330+I332+I333</f>
        <v>164847.6</v>
      </c>
      <c r="J328" s="11">
        <f t="shared" si="297"/>
        <v>301654.10000000003</v>
      </c>
      <c r="K328" s="11">
        <f t="shared" si="297"/>
        <v>274947.8</v>
      </c>
      <c r="L328" s="11">
        <f t="shared" si="297"/>
        <v>243953.7</v>
      </c>
      <c r="M328" s="11">
        <f t="shared" si="297"/>
        <v>236304.40000000002</v>
      </c>
      <c r="N328" s="11">
        <f t="shared" si="297"/>
        <v>270273.90000000002</v>
      </c>
      <c r="O328" s="11">
        <f t="shared" si="297"/>
        <v>237628.69999999998</v>
      </c>
      <c r="P328" s="11">
        <f t="shared" si="297"/>
        <v>443902.10000000003</v>
      </c>
      <c r="Q328" s="11">
        <f t="shared" si="297"/>
        <v>439023.7</v>
      </c>
      <c r="R328" s="11">
        <f t="shared" si="297"/>
        <v>223986.93</v>
      </c>
      <c r="S328" s="11">
        <f t="shared" si="297"/>
        <v>0</v>
      </c>
      <c r="T328" s="11">
        <f t="shared" si="297"/>
        <v>162047.59999999998</v>
      </c>
      <c r="U328" s="11">
        <f t="shared" si="297"/>
        <v>0</v>
      </c>
      <c r="V328" s="11">
        <f t="shared" si="297"/>
        <v>120512.40000000001</v>
      </c>
      <c r="W328" s="11">
        <f t="shared" si="297"/>
        <v>0</v>
      </c>
      <c r="X328" s="11">
        <f t="shared" si="297"/>
        <v>183039.19999999998</v>
      </c>
      <c r="Y328" s="11">
        <f t="shared" si="297"/>
        <v>0</v>
      </c>
      <c r="Z328" s="11">
        <f t="shared" si="297"/>
        <v>178634.59999999998</v>
      </c>
      <c r="AA328" s="11">
        <f t="shared" si="297"/>
        <v>0</v>
      </c>
      <c r="AB328" s="11">
        <f t="shared" si="297"/>
        <v>155449</v>
      </c>
      <c r="AC328" s="11">
        <f t="shared" si="297"/>
        <v>0</v>
      </c>
      <c r="AD328" s="11">
        <f t="shared" si="297"/>
        <v>260221.80000000002</v>
      </c>
      <c r="AE328" s="11">
        <f t="shared" si="297"/>
        <v>0</v>
      </c>
      <c r="AF328" s="39"/>
      <c r="AG328" s="1163"/>
      <c r="AH328" s="1163"/>
      <c r="AI328" s="1163"/>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row>
    <row r="329" spans="1:62" ht="18" x14ac:dyDescent="0.3">
      <c r="A329" s="14" t="s">
        <v>27</v>
      </c>
      <c r="B329" s="11">
        <f t="shared" ref="B329:E330" si="298">B322+B215+B129</f>
        <v>1852612.2000000002</v>
      </c>
      <c r="C329" s="11">
        <f t="shared" si="298"/>
        <v>994447.60000000009</v>
      </c>
      <c r="D329" s="11">
        <f t="shared" si="298"/>
        <v>944204.50000000012</v>
      </c>
      <c r="E329" s="11">
        <f t="shared" si="298"/>
        <v>944204.50000000012</v>
      </c>
      <c r="F329" s="16">
        <f t="shared" si="296"/>
        <v>50.966116923984416</v>
      </c>
      <c r="G329" s="16">
        <f t="shared" ref="G329:G333" si="299">E329/C329*100</f>
        <v>94.947637261128691</v>
      </c>
      <c r="H329" s="11">
        <f>H322+H215+H129</f>
        <v>110864.7</v>
      </c>
      <c r="I329" s="11">
        <f t="shared" ref="I329:AE329" si="300">I322+I215+I129</f>
        <v>100670.7</v>
      </c>
      <c r="J329" s="11">
        <f t="shared" si="300"/>
        <v>194836.1</v>
      </c>
      <c r="K329" s="11">
        <f t="shared" si="300"/>
        <v>176940.6</v>
      </c>
      <c r="L329" s="11">
        <f t="shared" si="300"/>
        <v>172729</v>
      </c>
      <c r="M329" s="11">
        <f t="shared" si="300"/>
        <v>166185.50000000003</v>
      </c>
      <c r="N329" s="11">
        <f t="shared" si="300"/>
        <v>167130.9</v>
      </c>
      <c r="O329" s="11">
        <f t="shared" si="300"/>
        <v>161482.09999999998</v>
      </c>
      <c r="P329" s="11">
        <f t="shared" si="300"/>
        <v>350364.7</v>
      </c>
      <c r="Q329" s="11">
        <f t="shared" si="300"/>
        <v>338925.6</v>
      </c>
      <c r="R329" s="11">
        <f t="shared" si="300"/>
        <v>171154.9</v>
      </c>
      <c r="S329" s="11">
        <f t="shared" si="300"/>
        <v>0</v>
      </c>
      <c r="T329" s="11">
        <f t="shared" si="300"/>
        <v>102682.2</v>
      </c>
      <c r="U329" s="11">
        <f t="shared" si="300"/>
        <v>0</v>
      </c>
      <c r="V329" s="11">
        <f t="shared" si="300"/>
        <v>68142.3</v>
      </c>
      <c r="W329" s="11">
        <f t="shared" si="300"/>
        <v>0</v>
      </c>
      <c r="X329" s="11">
        <f t="shared" si="300"/>
        <v>110808.5</v>
      </c>
      <c r="Y329" s="11">
        <f t="shared" si="300"/>
        <v>0</v>
      </c>
      <c r="Z329" s="11">
        <f t="shared" si="300"/>
        <v>126090.59999999999</v>
      </c>
      <c r="AA329" s="11">
        <f t="shared" si="300"/>
        <v>0</v>
      </c>
      <c r="AB329" s="11">
        <f t="shared" si="300"/>
        <v>110842.29999999999</v>
      </c>
      <c r="AC329" s="11">
        <f t="shared" si="300"/>
        <v>0</v>
      </c>
      <c r="AD329" s="11">
        <f t="shared" si="300"/>
        <v>166966</v>
      </c>
      <c r="AE329" s="11">
        <f t="shared" si="300"/>
        <v>0</v>
      </c>
      <c r="AF329" s="39"/>
      <c r="AG329" s="1163"/>
      <c r="AH329" s="1163"/>
      <c r="AI329" s="1163"/>
      <c r="AJ329" s="1165"/>
      <c r="AK329" s="1165"/>
      <c r="AL329" s="1165"/>
      <c r="AM329" s="1165"/>
      <c r="AN329" s="1165"/>
      <c r="AO329" s="1165"/>
      <c r="AP329" s="1165"/>
      <c r="AQ329" s="1165"/>
      <c r="AR329" s="1165"/>
      <c r="AS329" s="1165"/>
      <c r="AT329" s="1165"/>
      <c r="AU329" s="1165"/>
      <c r="AV329" s="1165"/>
      <c r="AW329" s="1165"/>
      <c r="AX329" s="1165"/>
      <c r="AY329" s="1165"/>
      <c r="AZ329" s="1165"/>
      <c r="BA329" s="1165"/>
      <c r="BB329" s="1165"/>
      <c r="BC329" s="1165"/>
      <c r="BD329" s="1165"/>
      <c r="BE329" s="1165"/>
      <c r="BF329" s="1165"/>
      <c r="BG329" s="1165"/>
      <c r="BH329" s="1165"/>
      <c r="BI329" s="1165"/>
      <c r="BJ329" s="1165"/>
    </row>
    <row r="330" spans="1:62" ht="18" x14ac:dyDescent="0.3">
      <c r="A330" s="14" t="s">
        <v>28</v>
      </c>
      <c r="B330" s="11">
        <f t="shared" si="298"/>
        <v>746222.6</v>
      </c>
      <c r="C330" s="11">
        <f t="shared" si="298"/>
        <v>342572.5</v>
      </c>
      <c r="D330" s="11">
        <f t="shared" si="298"/>
        <v>346351.5</v>
      </c>
      <c r="E330" s="11">
        <f t="shared" si="298"/>
        <v>346351.5</v>
      </c>
      <c r="F330" s="16">
        <f t="shared" si="296"/>
        <v>46.413965484293826</v>
      </c>
      <c r="G330" s="16">
        <f t="shared" si="299"/>
        <v>101.10312415620051</v>
      </c>
      <c r="H330" s="11">
        <f t="shared" ref="H330:AE330" si="301">H323+H216+H130</f>
        <v>64809.600000000006</v>
      </c>
      <c r="I330" s="11">
        <f t="shared" si="301"/>
        <v>63209</v>
      </c>
      <c r="J330" s="11">
        <f t="shared" si="301"/>
        <v>94878.799999999988</v>
      </c>
      <c r="K330" s="11">
        <f t="shared" si="301"/>
        <v>87959.3</v>
      </c>
      <c r="L330" s="11">
        <f t="shared" si="301"/>
        <v>65310.5</v>
      </c>
      <c r="M330" s="11">
        <f t="shared" si="301"/>
        <v>62124.299999999996</v>
      </c>
      <c r="N330" s="11">
        <f t="shared" si="301"/>
        <v>68228.800000000003</v>
      </c>
      <c r="O330" s="11">
        <f t="shared" si="301"/>
        <v>66661.5</v>
      </c>
      <c r="P330" s="11">
        <f t="shared" si="301"/>
        <v>75784.600000000006</v>
      </c>
      <c r="Q330" s="11">
        <f t="shared" si="301"/>
        <v>66399.399999999994</v>
      </c>
      <c r="R330" s="11">
        <f t="shared" si="301"/>
        <v>52227.899999999994</v>
      </c>
      <c r="S330" s="11">
        <f t="shared" si="301"/>
        <v>0</v>
      </c>
      <c r="T330" s="11">
        <f t="shared" si="301"/>
        <v>59365.399999999994</v>
      </c>
      <c r="U330" s="11">
        <f t="shared" si="301"/>
        <v>0</v>
      </c>
      <c r="V330" s="11">
        <f t="shared" si="301"/>
        <v>52370.100000000006</v>
      </c>
      <c r="W330" s="11">
        <f t="shared" si="301"/>
        <v>0</v>
      </c>
      <c r="X330" s="11">
        <f t="shared" si="301"/>
        <v>42090.799999999996</v>
      </c>
      <c r="Y330" s="11">
        <f t="shared" si="301"/>
        <v>0</v>
      </c>
      <c r="Z330" s="11">
        <f t="shared" si="301"/>
        <v>45606.5</v>
      </c>
      <c r="AA330" s="11">
        <f t="shared" si="301"/>
        <v>0</v>
      </c>
      <c r="AB330" s="11">
        <f t="shared" si="301"/>
        <v>38886.1</v>
      </c>
      <c r="AC330" s="11">
        <f t="shared" si="301"/>
        <v>0</v>
      </c>
      <c r="AD330" s="11">
        <f t="shared" si="301"/>
        <v>86663.5</v>
      </c>
      <c r="AE330" s="11">
        <f t="shared" si="301"/>
        <v>0</v>
      </c>
      <c r="AF330" s="39"/>
      <c r="AG330" s="1163"/>
      <c r="AH330" s="1163"/>
      <c r="AI330" s="1163"/>
      <c r="AJ330" s="1165"/>
      <c r="AK330" s="1165"/>
      <c r="AL330" s="1165"/>
      <c r="AM330" s="1165"/>
      <c r="AN330" s="1165"/>
      <c r="AO330" s="1165"/>
      <c r="AP330" s="1165"/>
      <c r="AQ330" s="1165"/>
      <c r="AR330" s="1165"/>
      <c r="AS330" s="1165"/>
      <c r="AT330" s="1165"/>
      <c r="AU330" s="1165"/>
      <c r="AV330" s="1165"/>
      <c r="AW330" s="1165"/>
      <c r="AX330" s="1165"/>
      <c r="AY330" s="1165"/>
      <c r="AZ330" s="1165"/>
      <c r="BA330" s="1165"/>
      <c r="BB330" s="1165"/>
      <c r="BC330" s="1165"/>
      <c r="BD330" s="1165"/>
      <c r="BE330" s="1165"/>
      <c r="BF330" s="1165"/>
      <c r="BG330" s="1165"/>
      <c r="BH330" s="1165"/>
      <c r="BI330" s="1165"/>
      <c r="BJ330" s="1165"/>
    </row>
    <row r="331" spans="1:62" ht="34.799999999999997" x14ac:dyDescent="0.3">
      <c r="A331" s="14" t="s">
        <v>42</v>
      </c>
      <c r="B331" s="11">
        <f t="shared" ref="B331:E331" si="302">B324+B131</f>
        <v>12687.2</v>
      </c>
      <c r="C331" s="11">
        <f t="shared" si="302"/>
        <v>1293.4000000000001</v>
      </c>
      <c r="D331" s="11">
        <f t="shared" si="302"/>
        <v>896.9</v>
      </c>
      <c r="E331" s="11">
        <f t="shared" si="302"/>
        <v>896.9</v>
      </c>
      <c r="F331" s="16">
        <f t="shared" si="296"/>
        <v>7.0693297181411179</v>
      </c>
      <c r="G331" s="16">
        <f t="shared" si="299"/>
        <v>69.344363692593163</v>
      </c>
      <c r="H331" s="11">
        <f>H324+H131</f>
        <v>117</v>
      </c>
      <c r="I331" s="11">
        <f t="shared" ref="I331:AE331" si="303">I324+I131</f>
        <v>117</v>
      </c>
      <c r="J331" s="11">
        <f t="shared" si="303"/>
        <v>222.3</v>
      </c>
      <c r="K331" s="11">
        <f t="shared" si="303"/>
        <v>6.8</v>
      </c>
      <c r="L331" s="11">
        <f t="shared" si="303"/>
        <v>222.3</v>
      </c>
      <c r="M331" s="11">
        <f t="shared" si="303"/>
        <v>81.599999999999994</v>
      </c>
      <c r="N331" s="11">
        <f t="shared" si="303"/>
        <v>556.29999999999995</v>
      </c>
      <c r="O331" s="11">
        <f t="shared" si="303"/>
        <v>529.6</v>
      </c>
      <c r="P331" s="11">
        <f t="shared" si="303"/>
        <v>175.5</v>
      </c>
      <c r="Q331" s="11">
        <f t="shared" si="303"/>
        <v>161.9</v>
      </c>
      <c r="R331" s="11">
        <f t="shared" si="303"/>
        <v>58.5</v>
      </c>
      <c r="S331" s="11">
        <f t="shared" si="303"/>
        <v>0</v>
      </c>
      <c r="T331" s="11">
        <f t="shared" si="303"/>
        <v>129.30000000000001</v>
      </c>
      <c r="U331" s="11">
        <f t="shared" si="303"/>
        <v>0</v>
      </c>
      <c r="V331" s="11">
        <f t="shared" si="303"/>
        <v>0</v>
      </c>
      <c r="W331" s="11">
        <f t="shared" si="303"/>
        <v>0</v>
      </c>
      <c r="X331" s="11">
        <f t="shared" si="303"/>
        <v>128.69999999999999</v>
      </c>
      <c r="Y331" s="11">
        <f t="shared" si="303"/>
        <v>0</v>
      </c>
      <c r="Z331" s="11">
        <f t="shared" si="303"/>
        <v>222.4</v>
      </c>
      <c r="AA331" s="11">
        <f t="shared" si="303"/>
        <v>0</v>
      </c>
      <c r="AB331" s="11">
        <f t="shared" si="303"/>
        <v>198.9</v>
      </c>
      <c r="AC331" s="11">
        <f t="shared" si="303"/>
        <v>0</v>
      </c>
      <c r="AD331" s="11">
        <f t="shared" si="303"/>
        <v>10656</v>
      </c>
      <c r="AE331" s="11">
        <f t="shared" si="303"/>
        <v>0</v>
      </c>
      <c r="AF331" s="39"/>
      <c r="AG331" s="1163"/>
      <c r="AH331" s="1163"/>
      <c r="AI331" s="1163"/>
      <c r="AJ331" s="1165"/>
      <c r="AK331" s="1165"/>
      <c r="AL331" s="1165"/>
      <c r="AM331" s="1165"/>
      <c r="AN331" s="1165"/>
      <c r="AO331" s="1165"/>
      <c r="AP331" s="1165"/>
      <c r="AQ331" s="1165"/>
      <c r="AR331" s="1165"/>
      <c r="AS331" s="1165"/>
      <c r="AT331" s="1165"/>
      <c r="AU331" s="1165"/>
      <c r="AV331" s="1165"/>
      <c r="AW331" s="1165"/>
      <c r="AX331" s="1165"/>
      <c r="AY331" s="1165"/>
      <c r="AZ331" s="1165"/>
      <c r="BA331" s="1165"/>
      <c r="BB331" s="1165"/>
      <c r="BC331" s="1165"/>
      <c r="BD331" s="1165"/>
      <c r="BE331" s="1165"/>
      <c r="BF331" s="1165"/>
      <c r="BG331" s="1165"/>
      <c r="BH331" s="1165"/>
      <c r="BI331" s="1165"/>
      <c r="BJ331" s="1165"/>
    </row>
    <row r="332" spans="1:62" ht="18" x14ac:dyDescent="0.3">
      <c r="A332" s="14" t="s">
        <v>29</v>
      </c>
      <c r="B332" s="11">
        <f t="shared" ref="B332:E333" si="304">B325+B217+B132</f>
        <v>65412.2</v>
      </c>
      <c r="C332" s="11">
        <f t="shared" si="304"/>
        <v>40538.6</v>
      </c>
      <c r="D332" s="11">
        <f t="shared" si="304"/>
        <v>27478.800000000003</v>
      </c>
      <c r="E332" s="11">
        <f t="shared" si="304"/>
        <v>27478.800000000003</v>
      </c>
      <c r="F332" s="16">
        <f t="shared" si="296"/>
        <v>42.008677280385008</v>
      </c>
      <c r="G332" s="16">
        <f t="shared" si="299"/>
        <v>67.784284607756575</v>
      </c>
      <c r="H332" s="11">
        <f t="shared" ref="H332:AE333" si="305">H325+H217+H132</f>
        <v>5043.2</v>
      </c>
      <c r="I332" s="11">
        <f t="shared" si="305"/>
        <v>967.9</v>
      </c>
      <c r="J332" s="11">
        <f t="shared" si="305"/>
        <v>5914.2000000000007</v>
      </c>
      <c r="K332" s="11">
        <f t="shared" si="305"/>
        <v>7746.1</v>
      </c>
      <c r="L332" s="11">
        <f t="shared" si="305"/>
        <v>5914.2000000000007</v>
      </c>
      <c r="M332" s="11">
        <f t="shared" si="305"/>
        <v>4581</v>
      </c>
      <c r="N332" s="11">
        <f t="shared" si="305"/>
        <v>5914.2000000000007</v>
      </c>
      <c r="O332" s="11">
        <f t="shared" si="305"/>
        <v>5485.1</v>
      </c>
      <c r="P332" s="11">
        <f t="shared" si="305"/>
        <v>17752.8</v>
      </c>
      <c r="Q332" s="11">
        <f t="shared" si="305"/>
        <v>8698.6999999999989</v>
      </c>
      <c r="R332" s="11">
        <f t="shared" si="305"/>
        <v>483.9</v>
      </c>
      <c r="S332" s="11">
        <f t="shared" si="305"/>
        <v>0</v>
      </c>
      <c r="T332" s="11">
        <f t="shared" si="305"/>
        <v>0</v>
      </c>
      <c r="U332" s="11">
        <f t="shared" si="305"/>
        <v>0</v>
      </c>
      <c r="V332" s="11">
        <f t="shared" si="305"/>
        <v>0</v>
      </c>
      <c r="W332" s="11">
        <f t="shared" si="305"/>
        <v>0</v>
      </c>
      <c r="X332" s="11">
        <f t="shared" si="305"/>
        <v>5139.8999999999996</v>
      </c>
      <c r="Y332" s="11">
        <f t="shared" si="305"/>
        <v>0</v>
      </c>
      <c r="Z332" s="11">
        <f t="shared" si="305"/>
        <v>6937.5</v>
      </c>
      <c r="AA332" s="11">
        <f t="shared" si="305"/>
        <v>0</v>
      </c>
      <c r="AB332" s="11">
        <f t="shared" si="305"/>
        <v>5720.6</v>
      </c>
      <c r="AC332" s="11">
        <f t="shared" si="305"/>
        <v>0</v>
      </c>
      <c r="AD332" s="11">
        <f t="shared" si="305"/>
        <v>6591.7</v>
      </c>
      <c r="AE332" s="11">
        <f t="shared" si="305"/>
        <v>0</v>
      </c>
      <c r="AF332" s="39"/>
      <c r="AG332" s="1163"/>
      <c r="AH332" s="1163"/>
      <c r="AI332" s="1163"/>
      <c r="AJ332" s="1165"/>
      <c r="AK332" s="1165"/>
      <c r="AL332" s="1165"/>
      <c r="AM332" s="1165"/>
      <c r="AN332" s="1165"/>
      <c r="AO332" s="1165"/>
      <c r="AP332" s="1165"/>
      <c r="AQ332" s="1165"/>
      <c r="AR332" s="1165"/>
      <c r="AS332" s="1165"/>
      <c r="AT332" s="1165"/>
      <c r="AU332" s="1165"/>
      <c r="AV332" s="1165"/>
      <c r="AW332" s="1165"/>
      <c r="AX332" s="1165"/>
      <c r="AY332" s="1165"/>
      <c r="AZ332" s="1165"/>
      <c r="BA332" s="1165"/>
      <c r="BB332" s="1165"/>
      <c r="BC332" s="1165"/>
      <c r="BD332" s="1165"/>
      <c r="BE332" s="1165"/>
      <c r="BF332" s="1165"/>
      <c r="BG332" s="1165"/>
      <c r="BH332" s="1165"/>
      <c r="BI332" s="1165"/>
      <c r="BJ332" s="1165"/>
    </row>
    <row r="333" spans="1:62" ht="18" x14ac:dyDescent="0.3">
      <c r="A333" s="14" t="s">
        <v>30</v>
      </c>
      <c r="B333" s="56">
        <f t="shared" si="304"/>
        <v>60145.83</v>
      </c>
      <c r="C333" s="56">
        <f t="shared" si="304"/>
        <v>35025</v>
      </c>
      <c r="D333" s="56">
        <f t="shared" si="304"/>
        <v>59715.4</v>
      </c>
      <c r="E333" s="56">
        <f t="shared" si="304"/>
        <v>34715.4</v>
      </c>
      <c r="F333" s="16">
        <f t="shared" si="296"/>
        <v>57.718714664009127</v>
      </c>
      <c r="G333" s="16">
        <f t="shared" si="299"/>
        <v>99.116059957173448</v>
      </c>
      <c r="H333" s="56">
        <f t="shared" si="305"/>
        <v>0</v>
      </c>
      <c r="I333" s="56">
        <f t="shared" si="305"/>
        <v>0</v>
      </c>
      <c r="J333" s="56">
        <f t="shared" si="305"/>
        <v>6025</v>
      </c>
      <c r="K333" s="56">
        <f t="shared" si="305"/>
        <v>2301.8000000000002</v>
      </c>
      <c r="L333" s="56">
        <f t="shared" si="305"/>
        <v>0</v>
      </c>
      <c r="M333" s="56">
        <f t="shared" si="305"/>
        <v>3413.6</v>
      </c>
      <c r="N333" s="56">
        <f t="shared" si="305"/>
        <v>29000</v>
      </c>
      <c r="O333" s="56">
        <f t="shared" si="305"/>
        <v>4000</v>
      </c>
      <c r="P333" s="56">
        <f t="shared" si="305"/>
        <v>0</v>
      </c>
      <c r="Q333" s="56">
        <f t="shared" si="305"/>
        <v>25000</v>
      </c>
      <c r="R333" s="56">
        <f t="shared" si="305"/>
        <v>120.23</v>
      </c>
      <c r="S333" s="56">
        <f t="shared" si="305"/>
        <v>0</v>
      </c>
      <c r="T333" s="56">
        <f t="shared" si="305"/>
        <v>0</v>
      </c>
      <c r="U333" s="56">
        <f t="shared" si="305"/>
        <v>0</v>
      </c>
      <c r="V333" s="56">
        <f t="shared" si="305"/>
        <v>0</v>
      </c>
      <c r="W333" s="56">
        <f t="shared" si="305"/>
        <v>0</v>
      </c>
      <c r="X333" s="56">
        <f t="shared" si="305"/>
        <v>25000</v>
      </c>
      <c r="Y333" s="56">
        <f t="shared" si="305"/>
        <v>0</v>
      </c>
      <c r="Z333" s="56">
        <f t="shared" si="305"/>
        <v>0</v>
      </c>
      <c r="AA333" s="56">
        <f t="shared" si="305"/>
        <v>0</v>
      </c>
      <c r="AB333" s="56">
        <f t="shared" si="305"/>
        <v>0</v>
      </c>
      <c r="AC333" s="56">
        <f t="shared" si="305"/>
        <v>0</v>
      </c>
      <c r="AD333" s="56">
        <f t="shared" si="305"/>
        <v>0.6</v>
      </c>
      <c r="AE333" s="56">
        <f t="shared" si="305"/>
        <v>0</v>
      </c>
      <c r="AF333" s="39"/>
      <c r="AG333" s="1163"/>
      <c r="AH333" s="1163"/>
      <c r="AI333" s="1163"/>
      <c r="AJ333" s="1165"/>
      <c r="AK333" s="1165"/>
      <c r="AL333" s="1165"/>
      <c r="AM333" s="1165"/>
      <c r="AN333" s="1165"/>
      <c r="AO333" s="1165"/>
      <c r="AP333" s="1165"/>
      <c r="AQ333" s="1165"/>
      <c r="AR333" s="1165"/>
      <c r="AS333" s="1165"/>
      <c r="AT333" s="1165"/>
      <c r="AU333" s="1165"/>
      <c r="AV333" s="1165"/>
      <c r="AW333" s="1165"/>
      <c r="AX333" s="1165"/>
      <c r="AY333" s="1165"/>
      <c r="AZ333" s="1165"/>
      <c r="BA333" s="1165"/>
      <c r="BB333" s="1165"/>
      <c r="BC333" s="1165"/>
      <c r="BD333" s="1165"/>
      <c r="BE333" s="1165"/>
      <c r="BF333" s="1165"/>
      <c r="BG333" s="1165"/>
      <c r="BH333" s="1165"/>
      <c r="BI333" s="1165"/>
      <c r="BJ333" s="1165"/>
    </row>
    <row r="334" spans="1:62" ht="15.6" x14ac:dyDescent="0.3">
      <c r="A334" s="1"/>
      <c r="B334" s="2"/>
      <c r="C334" s="2"/>
      <c r="D334" s="2"/>
      <c r="E334" s="2"/>
      <c r="F334" s="2"/>
      <c r="G334" s="2"/>
      <c r="H334" s="2"/>
      <c r="I334" s="2"/>
      <c r="J334" s="2"/>
      <c r="K334" s="2"/>
      <c r="L334" s="2"/>
      <c r="M334" s="2"/>
      <c r="N334" s="2"/>
      <c r="O334" s="2"/>
      <c r="P334" s="2"/>
      <c r="Q334" s="2"/>
      <c r="R334" s="2"/>
      <c r="S334" s="2"/>
      <c r="T334" s="4"/>
      <c r="U334" s="4"/>
      <c r="V334" s="4"/>
      <c r="W334" s="4"/>
      <c r="X334" s="4"/>
      <c r="Y334" s="4"/>
      <c r="Z334" s="4"/>
      <c r="AA334" s="4"/>
      <c r="AB334" s="4"/>
      <c r="AC334" s="4"/>
      <c r="AD334" s="4"/>
      <c r="AE334" s="4"/>
      <c r="AF334" s="5"/>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row>
    <row r="335" spans="1:62" ht="18" x14ac:dyDescent="0.3">
      <c r="A335" s="1550" t="s">
        <v>83</v>
      </c>
      <c r="B335" s="1550"/>
      <c r="C335" s="1550"/>
      <c r="D335" s="1550"/>
      <c r="E335" s="1550"/>
      <c r="F335" s="1550"/>
      <c r="G335" s="1550"/>
      <c r="H335" s="1550"/>
      <c r="I335" s="1550"/>
      <c r="J335" s="1550"/>
      <c r="K335" s="1550"/>
      <c r="L335" s="1550"/>
      <c r="M335" s="1550"/>
      <c r="N335" s="1550"/>
      <c r="O335" s="1550"/>
      <c r="P335" s="1550"/>
      <c r="Q335" s="1550"/>
      <c r="R335" s="1550"/>
      <c r="S335" s="1550"/>
      <c r="T335" s="1550"/>
      <c r="U335" s="1550"/>
      <c r="V335" s="1550"/>
      <c r="W335" s="1550"/>
      <c r="X335" s="1550"/>
      <c r="Y335" s="1550"/>
      <c r="Z335" s="1550"/>
      <c r="AA335" s="1550"/>
      <c r="AB335" s="1550"/>
      <c r="AC335" s="1550"/>
      <c r="AD335" s="1550"/>
      <c r="AE335" s="3"/>
      <c r="AF335" s="58"/>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row>
    <row r="336" spans="1:62" ht="15.6" x14ac:dyDescent="0.3">
      <c r="A336" s="60"/>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61"/>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row>
    <row r="337" spans="1:62" ht="18" x14ac:dyDescent="0.3">
      <c r="A337" s="1550" t="s">
        <v>84</v>
      </c>
      <c r="B337" s="1550"/>
      <c r="C337" s="1550"/>
      <c r="D337" s="1550"/>
      <c r="E337" s="1550"/>
      <c r="F337" s="1550"/>
      <c r="G337" s="1550"/>
      <c r="H337" s="1550"/>
      <c r="I337" s="1550"/>
      <c r="J337" s="1550"/>
      <c r="K337" s="1550"/>
      <c r="L337" s="1550"/>
      <c r="M337" s="1550"/>
      <c r="N337" s="1550"/>
      <c r="O337" s="1550"/>
      <c r="P337" s="1550"/>
      <c r="Q337" s="1550"/>
      <c r="R337" s="1550"/>
      <c r="S337" s="1550"/>
      <c r="T337" s="1550"/>
      <c r="U337" s="1550"/>
      <c r="V337" s="1550"/>
      <c r="W337" s="1550"/>
      <c r="X337" s="1550"/>
      <c r="Y337" s="1550"/>
      <c r="Z337" s="1550"/>
      <c r="AA337" s="1550"/>
      <c r="AB337" s="1550"/>
      <c r="AC337" s="1550"/>
      <c r="AD337" s="1550"/>
      <c r="AE337" s="3"/>
      <c r="AF337" s="62"/>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row>
    <row r="338" spans="1:62" ht="15.6" x14ac:dyDescent="0.3">
      <c r="A338" s="1"/>
      <c r="B338" s="2"/>
      <c r="C338" s="2"/>
      <c r="D338" s="2"/>
      <c r="E338" s="2"/>
      <c r="F338" s="2"/>
      <c r="G338" s="2"/>
      <c r="H338" s="2"/>
      <c r="I338" s="2"/>
      <c r="J338" s="2"/>
      <c r="K338" s="2"/>
      <c r="L338" s="2"/>
      <c r="M338" s="2"/>
      <c r="N338" s="2"/>
      <c r="O338" s="2"/>
      <c r="P338" s="2"/>
      <c r="Q338" s="2"/>
      <c r="R338" s="2"/>
      <c r="S338" s="2"/>
      <c r="T338" s="4"/>
      <c r="U338" s="4"/>
      <c r="V338" s="4"/>
      <c r="W338" s="4"/>
      <c r="X338" s="4"/>
      <c r="Y338" s="4"/>
      <c r="Z338" s="4"/>
      <c r="AA338" s="4"/>
      <c r="AB338" s="4"/>
      <c r="AC338" s="4"/>
      <c r="AD338" s="4"/>
      <c r="AE338" s="4"/>
      <c r="AF338" s="5"/>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row>
    <row r="339" spans="1:62" ht="15.6" x14ac:dyDescent="0.3">
      <c r="A339" s="1"/>
      <c r="B339" s="2"/>
      <c r="C339" s="2"/>
      <c r="D339" s="2"/>
      <c r="E339" s="2"/>
      <c r="F339" s="2"/>
      <c r="G339" s="2"/>
      <c r="H339" s="2"/>
      <c r="I339" s="2"/>
      <c r="J339" s="2"/>
      <c r="K339" s="2"/>
      <c r="L339" s="2"/>
      <c r="M339" s="2"/>
      <c r="N339" s="2"/>
      <c r="O339" s="2"/>
      <c r="P339" s="2"/>
      <c r="Q339" s="2"/>
      <c r="R339" s="2"/>
      <c r="S339" s="2"/>
      <c r="T339" s="4"/>
      <c r="U339" s="4"/>
      <c r="V339" s="4"/>
      <c r="W339" s="4"/>
      <c r="X339" s="4"/>
      <c r="Y339" s="4"/>
      <c r="Z339" s="4"/>
      <c r="AA339" s="4"/>
      <c r="AB339" s="4"/>
      <c r="AC339" s="4"/>
      <c r="AD339" s="4"/>
      <c r="AE339" s="4"/>
      <c r="AF339" s="5"/>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row>
    <row r="340" spans="1:62" ht="15.6" x14ac:dyDescent="0.3">
      <c r="A340" s="1"/>
      <c r="B340" s="2"/>
      <c r="C340" s="2"/>
      <c r="D340" s="2"/>
      <c r="E340" s="2"/>
      <c r="F340" s="2"/>
      <c r="G340" s="2"/>
      <c r="H340" s="2"/>
      <c r="I340" s="2"/>
      <c r="J340" s="2"/>
      <c r="K340" s="2"/>
      <c r="L340" s="2"/>
      <c r="M340" s="2"/>
      <c r="N340" s="2"/>
      <c r="O340" s="2"/>
      <c r="P340" s="2"/>
      <c r="Q340" s="2"/>
      <c r="R340" s="2"/>
      <c r="S340" s="2"/>
      <c r="T340" s="4"/>
      <c r="U340" s="4"/>
      <c r="V340" s="4"/>
      <c r="W340" s="4"/>
      <c r="X340" s="4"/>
      <c r="Y340" s="4"/>
      <c r="Z340" s="4"/>
      <c r="AA340" s="4"/>
      <c r="AB340" s="4"/>
      <c r="AC340" s="4"/>
      <c r="AD340" s="4"/>
      <c r="AE340" s="4"/>
      <c r="AF340" s="5"/>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row>
  </sheetData>
  <customSheetViews>
    <customSheetView guid="{F10998C4-BD23-4123-9624-1436EC840983}" scale="70" showPageBreaks="1" printArea="1" topLeftCell="AB209">
      <selection activeCell="AH218" sqref="AH218"/>
      <pageMargins left="0.7" right="0.7" top="0.75" bottom="0.75" header="0.3" footer="0.3"/>
      <pageSetup paperSize="9" orientation="portrait" horizontalDpi="4294967295" verticalDpi="4294967295" r:id="rId1"/>
    </customSheetView>
    <customSheetView guid="{388A1E4B-B5AE-4D91-9FF1-5AD49EECDDED}" scale="70" showPageBreaks="1" printArea="1" topLeftCell="AB209">
      <selection activeCell="AH218" sqref="AH218"/>
      <pageMargins left="0.7" right="0.7" top="0.75" bottom="0.75" header="0.3" footer="0.3"/>
      <pageSetup paperSize="9" orientation="portrait" horizontalDpi="4294967295" verticalDpi="4294967295" r:id="rId2"/>
    </customSheetView>
    <customSheetView guid="{E4404F29-03A4-4E65-B4A8-EB6C15EFBA41}" scale="70" showPageBreaks="1" printArea="1" topLeftCell="AB209">
      <selection activeCell="AH218" sqref="AH218"/>
      <pageMargins left="0.7" right="0.7" top="0.75" bottom="0.75" header="0.3" footer="0.3"/>
      <pageSetup paperSize="9" orientation="portrait" horizontalDpi="4294967295" verticalDpi="4294967295" r:id="rId3"/>
    </customSheetView>
    <customSheetView guid="{C7EAD3F1-26A7-4DE4-A1DE-F77FB026865E}" scale="70" showPageBreaks="1" printArea="1" topLeftCell="AB209">
      <selection activeCell="AH218" sqref="AH218"/>
      <pageMargins left="0.7" right="0.7" top="0.75" bottom="0.75" header="0.3" footer="0.3"/>
      <pageSetup paperSize="9" orientation="portrait" horizontalDpi="4294967295" verticalDpi="4294967295" r:id="rId4"/>
    </customSheetView>
    <customSheetView guid="{79971965-4C3E-4F6D-82D4-06E9338FB302}" scale="70" showPageBreaks="1" printArea="1" topLeftCell="AB209">
      <selection activeCell="AH218" sqref="AH218"/>
      <pageMargins left="0.7" right="0.7" top="0.75" bottom="0.75" header="0.3" footer="0.3"/>
      <pageSetup paperSize="9" orientation="portrait" horizontalDpi="4294967295" verticalDpi="4294967295" r:id="rId5"/>
    </customSheetView>
    <customSheetView guid="{67959110-810A-48DC-8557-7A749BB9427E}" scale="70" showPageBreaks="1" printArea="1" topLeftCell="AB209">
      <selection activeCell="AH218" sqref="AH218"/>
      <pageMargins left="0.7" right="0.7" top="0.75" bottom="0.75" header="0.3" footer="0.3"/>
      <pageSetup paperSize="9" orientation="portrait" horizontalDpi="4294967295" verticalDpi="4294967295" r:id="rId6"/>
    </customSheetView>
    <customSheetView guid="{7D83ADC9-554F-49F5-9F3A-8020034AA83A}" scale="70" showPageBreaks="1" printArea="1" topLeftCell="AB209">
      <selection activeCell="AH218" sqref="AH218"/>
      <pageMargins left="0.7" right="0.7" top="0.75" bottom="0.75" header="0.3" footer="0.3"/>
      <pageSetup paperSize="9" orientation="portrait" horizontalDpi="4294967295" verticalDpi="4294967295" r:id="rId7"/>
    </customSheetView>
    <customSheetView guid="{8991206F-96BC-4E4A-9BEF-FB119480CFE1}" scale="70" showPageBreaks="1" printArea="1" topLeftCell="AB209">
      <selection activeCell="AH218" sqref="AH218"/>
      <pageMargins left="0.7" right="0.7" top="0.75" bottom="0.75" header="0.3" footer="0.3"/>
      <pageSetup paperSize="9" orientation="portrait" horizontalDpi="4294967295" verticalDpi="4294967295" r:id="rId8"/>
    </customSheetView>
    <customSheetView guid="{C599058B-0D9F-45BB-A102-E92C28C88691}" scale="70" showPageBreaks="1" printArea="1" topLeftCell="AB209">
      <selection activeCell="AH218" sqref="AH218"/>
      <pageMargins left="0.7" right="0.7" top="0.75" bottom="0.75" header="0.3" footer="0.3"/>
      <pageSetup paperSize="9" orientation="portrait" horizontalDpi="4294967295" verticalDpi="4294967295" r:id="rId9"/>
    </customSheetView>
    <customSheetView guid="{FFEDA674-087A-4656-BF09-7E905D9B9A21}" scale="70" topLeftCell="AB209">
      <selection activeCell="AH218" sqref="AH218"/>
      <pageMargins left="0.7" right="0.7" top="0.75" bottom="0.75" header="0.3" footer="0.3"/>
      <pageSetup paperSize="9" orientation="portrait" horizontalDpi="4294967295" verticalDpi="4294967295" r:id="rId10"/>
    </customSheetView>
    <customSheetView guid="{CC99A19B-7C06-4842-B555-F1FC30BBAE15}" scale="70" showPageBreaks="1" printArea="1" topLeftCell="AB209">
      <selection activeCell="AH218" sqref="AH218"/>
      <pageMargins left="0.7" right="0.7" top="0.75" bottom="0.75" header="0.3" footer="0.3"/>
      <pageSetup paperSize="9" orientation="portrait" horizontalDpi="4294967295" verticalDpi="4294967295" r:id="rId11"/>
    </customSheetView>
    <customSheetView guid="{63473B3F-A685-4EE9-A01B-183212BE5C53}" scale="70" topLeftCell="AB209">
      <selection activeCell="AH218" sqref="AH218"/>
      <pageMargins left="0.7" right="0.7" top="0.75" bottom="0.75" header="0.3" footer="0.3"/>
      <pageSetup paperSize="9" orientation="portrait" horizontalDpi="4294967295" verticalDpi="4294967295" r:id="rId12"/>
    </customSheetView>
    <customSheetView guid="{2D22DDA1-0B32-4042-8E55-53A9917D8437}" scale="70" topLeftCell="AB209">
      <selection activeCell="AH218" sqref="AH218"/>
      <pageMargins left="0.7" right="0.7" top="0.75" bottom="0.75" header="0.3" footer="0.3"/>
      <pageSetup paperSize="9" orientation="portrait" horizontalDpi="4294967295" verticalDpi="4294967295" r:id="rId13"/>
    </customSheetView>
    <customSheetView guid="{B6ED5A6A-E502-40ED-B1F2-2FE231B320B9}" scale="70" showPageBreaks="1" printArea="1" topLeftCell="AB209">
      <selection activeCell="AH218" sqref="AH218"/>
      <pageMargins left="0.7" right="0.7" top="0.75" bottom="0.75" header="0.3" footer="0.3"/>
      <pageSetup paperSize="9" orientation="portrait" horizontalDpi="4294967295" verticalDpi="4294967295" r:id="rId14"/>
    </customSheetView>
    <customSheetView guid="{9A254B3E-BF29-465E-994B-E56187330748}" scale="70" showPageBreaks="1" printArea="1" topLeftCell="AB209">
      <selection activeCell="AH218" sqref="AH218"/>
      <pageMargins left="0.7" right="0.7" top="0.75" bottom="0.75" header="0.3" footer="0.3"/>
      <pageSetup paperSize="9" orientation="portrait" horizontalDpi="4294967295" verticalDpi="4294967295" r:id="rId15"/>
    </customSheetView>
    <customSheetView guid="{3680FFF4-6D9F-486C-AA14-8F72F0313081}" scale="70" showPageBreaks="1" printArea="1" topLeftCell="AB209">
      <selection activeCell="AH218" sqref="AH218"/>
      <pageMargins left="0.7" right="0.7" top="0.75" bottom="0.75" header="0.3" footer="0.3"/>
      <pageSetup paperSize="9" orientation="portrait" horizontalDpi="4294967295" verticalDpi="4294967295" r:id="rId16"/>
    </customSheetView>
    <customSheetView guid="{EBBEF937-D19E-44FA-94D9-3672C89A5F21}" scale="70" showPageBreaks="1" printArea="1" topLeftCell="AB209">
      <selection activeCell="AH218" sqref="AH218"/>
      <pageMargins left="0.7" right="0.7" top="0.75" bottom="0.75" header="0.3" footer="0.3"/>
      <pageSetup paperSize="9" orientation="portrait" horizontalDpi="4294967295" verticalDpi="4294967295" r:id="rId17"/>
    </customSheetView>
    <customSheetView guid="{E83B3B5A-C7A8-4F47-A336-85E65C55625C}" scale="70" showPageBreaks="1" printArea="1" topLeftCell="AB209">
      <selection activeCell="AH218" sqref="AH218"/>
      <pageMargins left="0.7" right="0.7" top="0.75" bottom="0.75" header="0.3" footer="0.3"/>
      <pageSetup paperSize="9" orientation="portrait" horizontalDpi="4294967295" verticalDpi="4294967295" r:id="rId18"/>
    </customSheetView>
    <customSheetView guid="{A2E3A7A6-FF28-41C5-9BA8-3899D915CB9D}" scale="70" showPageBreaks="1" printArea="1" topLeftCell="AB209">
      <selection activeCell="AH218" sqref="AH218"/>
      <pageMargins left="0.7" right="0.7" top="0.75" bottom="0.75" header="0.3" footer="0.3"/>
      <pageSetup paperSize="9" orientation="portrait" horizontalDpi="4294967295" verticalDpi="4294967295" r:id="rId19"/>
    </customSheetView>
    <customSheetView guid="{C3FD0E28-97E5-445A-A080-491543C717B0}" scale="70" showPageBreaks="1" printArea="1" topLeftCell="AB209">
      <selection activeCell="AH218" sqref="AH218"/>
      <pageMargins left="0.7" right="0.7" top="0.75" bottom="0.75" header="0.3" footer="0.3"/>
      <pageSetup paperSize="9" orientation="portrait" horizontalDpi="4294967295" verticalDpi="4294967295" r:id="rId20"/>
    </customSheetView>
    <customSheetView guid="{7C652CC3-AEBA-4CE1-8785-60610E85E470}" scale="70" showPageBreaks="1" printArea="1" topLeftCell="AB209">
      <selection activeCell="AH218" sqref="AH218"/>
      <pageMargins left="0.7" right="0.7" top="0.75" bottom="0.75" header="0.3" footer="0.3"/>
      <pageSetup paperSize="9" orientation="portrait" horizontalDpi="4294967295" verticalDpi="4294967295" r:id="rId21"/>
    </customSheetView>
    <customSheetView guid="{3B746F1D-385E-47E1-9DD6-DF5EE791B92F}" scale="70" showPageBreaks="1" printArea="1" topLeftCell="AB209">
      <selection activeCell="AH218" sqref="AH218"/>
      <pageMargins left="0.7" right="0.7" top="0.75" bottom="0.75" header="0.3" footer="0.3"/>
      <pageSetup paperSize="9" orientation="portrait" horizontalDpi="4294967295" verticalDpi="4294967295" r:id="rId22"/>
    </customSheetView>
    <customSheetView guid="{F3ED6C4F-162A-421A-B77B-B013DF363C4B}" scale="70" showPageBreaks="1" printArea="1" topLeftCell="AB209">
      <selection activeCell="AH218" sqref="AH218"/>
      <pageMargins left="0.7" right="0.7" top="0.75" bottom="0.75" header="0.3" footer="0.3"/>
      <pageSetup paperSize="9" orientation="portrait" horizontalDpi="4294967295" verticalDpi="4294967295" r:id="rId23"/>
    </customSheetView>
    <customSheetView guid="{F6B45C19-5DEC-4311-9E14-1DFCA0D8A318}" scale="70" showPageBreaks="1" printArea="1" topLeftCell="AB209">
      <selection activeCell="AH218" sqref="AH218"/>
      <pageMargins left="0.7" right="0.7" top="0.75" bottom="0.75" header="0.3" footer="0.3"/>
      <pageSetup paperSize="9" orientation="portrait" horizontalDpi="4294967295" verticalDpi="4294967295" r:id="rId24"/>
    </customSheetView>
    <customSheetView guid="{60316D21-4A2C-431E-9A80-483B098C48B4}" scale="70" showPageBreaks="1" printArea="1" topLeftCell="AB209">
      <selection activeCell="AH218" sqref="AH218"/>
      <pageMargins left="0.7" right="0.7" top="0.75" bottom="0.75" header="0.3" footer="0.3"/>
      <pageSetup paperSize="9" orientation="portrait" horizontalDpi="4294967295" verticalDpi="4294967295" r:id="rId25"/>
    </customSheetView>
    <customSheetView guid="{B20F874D-7001-429F-971F-C60F72171BB4}" scale="70" showPageBreaks="1" printArea="1" topLeftCell="R121">
      <selection activeCell="Y20" sqref="Y20"/>
      <pageMargins left="0.7" right="0.7" top="0.75" bottom="0.75" header="0.3" footer="0.3"/>
      <pageSetup paperSize="9" orientation="portrait" horizontalDpi="4294967295" verticalDpi="4294967295" r:id="rId26"/>
    </customSheetView>
    <customSheetView guid="{7E4D5209-3514-4B4B-9D2B-9C42A7BE704E}" scale="70" showPageBreaks="1" topLeftCell="AB209">
      <selection activeCell="AH218" sqref="AH218"/>
      <pageMargins left="0.7" right="0.7" top="0.75" bottom="0.75" header="0.3" footer="0.3"/>
      <pageSetup paperSize="9" orientation="portrait" horizontalDpi="4294967295" verticalDpi="4294967295" r:id="rId27"/>
    </customSheetView>
  </customSheetViews>
  <mergeCells count="99">
    <mergeCell ref="A6:A8"/>
    <mergeCell ref="B6:B7"/>
    <mergeCell ref="C6:C7"/>
    <mergeCell ref="D6:D7"/>
    <mergeCell ref="E6:E7"/>
    <mergeCell ref="T1:Y1"/>
    <mergeCell ref="T2:AD2"/>
    <mergeCell ref="A3:O3"/>
    <mergeCell ref="T3:AD3"/>
    <mergeCell ref="A4:O4"/>
    <mergeCell ref="H6:I7"/>
    <mergeCell ref="J6:K7"/>
    <mergeCell ref="L6:M7"/>
    <mergeCell ref="N6:O7"/>
    <mergeCell ref="P6:Q7"/>
    <mergeCell ref="A47:AE47"/>
    <mergeCell ref="AF47:AF52"/>
    <mergeCell ref="AD6:AE7"/>
    <mergeCell ref="AF6:AF8"/>
    <mergeCell ref="A10:AD10"/>
    <mergeCell ref="A11:AE11"/>
    <mergeCell ref="A17:AE17"/>
    <mergeCell ref="A23:AE23"/>
    <mergeCell ref="AF23:AF26"/>
    <mergeCell ref="R6:S7"/>
    <mergeCell ref="T6:U7"/>
    <mergeCell ref="V6:W7"/>
    <mergeCell ref="X6:Y7"/>
    <mergeCell ref="Z6:AA7"/>
    <mergeCell ref="AB6:AC7"/>
    <mergeCell ref="F6:G7"/>
    <mergeCell ref="A29:AE29"/>
    <mergeCell ref="AF29:AF32"/>
    <mergeCell ref="A35:AE35"/>
    <mergeCell ref="AF35:AF40"/>
    <mergeCell ref="A41:AE41"/>
    <mergeCell ref="A104:AE104"/>
    <mergeCell ref="A53:AE53"/>
    <mergeCell ref="AF53:AF59"/>
    <mergeCell ref="A59:AE59"/>
    <mergeCell ref="A65:AE65"/>
    <mergeCell ref="A71:AE71"/>
    <mergeCell ref="A77:AE77"/>
    <mergeCell ref="A84:AE84"/>
    <mergeCell ref="AF84:AF90"/>
    <mergeCell ref="A91:AE91"/>
    <mergeCell ref="AF92:AF97"/>
    <mergeCell ref="A98:AE98"/>
    <mergeCell ref="A110:AE110"/>
    <mergeCell ref="AF110:AF115"/>
    <mergeCell ref="A116:AE116"/>
    <mergeCell ref="AF116:AF121"/>
    <mergeCell ref="A122:AE122"/>
    <mergeCell ref="AF122:AF127"/>
    <mergeCell ref="A134:AD134"/>
    <mergeCell ref="A135:AE135"/>
    <mergeCell ref="A141:AE141"/>
    <mergeCell ref="A147:AD147"/>
    <mergeCell ref="A148:AE148"/>
    <mergeCell ref="AF154:AF159"/>
    <mergeCell ref="A160:AE160"/>
    <mergeCell ref="AF160:AF163"/>
    <mergeCell ref="A166:AE166"/>
    <mergeCell ref="A172:AE172"/>
    <mergeCell ref="AF172:AF177"/>
    <mergeCell ref="A154:AE154"/>
    <mergeCell ref="AF233:AF237"/>
    <mergeCell ref="A178:AE178"/>
    <mergeCell ref="A184:AE184"/>
    <mergeCell ref="A190:AE190"/>
    <mergeCell ref="AF191:AF199"/>
    <mergeCell ref="A196:AE196"/>
    <mergeCell ref="A202:AE202"/>
    <mergeCell ref="A205:AE205"/>
    <mergeCell ref="A219:AD219"/>
    <mergeCell ref="A220:AD220"/>
    <mergeCell ref="A226:AE226"/>
    <mergeCell ref="A232:AE232"/>
    <mergeCell ref="A238:AE238"/>
    <mergeCell ref="AF239:AF243"/>
    <mergeCell ref="A244:AD244"/>
    <mergeCell ref="A251:AE251"/>
    <mergeCell ref="A257:AE257"/>
    <mergeCell ref="AF257:AF260"/>
    <mergeCell ref="AF292:BJ292"/>
    <mergeCell ref="AF293:AF298"/>
    <mergeCell ref="AG293:AG298"/>
    <mergeCell ref="A299:AD299"/>
    <mergeCell ref="A264:AD264"/>
    <mergeCell ref="A271:AE271"/>
    <mergeCell ref="AF271:BJ271"/>
    <mergeCell ref="AF272:AF277"/>
    <mergeCell ref="AG272:AG277"/>
    <mergeCell ref="A278:G278"/>
    <mergeCell ref="A306:AE306"/>
    <mergeCell ref="A335:AD335"/>
    <mergeCell ref="A337:AD337"/>
    <mergeCell ref="A285:G285"/>
    <mergeCell ref="A292:AE292"/>
  </mergeCells>
  <pageMargins left="0.7" right="0.7" top="0.75" bottom="0.75" header="0.3" footer="0.3"/>
  <pageSetup paperSize="9" orientation="portrait" horizontalDpi="4294967295" verticalDpi="4294967295" r:id="rId28"/>
  <legacy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1"/>
  <sheetViews>
    <sheetView zoomScale="70" zoomScaleNormal="70" workbookViewId="0">
      <pane xSplit="6" ySplit="5" topLeftCell="G6" activePane="bottomRight" state="frozen"/>
      <selection pane="topRight" activeCell="G1" sqref="G1"/>
      <selection pane="bottomLeft" activeCell="A6" sqref="A6"/>
      <selection pane="bottomRight" activeCell="D21" sqref="D21"/>
    </sheetView>
  </sheetViews>
  <sheetFormatPr defaultRowHeight="14.4" x14ac:dyDescent="0.3"/>
  <cols>
    <col min="1" max="1" width="31" customWidth="1"/>
    <col min="2" max="5" width="17.6640625" customWidth="1"/>
    <col min="6" max="31" width="13.44140625" customWidth="1"/>
    <col min="32" max="32" width="34.33203125" customWidth="1"/>
  </cols>
  <sheetData>
    <row r="1" spans="1:32" ht="22.8" x14ac:dyDescent="0.3">
      <c r="A1" s="1884" t="s">
        <v>85</v>
      </c>
      <c r="B1" s="1884"/>
      <c r="C1" s="1884"/>
      <c r="D1" s="1884"/>
      <c r="E1" s="1884"/>
      <c r="F1" s="1884"/>
      <c r="G1" s="1884"/>
      <c r="H1" s="1884"/>
      <c r="I1" s="1884"/>
      <c r="J1" s="1884"/>
      <c r="K1" s="1884"/>
      <c r="L1" s="1884"/>
      <c r="M1" s="1884"/>
      <c r="N1" s="1884"/>
      <c r="O1" s="1884"/>
      <c r="P1" s="1884"/>
      <c r="Q1" s="1884"/>
      <c r="R1" s="1884"/>
      <c r="S1" s="1884"/>
      <c r="T1" s="1884"/>
      <c r="U1" s="1884"/>
      <c r="V1" s="1884"/>
      <c r="W1" s="795"/>
      <c r="X1" s="795"/>
      <c r="Y1" s="795"/>
      <c r="Z1" s="796"/>
      <c r="AA1" s="795"/>
      <c r="AB1" s="795"/>
      <c r="AC1" s="796"/>
      <c r="AD1" s="796"/>
      <c r="AE1" s="795"/>
      <c r="AF1" s="796"/>
    </row>
    <row r="2" spans="1:32" ht="22.8" x14ac:dyDescent="0.3">
      <c r="A2" s="1884" t="s">
        <v>466</v>
      </c>
      <c r="B2" s="1884"/>
      <c r="C2" s="1884"/>
      <c r="D2" s="1884"/>
      <c r="E2" s="1884"/>
      <c r="F2" s="1884"/>
      <c r="G2" s="1884"/>
      <c r="H2" s="1884"/>
      <c r="I2" s="1884"/>
      <c r="J2" s="1884"/>
      <c r="K2" s="1884"/>
      <c r="L2" s="1884"/>
      <c r="M2" s="1884"/>
      <c r="N2" s="1884"/>
      <c r="O2" s="1884"/>
      <c r="P2" s="1884"/>
      <c r="Q2" s="1884"/>
      <c r="R2" s="1884"/>
      <c r="S2" s="1884"/>
      <c r="T2" s="1884"/>
      <c r="U2" s="1884"/>
      <c r="V2" s="1884"/>
      <c r="W2" s="655"/>
      <c r="X2" s="656"/>
      <c r="Y2" s="655"/>
      <c r="Z2" s="656"/>
      <c r="AA2" s="655"/>
      <c r="AB2" s="797"/>
      <c r="AC2" s="797"/>
      <c r="AD2" s="1885"/>
      <c r="AE2" s="1885"/>
      <c r="AF2" s="356" t="s">
        <v>294</v>
      </c>
    </row>
    <row r="3" spans="1:32" ht="17.399999999999999" x14ac:dyDescent="0.3">
      <c r="A3" s="1717" t="s">
        <v>1</v>
      </c>
      <c r="B3" s="1868" t="s">
        <v>295</v>
      </c>
      <c r="C3" s="1720" t="s">
        <v>2</v>
      </c>
      <c r="D3" s="1720" t="s">
        <v>3</v>
      </c>
      <c r="E3" s="1720" t="s">
        <v>4</v>
      </c>
      <c r="F3" s="1868" t="s">
        <v>5</v>
      </c>
      <c r="G3" s="1868"/>
      <c r="H3" s="1887" t="s">
        <v>6</v>
      </c>
      <c r="I3" s="1888"/>
      <c r="J3" s="1887" t="s">
        <v>7</v>
      </c>
      <c r="K3" s="1888"/>
      <c r="L3" s="1887" t="s">
        <v>8</v>
      </c>
      <c r="M3" s="1888"/>
      <c r="N3" s="1887" t="s">
        <v>9</v>
      </c>
      <c r="O3" s="1888"/>
      <c r="P3" s="1887" t="s">
        <v>10</v>
      </c>
      <c r="Q3" s="1888"/>
      <c r="R3" s="1887" t="s">
        <v>11</v>
      </c>
      <c r="S3" s="1888"/>
      <c r="T3" s="1887" t="s">
        <v>12</v>
      </c>
      <c r="U3" s="1888"/>
      <c r="V3" s="1887" t="s">
        <v>13</v>
      </c>
      <c r="W3" s="1888"/>
      <c r="X3" s="1887" t="s">
        <v>14</v>
      </c>
      <c r="Y3" s="1888"/>
      <c r="Z3" s="1887" t="s">
        <v>15</v>
      </c>
      <c r="AA3" s="1888"/>
      <c r="AB3" s="1887" t="s">
        <v>16</v>
      </c>
      <c r="AC3" s="1888"/>
      <c r="AD3" s="1887" t="s">
        <v>17</v>
      </c>
      <c r="AE3" s="1888"/>
      <c r="AF3" s="1868" t="s">
        <v>18</v>
      </c>
    </row>
    <row r="4" spans="1:32" ht="18" x14ac:dyDescent="0.3">
      <c r="A4" s="1718"/>
      <c r="B4" s="1868"/>
      <c r="C4" s="1833"/>
      <c r="D4" s="1886"/>
      <c r="E4" s="1833"/>
      <c r="F4" s="765"/>
      <c r="G4" s="765"/>
      <c r="H4" s="75"/>
      <c r="I4" s="798"/>
      <c r="J4" s="75"/>
      <c r="K4" s="798"/>
      <c r="L4" s="75"/>
      <c r="M4" s="798"/>
      <c r="N4" s="75"/>
      <c r="O4" s="798"/>
      <c r="P4" s="75"/>
      <c r="Q4" s="798"/>
      <c r="R4" s="75"/>
      <c r="S4" s="798"/>
      <c r="T4" s="75"/>
      <c r="U4" s="798"/>
      <c r="V4" s="75"/>
      <c r="W4" s="798"/>
      <c r="X4" s="75"/>
      <c r="Y4" s="798"/>
      <c r="Z4" s="75"/>
      <c r="AA4" s="798"/>
      <c r="AB4" s="75"/>
      <c r="AC4" s="798"/>
      <c r="AD4" s="75"/>
      <c r="AE4" s="798"/>
      <c r="AF4" s="1868"/>
    </row>
    <row r="5" spans="1:32" ht="52.2" x14ac:dyDescent="0.3">
      <c r="A5" s="1719"/>
      <c r="B5" s="819">
        <v>2021</v>
      </c>
      <c r="C5" s="360" t="s">
        <v>462</v>
      </c>
      <c r="D5" s="360" t="s">
        <v>462</v>
      </c>
      <c r="E5" s="360" t="s">
        <v>462</v>
      </c>
      <c r="F5" s="799" t="s">
        <v>20</v>
      </c>
      <c r="G5" s="799" t="s">
        <v>21</v>
      </c>
      <c r="H5" s="799" t="s">
        <v>22</v>
      </c>
      <c r="I5" s="799" t="s">
        <v>23</v>
      </c>
      <c r="J5" s="799" t="s">
        <v>22</v>
      </c>
      <c r="K5" s="799" t="s">
        <v>23</v>
      </c>
      <c r="L5" s="799" t="s">
        <v>22</v>
      </c>
      <c r="M5" s="799" t="s">
        <v>23</v>
      </c>
      <c r="N5" s="799" t="s">
        <v>22</v>
      </c>
      <c r="O5" s="799" t="s">
        <v>23</v>
      </c>
      <c r="P5" s="799" t="s">
        <v>22</v>
      </c>
      <c r="Q5" s="799" t="s">
        <v>23</v>
      </c>
      <c r="R5" s="799" t="s">
        <v>22</v>
      </c>
      <c r="S5" s="799" t="s">
        <v>23</v>
      </c>
      <c r="T5" s="799" t="s">
        <v>22</v>
      </c>
      <c r="U5" s="799" t="s">
        <v>23</v>
      </c>
      <c r="V5" s="799" t="s">
        <v>22</v>
      </c>
      <c r="W5" s="799" t="s">
        <v>23</v>
      </c>
      <c r="X5" s="799" t="s">
        <v>22</v>
      </c>
      <c r="Y5" s="799" t="s">
        <v>23</v>
      </c>
      <c r="Z5" s="799" t="s">
        <v>22</v>
      </c>
      <c r="AA5" s="799" t="s">
        <v>23</v>
      </c>
      <c r="AB5" s="799" t="s">
        <v>22</v>
      </c>
      <c r="AC5" s="799" t="s">
        <v>23</v>
      </c>
      <c r="AD5" s="799" t="s">
        <v>22</v>
      </c>
      <c r="AE5" s="799" t="s">
        <v>23</v>
      </c>
      <c r="AF5" s="765"/>
    </row>
    <row r="6" spans="1:32" ht="18" x14ac:dyDescent="0.3">
      <c r="A6" s="77">
        <v>1</v>
      </c>
      <c r="B6" s="77">
        <v>2</v>
      </c>
      <c r="C6" s="77">
        <v>3</v>
      </c>
      <c r="D6" s="77">
        <v>4</v>
      </c>
      <c r="E6" s="77">
        <v>5</v>
      </c>
      <c r="F6" s="77">
        <v>6</v>
      </c>
      <c r="G6" s="77">
        <v>7</v>
      </c>
      <c r="H6" s="77">
        <v>8</v>
      </c>
      <c r="I6" s="77">
        <v>9</v>
      </c>
      <c r="J6" s="77">
        <v>10</v>
      </c>
      <c r="K6" s="77">
        <v>11</v>
      </c>
      <c r="L6" s="77">
        <v>12</v>
      </c>
      <c r="M6" s="77">
        <v>13</v>
      </c>
      <c r="N6" s="77">
        <v>14</v>
      </c>
      <c r="O6" s="77">
        <v>15</v>
      </c>
      <c r="P6" s="77">
        <v>16</v>
      </c>
      <c r="Q6" s="77">
        <v>17</v>
      </c>
      <c r="R6" s="77">
        <v>18</v>
      </c>
      <c r="S6" s="77">
        <v>19</v>
      </c>
      <c r="T6" s="77">
        <v>20</v>
      </c>
      <c r="U6" s="77">
        <v>21</v>
      </c>
      <c r="V6" s="77">
        <v>22</v>
      </c>
      <c r="W6" s="77">
        <v>23</v>
      </c>
      <c r="X6" s="77">
        <v>24</v>
      </c>
      <c r="Y6" s="77">
        <v>25</v>
      </c>
      <c r="Z6" s="77">
        <v>26</v>
      </c>
      <c r="AA6" s="77">
        <v>27</v>
      </c>
      <c r="AB6" s="77">
        <v>28</v>
      </c>
      <c r="AC6" s="77">
        <v>29</v>
      </c>
      <c r="AD6" s="77">
        <v>30</v>
      </c>
      <c r="AE6" s="77">
        <v>31</v>
      </c>
      <c r="AF6" s="77">
        <v>32</v>
      </c>
    </row>
    <row r="7" spans="1:32" ht="20.399999999999999" x14ac:dyDescent="0.3">
      <c r="A7" s="1498" t="s">
        <v>467</v>
      </c>
      <c r="B7" s="1517"/>
      <c r="C7" s="1517"/>
      <c r="D7" s="1517"/>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889"/>
      <c r="AC7" s="1517"/>
      <c r="AD7" s="1889"/>
      <c r="AE7" s="1518"/>
      <c r="AF7" s="77"/>
    </row>
    <row r="8" spans="1:32" ht="17.399999999999999" x14ac:dyDescent="0.3">
      <c r="A8" s="800" t="s">
        <v>26</v>
      </c>
      <c r="B8" s="85">
        <f>SUM(B9:B12)</f>
        <v>55291.3</v>
      </c>
      <c r="C8" s="85">
        <f>SUM(C9:C12)</f>
        <v>6056.201</v>
      </c>
      <c r="D8" s="85">
        <f>SUM(D9:D12)</f>
        <v>0</v>
      </c>
      <c r="E8" s="801">
        <f>SUM(E9:E12)</f>
        <v>0</v>
      </c>
      <c r="F8" s="88">
        <f>IF(B8=0,0, E8/B8*100)</f>
        <v>0</v>
      </c>
      <c r="G8" s="88">
        <f>IF(C8=0,0, E8/C8*100)</f>
        <v>0</v>
      </c>
      <c r="H8" s="85">
        <f t="shared" ref="H8:AE8" si="0">SUM(H9:H12)</f>
        <v>6056.201</v>
      </c>
      <c r="I8" s="801">
        <f t="shared" si="0"/>
        <v>0</v>
      </c>
      <c r="J8" s="85">
        <f t="shared" si="0"/>
        <v>4844.8999999999996</v>
      </c>
      <c r="K8" s="801">
        <f t="shared" si="0"/>
        <v>0</v>
      </c>
      <c r="L8" s="85">
        <f t="shared" si="0"/>
        <v>4513.7</v>
      </c>
      <c r="M8" s="801">
        <f t="shared" si="0"/>
        <v>0</v>
      </c>
      <c r="N8" s="85">
        <f t="shared" si="0"/>
        <v>4727.1000000000004</v>
      </c>
      <c r="O8" s="801">
        <f t="shared" si="0"/>
        <v>0</v>
      </c>
      <c r="P8" s="85">
        <f t="shared" si="0"/>
        <v>3971.8</v>
      </c>
      <c r="Q8" s="801">
        <f t="shared" si="0"/>
        <v>0</v>
      </c>
      <c r="R8" s="85">
        <f t="shared" si="0"/>
        <v>3019.8</v>
      </c>
      <c r="S8" s="801">
        <f t="shared" si="0"/>
        <v>0</v>
      </c>
      <c r="T8" s="85">
        <f t="shared" si="0"/>
        <v>3303.7</v>
      </c>
      <c r="U8" s="801">
        <f t="shared" si="0"/>
        <v>0</v>
      </c>
      <c r="V8" s="85">
        <f t="shared" si="0"/>
        <v>2817.7</v>
      </c>
      <c r="W8" s="801">
        <f t="shared" si="0"/>
        <v>0</v>
      </c>
      <c r="X8" s="85">
        <f t="shared" si="0"/>
        <v>2909.6</v>
      </c>
      <c r="Y8" s="801">
        <f t="shared" si="0"/>
        <v>0</v>
      </c>
      <c r="Z8" s="85">
        <f t="shared" si="0"/>
        <v>4876.8999999999996</v>
      </c>
      <c r="AA8" s="801">
        <f t="shared" si="0"/>
        <v>0</v>
      </c>
      <c r="AB8" s="85">
        <f t="shared" si="0"/>
        <v>4835.8</v>
      </c>
      <c r="AC8" s="801">
        <f t="shared" si="0"/>
        <v>0</v>
      </c>
      <c r="AD8" s="85">
        <f t="shared" si="0"/>
        <v>9414.0990000000002</v>
      </c>
      <c r="AE8" s="801">
        <f t="shared" si="0"/>
        <v>0</v>
      </c>
      <c r="AF8" s="1890"/>
    </row>
    <row r="9" spans="1:32" ht="36" x14ac:dyDescent="0.35">
      <c r="A9" s="83" t="s">
        <v>27</v>
      </c>
      <c r="B9" s="802">
        <f>H9+J9+L9+N9+P9+R9+T9+V9+X9+Z9+AB9+AD9</f>
        <v>0</v>
      </c>
      <c r="C9" s="802">
        <f>H9</f>
        <v>0</v>
      </c>
      <c r="D9" s="802">
        <f>E9</f>
        <v>0</v>
      </c>
      <c r="E9" s="802">
        <f>I9+K9+M9+O9+Q9+S9+U9+W9+Y9+AA9+AC9+AE9</f>
        <v>0</v>
      </c>
      <c r="F9" s="803">
        <f>IF(B9=0,0, E9/B9*100)</f>
        <v>0</v>
      </c>
      <c r="G9" s="803">
        <f>IF(C9=0,0, E9/C9*100)</f>
        <v>0</v>
      </c>
      <c r="H9" s="802">
        <v>0</v>
      </c>
      <c r="I9" s="804">
        <v>0</v>
      </c>
      <c r="J9" s="802">
        <v>0</v>
      </c>
      <c r="K9" s="804">
        <v>0</v>
      </c>
      <c r="L9" s="802">
        <v>0</v>
      </c>
      <c r="M9" s="804">
        <v>0</v>
      </c>
      <c r="N9" s="802">
        <v>0</v>
      </c>
      <c r="O9" s="804">
        <v>0</v>
      </c>
      <c r="P9" s="802">
        <v>0</v>
      </c>
      <c r="Q9" s="804">
        <v>0</v>
      </c>
      <c r="R9" s="802">
        <v>0</v>
      </c>
      <c r="S9" s="804">
        <v>0</v>
      </c>
      <c r="T9" s="802">
        <v>0</v>
      </c>
      <c r="U9" s="804">
        <v>0</v>
      </c>
      <c r="V9" s="802">
        <v>0</v>
      </c>
      <c r="W9" s="804">
        <v>0</v>
      </c>
      <c r="X9" s="802">
        <v>0</v>
      </c>
      <c r="Y9" s="804">
        <v>0</v>
      </c>
      <c r="Z9" s="802">
        <v>0</v>
      </c>
      <c r="AA9" s="804">
        <v>0</v>
      </c>
      <c r="AB9" s="802">
        <v>0</v>
      </c>
      <c r="AC9" s="804">
        <v>0</v>
      </c>
      <c r="AD9" s="802">
        <v>0</v>
      </c>
      <c r="AE9" s="804">
        <v>0</v>
      </c>
      <c r="AF9" s="1890"/>
    </row>
    <row r="10" spans="1:32" s="820" customFormat="1" ht="18" x14ac:dyDescent="0.35">
      <c r="A10" s="83" t="s">
        <v>28</v>
      </c>
      <c r="B10" s="802">
        <f>H10+J10+L10+N10+P10+R10+T10+V10+X10+Z10+AB10+AD10</f>
        <v>55291.3</v>
      </c>
      <c r="C10" s="802">
        <f>H10</f>
        <v>6056.201</v>
      </c>
      <c r="D10" s="802">
        <f>E10</f>
        <v>0</v>
      </c>
      <c r="E10" s="802">
        <f>I10+K10+M10+O10+Q10+S10+U10+W10+Y10+AA10+AC10+AE10</f>
        <v>0</v>
      </c>
      <c r="F10" s="805">
        <f>IF(B10=0,0, E10/B10*100)</f>
        <v>0</v>
      </c>
      <c r="G10" s="805">
        <f>IF(C10=0,0, E10/C10*100)</f>
        <v>0</v>
      </c>
      <c r="H10" s="802">
        <v>6056.201</v>
      </c>
      <c r="I10" s="804">
        <v>0</v>
      </c>
      <c r="J10" s="802">
        <v>4844.8999999999996</v>
      </c>
      <c r="K10" s="804">
        <v>0</v>
      </c>
      <c r="L10" s="802">
        <v>4513.7</v>
      </c>
      <c r="M10" s="804">
        <v>0</v>
      </c>
      <c r="N10" s="802">
        <v>4727.1000000000004</v>
      </c>
      <c r="O10" s="804">
        <v>0</v>
      </c>
      <c r="P10" s="802">
        <v>3971.8</v>
      </c>
      <c r="Q10" s="804">
        <v>0</v>
      </c>
      <c r="R10" s="802">
        <v>3019.8</v>
      </c>
      <c r="S10" s="804">
        <v>0</v>
      </c>
      <c r="T10" s="802">
        <v>3303.7</v>
      </c>
      <c r="U10" s="804">
        <v>0</v>
      </c>
      <c r="V10" s="802">
        <v>2817.7</v>
      </c>
      <c r="W10" s="804">
        <v>0</v>
      </c>
      <c r="X10" s="802">
        <v>2909.6</v>
      </c>
      <c r="Y10" s="804">
        <v>0</v>
      </c>
      <c r="Z10" s="802">
        <v>4876.8999999999996</v>
      </c>
      <c r="AA10" s="804">
        <v>0</v>
      </c>
      <c r="AB10" s="802">
        <v>4835.8</v>
      </c>
      <c r="AC10" s="804">
        <v>0</v>
      </c>
      <c r="AD10" s="802">
        <v>9414.0990000000002</v>
      </c>
      <c r="AE10" s="804">
        <v>0</v>
      </c>
      <c r="AF10" s="1890"/>
    </row>
    <row r="11" spans="1:32" ht="18" x14ac:dyDescent="0.35">
      <c r="A11" s="83" t="s">
        <v>29</v>
      </c>
      <c r="B11" s="802">
        <f>H11+J11+L11+N11+P11+R11+T11+V11+X11+Z11+AB11+AD11</f>
        <v>0</v>
      </c>
      <c r="C11" s="802">
        <f>H11</f>
        <v>0</v>
      </c>
      <c r="D11" s="802">
        <f>E11</f>
        <v>0</v>
      </c>
      <c r="E11" s="802">
        <f>I11+K11+M11+O11+Q11+S11+U11+W11+Y11+AA11+AC11+AE11</f>
        <v>0</v>
      </c>
      <c r="F11" s="803">
        <f>IF(B11=0,0, E11/B11*100)</f>
        <v>0</v>
      </c>
      <c r="G11" s="803">
        <f>IF(C11=0,0, E11/C11*100)</f>
        <v>0</v>
      </c>
      <c r="H11" s="802">
        <v>0</v>
      </c>
      <c r="I11" s="804">
        <v>0</v>
      </c>
      <c r="J11" s="802">
        <v>0</v>
      </c>
      <c r="K11" s="804">
        <v>0</v>
      </c>
      <c r="L11" s="802">
        <v>0</v>
      </c>
      <c r="M11" s="804">
        <v>0</v>
      </c>
      <c r="N11" s="802">
        <v>0</v>
      </c>
      <c r="O11" s="804">
        <v>0</v>
      </c>
      <c r="P11" s="802">
        <v>0</v>
      </c>
      <c r="Q11" s="804">
        <v>0</v>
      </c>
      <c r="R11" s="802">
        <v>0</v>
      </c>
      <c r="S11" s="804">
        <v>0</v>
      </c>
      <c r="T11" s="802">
        <v>0</v>
      </c>
      <c r="U11" s="804">
        <v>0</v>
      </c>
      <c r="V11" s="802">
        <v>0</v>
      </c>
      <c r="W11" s="804">
        <v>0</v>
      </c>
      <c r="X11" s="802">
        <v>0</v>
      </c>
      <c r="Y11" s="804">
        <v>0</v>
      </c>
      <c r="Z11" s="802">
        <v>0</v>
      </c>
      <c r="AA11" s="804">
        <v>0</v>
      </c>
      <c r="AB11" s="802">
        <v>0</v>
      </c>
      <c r="AC11" s="804">
        <v>0</v>
      </c>
      <c r="AD11" s="802">
        <v>0</v>
      </c>
      <c r="AE11" s="804">
        <v>0</v>
      </c>
      <c r="AF11" s="1890"/>
    </row>
    <row r="12" spans="1:32" ht="18" x14ac:dyDescent="0.35">
      <c r="A12" s="83" t="s">
        <v>30</v>
      </c>
      <c r="B12" s="802">
        <f>H12+J12+L12+N12+P12+R12+T12+V12+X12+Z12+AB12+AD12</f>
        <v>0</v>
      </c>
      <c r="C12" s="802">
        <f>H12</f>
        <v>0</v>
      </c>
      <c r="D12" s="802">
        <f>E12</f>
        <v>0</v>
      </c>
      <c r="E12" s="802">
        <f>I12+K12+M12+O12+Q12+S12+U12+W12+Y12+AA12+AC12+AE12</f>
        <v>0</v>
      </c>
      <c r="F12" s="803">
        <f>IF(B12=0,0, E12/B12*100)</f>
        <v>0</v>
      </c>
      <c r="G12" s="803">
        <f>IF(C12=0,0, E12/C12*100)</f>
        <v>0</v>
      </c>
      <c r="H12" s="802">
        <v>0</v>
      </c>
      <c r="I12" s="804">
        <v>0</v>
      </c>
      <c r="J12" s="802">
        <v>0</v>
      </c>
      <c r="K12" s="804">
        <v>0</v>
      </c>
      <c r="L12" s="802">
        <v>0</v>
      </c>
      <c r="M12" s="804">
        <v>0</v>
      </c>
      <c r="N12" s="802">
        <v>0</v>
      </c>
      <c r="O12" s="804">
        <v>0</v>
      </c>
      <c r="P12" s="802">
        <v>0</v>
      </c>
      <c r="Q12" s="804">
        <v>0</v>
      </c>
      <c r="R12" s="802">
        <v>0</v>
      </c>
      <c r="S12" s="804">
        <v>0</v>
      </c>
      <c r="T12" s="802">
        <v>0</v>
      </c>
      <c r="U12" s="804">
        <v>0</v>
      </c>
      <c r="V12" s="802">
        <v>0</v>
      </c>
      <c r="W12" s="804">
        <v>0</v>
      </c>
      <c r="X12" s="802">
        <v>0</v>
      </c>
      <c r="Y12" s="804">
        <v>0</v>
      </c>
      <c r="Z12" s="802">
        <v>0</v>
      </c>
      <c r="AA12" s="804">
        <v>0</v>
      </c>
      <c r="AB12" s="802">
        <v>0</v>
      </c>
      <c r="AC12" s="804">
        <v>0</v>
      </c>
      <c r="AD12" s="802">
        <v>0</v>
      </c>
      <c r="AE12" s="804">
        <v>0</v>
      </c>
      <c r="AF12" s="1890"/>
    </row>
    <row r="13" spans="1:32" x14ac:dyDescent="0.3">
      <c r="A13" s="1498" t="s">
        <v>468</v>
      </c>
      <c r="B13" s="1517">
        <f>B14</f>
        <v>8569.41</v>
      </c>
      <c r="C13" s="1517">
        <f>C14</f>
        <v>0</v>
      </c>
      <c r="D13" s="1517">
        <f>D14</f>
        <v>0</v>
      </c>
      <c r="E13" s="1517">
        <f>E14</f>
        <v>0</v>
      </c>
      <c r="F13" s="1517">
        <f t="shared" ref="F13" si="1">IF(B13=0,0, E13/B13*100)</f>
        <v>0</v>
      </c>
      <c r="G13" s="1517">
        <f t="shared" ref="G13" si="2">IF(C13=0,0, E13/C13*100)</f>
        <v>0</v>
      </c>
      <c r="H13" s="1517">
        <f t="shared" ref="H13:AE13" si="3">H14</f>
        <v>0</v>
      </c>
      <c r="I13" s="1517">
        <f t="shared" si="3"/>
        <v>0</v>
      </c>
      <c r="J13" s="1517">
        <f t="shared" si="3"/>
        <v>0</v>
      </c>
      <c r="K13" s="1517">
        <f t="shared" si="3"/>
        <v>0</v>
      </c>
      <c r="L13" s="1517">
        <f t="shared" si="3"/>
        <v>882.654</v>
      </c>
      <c r="M13" s="1517">
        <f t="shared" si="3"/>
        <v>0</v>
      </c>
      <c r="N13" s="1517">
        <f t="shared" si="3"/>
        <v>4214.6559999999999</v>
      </c>
      <c r="O13" s="1517">
        <f t="shared" si="3"/>
        <v>0</v>
      </c>
      <c r="P13" s="1517">
        <f t="shared" si="3"/>
        <v>0</v>
      </c>
      <c r="Q13" s="1517">
        <f t="shared" si="3"/>
        <v>0</v>
      </c>
      <c r="R13" s="1517">
        <f t="shared" si="3"/>
        <v>0</v>
      </c>
      <c r="S13" s="1517">
        <f t="shared" si="3"/>
        <v>0</v>
      </c>
      <c r="T13" s="1517">
        <f t="shared" si="3"/>
        <v>0</v>
      </c>
      <c r="U13" s="1517">
        <f t="shared" si="3"/>
        <v>0</v>
      </c>
      <c r="V13" s="1517">
        <f t="shared" si="3"/>
        <v>3472.1</v>
      </c>
      <c r="W13" s="1517">
        <f t="shared" si="3"/>
        <v>0</v>
      </c>
      <c r="X13" s="1517">
        <f t="shared" si="3"/>
        <v>0</v>
      </c>
      <c r="Y13" s="1517">
        <f t="shared" si="3"/>
        <v>0</v>
      </c>
      <c r="Z13" s="1517">
        <f t="shared" si="3"/>
        <v>0</v>
      </c>
      <c r="AA13" s="1517">
        <f>AA14</f>
        <v>0</v>
      </c>
      <c r="AB13" s="1889">
        <f t="shared" si="3"/>
        <v>0</v>
      </c>
      <c r="AC13" s="1517">
        <f t="shared" si="3"/>
        <v>0</v>
      </c>
      <c r="AD13" s="1889">
        <f t="shared" si="3"/>
        <v>0</v>
      </c>
      <c r="AE13" s="1518">
        <f t="shared" si="3"/>
        <v>0</v>
      </c>
      <c r="AF13" s="1891"/>
    </row>
    <row r="14" spans="1:32" ht="17.399999999999999" x14ac:dyDescent="0.3">
      <c r="A14" s="82" t="s">
        <v>26</v>
      </c>
      <c r="B14" s="85">
        <f>SUM(B15:B18)</f>
        <v>8569.41</v>
      </c>
      <c r="C14" s="85">
        <f t="shared" ref="C14:E14" si="4">SUM(C15:C18)</f>
        <v>0</v>
      </c>
      <c r="D14" s="85">
        <f t="shared" si="4"/>
        <v>0</v>
      </c>
      <c r="E14" s="85">
        <f t="shared" si="4"/>
        <v>0</v>
      </c>
      <c r="F14" s="88">
        <f>IF(B14=0,0, E14/B14*100)</f>
        <v>0</v>
      </c>
      <c r="G14" s="88">
        <f>IF(C14=0,0, E14/C14*100)</f>
        <v>0</v>
      </c>
      <c r="H14" s="85">
        <f>H15+H16+H17+H18</f>
        <v>0</v>
      </c>
      <c r="I14" s="85">
        <f t="shared" ref="I14:AE14" si="5">I15+I16+I17+I18</f>
        <v>0</v>
      </c>
      <c r="J14" s="85">
        <f t="shared" si="5"/>
        <v>0</v>
      </c>
      <c r="K14" s="85">
        <f t="shared" si="5"/>
        <v>0</v>
      </c>
      <c r="L14" s="85">
        <f t="shared" si="5"/>
        <v>882.654</v>
      </c>
      <c r="M14" s="85">
        <f t="shared" si="5"/>
        <v>0</v>
      </c>
      <c r="N14" s="85">
        <f t="shared" si="5"/>
        <v>4214.6559999999999</v>
      </c>
      <c r="O14" s="85">
        <f t="shared" si="5"/>
        <v>0</v>
      </c>
      <c r="P14" s="85">
        <f t="shared" si="5"/>
        <v>0</v>
      </c>
      <c r="Q14" s="85">
        <f t="shared" si="5"/>
        <v>0</v>
      </c>
      <c r="R14" s="85">
        <f t="shared" si="5"/>
        <v>0</v>
      </c>
      <c r="S14" s="85">
        <f t="shared" si="5"/>
        <v>0</v>
      </c>
      <c r="T14" s="85">
        <f t="shared" si="5"/>
        <v>0</v>
      </c>
      <c r="U14" s="85">
        <f t="shared" si="5"/>
        <v>0</v>
      </c>
      <c r="V14" s="85">
        <f t="shared" si="5"/>
        <v>3472.1</v>
      </c>
      <c r="W14" s="85">
        <f t="shared" si="5"/>
        <v>0</v>
      </c>
      <c r="X14" s="85">
        <f t="shared" si="5"/>
        <v>0</v>
      </c>
      <c r="Y14" s="85">
        <f t="shared" si="5"/>
        <v>0</v>
      </c>
      <c r="Z14" s="85">
        <f t="shared" si="5"/>
        <v>0</v>
      </c>
      <c r="AA14" s="85">
        <f t="shared" si="5"/>
        <v>0</v>
      </c>
      <c r="AB14" s="85">
        <f t="shared" si="5"/>
        <v>0</v>
      </c>
      <c r="AC14" s="85">
        <f t="shared" si="5"/>
        <v>0</v>
      </c>
      <c r="AD14" s="85">
        <f t="shared" si="5"/>
        <v>0</v>
      </c>
      <c r="AE14" s="85">
        <f t="shared" si="5"/>
        <v>0</v>
      </c>
      <c r="AF14" s="1892"/>
    </row>
    <row r="15" spans="1:32" ht="36" x14ac:dyDescent="0.35">
      <c r="A15" s="83" t="s">
        <v>27</v>
      </c>
      <c r="B15" s="802">
        <f>H15+J15+L15+N15+P15+R15+T15+V15+X15+Z15+AB15+AD15</f>
        <v>0</v>
      </c>
      <c r="C15" s="802">
        <f>H15+J15+L15+N15+P15+R15+T15+V15</f>
        <v>0</v>
      </c>
      <c r="D15" s="802">
        <f>E15</f>
        <v>0</v>
      </c>
      <c r="E15" s="802">
        <f>I15+K15+M15+O15+Q15+S15+U15+W15+Y15+AA15+AC15+AE15</f>
        <v>0</v>
      </c>
      <c r="F15" s="803">
        <f>IF(B15=0,0, E15/B15*100)</f>
        <v>0</v>
      </c>
      <c r="G15" s="803">
        <f>IF(C15=0,0, E15/C15*100)</f>
        <v>0</v>
      </c>
      <c r="H15" s="802">
        <v>0</v>
      </c>
      <c r="I15" s="802">
        <v>0</v>
      </c>
      <c r="J15" s="802">
        <v>0</v>
      </c>
      <c r="K15" s="802">
        <v>0</v>
      </c>
      <c r="L15" s="802">
        <v>0</v>
      </c>
      <c r="M15" s="802">
        <v>0</v>
      </c>
      <c r="N15" s="802">
        <v>0</v>
      </c>
      <c r="O15" s="802">
        <v>0</v>
      </c>
      <c r="P15" s="802">
        <v>0</v>
      </c>
      <c r="Q15" s="802">
        <v>0</v>
      </c>
      <c r="R15" s="802">
        <v>0</v>
      </c>
      <c r="S15" s="802">
        <v>0</v>
      </c>
      <c r="T15" s="802">
        <v>0</v>
      </c>
      <c r="U15" s="802">
        <v>0</v>
      </c>
      <c r="V15" s="802">
        <v>0</v>
      </c>
      <c r="W15" s="802">
        <v>0</v>
      </c>
      <c r="X15" s="802">
        <v>0</v>
      </c>
      <c r="Y15" s="802">
        <v>0</v>
      </c>
      <c r="Z15" s="802">
        <v>0</v>
      </c>
      <c r="AA15" s="802">
        <v>0</v>
      </c>
      <c r="AB15" s="802">
        <v>0</v>
      </c>
      <c r="AC15" s="802">
        <v>0</v>
      </c>
      <c r="AD15" s="802">
        <v>0</v>
      </c>
      <c r="AE15" s="802">
        <v>0</v>
      </c>
      <c r="AF15" s="1892"/>
    </row>
    <row r="16" spans="1:32" s="820" customFormat="1" ht="18" x14ac:dyDescent="0.35">
      <c r="A16" s="83" t="s">
        <v>28</v>
      </c>
      <c r="B16" s="802">
        <f>H16+J16+L16+N16+P16+R16+T16+V16+X16+Z16+AB16+AD16</f>
        <v>3472.1</v>
      </c>
      <c r="C16" s="802">
        <f>H16</f>
        <v>0</v>
      </c>
      <c r="D16" s="802">
        <f>E16</f>
        <v>0</v>
      </c>
      <c r="E16" s="802">
        <f>I16+K16+M16+O16+Q16+S16+U16+W16+Y16+AA16+AC16+AE16</f>
        <v>0</v>
      </c>
      <c r="F16" s="805">
        <f>IF(B16=0,0, E16/B16*100)</f>
        <v>0</v>
      </c>
      <c r="G16" s="805">
        <f>IF(C16=0,0, E16/C16*100)</f>
        <v>0</v>
      </c>
      <c r="H16" s="802">
        <v>0</v>
      </c>
      <c r="I16" s="802">
        <v>0</v>
      </c>
      <c r="J16" s="802">
        <v>0</v>
      </c>
      <c r="K16" s="802">
        <v>0</v>
      </c>
      <c r="L16" s="802">
        <v>0</v>
      </c>
      <c r="M16" s="802">
        <v>0</v>
      </c>
      <c r="N16" s="802">
        <v>0</v>
      </c>
      <c r="O16" s="802">
        <v>0</v>
      </c>
      <c r="P16" s="802">
        <v>0</v>
      </c>
      <c r="Q16" s="802">
        <v>0</v>
      </c>
      <c r="R16" s="802">
        <v>0</v>
      </c>
      <c r="S16" s="802">
        <v>0</v>
      </c>
      <c r="T16" s="802">
        <v>0</v>
      </c>
      <c r="U16" s="804">
        <v>0</v>
      </c>
      <c r="V16" s="802">
        <v>3472.1</v>
      </c>
      <c r="W16" s="804">
        <v>0</v>
      </c>
      <c r="X16" s="802">
        <v>0</v>
      </c>
      <c r="Y16" s="804">
        <v>0</v>
      </c>
      <c r="Z16" s="802">
        <v>0</v>
      </c>
      <c r="AA16" s="804">
        <v>0</v>
      </c>
      <c r="AB16" s="802">
        <v>0</v>
      </c>
      <c r="AC16" s="804">
        <v>0</v>
      </c>
      <c r="AD16" s="802">
        <v>0</v>
      </c>
      <c r="AE16" s="804">
        <v>0</v>
      </c>
      <c r="AF16" s="1892"/>
    </row>
    <row r="17" spans="1:32" s="820" customFormat="1" ht="18" x14ac:dyDescent="0.35">
      <c r="A17" s="83" t="s">
        <v>29</v>
      </c>
      <c r="B17" s="802">
        <f>H17+J17+L17+N17+P17+R17+T17+V17+X17+Z17+AB17+AD17</f>
        <v>0</v>
      </c>
      <c r="C17" s="802">
        <f>H17+J17+L17+N17+P17+R17+T17+V17</f>
        <v>0</v>
      </c>
      <c r="D17" s="802">
        <f>E17</f>
        <v>0</v>
      </c>
      <c r="E17" s="802">
        <f>I17+K17+M17+O17+Q17+S17+U17+W17+Y17+AA17+AC17+AE17</f>
        <v>0</v>
      </c>
      <c r="F17" s="803">
        <f>IF(B17=0,0, E17/B17*100)</f>
        <v>0</v>
      </c>
      <c r="G17" s="803">
        <f>IF(C17=0,0, E17/C17*100)</f>
        <v>0</v>
      </c>
      <c r="H17" s="802">
        <v>0</v>
      </c>
      <c r="I17" s="802">
        <v>0</v>
      </c>
      <c r="J17" s="802">
        <v>0</v>
      </c>
      <c r="K17" s="802">
        <v>0</v>
      </c>
      <c r="L17" s="802">
        <v>0</v>
      </c>
      <c r="M17" s="802">
        <v>0</v>
      </c>
      <c r="N17" s="802">
        <v>0</v>
      </c>
      <c r="O17" s="802">
        <v>0</v>
      </c>
      <c r="P17" s="802">
        <v>0</v>
      </c>
      <c r="Q17" s="802">
        <v>0</v>
      </c>
      <c r="R17" s="802">
        <v>0</v>
      </c>
      <c r="S17" s="802">
        <v>0</v>
      </c>
      <c r="T17" s="802">
        <v>0</v>
      </c>
      <c r="U17" s="802">
        <v>0</v>
      </c>
      <c r="V17" s="802">
        <v>0</v>
      </c>
      <c r="W17" s="802">
        <v>0</v>
      </c>
      <c r="X17" s="802">
        <v>0</v>
      </c>
      <c r="Y17" s="802">
        <v>0</v>
      </c>
      <c r="Z17" s="802">
        <v>0</v>
      </c>
      <c r="AA17" s="802">
        <v>0</v>
      </c>
      <c r="AB17" s="802">
        <v>0</v>
      </c>
      <c r="AC17" s="802">
        <v>0</v>
      </c>
      <c r="AD17" s="802">
        <v>0</v>
      </c>
      <c r="AE17" s="802">
        <v>0</v>
      </c>
      <c r="AF17" s="1892"/>
    </row>
    <row r="18" spans="1:32" s="820" customFormat="1" ht="18" x14ac:dyDescent="0.35">
      <c r="A18" s="83" t="s">
        <v>30</v>
      </c>
      <c r="B18" s="802">
        <f>H18+J18+L18+N18+P18+R18+T18+V18+X18+Z18+AB18+AD18</f>
        <v>5097.3099999999995</v>
      </c>
      <c r="C18" s="802">
        <f>H18</f>
        <v>0</v>
      </c>
      <c r="D18" s="802">
        <f>E18</f>
        <v>0</v>
      </c>
      <c r="E18" s="802">
        <f>I18+K18+M18+O18+Q18+S18+U18+W18+Y18+AA18+AC18+AE18</f>
        <v>0</v>
      </c>
      <c r="F18" s="803">
        <f>IF(B18=0,0, E18/B18*100)</f>
        <v>0</v>
      </c>
      <c r="G18" s="803">
        <f>IF(C18=0,0, E18/C18*100)</f>
        <v>0</v>
      </c>
      <c r="H18" s="802">
        <v>0</v>
      </c>
      <c r="I18" s="802">
        <v>0</v>
      </c>
      <c r="J18" s="802">
        <v>0</v>
      </c>
      <c r="K18" s="802">
        <v>0</v>
      </c>
      <c r="L18" s="802">
        <v>882.654</v>
      </c>
      <c r="M18" s="802">
        <v>0</v>
      </c>
      <c r="N18" s="802">
        <v>4214.6559999999999</v>
      </c>
      <c r="O18" s="802">
        <v>0</v>
      </c>
      <c r="P18" s="802">
        <v>0</v>
      </c>
      <c r="Q18" s="802">
        <v>0</v>
      </c>
      <c r="R18" s="802">
        <v>0</v>
      </c>
      <c r="S18" s="802">
        <v>0</v>
      </c>
      <c r="T18" s="802">
        <v>0</v>
      </c>
      <c r="U18" s="802">
        <v>0</v>
      </c>
      <c r="V18" s="802">
        <v>0</v>
      </c>
      <c r="W18" s="802">
        <v>0</v>
      </c>
      <c r="X18" s="802">
        <v>0</v>
      </c>
      <c r="Y18" s="802">
        <v>0</v>
      </c>
      <c r="Z18" s="802">
        <v>0</v>
      </c>
      <c r="AA18" s="802">
        <v>0</v>
      </c>
      <c r="AB18" s="802">
        <v>0</v>
      </c>
      <c r="AC18" s="802">
        <v>0</v>
      </c>
      <c r="AD18" s="802">
        <v>0</v>
      </c>
      <c r="AE18" s="802">
        <v>0</v>
      </c>
      <c r="AF18" s="1893"/>
    </row>
    <row r="19" spans="1:32" ht="15.6" x14ac:dyDescent="0.3">
      <c r="A19" s="1498" t="s">
        <v>469</v>
      </c>
      <c r="B19" s="1517">
        <f>B20</f>
        <v>259290.88400000002</v>
      </c>
      <c r="C19" s="1517">
        <f>C20</f>
        <v>29071.705999999998</v>
      </c>
      <c r="D19" s="1517">
        <f t="shared" ref="D19:AE19" si="6">D20</f>
        <v>0</v>
      </c>
      <c r="E19" s="1517">
        <f t="shared" si="6"/>
        <v>0</v>
      </c>
      <c r="F19" s="1517">
        <f t="shared" ref="F19:F65" si="7">IF(B19=0,0, E19/B19*100)</f>
        <v>0</v>
      </c>
      <c r="G19" s="1517">
        <f t="shared" ref="G19:G65" si="8">IF(C19=0,0, E19/C19*100)</f>
        <v>0</v>
      </c>
      <c r="H19" s="1517">
        <f t="shared" si="6"/>
        <v>23753.838</v>
      </c>
      <c r="I19" s="1517">
        <f t="shared" si="6"/>
        <v>0</v>
      </c>
      <c r="J19" s="1517">
        <f t="shared" si="6"/>
        <v>26942.307999999997</v>
      </c>
      <c r="K19" s="1517">
        <f t="shared" si="6"/>
        <v>0</v>
      </c>
      <c r="L19" s="1517">
        <f t="shared" si="6"/>
        <v>17873.86</v>
      </c>
      <c r="M19" s="1517">
        <f t="shared" si="6"/>
        <v>0</v>
      </c>
      <c r="N19" s="1517">
        <f t="shared" si="6"/>
        <v>25886.824000000001</v>
      </c>
      <c r="O19" s="1517">
        <f t="shared" si="6"/>
        <v>0</v>
      </c>
      <c r="P19" s="1517">
        <f t="shared" si="6"/>
        <v>20036.315999999999</v>
      </c>
      <c r="Q19" s="1517">
        <f t="shared" si="6"/>
        <v>0</v>
      </c>
      <c r="R19" s="1517">
        <f t="shared" si="6"/>
        <v>23214.295000000002</v>
      </c>
      <c r="S19" s="1517">
        <f t="shared" si="6"/>
        <v>0</v>
      </c>
      <c r="T19" s="1517">
        <f t="shared" si="6"/>
        <v>27378.116999999998</v>
      </c>
      <c r="U19" s="1517">
        <f t="shared" si="6"/>
        <v>0</v>
      </c>
      <c r="V19" s="1517">
        <f t="shared" si="6"/>
        <v>17601.532999999999</v>
      </c>
      <c r="W19" s="1517">
        <f t="shared" si="6"/>
        <v>0</v>
      </c>
      <c r="X19" s="1517">
        <f t="shared" si="6"/>
        <v>13182.938</v>
      </c>
      <c r="Y19" s="1517">
        <f t="shared" si="6"/>
        <v>0</v>
      </c>
      <c r="Z19" s="1517">
        <f t="shared" si="6"/>
        <v>23564.146000000001</v>
      </c>
      <c r="AA19" s="1517">
        <f t="shared" si="6"/>
        <v>0</v>
      </c>
      <c r="AB19" s="1889">
        <f t="shared" si="6"/>
        <v>14703.692000000001</v>
      </c>
      <c r="AC19" s="1517">
        <f t="shared" si="6"/>
        <v>0</v>
      </c>
      <c r="AD19" s="1889">
        <f t="shared" si="6"/>
        <v>24811.436000000002</v>
      </c>
      <c r="AE19" s="1518">
        <f t="shared" si="6"/>
        <v>0</v>
      </c>
      <c r="AF19" s="806"/>
    </row>
    <row r="20" spans="1:32" ht="17.399999999999999" x14ac:dyDescent="0.3">
      <c r="A20" s="82" t="s">
        <v>26</v>
      </c>
      <c r="B20" s="85">
        <f>B26+B38+B50+B56+B44</f>
        <v>259290.88400000002</v>
      </c>
      <c r="C20" s="85">
        <f>C26+C38+C50+C56+C44</f>
        <v>29071.705999999998</v>
      </c>
      <c r="D20" s="85">
        <f>D26+D38+D50+D56+D44</f>
        <v>0</v>
      </c>
      <c r="E20" s="85">
        <f>E26+E38+E50+E56+E44</f>
        <v>0</v>
      </c>
      <c r="F20" s="88">
        <f t="shared" si="7"/>
        <v>0</v>
      </c>
      <c r="G20" s="88">
        <f t="shared" si="8"/>
        <v>0</v>
      </c>
      <c r="H20" s="85">
        <f t="shared" ref="H20:W24" si="9">H26+H38+H50+H56</f>
        <v>23753.838</v>
      </c>
      <c r="I20" s="85">
        <f t="shared" si="9"/>
        <v>0</v>
      </c>
      <c r="J20" s="85">
        <f t="shared" si="9"/>
        <v>26942.307999999997</v>
      </c>
      <c r="K20" s="85">
        <f t="shared" si="9"/>
        <v>0</v>
      </c>
      <c r="L20" s="85">
        <f t="shared" si="9"/>
        <v>17873.86</v>
      </c>
      <c r="M20" s="85">
        <f t="shared" si="9"/>
        <v>0</v>
      </c>
      <c r="N20" s="85">
        <f>N26+N38+N50+N56+N46</f>
        <v>25886.824000000001</v>
      </c>
      <c r="O20" s="85">
        <f>O26+O38+O50+O56</f>
        <v>0</v>
      </c>
      <c r="P20" s="85">
        <f>P26+P38+P50+P56+P44</f>
        <v>20036.315999999999</v>
      </c>
      <c r="Q20" s="85">
        <f>Q26+Q38+Q50+Q56</f>
        <v>0</v>
      </c>
      <c r="R20" s="85">
        <f>R26+R38+R50+R56+R44</f>
        <v>23214.295000000002</v>
      </c>
      <c r="S20" s="85">
        <f>S26+S38+S50+S56</f>
        <v>0</v>
      </c>
      <c r="T20" s="85">
        <f>T26+T38+T50+T56+T44</f>
        <v>27378.116999999998</v>
      </c>
      <c r="U20" s="85">
        <f>U26+U38+U50+U56</f>
        <v>0</v>
      </c>
      <c r="V20" s="85">
        <f>V26+V38+V50+V56+V44</f>
        <v>17601.532999999999</v>
      </c>
      <c r="W20" s="85">
        <f>W26+W38+W50+W56</f>
        <v>0</v>
      </c>
      <c r="X20" s="85">
        <f>X26+X38+X50+X56+X44</f>
        <v>13182.938</v>
      </c>
      <c r="Y20" s="85">
        <f>Y26+Y38+Y50+Y56</f>
        <v>0</v>
      </c>
      <c r="Z20" s="85">
        <f>Z26+Z38+Z50+Z56+Z44</f>
        <v>23564.146000000001</v>
      </c>
      <c r="AA20" s="85">
        <f>AA26+AA38+AA50+AA56</f>
        <v>0</v>
      </c>
      <c r="AB20" s="85">
        <f>AB26+AB38+AB50+AB56+AB44</f>
        <v>14703.692000000001</v>
      </c>
      <c r="AC20" s="85">
        <f>AC26+AC38+AC50+AC56</f>
        <v>0</v>
      </c>
      <c r="AD20" s="85">
        <f>AD26+AD38+AD50+AD56+AD44</f>
        <v>24811.436000000002</v>
      </c>
      <c r="AE20" s="85">
        <f>AE26+AE38+AE50+AE56</f>
        <v>0</v>
      </c>
      <c r="AF20" s="806"/>
    </row>
    <row r="21" spans="1:32" ht="36" x14ac:dyDescent="0.35">
      <c r="A21" s="83" t="s">
        <v>27</v>
      </c>
      <c r="B21" s="802">
        <f>H21+J21+L21+N21+P21+R21+T21+V21+X21+Z21+AB21+AD21</f>
        <v>0</v>
      </c>
      <c r="C21" s="802">
        <f>C27+C39+C51+C57</f>
        <v>0</v>
      </c>
      <c r="D21" s="804">
        <f t="shared" ref="D21:E24" si="10">D27+D39+D51+D57</f>
        <v>0</v>
      </c>
      <c r="E21" s="802">
        <f t="shared" si="10"/>
        <v>0</v>
      </c>
      <c r="F21" s="803">
        <f t="shared" si="7"/>
        <v>0</v>
      </c>
      <c r="G21" s="803">
        <f t="shared" si="8"/>
        <v>0</v>
      </c>
      <c r="H21" s="802">
        <f t="shared" si="9"/>
        <v>0</v>
      </c>
      <c r="I21" s="802">
        <f t="shared" si="9"/>
        <v>0</v>
      </c>
      <c r="J21" s="802">
        <f t="shared" si="9"/>
        <v>0</v>
      </c>
      <c r="K21" s="802">
        <f t="shared" si="9"/>
        <v>0</v>
      </c>
      <c r="L21" s="802">
        <f t="shared" si="9"/>
        <v>0</v>
      </c>
      <c r="M21" s="802">
        <f t="shared" si="9"/>
        <v>0</v>
      </c>
      <c r="N21" s="802">
        <f>N27+N39+N51+N57</f>
        <v>0</v>
      </c>
      <c r="O21" s="802">
        <f>O27+O39+O51+O57</f>
        <v>0</v>
      </c>
      <c r="P21" s="802">
        <f>P27+P39+P51+P57</f>
        <v>0</v>
      </c>
      <c r="Q21" s="802">
        <f>Q27+Q39+Q51+Q57</f>
        <v>0</v>
      </c>
      <c r="R21" s="802">
        <f>R27+R39+R51+R57</f>
        <v>0</v>
      </c>
      <c r="S21" s="802">
        <f>S27+S39+S51+S57</f>
        <v>0</v>
      </c>
      <c r="T21" s="802">
        <f>T27+T39+T51+T57</f>
        <v>0</v>
      </c>
      <c r="U21" s="802">
        <f>U27+U39+U51+U57</f>
        <v>0</v>
      </c>
      <c r="V21" s="802">
        <f>V27+V39+V51+V57</f>
        <v>0</v>
      </c>
      <c r="W21" s="802">
        <f>W27+W39+W51+W57</f>
        <v>0</v>
      </c>
      <c r="X21" s="802">
        <f>X27+X39+X51+X57</f>
        <v>0</v>
      </c>
      <c r="Y21" s="802">
        <f>Y27+Y39+Y51+Y57</f>
        <v>0</v>
      </c>
      <c r="Z21" s="802">
        <f>Z27+Z39+Z51+Z57</f>
        <v>0</v>
      </c>
      <c r="AA21" s="802">
        <f>AA27+AA39+AA51+AA57</f>
        <v>0</v>
      </c>
      <c r="AB21" s="802">
        <f>AB27+AB39+AB51+AB57</f>
        <v>0</v>
      </c>
      <c r="AC21" s="802">
        <f>AC27+AC39+AC51+AC57</f>
        <v>0</v>
      </c>
      <c r="AD21" s="802">
        <f>AD27+AD39+AD51+AD57</f>
        <v>0</v>
      </c>
      <c r="AE21" s="802">
        <f>AE27+AE39+AE51+AE57</f>
        <v>0</v>
      </c>
      <c r="AF21" s="806"/>
    </row>
    <row r="22" spans="1:32" ht="18" x14ac:dyDescent="0.35">
      <c r="A22" s="83" t="s">
        <v>28</v>
      </c>
      <c r="B22" s="802">
        <f>H22+J22+L22+N22+P22+R22+T22+V22+X22+Z22+AB22+AD22</f>
        <v>259290.88400000002</v>
      </c>
      <c r="C22" s="802">
        <f>C28+C40+C52+C58+C46</f>
        <v>29071.705999999998</v>
      </c>
      <c r="D22" s="802">
        <f>D28+D40+D52+D58+D46</f>
        <v>0</v>
      </c>
      <c r="E22" s="802">
        <f>E28+E40+E52+E58+E46</f>
        <v>0</v>
      </c>
      <c r="F22" s="803">
        <f t="shared" si="7"/>
        <v>0</v>
      </c>
      <c r="G22" s="803">
        <f t="shared" si="8"/>
        <v>0</v>
      </c>
      <c r="H22" s="802">
        <f>H28+H40+H52+H58+H46</f>
        <v>23867.7</v>
      </c>
      <c r="I22" s="802">
        <f>I28+I40+I52+I58+I46</f>
        <v>0</v>
      </c>
      <c r="J22" s="802">
        <f t="shared" ref="J22:AE22" si="11">J28+J40+J52+J58+J46</f>
        <v>27056.165999999997</v>
      </c>
      <c r="K22" s="802">
        <f t="shared" si="11"/>
        <v>0</v>
      </c>
      <c r="L22" s="802">
        <f t="shared" si="11"/>
        <v>17987.718000000001</v>
      </c>
      <c r="M22" s="802">
        <f t="shared" si="11"/>
        <v>0</v>
      </c>
      <c r="N22" s="802">
        <f t="shared" si="11"/>
        <v>25886.824000000001</v>
      </c>
      <c r="O22" s="802">
        <f t="shared" si="11"/>
        <v>0</v>
      </c>
      <c r="P22" s="802">
        <f t="shared" si="11"/>
        <v>20036.315999999999</v>
      </c>
      <c r="Q22" s="802">
        <f t="shared" si="11"/>
        <v>0</v>
      </c>
      <c r="R22" s="802">
        <f t="shared" si="11"/>
        <v>23214.295000000002</v>
      </c>
      <c r="S22" s="802">
        <f t="shared" si="11"/>
        <v>0</v>
      </c>
      <c r="T22" s="802">
        <f t="shared" si="11"/>
        <v>27378.116999999998</v>
      </c>
      <c r="U22" s="802">
        <f t="shared" si="11"/>
        <v>0</v>
      </c>
      <c r="V22" s="802">
        <f t="shared" si="11"/>
        <v>17601.532999999999</v>
      </c>
      <c r="W22" s="802">
        <f t="shared" si="11"/>
        <v>0</v>
      </c>
      <c r="X22" s="802">
        <f t="shared" si="11"/>
        <v>13182.938</v>
      </c>
      <c r="Y22" s="802">
        <f t="shared" si="11"/>
        <v>0</v>
      </c>
      <c r="Z22" s="802">
        <f t="shared" si="11"/>
        <v>23564.146000000001</v>
      </c>
      <c r="AA22" s="802">
        <f t="shared" si="11"/>
        <v>0</v>
      </c>
      <c r="AB22" s="802">
        <f t="shared" si="11"/>
        <v>14703.692000000001</v>
      </c>
      <c r="AC22" s="802">
        <f t="shared" si="11"/>
        <v>0</v>
      </c>
      <c r="AD22" s="802">
        <f t="shared" si="11"/>
        <v>24811.438999999998</v>
      </c>
      <c r="AE22" s="802">
        <f t="shared" si="11"/>
        <v>0</v>
      </c>
      <c r="AF22" s="806"/>
    </row>
    <row r="23" spans="1:32" ht="18" x14ac:dyDescent="0.35">
      <c r="A23" s="83" t="s">
        <v>29</v>
      </c>
      <c r="B23" s="802">
        <f>H23+J23+L23+N23+P23+R23+T23+V23+X23+Z23+AB23+AD23</f>
        <v>0</v>
      </c>
      <c r="C23" s="802">
        <f>C29+C41+C53+C59</f>
        <v>0</v>
      </c>
      <c r="D23" s="802">
        <f t="shared" si="10"/>
        <v>0</v>
      </c>
      <c r="E23" s="802">
        <f t="shared" si="10"/>
        <v>0</v>
      </c>
      <c r="F23" s="803">
        <f t="shared" si="7"/>
        <v>0</v>
      </c>
      <c r="G23" s="803">
        <f t="shared" si="8"/>
        <v>0</v>
      </c>
      <c r="H23" s="802">
        <f t="shared" si="9"/>
        <v>0</v>
      </c>
      <c r="I23" s="802">
        <f t="shared" si="9"/>
        <v>0</v>
      </c>
      <c r="J23" s="802">
        <f t="shared" si="9"/>
        <v>0</v>
      </c>
      <c r="K23" s="802">
        <f t="shared" si="9"/>
        <v>0</v>
      </c>
      <c r="L23" s="802">
        <f t="shared" si="9"/>
        <v>0</v>
      </c>
      <c r="M23" s="802">
        <f t="shared" si="9"/>
        <v>0</v>
      </c>
      <c r="N23" s="802">
        <f t="shared" si="9"/>
        <v>0</v>
      </c>
      <c r="O23" s="802">
        <f t="shared" si="9"/>
        <v>0</v>
      </c>
      <c r="P23" s="802">
        <f t="shared" si="9"/>
        <v>0</v>
      </c>
      <c r="Q23" s="802">
        <f t="shared" si="9"/>
        <v>0</v>
      </c>
      <c r="R23" s="802">
        <f t="shared" si="9"/>
        <v>0</v>
      </c>
      <c r="S23" s="802">
        <f t="shared" si="9"/>
        <v>0</v>
      </c>
      <c r="T23" s="802">
        <f t="shared" si="9"/>
        <v>0</v>
      </c>
      <c r="U23" s="802">
        <f t="shared" si="9"/>
        <v>0</v>
      </c>
      <c r="V23" s="802">
        <f t="shared" si="9"/>
        <v>0</v>
      </c>
      <c r="W23" s="802">
        <f t="shared" si="9"/>
        <v>0</v>
      </c>
      <c r="X23" s="802">
        <f t="shared" ref="X23:AE24" si="12">X29+X41+X53+X59</f>
        <v>0</v>
      </c>
      <c r="Y23" s="802">
        <f t="shared" si="12"/>
        <v>0</v>
      </c>
      <c r="Z23" s="802">
        <f t="shared" si="12"/>
        <v>0</v>
      </c>
      <c r="AA23" s="802">
        <f t="shared" si="12"/>
        <v>0</v>
      </c>
      <c r="AB23" s="802">
        <f t="shared" si="12"/>
        <v>0</v>
      </c>
      <c r="AC23" s="802">
        <f t="shared" si="12"/>
        <v>0</v>
      </c>
      <c r="AD23" s="802">
        <f t="shared" si="12"/>
        <v>0</v>
      </c>
      <c r="AE23" s="802">
        <f t="shared" si="12"/>
        <v>0</v>
      </c>
      <c r="AF23" s="806"/>
    </row>
    <row r="24" spans="1:32" ht="18" x14ac:dyDescent="0.35">
      <c r="A24" s="83" t="s">
        <v>30</v>
      </c>
      <c r="B24" s="802">
        <f>H24+J24+L24+N24+P24+R24+T24+V24+X24+Z24+AB24+AD24</f>
        <v>0</v>
      </c>
      <c r="C24" s="802">
        <f>C30+C42+C54+C60</f>
        <v>0</v>
      </c>
      <c r="D24" s="802">
        <f t="shared" si="10"/>
        <v>0</v>
      </c>
      <c r="E24" s="802">
        <f t="shared" si="10"/>
        <v>0</v>
      </c>
      <c r="F24" s="803">
        <f t="shared" si="7"/>
        <v>0</v>
      </c>
      <c r="G24" s="803">
        <f t="shared" si="8"/>
        <v>0</v>
      </c>
      <c r="H24" s="802">
        <f t="shared" si="9"/>
        <v>0</v>
      </c>
      <c r="I24" s="802">
        <f t="shared" si="9"/>
        <v>0</v>
      </c>
      <c r="J24" s="802">
        <f t="shared" si="9"/>
        <v>0</v>
      </c>
      <c r="K24" s="802">
        <f t="shared" si="9"/>
        <v>0</v>
      </c>
      <c r="L24" s="802">
        <f t="shared" si="9"/>
        <v>0</v>
      </c>
      <c r="M24" s="802">
        <f t="shared" si="9"/>
        <v>0</v>
      </c>
      <c r="N24" s="802">
        <f t="shared" si="9"/>
        <v>0</v>
      </c>
      <c r="O24" s="802">
        <f t="shared" si="9"/>
        <v>0</v>
      </c>
      <c r="P24" s="802">
        <f t="shared" si="9"/>
        <v>0</v>
      </c>
      <c r="Q24" s="802">
        <f t="shared" si="9"/>
        <v>0</v>
      </c>
      <c r="R24" s="802">
        <f t="shared" si="9"/>
        <v>0</v>
      </c>
      <c r="S24" s="802">
        <f t="shared" si="9"/>
        <v>0</v>
      </c>
      <c r="T24" s="802">
        <f t="shared" si="9"/>
        <v>0</v>
      </c>
      <c r="U24" s="802">
        <f t="shared" si="9"/>
        <v>0</v>
      </c>
      <c r="V24" s="802">
        <f t="shared" si="9"/>
        <v>0</v>
      </c>
      <c r="W24" s="802">
        <f t="shared" si="9"/>
        <v>0</v>
      </c>
      <c r="X24" s="802">
        <f t="shared" si="12"/>
        <v>0</v>
      </c>
      <c r="Y24" s="802">
        <f t="shared" si="12"/>
        <v>0</v>
      </c>
      <c r="Z24" s="802">
        <f t="shared" si="12"/>
        <v>0</v>
      </c>
      <c r="AA24" s="802">
        <f t="shared" si="12"/>
        <v>0</v>
      </c>
      <c r="AB24" s="802">
        <f t="shared" si="12"/>
        <v>0</v>
      </c>
      <c r="AC24" s="802">
        <f t="shared" si="12"/>
        <v>0</v>
      </c>
      <c r="AD24" s="802">
        <f t="shared" si="12"/>
        <v>0</v>
      </c>
      <c r="AE24" s="802">
        <f t="shared" si="12"/>
        <v>0</v>
      </c>
      <c r="AF24" s="806"/>
    </row>
    <row r="25" spans="1:32" ht="15.6" x14ac:dyDescent="0.3">
      <c r="A25" s="1502" t="s">
        <v>470</v>
      </c>
      <c r="B25" s="1503">
        <f>B26</f>
        <v>32304.500000000004</v>
      </c>
      <c r="C25" s="1503">
        <f t="shared" ref="C25:AE25" si="13">C26</f>
        <v>3654.3</v>
      </c>
      <c r="D25" s="1503">
        <f t="shared" si="13"/>
        <v>0</v>
      </c>
      <c r="E25" s="1503">
        <f t="shared" si="13"/>
        <v>0</v>
      </c>
      <c r="F25" s="1503">
        <f t="shared" si="7"/>
        <v>0</v>
      </c>
      <c r="G25" s="1503">
        <f t="shared" si="8"/>
        <v>0</v>
      </c>
      <c r="H25" s="1503">
        <f t="shared" si="13"/>
        <v>3654.3</v>
      </c>
      <c r="I25" s="1503">
        <f t="shared" si="13"/>
        <v>0</v>
      </c>
      <c r="J25" s="1503">
        <f t="shared" si="13"/>
        <v>2550.4</v>
      </c>
      <c r="K25" s="1503">
        <f t="shared" si="13"/>
        <v>0</v>
      </c>
      <c r="L25" s="1503">
        <f t="shared" si="13"/>
        <v>2655</v>
      </c>
      <c r="M25" s="1503">
        <f t="shared" si="13"/>
        <v>0</v>
      </c>
      <c r="N25" s="1503">
        <f t="shared" si="13"/>
        <v>4115.5</v>
      </c>
      <c r="O25" s="1503">
        <f t="shared" si="13"/>
        <v>0</v>
      </c>
      <c r="P25" s="1503">
        <f t="shared" si="13"/>
        <v>842.2</v>
      </c>
      <c r="Q25" s="1503">
        <f t="shared" si="13"/>
        <v>0</v>
      </c>
      <c r="R25" s="1503">
        <f t="shared" si="13"/>
        <v>2151.9</v>
      </c>
      <c r="S25" s="1503">
        <f t="shared" si="13"/>
        <v>0</v>
      </c>
      <c r="T25" s="1503">
        <f t="shared" si="13"/>
        <v>3891</v>
      </c>
      <c r="U25" s="1503">
        <f t="shared" si="13"/>
        <v>0</v>
      </c>
      <c r="V25" s="1503">
        <f t="shared" si="13"/>
        <v>2129.5</v>
      </c>
      <c r="W25" s="1503">
        <f t="shared" si="13"/>
        <v>0</v>
      </c>
      <c r="X25" s="1503">
        <f t="shared" si="13"/>
        <v>1576.2</v>
      </c>
      <c r="Y25" s="1503">
        <f t="shared" si="13"/>
        <v>0</v>
      </c>
      <c r="Z25" s="1503">
        <f t="shared" si="13"/>
        <v>3891</v>
      </c>
      <c r="AA25" s="1503">
        <f t="shared" si="13"/>
        <v>0</v>
      </c>
      <c r="AB25" s="1894">
        <f t="shared" si="13"/>
        <v>2029.5</v>
      </c>
      <c r="AC25" s="1503">
        <f t="shared" si="13"/>
        <v>0</v>
      </c>
      <c r="AD25" s="1894">
        <f t="shared" si="13"/>
        <v>2818</v>
      </c>
      <c r="AE25" s="1504">
        <f t="shared" si="13"/>
        <v>0</v>
      </c>
      <c r="AF25" s="807"/>
    </row>
    <row r="26" spans="1:32" ht="17.399999999999999" x14ac:dyDescent="0.3">
      <c r="A26" s="82" t="s">
        <v>26</v>
      </c>
      <c r="B26" s="85">
        <f>SUM(B27:B30)</f>
        <v>32304.500000000004</v>
      </c>
      <c r="C26" s="85">
        <f>SUM(C27:C30)</f>
        <v>3654.3</v>
      </c>
      <c r="D26" s="85">
        <f>SUM(D27:D30)</f>
        <v>0</v>
      </c>
      <c r="E26" s="801">
        <f>SUM(E27:E30)</f>
        <v>0</v>
      </c>
      <c r="F26" s="88">
        <f>IF(B26=0,0, E26/B26*100)</f>
        <v>0</v>
      </c>
      <c r="G26" s="88">
        <f>IF(C26=0,0, E26/C26*100)</f>
        <v>0</v>
      </c>
      <c r="H26" s="85">
        <f t="shared" ref="H26:AE26" si="14">SUM(H27:H30)</f>
        <v>3654.3</v>
      </c>
      <c r="I26" s="801">
        <f t="shared" si="14"/>
        <v>0</v>
      </c>
      <c r="J26" s="85">
        <f t="shared" si="14"/>
        <v>2550.4</v>
      </c>
      <c r="K26" s="801">
        <f t="shared" si="14"/>
        <v>0</v>
      </c>
      <c r="L26" s="85">
        <f t="shared" si="14"/>
        <v>2655</v>
      </c>
      <c r="M26" s="801">
        <f t="shared" si="14"/>
        <v>0</v>
      </c>
      <c r="N26" s="85">
        <f t="shared" si="14"/>
        <v>4115.5</v>
      </c>
      <c r="O26" s="801">
        <f t="shared" si="14"/>
        <v>0</v>
      </c>
      <c r="P26" s="85">
        <f t="shared" si="14"/>
        <v>842.2</v>
      </c>
      <c r="Q26" s="801">
        <f t="shared" si="14"/>
        <v>0</v>
      </c>
      <c r="R26" s="85">
        <f t="shared" si="14"/>
        <v>2151.9</v>
      </c>
      <c r="S26" s="801">
        <f t="shared" si="14"/>
        <v>0</v>
      </c>
      <c r="T26" s="85">
        <f t="shared" si="14"/>
        <v>3891</v>
      </c>
      <c r="U26" s="801">
        <f t="shared" si="14"/>
        <v>0</v>
      </c>
      <c r="V26" s="85">
        <f t="shared" si="14"/>
        <v>2129.5</v>
      </c>
      <c r="W26" s="801">
        <f t="shared" si="14"/>
        <v>0</v>
      </c>
      <c r="X26" s="85">
        <f t="shared" si="14"/>
        <v>1576.2</v>
      </c>
      <c r="Y26" s="801">
        <f t="shared" si="14"/>
        <v>0</v>
      </c>
      <c r="Z26" s="85">
        <f t="shared" si="14"/>
        <v>3891</v>
      </c>
      <c r="AA26" s="801">
        <f t="shared" si="14"/>
        <v>0</v>
      </c>
      <c r="AB26" s="85">
        <f t="shared" si="14"/>
        <v>2029.5</v>
      </c>
      <c r="AC26" s="801">
        <f t="shared" si="14"/>
        <v>0</v>
      </c>
      <c r="AD26" s="85">
        <f t="shared" si="14"/>
        <v>2818</v>
      </c>
      <c r="AE26" s="801">
        <f t="shared" si="14"/>
        <v>0</v>
      </c>
      <c r="AF26" s="806"/>
    </row>
    <row r="27" spans="1:32" ht="30.75" customHeight="1" x14ac:dyDescent="0.35">
      <c r="A27" s="83" t="s">
        <v>27</v>
      </c>
      <c r="B27" s="802">
        <f>H27+J27+L27+N27+P27+R27+T27+V27+X27+Z27+AB27+AD27</f>
        <v>0</v>
      </c>
      <c r="C27" s="802">
        <f>H27</f>
        <v>0</v>
      </c>
      <c r="D27" s="802">
        <f>E27</f>
        <v>0</v>
      </c>
      <c r="E27" s="802">
        <f>I27+K27+M27+O27+Q27+S27+U27+W27+Y27+AA27+AC27+AE27</f>
        <v>0</v>
      </c>
      <c r="F27" s="803">
        <f>IF(B27=0,0, E27/B27*100)</f>
        <v>0</v>
      </c>
      <c r="G27" s="803">
        <f>IF(C27=0,0, E27/C27*100)</f>
        <v>0</v>
      </c>
      <c r="H27" s="802"/>
      <c r="I27" s="804"/>
      <c r="J27" s="802"/>
      <c r="K27" s="804"/>
      <c r="L27" s="802"/>
      <c r="M27" s="804"/>
      <c r="N27" s="802"/>
      <c r="O27" s="804"/>
      <c r="P27" s="802"/>
      <c r="Q27" s="804"/>
      <c r="R27" s="802"/>
      <c r="S27" s="804"/>
      <c r="T27" s="802"/>
      <c r="U27" s="804"/>
      <c r="V27" s="802"/>
      <c r="W27" s="804"/>
      <c r="X27" s="802"/>
      <c r="Y27" s="804"/>
      <c r="Z27" s="802"/>
      <c r="AA27" s="804"/>
      <c r="AB27" s="802"/>
      <c r="AC27" s="804"/>
      <c r="AD27" s="802"/>
      <c r="AE27" s="804"/>
      <c r="AF27" s="808"/>
    </row>
    <row r="28" spans="1:32" ht="28.5" customHeight="1" x14ac:dyDescent="0.35">
      <c r="A28" s="83" t="s">
        <v>28</v>
      </c>
      <c r="B28" s="802">
        <f>H28+J28+L28+N28+P28+R28+T28+V28+X28+Z28+AB28+AD28</f>
        <v>32304.500000000004</v>
      </c>
      <c r="C28" s="802">
        <f>H28</f>
        <v>3654.3</v>
      </c>
      <c r="D28" s="802">
        <f>E28</f>
        <v>0</v>
      </c>
      <c r="E28" s="802">
        <f>I28+K28+M28+O28+Q28+S28+U28+W28+Y28+AA28+AC28+AE28</f>
        <v>0</v>
      </c>
      <c r="F28" s="805">
        <f>IF(B28=0,0, E28/B28*100)</f>
        <v>0</v>
      </c>
      <c r="G28" s="805">
        <f>IF(C28=0,0, E28/C28*100)</f>
        <v>0</v>
      </c>
      <c r="H28" s="802">
        <v>3654.3</v>
      </c>
      <c r="I28" s="804"/>
      <c r="J28" s="802">
        <v>2550.4</v>
      </c>
      <c r="K28" s="804"/>
      <c r="L28" s="802">
        <v>2655</v>
      </c>
      <c r="M28" s="804"/>
      <c r="N28" s="802">
        <v>4115.5</v>
      </c>
      <c r="O28" s="804"/>
      <c r="P28" s="802">
        <v>842.2</v>
      </c>
      <c r="Q28" s="804"/>
      <c r="R28" s="802">
        <v>2151.9</v>
      </c>
      <c r="S28" s="804"/>
      <c r="T28" s="802">
        <v>3891</v>
      </c>
      <c r="U28" s="804"/>
      <c r="V28" s="802">
        <v>2129.5</v>
      </c>
      <c r="W28" s="804"/>
      <c r="X28" s="802">
        <v>1576.2</v>
      </c>
      <c r="Y28" s="804"/>
      <c r="Z28" s="802">
        <v>3891</v>
      </c>
      <c r="AA28" s="804"/>
      <c r="AB28" s="802">
        <v>2029.5</v>
      </c>
      <c r="AC28" s="804"/>
      <c r="AD28" s="802">
        <v>2818</v>
      </c>
      <c r="AE28" s="804"/>
      <c r="AF28" s="808"/>
    </row>
    <row r="29" spans="1:32" ht="28.5" customHeight="1" x14ac:dyDescent="0.35">
      <c r="A29" s="83" t="s">
        <v>29</v>
      </c>
      <c r="B29" s="802">
        <f>H29+J29+L29+N29+P29+R29+T29+V29+X29+Z29+AB29+AD29</f>
        <v>0</v>
      </c>
      <c r="C29" s="802">
        <f>H29</f>
        <v>0</v>
      </c>
      <c r="D29" s="802">
        <f>E29</f>
        <v>0</v>
      </c>
      <c r="E29" s="802">
        <f>I29+K29+M29+O29+Q29+S29+U29+W29+Y29+AA29+AC29+AE29</f>
        <v>0</v>
      </c>
      <c r="F29" s="803">
        <f>IF(B29=0,0, E29/B29*100)</f>
        <v>0</v>
      </c>
      <c r="G29" s="803">
        <f>IF(C29=0,0, E29/C29*100)</f>
        <v>0</v>
      </c>
      <c r="H29" s="802"/>
      <c r="I29" s="804"/>
      <c r="J29" s="802"/>
      <c r="K29" s="804"/>
      <c r="L29" s="802"/>
      <c r="M29" s="804"/>
      <c r="N29" s="802"/>
      <c r="O29" s="804"/>
      <c r="P29" s="802"/>
      <c r="Q29" s="804"/>
      <c r="R29" s="802"/>
      <c r="S29" s="804"/>
      <c r="T29" s="802"/>
      <c r="U29" s="804"/>
      <c r="V29" s="802"/>
      <c r="W29" s="804"/>
      <c r="X29" s="802"/>
      <c r="Y29" s="804"/>
      <c r="Z29" s="802"/>
      <c r="AA29" s="804"/>
      <c r="AB29" s="802"/>
      <c r="AC29" s="804"/>
      <c r="AD29" s="802"/>
      <c r="AE29" s="804"/>
      <c r="AF29" s="808"/>
    </row>
    <row r="30" spans="1:32" ht="28.5" customHeight="1" x14ac:dyDescent="0.35">
      <c r="A30" s="83" t="s">
        <v>30</v>
      </c>
      <c r="B30" s="802">
        <f>H30+J30+L30+N30+P30+R30+T30+V30+X30+Z30+AB30+AD30</f>
        <v>0</v>
      </c>
      <c r="C30" s="802">
        <f>H30</f>
        <v>0</v>
      </c>
      <c r="D30" s="802">
        <f>E30</f>
        <v>0</v>
      </c>
      <c r="E30" s="802">
        <f>I30+K30+M30+O30+Q30+S30+U30+W30+Y30+AA30+AC30+AE30</f>
        <v>0</v>
      </c>
      <c r="F30" s="803">
        <f>IF(B30=0,0, E30/B30*100)</f>
        <v>0</v>
      </c>
      <c r="G30" s="803">
        <f>IF(C30=0,0, E30/C30*100)</f>
        <v>0</v>
      </c>
      <c r="H30" s="802"/>
      <c r="I30" s="804"/>
      <c r="J30" s="802"/>
      <c r="K30" s="804"/>
      <c r="L30" s="802"/>
      <c r="M30" s="804"/>
      <c r="N30" s="802"/>
      <c r="O30" s="804"/>
      <c r="P30" s="802"/>
      <c r="Q30" s="804"/>
      <c r="R30" s="802"/>
      <c r="S30" s="804"/>
      <c r="T30" s="802"/>
      <c r="U30" s="804"/>
      <c r="V30" s="802"/>
      <c r="W30" s="804"/>
      <c r="X30" s="802"/>
      <c r="Y30" s="804"/>
      <c r="Z30" s="802"/>
      <c r="AA30" s="804"/>
      <c r="AB30" s="802"/>
      <c r="AC30" s="804"/>
      <c r="AD30" s="802"/>
      <c r="AE30" s="804"/>
      <c r="AF30" s="808"/>
    </row>
    <row r="31" spans="1:32" ht="15.6" x14ac:dyDescent="0.3">
      <c r="A31" s="1502" t="s">
        <v>471</v>
      </c>
      <c r="B31" s="1503">
        <f>B32</f>
        <v>71238.7</v>
      </c>
      <c r="C31" s="1503">
        <f t="shared" ref="C31:AE31" si="15">C32</f>
        <v>10816.224</v>
      </c>
      <c r="D31" s="1503">
        <f t="shared" si="15"/>
        <v>0</v>
      </c>
      <c r="E31" s="1503">
        <f t="shared" si="15"/>
        <v>0</v>
      </c>
      <c r="F31" s="1503">
        <f t="shared" si="15"/>
        <v>0</v>
      </c>
      <c r="G31" s="1503">
        <f t="shared" si="15"/>
        <v>0</v>
      </c>
      <c r="H31" s="1503">
        <f t="shared" si="15"/>
        <v>5612.2179999999998</v>
      </c>
      <c r="I31" s="1503">
        <f t="shared" si="15"/>
        <v>0</v>
      </c>
      <c r="J31" s="1503">
        <f t="shared" si="15"/>
        <v>6708.1</v>
      </c>
      <c r="K31" s="1503">
        <f t="shared" si="15"/>
        <v>0</v>
      </c>
      <c r="L31" s="1503">
        <f t="shared" si="15"/>
        <v>5833.7579999999998</v>
      </c>
      <c r="M31" s="1503">
        <f t="shared" si="15"/>
        <v>0</v>
      </c>
      <c r="N31" s="1503">
        <f t="shared" si="15"/>
        <v>6467.625</v>
      </c>
      <c r="O31" s="1503">
        <f t="shared" si="15"/>
        <v>0</v>
      </c>
      <c r="P31" s="1503">
        <f t="shared" si="15"/>
        <v>6561.5120000000006</v>
      </c>
      <c r="Q31" s="1503">
        <f t="shared" si="15"/>
        <v>0</v>
      </c>
      <c r="R31" s="1503">
        <f t="shared" si="15"/>
        <v>11110.667000000001</v>
      </c>
      <c r="S31" s="1503">
        <f t="shared" si="15"/>
        <v>0</v>
      </c>
      <c r="T31" s="1503">
        <f t="shared" si="15"/>
        <v>6765.7290000000003</v>
      </c>
      <c r="U31" s="1503">
        <f t="shared" si="15"/>
        <v>0</v>
      </c>
      <c r="V31" s="1503">
        <f t="shared" si="15"/>
        <v>5369.5870000000004</v>
      </c>
      <c r="W31" s="1503">
        <f t="shared" si="15"/>
        <v>0</v>
      </c>
      <c r="X31" s="1503">
        <f t="shared" si="15"/>
        <v>3800.848</v>
      </c>
      <c r="Y31" s="1503">
        <f t="shared" si="15"/>
        <v>0</v>
      </c>
      <c r="Z31" s="1503">
        <f t="shared" si="15"/>
        <v>4434.3469999999998</v>
      </c>
      <c r="AA31" s="1503">
        <f t="shared" si="15"/>
        <v>0</v>
      </c>
      <c r="AB31" s="1894">
        <f t="shared" si="15"/>
        <v>4090.7830000000004</v>
      </c>
      <c r="AC31" s="1503">
        <f t="shared" si="15"/>
        <v>0</v>
      </c>
      <c r="AD31" s="1894">
        <f t="shared" si="15"/>
        <v>4483.5259999999998</v>
      </c>
      <c r="AE31" s="1504">
        <f t="shared" si="15"/>
        <v>0</v>
      </c>
      <c r="AF31" s="809"/>
    </row>
    <row r="32" spans="1:32" ht="17.399999999999999" x14ac:dyDescent="0.3">
      <c r="A32" s="82" t="s">
        <v>26</v>
      </c>
      <c r="B32" s="85">
        <f>SUM(B33:B36)</f>
        <v>71238.7</v>
      </c>
      <c r="C32" s="85">
        <f>SUM(C33:C36)</f>
        <v>10816.224</v>
      </c>
      <c r="D32" s="85">
        <f>SUM(D33:D36)</f>
        <v>0</v>
      </c>
      <c r="E32" s="801">
        <f>SUM(E33:E36)</f>
        <v>0</v>
      </c>
      <c r="F32" s="88">
        <f>IF(B32=0,0, E32/B32*100)</f>
        <v>0</v>
      </c>
      <c r="G32" s="88">
        <f>IF(C32=0,0, E32/C32*100)</f>
        <v>0</v>
      </c>
      <c r="H32" s="85">
        <f t="shared" ref="H32:AE32" si="16">SUM(H33:H36)</f>
        <v>5612.2179999999998</v>
      </c>
      <c r="I32" s="801">
        <f t="shared" si="16"/>
        <v>0</v>
      </c>
      <c r="J32" s="85">
        <f t="shared" si="16"/>
        <v>6708.1</v>
      </c>
      <c r="K32" s="801">
        <f t="shared" si="16"/>
        <v>0</v>
      </c>
      <c r="L32" s="85">
        <f t="shared" si="16"/>
        <v>5833.7579999999998</v>
      </c>
      <c r="M32" s="801">
        <f t="shared" si="16"/>
        <v>0</v>
      </c>
      <c r="N32" s="85">
        <f t="shared" si="16"/>
        <v>6467.625</v>
      </c>
      <c r="O32" s="801">
        <f t="shared" si="16"/>
        <v>0</v>
      </c>
      <c r="P32" s="85">
        <f t="shared" si="16"/>
        <v>6561.5120000000006</v>
      </c>
      <c r="Q32" s="801">
        <f t="shared" si="16"/>
        <v>0</v>
      </c>
      <c r="R32" s="85">
        <f t="shared" si="16"/>
        <v>11110.667000000001</v>
      </c>
      <c r="S32" s="801">
        <f t="shared" si="16"/>
        <v>0</v>
      </c>
      <c r="T32" s="85">
        <f t="shared" si="16"/>
        <v>6765.7290000000003</v>
      </c>
      <c r="U32" s="801">
        <f t="shared" si="16"/>
        <v>0</v>
      </c>
      <c r="V32" s="85">
        <f t="shared" si="16"/>
        <v>5369.5870000000004</v>
      </c>
      <c r="W32" s="801">
        <f t="shared" si="16"/>
        <v>0</v>
      </c>
      <c r="X32" s="85">
        <f t="shared" si="16"/>
        <v>3800.848</v>
      </c>
      <c r="Y32" s="801">
        <f t="shared" si="16"/>
        <v>0</v>
      </c>
      <c r="Z32" s="85">
        <f t="shared" si="16"/>
        <v>4434.3469999999998</v>
      </c>
      <c r="AA32" s="801">
        <f t="shared" si="16"/>
        <v>0</v>
      </c>
      <c r="AB32" s="85">
        <f t="shared" si="16"/>
        <v>4090.7830000000004</v>
      </c>
      <c r="AC32" s="801">
        <f t="shared" si="16"/>
        <v>0</v>
      </c>
      <c r="AD32" s="85">
        <f t="shared" si="16"/>
        <v>4483.5259999999998</v>
      </c>
      <c r="AE32" s="801">
        <f t="shared" si="16"/>
        <v>0</v>
      </c>
      <c r="AF32" s="1895"/>
    </row>
    <row r="33" spans="1:32" ht="33.75" customHeight="1" x14ac:dyDescent="0.35">
      <c r="A33" s="83" t="s">
        <v>27</v>
      </c>
      <c r="B33" s="802">
        <f>B39+B45</f>
        <v>0</v>
      </c>
      <c r="C33" s="802">
        <f>C39+C45</f>
        <v>0</v>
      </c>
      <c r="D33" s="804">
        <f>D39+D45</f>
        <v>0</v>
      </c>
      <c r="E33" s="804">
        <f>E39+E45</f>
        <v>0</v>
      </c>
      <c r="F33" s="803">
        <f>IF(B33=0,0, E33/B33*100)</f>
        <v>0</v>
      </c>
      <c r="G33" s="803">
        <f>IF(C33=0,0, E33/C33*100)</f>
        <v>0</v>
      </c>
      <c r="H33" s="810">
        <f>H39+H45</f>
        <v>0</v>
      </c>
      <c r="I33" s="811">
        <f t="shared" ref="I33:AE36" si="17">I39+I45</f>
        <v>0</v>
      </c>
      <c r="J33" s="810">
        <f t="shared" si="17"/>
        <v>0</v>
      </c>
      <c r="K33" s="811">
        <f t="shared" si="17"/>
        <v>0</v>
      </c>
      <c r="L33" s="810">
        <f t="shared" si="17"/>
        <v>0</v>
      </c>
      <c r="M33" s="811">
        <f t="shared" si="17"/>
        <v>0</v>
      </c>
      <c r="N33" s="810">
        <f t="shared" si="17"/>
        <v>0</v>
      </c>
      <c r="O33" s="811">
        <f t="shared" si="17"/>
        <v>0</v>
      </c>
      <c r="P33" s="810">
        <f t="shared" si="17"/>
        <v>0</v>
      </c>
      <c r="Q33" s="811">
        <f t="shared" si="17"/>
        <v>0</v>
      </c>
      <c r="R33" s="810">
        <f t="shared" si="17"/>
        <v>0</v>
      </c>
      <c r="S33" s="811">
        <f t="shared" si="17"/>
        <v>0</v>
      </c>
      <c r="T33" s="810">
        <f t="shared" si="17"/>
        <v>0</v>
      </c>
      <c r="U33" s="811">
        <f t="shared" si="17"/>
        <v>0</v>
      </c>
      <c r="V33" s="810">
        <f t="shared" si="17"/>
        <v>0</v>
      </c>
      <c r="W33" s="811">
        <f t="shared" si="17"/>
        <v>0</v>
      </c>
      <c r="X33" s="810">
        <f t="shared" si="17"/>
        <v>0</v>
      </c>
      <c r="Y33" s="811">
        <f t="shared" si="17"/>
        <v>0</v>
      </c>
      <c r="Z33" s="810">
        <f t="shared" si="17"/>
        <v>0</v>
      </c>
      <c r="AA33" s="811">
        <f t="shared" si="17"/>
        <v>0</v>
      </c>
      <c r="AB33" s="810">
        <f t="shared" si="17"/>
        <v>0</v>
      </c>
      <c r="AC33" s="811">
        <f t="shared" si="17"/>
        <v>0</v>
      </c>
      <c r="AD33" s="810">
        <f t="shared" si="17"/>
        <v>0</v>
      </c>
      <c r="AE33" s="811">
        <f t="shared" si="17"/>
        <v>0</v>
      </c>
      <c r="AF33" s="1896"/>
    </row>
    <row r="34" spans="1:32" s="820" customFormat="1" ht="24.75" customHeight="1" x14ac:dyDescent="0.35">
      <c r="A34" s="87" t="s">
        <v>28</v>
      </c>
      <c r="B34" s="802">
        <f t="shared" ref="B34:E36" si="18">B40+B46</f>
        <v>71238.7</v>
      </c>
      <c r="C34" s="802">
        <f t="shared" si="18"/>
        <v>10816.224</v>
      </c>
      <c r="D34" s="804">
        <f t="shared" si="18"/>
        <v>0</v>
      </c>
      <c r="E34" s="804">
        <f t="shared" si="18"/>
        <v>0</v>
      </c>
      <c r="F34" s="803">
        <f>IF(B34=0,0, E34/B34*100)</f>
        <v>0</v>
      </c>
      <c r="G34" s="803">
        <f>IF(C34=0,0, E34/C34*100)</f>
        <v>0</v>
      </c>
      <c r="H34" s="810">
        <f>H40+H46</f>
        <v>5612.2179999999998</v>
      </c>
      <c r="I34" s="811">
        <f t="shared" si="17"/>
        <v>0</v>
      </c>
      <c r="J34" s="810">
        <f t="shared" si="17"/>
        <v>6708.1</v>
      </c>
      <c r="K34" s="811">
        <f t="shared" si="17"/>
        <v>0</v>
      </c>
      <c r="L34" s="810">
        <f t="shared" si="17"/>
        <v>5833.7579999999998</v>
      </c>
      <c r="M34" s="811">
        <f t="shared" si="17"/>
        <v>0</v>
      </c>
      <c r="N34" s="810">
        <f t="shared" si="17"/>
        <v>6467.625</v>
      </c>
      <c r="O34" s="811">
        <f t="shared" si="17"/>
        <v>0</v>
      </c>
      <c r="P34" s="810">
        <f t="shared" si="17"/>
        <v>6561.5120000000006</v>
      </c>
      <c r="Q34" s="811">
        <f t="shared" si="17"/>
        <v>0</v>
      </c>
      <c r="R34" s="810">
        <f t="shared" si="17"/>
        <v>11110.667000000001</v>
      </c>
      <c r="S34" s="811">
        <f t="shared" si="17"/>
        <v>0</v>
      </c>
      <c r="T34" s="810">
        <f t="shared" si="17"/>
        <v>6765.7290000000003</v>
      </c>
      <c r="U34" s="811">
        <f t="shared" si="17"/>
        <v>0</v>
      </c>
      <c r="V34" s="810">
        <f t="shared" si="17"/>
        <v>5369.5870000000004</v>
      </c>
      <c r="W34" s="811">
        <f t="shared" si="17"/>
        <v>0</v>
      </c>
      <c r="X34" s="810">
        <f>X40+X46</f>
        <v>3800.848</v>
      </c>
      <c r="Y34" s="811">
        <f t="shared" si="17"/>
        <v>0</v>
      </c>
      <c r="Z34" s="810">
        <f t="shared" si="17"/>
        <v>4434.3469999999998</v>
      </c>
      <c r="AA34" s="811">
        <f t="shared" si="17"/>
        <v>0</v>
      </c>
      <c r="AB34" s="810">
        <f>AB40+AB46</f>
        <v>4090.7830000000004</v>
      </c>
      <c r="AC34" s="811">
        <f t="shared" si="17"/>
        <v>0</v>
      </c>
      <c r="AD34" s="810">
        <f t="shared" si="17"/>
        <v>4483.5259999999998</v>
      </c>
      <c r="AE34" s="811">
        <f t="shared" si="17"/>
        <v>0</v>
      </c>
      <c r="AF34" s="1896"/>
    </row>
    <row r="35" spans="1:32" ht="24.75" customHeight="1" x14ac:dyDescent="0.35">
      <c r="A35" s="83" t="s">
        <v>29</v>
      </c>
      <c r="B35" s="802">
        <f t="shared" si="18"/>
        <v>0</v>
      </c>
      <c r="C35" s="802">
        <f t="shared" si="18"/>
        <v>0</v>
      </c>
      <c r="D35" s="804">
        <f t="shared" si="18"/>
        <v>0</v>
      </c>
      <c r="E35" s="804">
        <f t="shared" si="18"/>
        <v>0</v>
      </c>
      <c r="F35" s="803">
        <f>IF(B35=0,0, E35/B35*100)</f>
        <v>0</v>
      </c>
      <c r="G35" s="803">
        <f>IF(C35=0,0, E35/C35*100)</f>
        <v>0</v>
      </c>
      <c r="H35" s="810">
        <f>H41+H47</f>
        <v>0</v>
      </c>
      <c r="I35" s="811">
        <f t="shared" si="17"/>
        <v>0</v>
      </c>
      <c r="J35" s="810">
        <f t="shared" si="17"/>
        <v>0</v>
      </c>
      <c r="K35" s="811">
        <f t="shared" si="17"/>
        <v>0</v>
      </c>
      <c r="L35" s="810">
        <f t="shared" si="17"/>
        <v>0</v>
      </c>
      <c r="M35" s="811">
        <f t="shared" si="17"/>
        <v>0</v>
      </c>
      <c r="N35" s="810">
        <f t="shared" si="17"/>
        <v>0</v>
      </c>
      <c r="O35" s="811">
        <f t="shared" si="17"/>
        <v>0</v>
      </c>
      <c r="P35" s="810">
        <f t="shared" si="17"/>
        <v>0</v>
      </c>
      <c r="Q35" s="811">
        <f t="shared" si="17"/>
        <v>0</v>
      </c>
      <c r="R35" s="810">
        <f t="shared" si="17"/>
        <v>0</v>
      </c>
      <c r="S35" s="811">
        <f t="shared" si="17"/>
        <v>0</v>
      </c>
      <c r="T35" s="810">
        <f t="shared" si="17"/>
        <v>0</v>
      </c>
      <c r="U35" s="811">
        <f t="shared" si="17"/>
        <v>0</v>
      </c>
      <c r="V35" s="810">
        <f t="shared" si="17"/>
        <v>0</v>
      </c>
      <c r="W35" s="811">
        <f t="shared" si="17"/>
        <v>0</v>
      </c>
      <c r="X35" s="810">
        <f t="shared" si="17"/>
        <v>0</v>
      </c>
      <c r="Y35" s="811">
        <f t="shared" si="17"/>
        <v>0</v>
      </c>
      <c r="Z35" s="810">
        <f t="shared" si="17"/>
        <v>0</v>
      </c>
      <c r="AA35" s="811">
        <f t="shared" si="17"/>
        <v>0</v>
      </c>
      <c r="AB35" s="810">
        <f t="shared" si="17"/>
        <v>0</v>
      </c>
      <c r="AC35" s="811">
        <f t="shared" si="17"/>
        <v>0</v>
      </c>
      <c r="AD35" s="810">
        <f t="shared" si="17"/>
        <v>0</v>
      </c>
      <c r="AE35" s="811">
        <f t="shared" si="17"/>
        <v>0</v>
      </c>
      <c r="AF35" s="1896"/>
    </row>
    <row r="36" spans="1:32" ht="24.75" customHeight="1" x14ac:dyDescent="0.35">
      <c r="A36" s="83" t="s">
        <v>30</v>
      </c>
      <c r="B36" s="802">
        <f t="shared" si="18"/>
        <v>0</v>
      </c>
      <c r="C36" s="802">
        <f t="shared" si="18"/>
        <v>0</v>
      </c>
      <c r="D36" s="804">
        <f t="shared" si="18"/>
        <v>0</v>
      </c>
      <c r="E36" s="804">
        <f t="shared" si="18"/>
        <v>0</v>
      </c>
      <c r="F36" s="803">
        <f>IF(B36=0,0, E36/B36*100)</f>
        <v>0</v>
      </c>
      <c r="G36" s="803">
        <f>IF(C36=0,0, E36/C36*100)</f>
        <v>0</v>
      </c>
      <c r="H36" s="810">
        <f>H42+H48</f>
        <v>0</v>
      </c>
      <c r="I36" s="811">
        <f t="shared" si="17"/>
        <v>0</v>
      </c>
      <c r="J36" s="810">
        <f t="shared" si="17"/>
        <v>0</v>
      </c>
      <c r="K36" s="811">
        <f t="shared" si="17"/>
        <v>0</v>
      </c>
      <c r="L36" s="810">
        <f t="shared" si="17"/>
        <v>0</v>
      </c>
      <c r="M36" s="811">
        <f t="shared" si="17"/>
        <v>0</v>
      </c>
      <c r="N36" s="810">
        <f t="shared" si="17"/>
        <v>0</v>
      </c>
      <c r="O36" s="811">
        <f t="shared" si="17"/>
        <v>0</v>
      </c>
      <c r="P36" s="810">
        <f t="shared" si="17"/>
        <v>0</v>
      </c>
      <c r="Q36" s="811">
        <f t="shared" si="17"/>
        <v>0</v>
      </c>
      <c r="R36" s="810">
        <f t="shared" si="17"/>
        <v>0</v>
      </c>
      <c r="S36" s="811">
        <f t="shared" si="17"/>
        <v>0</v>
      </c>
      <c r="T36" s="810">
        <f t="shared" si="17"/>
        <v>0</v>
      </c>
      <c r="U36" s="811">
        <f t="shared" si="17"/>
        <v>0</v>
      </c>
      <c r="V36" s="810">
        <f t="shared" si="17"/>
        <v>0</v>
      </c>
      <c r="W36" s="811">
        <f t="shared" si="17"/>
        <v>0</v>
      </c>
      <c r="X36" s="810">
        <f t="shared" si="17"/>
        <v>0</v>
      </c>
      <c r="Y36" s="811">
        <f t="shared" si="17"/>
        <v>0</v>
      </c>
      <c r="Z36" s="810">
        <f t="shared" si="17"/>
        <v>0</v>
      </c>
      <c r="AA36" s="811">
        <f t="shared" si="17"/>
        <v>0</v>
      </c>
      <c r="AB36" s="810">
        <f t="shared" si="17"/>
        <v>0</v>
      </c>
      <c r="AC36" s="811">
        <f t="shared" si="17"/>
        <v>0</v>
      </c>
      <c r="AD36" s="810">
        <f t="shared" si="17"/>
        <v>0</v>
      </c>
      <c r="AE36" s="811">
        <f t="shared" si="17"/>
        <v>0</v>
      </c>
      <c r="AF36" s="1896"/>
    </row>
    <row r="37" spans="1:32" ht="23.25" customHeight="1" x14ac:dyDescent="0.3">
      <c r="A37" s="1502" t="s">
        <v>472</v>
      </c>
      <c r="B37" s="1503">
        <f t="shared" ref="B37:AE37" si="19">B38</f>
        <v>65465.4</v>
      </c>
      <c r="C37" s="1503">
        <f>C38</f>
        <v>5498.3559999999998</v>
      </c>
      <c r="D37" s="1503">
        <f>D38</f>
        <v>0</v>
      </c>
      <c r="E37" s="1503">
        <f t="shared" si="19"/>
        <v>0</v>
      </c>
      <c r="F37" s="1503">
        <f t="shared" si="7"/>
        <v>0</v>
      </c>
      <c r="G37" s="1503">
        <f t="shared" si="8"/>
        <v>0</v>
      </c>
      <c r="H37" s="1503">
        <f t="shared" si="19"/>
        <v>5498.3559999999998</v>
      </c>
      <c r="I37" s="1503">
        <f t="shared" si="19"/>
        <v>0</v>
      </c>
      <c r="J37" s="1503">
        <f t="shared" si="19"/>
        <v>6594.2420000000002</v>
      </c>
      <c r="K37" s="1503">
        <f t="shared" si="19"/>
        <v>0</v>
      </c>
      <c r="L37" s="1503">
        <f t="shared" si="19"/>
        <v>5719.9</v>
      </c>
      <c r="M37" s="1503">
        <f t="shared" si="19"/>
        <v>0</v>
      </c>
      <c r="N37" s="1503">
        <f t="shared" si="19"/>
        <v>6353.7669999999998</v>
      </c>
      <c r="O37" s="1503">
        <f t="shared" si="19"/>
        <v>0</v>
      </c>
      <c r="P37" s="1503">
        <f t="shared" si="19"/>
        <v>6447.6540000000005</v>
      </c>
      <c r="Q37" s="1503">
        <f t="shared" si="19"/>
        <v>0</v>
      </c>
      <c r="R37" s="1503">
        <f t="shared" si="19"/>
        <v>6589.8090000000002</v>
      </c>
      <c r="S37" s="1503">
        <f t="shared" si="19"/>
        <v>0</v>
      </c>
      <c r="T37" s="1503">
        <f t="shared" si="19"/>
        <v>6651.8710000000001</v>
      </c>
      <c r="U37" s="1503">
        <f t="shared" si="19"/>
        <v>0</v>
      </c>
      <c r="V37" s="1503">
        <f t="shared" si="19"/>
        <v>5255.7290000000003</v>
      </c>
      <c r="W37" s="1503">
        <f t="shared" si="19"/>
        <v>0</v>
      </c>
      <c r="X37" s="1503">
        <f t="shared" si="19"/>
        <v>3686.99</v>
      </c>
      <c r="Y37" s="1503">
        <f t="shared" si="19"/>
        <v>0</v>
      </c>
      <c r="Z37" s="1503">
        <f t="shared" si="19"/>
        <v>4320.4889999999996</v>
      </c>
      <c r="AA37" s="1503">
        <f t="shared" si="19"/>
        <v>0</v>
      </c>
      <c r="AB37" s="1894">
        <f t="shared" si="19"/>
        <v>3976.9250000000002</v>
      </c>
      <c r="AC37" s="1503">
        <f t="shared" si="19"/>
        <v>0</v>
      </c>
      <c r="AD37" s="1894">
        <f t="shared" si="19"/>
        <v>4369.6679999999997</v>
      </c>
      <c r="AE37" s="1504">
        <f t="shared" si="19"/>
        <v>0</v>
      </c>
      <c r="AF37" s="1896"/>
    </row>
    <row r="38" spans="1:32" ht="17.399999999999999" x14ac:dyDescent="0.3">
      <c r="A38" s="82" t="s">
        <v>26</v>
      </c>
      <c r="B38" s="85">
        <f>SUM(B39:B42)</f>
        <v>65465.4</v>
      </c>
      <c r="C38" s="85">
        <f>SUM(C39:C42)</f>
        <v>5498.3559999999998</v>
      </c>
      <c r="D38" s="85">
        <f>SUM(D39:D42)</f>
        <v>0</v>
      </c>
      <c r="E38" s="801">
        <f>SUM(E39:E42)</f>
        <v>0</v>
      </c>
      <c r="F38" s="88">
        <f>IF(B38=0,0, E38/B38*100)</f>
        <v>0</v>
      </c>
      <c r="G38" s="88">
        <f>IF(C38=0,0, E38/C38*100)</f>
        <v>0</v>
      </c>
      <c r="H38" s="85">
        <f t="shared" ref="H38:AE38" si="20">SUM(H39:H42)</f>
        <v>5498.3559999999998</v>
      </c>
      <c r="I38" s="801">
        <f t="shared" si="20"/>
        <v>0</v>
      </c>
      <c r="J38" s="85">
        <f t="shared" si="20"/>
        <v>6594.2420000000002</v>
      </c>
      <c r="K38" s="801">
        <f t="shared" si="20"/>
        <v>0</v>
      </c>
      <c r="L38" s="85">
        <f t="shared" si="20"/>
        <v>5719.9</v>
      </c>
      <c r="M38" s="801">
        <f t="shared" si="20"/>
        <v>0</v>
      </c>
      <c r="N38" s="85">
        <f t="shared" si="20"/>
        <v>6353.7669999999998</v>
      </c>
      <c r="O38" s="801">
        <f t="shared" si="20"/>
        <v>0</v>
      </c>
      <c r="P38" s="85">
        <f t="shared" si="20"/>
        <v>6447.6540000000005</v>
      </c>
      <c r="Q38" s="801">
        <f t="shared" si="20"/>
        <v>0</v>
      </c>
      <c r="R38" s="85">
        <f t="shared" si="20"/>
        <v>6589.8090000000002</v>
      </c>
      <c r="S38" s="801">
        <f t="shared" si="20"/>
        <v>0</v>
      </c>
      <c r="T38" s="85">
        <f t="shared" si="20"/>
        <v>6651.8710000000001</v>
      </c>
      <c r="U38" s="801">
        <f t="shared" si="20"/>
        <v>0</v>
      </c>
      <c r="V38" s="85">
        <f t="shared" si="20"/>
        <v>5255.7290000000003</v>
      </c>
      <c r="W38" s="801">
        <f t="shared" si="20"/>
        <v>0</v>
      </c>
      <c r="X38" s="85">
        <f t="shared" si="20"/>
        <v>3686.99</v>
      </c>
      <c r="Y38" s="801">
        <f t="shared" si="20"/>
        <v>0</v>
      </c>
      <c r="Z38" s="85">
        <f t="shared" si="20"/>
        <v>4320.4889999999996</v>
      </c>
      <c r="AA38" s="801">
        <f t="shared" si="20"/>
        <v>0</v>
      </c>
      <c r="AB38" s="85">
        <f t="shared" si="20"/>
        <v>3976.9250000000002</v>
      </c>
      <c r="AC38" s="801">
        <f t="shared" si="20"/>
        <v>0</v>
      </c>
      <c r="AD38" s="85">
        <f t="shared" si="20"/>
        <v>4369.6679999999997</v>
      </c>
      <c r="AE38" s="801">
        <f t="shared" si="20"/>
        <v>0</v>
      </c>
      <c r="AF38" s="1896"/>
    </row>
    <row r="39" spans="1:32" ht="36" customHeight="1" x14ac:dyDescent="0.35">
      <c r="A39" s="83" t="s">
        <v>27</v>
      </c>
      <c r="B39" s="802">
        <f>H39+J39+L39+N39+P39+R39+T39+V39+X39+Z39+AB39+AD39</f>
        <v>0</v>
      </c>
      <c r="C39" s="802">
        <f>H39</f>
        <v>0</v>
      </c>
      <c r="D39" s="802">
        <f>E39</f>
        <v>0</v>
      </c>
      <c r="E39" s="802">
        <f>I39+K39+M39+O39+Q39+S39+U39+W39+Y39+AA39+AC39+AE39</f>
        <v>0</v>
      </c>
      <c r="F39" s="803">
        <f>IF(B39=0,0, E39/B39*100)</f>
        <v>0</v>
      </c>
      <c r="G39" s="803">
        <f>IF(C39=0,0, E39/C39*100)</f>
        <v>0</v>
      </c>
      <c r="H39" s="802"/>
      <c r="I39" s="804"/>
      <c r="J39" s="802"/>
      <c r="K39" s="804"/>
      <c r="L39" s="802"/>
      <c r="M39" s="804"/>
      <c r="N39" s="802"/>
      <c r="O39" s="804"/>
      <c r="P39" s="802"/>
      <c r="Q39" s="804"/>
      <c r="R39" s="802"/>
      <c r="S39" s="804"/>
      <c r="T39" s="802"/>
      <c r="U39" s="804"/>
      <c r="V39" s="802"/>
      <c r="W39" s="804"/>
      <c r="X39" s="802"/>
      <c r="Y39" s="804"/>
      <c r="Z39" s="802"/>
      <c r="AA39" s="804"/>
      <c r="AB39" s="802"/>
      <c r="AC39" s="804"/>
      <c r="AD39" s="802"/>
      <c r="AE39" s="804"/>
      <c r="AF39" s="1896"/>
    </row>
    <row r="40" spans="1:32" s="820" customFormat="1" ht="27.75" customHeight="1" x14ac:dyDescent="0.35">
      <c r="A40" s="87" t="s">
        <v>28</v>
      </c>
      <c r="B40" s="802">
        <f>H40+J40+L40+N40+P40+R40+T40+V40+X40+Z40+AB40+AD40</f>
        <v>65465.4</v>
      </c>
      <c r="C40" s="802">
        <f>H40</f>
        <v>5498.3559999999998</v>
      </c>
      <c r="D40" s="802">
        <f>E40</f>
        <v>0</v>
      </c>
      <c r="E40" s="802">
        <f>I40+K40+M40+O40+Q40+S40+U40+W40+Y40+AA40+AC40+AE40</f>
        <v>0</v>
      </c>
      <c r="F40" s="803">
        <f>IF(B40=0,0, E40/B40*100)</f>
        <v>0</v>
      </c>
      <c r="G40" s="803">
        <f>IF(C40=0,0, E40/C40*100)</f>
        <v>0</v>
      </c>
      <c r="H40" s="802">
        <v>5498.3559999999998</v>
      </c>
      <c r="I40" s="804">
        <v>0</v>
      </c>
      <c r="J40" s="802">
        <v>6594.2420000000002</v>
      </c>
      <c r="K40" s="804">
        <v>0</v>
      </c>
      <c r="L40" s="802">
        <v>5719.9</v>
      </c>
      <c r="M40" s="804">
        <v>0</v>
      </c>
      <c r="N40" s="802">
        <v>6353.7669999999998</v>
      </c>
      <c r="O40" s="804">
        <v>0</v>
      </c>
      <c r="P40" s="802">
        <v>6447.6540000000005</v>
      </c>
      <c r="Q40" s="804">
        <v>0</v>
      </c>
      <c r="R40" s="802">
        <v>6589.8090000000002</v>
      </c>
      <c r="S40" s="804">
        <v>0</v>
      </c>
      <c r="T40" s="802">
        <v>6651.8710000000001</v>
      </c>
      <c r="U40" s="804">
        <v>0</v>
      </c>
      <c r="V40" s="802">
        <v>5255.7290000000003</v>
      </c>
      <c r="W40" s="804">
        <v>0</v>
      </c>
      <c r="X40" s="802">
        <v>3686.99</v>
      </c>
      <c r="Y40" s="804">
        <v>0</v>
      </c>
      <c r="Z40" s="802">
        <v>4320.4889999999996</v>
      </c>
      <c r="AA40" s="804">
        <v>0</v>
      </c>
      <c r="AB40" s="802">
        <v>3976.9250000000002</v>
      </c>
      <c r="AC40" s="804">
        <v>0</v>
      </c>
      <c r="AD40" s="802">
        <v>4369.6679999999997</v>
      </c>
      <c r="AE40" s="804"/>
      <c r="AF40" s="1896"/>
    </row>
    <row r="41" spans="1:32" ht="27.75" customHeight="1" x14ac:dyDescent="0.35">
      <c r="A41" s="83" t="s">
        <v>29</v>
      </c>
      <c r="B41" s="802">
        <f>H41+J41+L41+N41+P41+R41+T41+V41+X41+Z41+AB41+AD41</f>
        <v>0</v>
      </c>
      <c r="C41" s="802">
        <f>H41</f>
        <v>0</v>
      </c>
      <c r="D41" s="802">
        <f>E41</f>
        <v>0</v>
      </c>
      <c r="E41" s="802">
        <f>I41+K41+M41+O41+Q41+S41+U41+W41+Y41+AA41+AC41+AE41</f>
        <v>0</v>
      </c>
      <c r="F41" s="803">
        <f>IF(B41=0,0, E41/B41*100)</f>
        <v>0</v>
      </c>
      <c r="G41" s="803">
        <f>IF(C41=0,0, E41/C41*100)</f>
        <v>0</v>
      </c>
      <c r="H41" s="802"/>
      <c r="I41" s="804"/>
      <c r="J41" s="802"/>
      <c r="K41" s="804"/>
      <c r="L41" s="802"/>
      <c r="M41" s="804"/>
      <c r="N41" s="802"/>
      <c r="O41" s="804"/>
      <c r="P41" s="802"/>
      <c r="Q41" s="804"/>
      <c r="R41" s="802"/>
      <c r="S41" s="804"/>
      <c r="T41" s="802"/>
      <c r="U41" s="804"/>
      <c r="V41" s="802"/>
      <c r="W41" s="804"/>
      <c r="X41" s="802"/>
      <c r="Y41" s="804"/>
      <c r="Z41" s="802"/>
      <c r="AA41" s="804"/>
      <c r="AB41" s="802"/>
      <c r="AC41" s="804"/>
      <c r="AD41" s="802"/>
      <c r="AE41" s="804"/>
      <c r="AF41" s="1896"/>
    </row>
    <row r="42" spans="1:32" ht="27.75" customHeight="1" x14ac:dyDescent="0.35">
      <c r="A42" s="83" t="s">
        <v>30</v>
      </c>
      <c r="B42" s="802">
        <f>H42+J42+L42+N42+P42+R42+T42+V42+X42+Z42+AB42+AD42</f>
        <v>0</v>
      </c>
      <c r="C42" s="802">
        <f>H42</f>
        <v>0</v>
      </c>
      <c r="D42" s="802">
        <f>E42</f>
        <v>0</v>
      </c>
      <c r="E42" s="802">
        <f>I42+K42+M42+O42+Q42+S42+U42+W42+Y42+AA42+AC42+AE42</f>
        <v>0</v>
      </c>
      <c r="F42" s="803">
        <f>IF(B42=0,0, E42/B42*100)</f>
        <v>0</v>
      </c>
      <c r="G42" s="803">
        <f>IF(C42=0,0, E42/C42*100)</f>
        <v>0</v>
      </c>
      <c r="H42" s="802"/>
      <c r="I42" s="804"/>
      <c r="J42" s="802"/>
      <c r="K42" s="804"/>
      <c r="L42" s="802"/>
      <c r="M42" s="804"/>
      <c r="N42" s="802"/>
      <c r="O42" s="804"/>
      <c r="P42" s="802"/>
      <c r="Q42" s="804"/>
      <c r="R42" s="802"/>
      <c r="S42" s="804"/>
      <c r="T42" s="802"/>
      <c r="U42" s="804"/>
      <c r="V42" s="802"/>
      <c r="W42" s="804"/>
      <c r="X42" s="802"/>
      <c r="Y42" s="804"/>
      <c r="Z42" s="802"/>
      <c r="AA42" s="804"/>
      <c r="AB42" s="802"/>
      <c r="AC42" s="804"/>
      <c r="AD42" s="802"/>
      <c r="AE42" s="804"/>
      <c r="AF42" s="1896"/>
    </row>
    <row r="43" spans="1:32" ht="18" customHeight="1" x14ac:dyDescent="0.3">
      <c r="A43" s="1502" t="s">
        <v>473</v>
      </c>
      <c r="B43" s="1503">
        <f t="shared" ref="B43:AE43" si="21">B44</f>
        <v>5773.3000000000011</v>
      </c>
      <c r="C43" s="1503">
        <f>C44</f>
        <v>5317.8680000000004</v>
      </c>
      <c r="D43" s="1503">
        <f>D44</f>
        <v>0</v>
      </c>
      <c r="E43" s="1503">
        <f t="shared" si="21"/>
        <v>0</v>
      </c>
      <c r="F43" s="1503">
        <f t="shared" si="7"/>
        <v>0</v>
      </c>
      <c r="G43" s="1503">
        <f t="shared" si="8"/>
        <v>0</v>
      </c>
      <c r="H43" s="1503">
        <f t="shared" si="21"/>
        <v>113.86199999999999</v>
      </c>
      <c r="I43" s="1503">
        <f t="shared" si="21"/>
        <v>0</v>
      </c>
      <c r="J43" s="1503">
        <f t="shared" si="21"/>
        <v>113.858</v>
      </c>
      <c r="K43" s="1503">
        <f t="shared" si="21"/>
        <v>0</v>
      </c>
      <c r="L43" s="1503">
        <f t="shared" si="21"/>
        <v>113.858</v>
      </c>
      <c r="M43" s="1503">
        <f t="shared" si="21"/>
        <v>0</v>
      </c>
      <c r="N43" s="1503">
        <f t="shared" si="21"/>
        <v>113.858</v>
      </c>
      <c r="O43" s="1503">
        <f t="shared" si="21"/>
        <v>0</v>
      </c>
      <c r="P43" s="1503">
        <f t="shared" si="21"/>
        <v>113.858</v>
      </c>
      <c r="Q43" s="1503">
        <f t="shared" si="21"/>
        <v>0</v>
      </c>
      <c r="R43" s="1503">
        <f t="shared" si="21"/>
        <v>4520.8580000000002</v>
      </c>
      <c r="S43" s="1503">
        <f t="shared" si="21"/>
        <v>0</v>
      </c>
      <c r="T43" s="1503">
        <f t="shared" si="21"/>
        <v>113.858</v>
      </c>
      <c r="U43" s="1503">
        <f t="shared" si="21"/>
        <v>0</v>
      </c>
      <c r="V43" s="1503">
        <f t="shared" si="21"/>
        <v>113.858</v>
      </c>
      <c r="W43" s="1503">
        <f t="shared" si="21"/>
        <v>0</v>
      </c>
      <c r="X43" s="1503">
        <f t="shared" si="21"/>
        <v>113.858</v>
      </c>
      <c r="Y43" s="1503">
        <f t="shared" si="21"/>
        <v>0</v>
      </c>
      <c r="Z43" s="1503">
        <f t="shared" si="21"/>
        <v>113.858</v>
      </c>
      <c r="AA43" s="1503">
        <f t="shared" si="21"/>
        <v>0</v>
      </c>
      <c r="AB43" s="1894">
        <f t="shared" si="21"/>
        <v>113.858</v>
      </c>
      <c r="AC43" s="1503">
        <f t="shared" si="21"/>
        <v>0</v>
      </c>
      <c r="AD43" s="1894">
        <f t="shared" si="21"/>
        <v>113.858</v>
      </c>
      <c r="AE43" s="1504">
        <f t="shared" si="21"/>
        <v>0</v>
      </c>
      <c r="AF43" s="1896"/>
    </row>
    <row r="44" spans="1:32" ht="17.399999999999999" x14ac:dyDescent="0.3">
      <c r="A44" s="82" t="s">
        <v>26</v>
      </c>
      <c r="B44" s="85">
        <f>SUM(B45:B48)</f>
        <v>5773.3000000000011</v>
      </c>
      <c r="C44" s="85">
        <f>SUM(C45:C48)</f>
        <v>5317.8680000000004</v>
      </c>
      <c r="D44" s="85">
        <f>SUM(D45:D48)</f>
        <v>0</v>
      </c>
      <c r="E44" s="801">
        <f>SUM(E45:E48)</f>
        <v>0</v>
      </c>
      <c r="F44" s="88">
        <f>IF(B44=0,0, E44/B44*100)</f>
        <v>0</v>
      </c>
      <c r="G44" s="88">
        <f>IF(C44=0,0, E44/C44*100)</f>
        <v>0</v>
      </c>
      <c r="H44" s="85">
        <f t="shared" ref="H44:AE44" si="22">SUM(H45:H48)</f>
        <v>113.86199999999999</v>
      </c>
      <c r="I44" s="801">
        <f t="shared" si="22"/>
        <v>0</v>
      </c>
      <c r="J44" s="85">
        <f t="shared" si="22"/>
        <v>113.858</v>
      </c>
      <c r="K44" s="801">
        <f t="shared" si="22"/>
        <v>0</v>
      </c>
      <c r="L44" s="85">
        <f t="shared" si="22"/>
        <v>113.858</v>
      </c>
      <c r="M44" s="801">
        <f t="shared" si="22"/>
        <v>0</v>
      </c>
      <c r="N44" s="85">
        <f t="shared" si="22"/>
        <v>113.858</v>
      </c>
      <c r="O44" s="801">
        <f t="shared" si="22"/>
        <v>0</v>
      </c>
      <c r="P44" s="85">
        <f t="shared" si="22"/>
        <v>113.858</v>
      </c>
      <c r="Q44" s="801">
        <f t="shared" si="22"/>
        <v>0</v>
      </c>
      <c r="R44" s="85">
        <f t="shared" si="22"/>
        <v>4520.8580000000002</v>
      </c>
      <c r="S44" s="801">
        <f t="shared" si="22"/>
        <v>0</v>
      </c>
      <c r="T44" s="85">
        <f t="shared" si="22"/>
        <v>113.858</v>
      </c>
      <c r="U44" s="801">
        <f t="shared" si="22"/>
        <v>0</v>
      </c>
      <c r="V44" s="85">
        <f t="shared" si="22"/>
        <v>113.858</v>
      </c>
      <c r="W44" s="801">
        <f t="shared" si="22"/>
        <v>0</v>
      </c>
      <c r="X44" s="85">
        <f t="shared" si="22"/>
        <v>113.858</v>
      </c>
      <c r="Y44" s="801">
        <f t="shared" si="22"/>
        <v>0</v>
      </c>
      <c r="Z44" s="85">
        <f t="shared" si="22"/>
        <v>113.858</v>
      </c>
      <c r="AA44" s="801">
        <f t="shared" si="22"/>
        <v>0</v>
      </c>
      <c r="AB44" s="85">
        <f t="shared" si="22"/>
        <v>113.858</v>
      </c>
      <c r="AC44" s="801">
        <f t="shared" si="22"/>
        <v>0</v>
      </c>
      <c r="AD44" s="85">
        <f t="shared" si="22"/>
        <v>113.858</v>
      </c>
      <c r="AE44" s="801">
        <f t="shared" si="22"/>
        <v>0</v>
      </c>
      <c r="AF44" s="1896"/>
    </row>
    <row r="45" spans="1:32" ht="35.25" customHeight="1" x14ac:dyDescent="0.35">
      <c r="A45" s="83" t="s">
        <v>27</v>
      </c>
      <c r="B45" s="802">
        <f>H45+J45+L45+N45+P45+R45+T45+V45+X45+Z45+AB45+AD45</f>
        <v>0</v>
      </c>
      <c r="C45" s="802">
        <f>H45</f>
        <v>0</v>
      </c>
      <c r="D45" s="802">
        <f>E45</f>
        <v>0</v>
      </c>
      <c r="E45" s="802">
        <f>I45+K45+M45+O45+Q45+S45+U45+W45+Y45+AA45+AC45+AE45</f>
        <v>0</v>
      </c>
      <c r="F45" s="803">
        <f>IF(B45=0,0, E45/B45*100)</f>
        <v>0</v>
      </c>
      <c r="G45" s="803">
        <f>IF(C45=0,0, E45/C45*100)</f>
        <v>0</v>
      </c>
      <c r="H45" s="802"/>
      <c r="I45" s="804"/>
      <c r="J45" s="802"/>
      <c r="K45" s="804"/>
      <c r="L45" s="802"/>
      <c r="M45" s="804"/>
      <c r="N45" s="802"/>
      <c r="O45" s="804"/>
      <c r="P45" s="802"/>
      <c r="Q45" s="804"/>
      <c r="R45" s="802"/>
      <c r="S45" s="804"/>
      <c r="T45" s="802"/>
      <c r="U45" s="804"/>
      <c r="V45" s="802"/>
      <c r="W45" s="804"/>
      <c r="X45" s="802"/>
      <c r="Y45" s="804"/>
      <c r="Z45" s="802"/>
      <c r="AA45" s="804"/>
      <c r="AB45" s="802"/>
      <c r="AC45" s="804"/>
      <c r="AD45" s="802"/>
      <c r="AE45" s="804"/>
      <c r="AF45" s="1896"/>
    </row>
    <row r="46" spans="1:32" s="820" customFormat="1" ht="29.25" customHeight="1" x14ac:dyDescent="0.35">
      <c r="A46" s="87" t="s">
        <v>28</v>
      </c>
      <c r="B46" s="802">
        <f>H46+J46+L46+N46+P46+R46+T46+V46+X46+Z46+AB46+AD46</f>
        <v>5773.3000000000011</v>
      </c>
      <c r="C46" s="802">
        <f>H46+J46+L46+N46+P46+R46+T46+V46</f>
        <v>5317.8680000000004</v>
      </c>
      <c r="D46" s="802">
        <f>E46</f>
        <v>0</v>
      </c>
      <c r="E46" s="802">
        <f>I46+K46+M46+O46+Q46+S46+U46+W46+Y46+AA46+AC46+AE46</f>
        <v>0</v>
      </c>
      <c r="F46" s="803">
        <f>IF(B46=0,0, E46/B46*100)</f>
        <v>0</v>
      </c>
      <c r="G46" s="803">
        <f>IF(C46=0,0, E46/C46*100)</f>
        <v>0</v>
      </c>
      <c r="H46" s="802">
        <v>113.86199999999999</v>
      </c>
      <c r="I46" s="804">
        <v>0</v>
      </c>
      <c r="J46" s="802">
        <v>113.858</v>
      </c>
      <c r="K46" s="804">
        <v>0</v>
      </c>
      <c r="L46" s="802">
        <v>113.858</v>
      </c>
      <c r="M46" s="804">
        <v>0</v>
      </c>
      <c r="N46" s="802">
        <v>113.858</v>
      </c>
      <c r="O46" s="804">
        <v>0</v>
      </c>
      <c r="P46" s="802">
        <v>113.858</v>
      </c>
      <c r="Q46" s="804">
        <v>0</v>
      </c>
      <c r="R46" s="802">
        <v>4520.8580000000002</v>
      </c>
      <c r="S46" s="804">
        <v>0</v>
      </c>
      <c r="T46" s="802">
        <v>113.858</v>
      </c>
      <c r="U46" s="804">
        <v>0</v>
      </c>
      <c r="V46" s="802">
        <v>113.858</v>
      </c>
      <c r="W46" s="804">
        <v>0</v>
      </c>
      <c r="X46" s="802">
        <v>113.858</v>
      </c>
      <c r="Y46" s="804">
        <v>0</v>
      </c>
      <c r="Z46" s="802">
        <v>113.858</v>
      </c>
      <c r="AA46" s="804">
        <v>0</v>
      </c>
      <c r="AB46" s="802">
        <v>113.858</v>
      </c>
      <c r="AC46" s="804">
        <v>0</v>
      </c>
      <c r="AD46" s="802">
        <v>113.858</v>
      </c>
      <c r="AE46" s="804">
        <v>0</v>
      </c>
      <c r="AF46" s="1896"/>
    </row>
    <row r="47" spans="1:32" ht="29.25" customHeight="1" x14ac:dyDescent="0.35">
      <c r="A47" s="83" t="s">
        <v>29</v>
      </c>
      <c r="B47" s="802">
        <f>H47+J47+L47+N47+P47+R47+T47+V47+X47+Z47+AB47+AD47</f>
        <v>0</v>
      </c>
      <c r="C47" s="802">
        <f>H47</f>
        <v>0</v>
      </c>
      <c r="D47" s="802">
        <f>E47</f>
        <v>0</v>
      </c>
      <c r="E47" s="802">
        <f>I47+K47+M47+O47+Q47+S47+U47+W47+Y47+AA47+AC47+AE47</f>
        <v>0</v>
      </c>
      <c r="F47" s="803">
        <f>IF(B47=0,0, E47/B47*100)</f>
        <v>0</v>
      </c>
      <c r="G47" s="803">
        <f>IF(C47=0,0, E47/C47*100)</f>
        <v>0</v>
      </c>
      <c r="H47" s="802"/>
      <c r="I47" s="804"/>
      <c r="J47" s="802"/>
      <c r="K47" s="804"/>
      <c r="L47" s="802"/>
      <c r="M47" s="804"/>
      <c r="N47" s="802"/>
      <c r="O47" s="804"/>
      <c r="P47" s="802"/>
      <c r="Q47" s="804"/>
      <c r="R47" s="802"/>
      <c r="S47" s="804"/>
      <c r="T47" s="802"/>
      <c r="U47" s="804"/>
      <c r="V47" s="802"/>
      <c r="W47" s="804"/>
      <c r="X47" s="802"/>
      <c r="Y47" s="804"/>
      <c r="Z47" s="802"/>
      <c r="AA47" s="804"/>
      <c r="AB47" s="802"/>
      <c r="AC47" s="804"/>
      <c r="AD47" s="802"/>
      <c r="AE47" s="804"/>
      <c r="AF47" s="1896"/>
    </row>
    <row r="48" spans="1:32" ht="29.25" customHeight="1" x14ac:dyDescent="0.35">
      <c r="A48" s="83" t="s">
        <v>30</v>
      </c>
      <c r="B48" s="802">
        <f>H48+J48+L48+N48+P48+R48+T48+V48+X48+Z48+AB48+AD48</f>
        <v>0</v>
      </c>
      <c r="C48" s="802">
        <f>H48</f>
        <v>0</v>
      </c>
      <c r="D48" s="802">
        <f>E48</f>
        <v>0</v>
      </c>
      <c r="E48" s="802">
        <f>I48+K48+M48+O48+Q48+S48+U48+W48+Y48+AA48+AC48+AE48</f>
        <v>0</v>
      </c>
      <c r="F48" s="803">
        <f>IF(B48=0,0, E48/B48*100)</f>
        <v>0</v>
      </c>
      <c r="G48" s="803">
        <f>IF(C48=0,0, E48/C48*100)</f>
        <v>0</v>
      </c>
      <c r="H48" s="802"/>
      <c r="I48" s="804"/>
      <c r="J48" s="802"/>
      <c r="K48" s="804"/>
      <c r="L48" s="802"/>
      <c r="M48" s="804"/>
      <c r="N48" s="802"/>
      <c r="O48" s="804"/>
      <c r="P48" s="802"/>
      <c r="Q48" s="804"/>
      <c r="R48" s="802"/>
      <c r="S48" s="804"/>
      <c r="T48" s="802"/>
      <c r="U48" s="804"/>
      <c r="V48" s="802"/>
      <c r="W48" s="804"/>
      <c r="X48" s="802"/>
      <c r="Y48" s="804"/>
      <c r="Z48" s="802"/>
      <c r="AA48" s="804"/>
      <c r="AB48" s="802"/>
      <c r="AC48" s="804"/>
      <c r="AD48" s="802"/>
      <c r="AE48" s="804"/>
      <c r="AF48" s="1897"/>
    </row>
    <row r="49" spans="1:32" ht="23.25" customHeight="1" x14ac:dyDescent="0.3">
      <c r="A49" s="1502" t="s">
        <v>474</v>
      </c>
      <c r="B49" s="1503">
        <f t="shared" ref="B49:AE49" si="23">B50</f>
        <v>136661.59299999999</v>
      </c>
      <c r="C49" s="1503">
        <f t="shared" si="23"/>
        <v>13505.377</v>
      </c>
      <c r="D49" s="1503">
        <f t="shared" si="23"/>
        <v>0</v>
      </c>
      <c r="E49" s="1503">
        <f t="shared" si="23"/>
        <v>0</v>
      </c>
      <c r="F49" s="1503">
        <f t="shared" si="7"/>
        <v>0</v>
      </c>
      <c r="G49" s="1503">
        <f t="shared" si="8"/>
        <v>0</v>
      </c>
      <c r="H49" s="1503">
        <f t="shared" si="23"/>
        <v>13505.377</v>
      </c>
      <c r="I49" s="1503">
        <f t="shared" si="23"/>
        <v>0</v>
      </c>
      <c r="J49" s="1503">
        <f t="shared" si="23"/>
        <v>15997.31</v>
      </c>
      <c r="K49" s="1503">
        <f t="shared" si="23"/>
        <v>0</v>
      </c>
      <c r="L49" s="1503">
        <f t="shared" si="23"/>
        <v>8009.3680000000004</v>
      </c>
      <c r="M49" s="1503">
        <f t="shared" si="23"/>
        <v>0</v>
      </c>
      <c r="N49" s="1503">
        <f t="shared" si="23"/>
        <v>13751.86</v>
      </c>
      <c r="O49" s="1503">
        <f t="shared" si="23"/>
        <v>0</v>
      </c>
      <c r="P49" s="1503">
        <f t="shared" si="23"/>
        <v>10770.445</v>
      </c>
      <c r="Q49" s="1503">
        <f t="shared" si="23"/>
        <v>0</v>
      </c>
      <c r="R49" s="1503">
        <f t="shared" si="23"/>
        <v>8347.5079999999998</v>
      </c>
      <c r="S49" s="1503">
        <f t="shared" si="23"/>
        <v>0</v>
      </c>
      <c r="T49" s="1503">
        <f t="shared" si="23"/>
        <v>15072.286</v>
      </c>
      <c r="U49" s="1503">
        <f t="shared" si="23"/>
        <v>0</v>
      </c>
      <c r="V49" s="1503">
        <f t="shared" si="23"/>
        <v>8604.5930000000008</v>
      </c>
      <c r="W49" s="1503">
        <f t="shared" si="23"/>
        <v>0</v>
      </c>
      <c r="X49" s="1503">
        <f t="shared" si="23"/>
        <v>6266.049</v>
      </c>
      <c r="Y49" s="1503">
        <f t="shared" si="23"/>
        <v>0</v>
      </c>
      <c r="Z49" s="1503">
        <f>Z50</f>
        <v>13709.37</v>
      </c>
      <c r="AA49" s="1503">
        <f t="shared" si="23"/>
        <v>0</v>
      </c>
      <c r="AB49" s="1894">
        <f t="shared" si="23"/>
        <v>7095.1840000000002</v>
      </c>
      <c r="AC49" s="1503">
        <f t="shared" si="23"/>
        <v>0</v>
      </c>
      <c r="AD49" s="1894">
        <f t="shared" si="23"/>
        <v>15532.24</v>
      </c>
      <c r="AE49" s="1504">
        <f t="shared" si="23"/>
        <v>0</v>
      </c>
      <c r="AF49" s="1898"/>
    </row>
    <row r="50" spans="1:32" ht="17.399999999999999" x14ac:dyDescent="0.3">
      <c r="A50" s="82" t="s">
        <v>26</v>
      </c>
      <c r="B50" s="85">
        <f>SUM(B51:B54)</f>
        <v>136661.59299999999</v>
      </c>
      <c r="C50" s="85">
        <f>SUM(C51:C54)</f>
        <v>13505.377</v>
      </c>
      <c r="D50" s="85">
        <f>SUM(D51:D54)</f>
        <v>0</v>
      </c>
      <c r="E50" s="801">
        <f>SUM(E51:E54)</f>
        <v>0</v>
      </c>
      <c r="F50" s="88">
        <f>IF(B50=0,0, E50/B50*100)</f>
        <v>0</v>
      </c>
      <c r="G50" s="88">
        <f>IF(C50=0,0, E50/C50*100)</f>
        <v>0</v>
      </c>
      <c r="H50" s="85">
        <f t="shared" ref="H50:AE50" si="24">SUM(H51:H54)</f>
        <v>13505.377</v>
      </c>
      <c r="I50" s="801">
        <f t="shared" si="24"/>
        <v>0</v>
      </c>
      <c r="J50" s="85">
        <f t="shared" si="24"/>
        <v>15997.31</v>
      </c>
      <c r="K50" s="801">
        <f t="shared" si="24"/>
        <v>0</v>
      </c>
      <c r="L50" s="85">
        <f t="shared" si="24"/>
        <v>8009.3680000000004</v>
      </c>
      <c r="M50" s="801">
        <f t="shared" si="24"/>
        <v>0</v>
      </c>
      <c r="N50" s="85">
        <f t="shared" si="24"/>
        <v>13751.86</v>
      </c>
      <c r="O50" s="801">
        <f t="shared" si="24"/>
        <v>0</v>
      </c>
      <c r="P50" s="85">
        <f t="shared" si="24"/>
        <v>10770.445</v>
      </c>
      <c r="Q50" s="801">
        <f t="shared" si="24"/>
        <v>0</v>
      </c>
      <c r="R50" s="85">
        <f t="shared" si="24"/>
        <v>8347.5079999999998</v>
      </c>
      <c r="S50" s="801">
        <f t="shared" si="24"/>
        <v>0</v>
      </c>
      <c r="T50" s="85">
        <f t="shared" si="24"/>
        <v>15072.286</v>
      </c>
      <c r="U50" s="801">
        <f t="shared" si="24"/>
        <v>0</v>
      </c>
      <c r="V50" s="85">
        <f t="shared" si="24"/>
        <v>8604.5930000000008</v>
      </c>
      <c r="W50" s="801">
        <f t="shared" si="24"/>
        <v>0</v>
      </c>
      <c r="X50" s="85">
        <f t="shared" si="24"/>
        <v>6266.049</v>
      </c>
      <c r="Y50" s="801">
        <f t="shared" si="24"/>
        <v>0</v>
      </c>
      <c r="Z50" s="85">
        <f t="shared" si="24"/>
        <v>13709.37</v>
      </c>
      <c r="AA50" s="801">
        <f t="shared" si="24"/>
        <v>0</v>
      </c>
      <c r="AB50" s="85">
        <f t="shared" si="24"/>
        <v>7095.1840000000002</v>
      </c>
      <c r="AC50" s="801">
        <f t="shared" si="24"/>
        <v>0</v>
      </c>
      <c r="AD50" s="85">
        <v>15532.24</v>
      </c>
      <c r="AE50" s="801">
        <f t="shared" si="24"/>
        <v>0</v>
      </c>
      <c r="AF50" s="1899"/>
    </row>
    <row r="51" spans="1:32" ht="38.25" customHeight="1" x14ac:dyDescent="0.35">
      <c r="A51" s="83" t="s">
        <v>27</v>
      </c>
      <c r="B51" s="802">
        <f>H51+J51+L51+N51+P51+R51+T51+V51+X51+Z51+AB51+AD51</f>
        <v>0</v>
      </c>
      <c r="C51" s="802">
        <f>H51</f>
        <v>0</v>
      </c>
      <c r="D51" s="802">
        <f>E51</f>
        <v>0</v>
      </c>
      <c r="E51" s="802">
        <f>I51+K51+M51+O51+Q51+S51+U51+W51+Y51+AA51+AC51+AE51</f>
        <v>0</v>
      </c>
      <c r="F51" s="803">
        <f>IF(B51=0,0, E51/B51*100)</f>
        <v>0</v>
      </c>
      <c r="G51" s="803">
        <f>IF(C51=0,0, E51/C51*100)</f>
        <v>0</v>
      </c>
      <c r="H51" s="802"/>
      <c r="I51" s="804"/>
      <c r="J51" s="802"/>
      <c r="K51" s="804"/>
      <c r="L51" s="802"/>
      <c r="M51" s="804"/>
      <c r="N51" s="802"/>
      <c r="O51" s="804"/>
      <c r="P51" s="802"/>
      <c r="Q51" s="804"/>
      <c r="R51" s="802"/>
      <c r="S51" s="804"/>
      <c r="T51" s="802"/>
      <c r="U51" s="804"/>
      <c r="V51" s="802"/>
      <c r="W51" s="804"/>
      <c r="X51" s="802"/>
      <c r="Y51" s="804"/>
      <c r="Z51" s="802"/>
      <c r="AA51" s="804"/>
      <c r="AB51" s="802"/>
      <c r="AC51" s="804"/>
      <c r="AD51" s="802"/>
      <c r="AE51" s="804"/>
      <c r="AF51" s="1899"/>
    </row>
    <row r="52" spans="1:32" ht="24.75" customHeight="1" x14ac:dyDescent="0.35">
      <c r="A52" s="83" t="s">
        <v>28</v>
      </c>
      <c r="B52" s="802">
        <f>H52+J52+L52+N52+P52+R52+T52+V52+X52+Z52+AB52+AD52</f>
        <v>136661.59299999999</v>
      </c>
      <c r="C52" s="802">
        <f>H52</f>
        <v>13505.377</v>
      </c>
      <c r="D52" s="802">
        <f>E52</f>
        <v>0</v>
      </c>
      <c r="E52" s="802">
        <f>I52+K52+M52+O52+Q52+S52+U52+W52+Y52+AA52+AC52+AE52</f>
        <v>0</v>
      </c>
      <c r="F52" s="803">
        <f>IF(B52=0,0, E52/B52*100)</f>
        <v>0</v>
      </c>
      <c r="G52" s="803">
        <f>IF(C52=0,0, E52/C52*100)</f>
        <v>0</v>
      </c>
      <c r="H52" s="812">
        <v>13505.377</v>
      </c>
      <c r="I52" s="812">
        <v>0</v>
      </c>
      <c r="J52" s="812">
        <v>15997.31</v>
      </c>
      <c r="K52" s="812">
        <v>0</v>
      </c>
      <c r="L52" s="812">
        <v>8009.3680000000004</v>
      </c>
      <c r="M52" s="812">
        <v>0</v>
      </c>
      <c r="N52" s="812">
        <v>13751.86</v>
      </c>
      <c r="O52" s="812">
        <v>0</v>
      </c>
      <c r="P52" s="812">
        <v>10770.445</v>
      </c>
      <c r="Q52" s="812">
        <v>0</v>
      </c>
      <c r="R52" s="812">
        <v>8347.5079999999998</v>
      </c>
      <c r="S52" s="812">
        <v>0</v>
      </c>
      <c r="T52" s="812">
        <v>15072.286</v>
      </c>
      <c r="U52" s="813">
        <v>0</v>
      </c>
      <c r="V52" s="812">
        <v>8604.5930000000008</v>
      </c>
      <c r="W52" s="812">
        <v>0</v>
      </c>
      <c r="X52" s="812">
        <v>6266.049</v>
      </c>
      <c r="Y52" s="812">
        <v>0</v>
      </c>
      <c r="Z52" s="812">
        <v>13709.37</v>
      </c>
      <c r="AA52" s="813">
        <v>0</v>
      </c>
      <c r="AB52" s="812">
        <v>7095.1840000000002</v>
      </c>
      <c r="AC52" s="813">
        <v>0</v>
      </c>
      <c r="AD52" s="812">
        <v>15532.243</v>
      </c>
      <c r="AE52" s="813">
        <v>0</v>
      </c>
      <c r="AF52" s="1899"/>
    </row>
    <row r="53" spans="1:32" ht="24.75" customHeight="1" x14ac:dyDescent="0.35">
      <c r="A53" s="83" t="s">
        <v>29</v>
      </c>
      <c r="B53" s="802">
        <f>H53+J53+L53+N53+P53+R53+T53+V53+X53+Z53+AB53+AD53</f>
        <v>0</v>
      </c>
      <c r="C53" s="802">
        <f>H53</f>
        <v>0</v>
      </c>
      <c r="D53" s="802">
        <f>E53</f>
        <v>0</v>
      </c>
      <c r="E53" s="802">
        <f>I53+K53+M53+O53+Q53+S53+U53+W53+Y53+AA53+AC53+AE53</f>
        <v>0</v>
      </c>
      <c r="F53" s="803">
        <f>IF(B53=0,0, E53/B53*100)</f>
        <v>0</v>
      </c>
      <c r="G53" s="803">
        <f>IF(C53=0,0, E53/C53*100)</f>
        <v>0</v>
      </c>
      <c r="H53" s="802"/>
      <c r="I53" s="804"/>
      <c r="J53" s="802"/>
      <c r="K53" s="804"/>
      <c r="L53" s="802"/>
      <c r="M53" s="804"/>
      <c r="N53" s="802"/>
      <c r="O53" s="804"/>
      <c r="P53" s="802"/>
      <c r="Q53" s="804"/>
      <c r="R53" s="802"/>
      <c r="S53" s="804"/>
      <c r="T53" s="802"/>
      <c r="U53" s="804"/>
      <c r="V53" s="802"/>
      <c r="W53" s="804"/>
      <c r="X53" s="802"/>
      <c r="Y53" s="804"/>
      <c r="Z53" s="802"/>
      <c r="AA53" s="804"/>
      <c r="AB53" s="802"/>
      <c r="AC53" s="804"/>
      <c r="AD53" s="802"/>
      <c r="AE53" s="804"/>
      <c r="AF53" s="1899"/>
    </row>
    <row r="54" spans="1:32" ht="24.75" customHeight="1" x14ac:dyDescent="0.35">
      <c r="A54" s="83" t="s">
        <v>30</v>
      </c>
      <c r="B54" s="802">
        <f>H54+J54+L54+N54+P54+R54+T54+V54+X54+Z54+AB54+AD54</f>
        <v>0</v>
      </c>
      <c r="C54" s="802">
        <f>H54</f>
        <v>0</v>
      </c>
      <c r="D54" s="802">
        <f>E54</f>
        <v>0</v>
      </c>
      <c r="E54" s="802">
        <f>I54+K54+M54+O54+Q54+S54+U54+W54+Y54+AA54+AC54+AE54</f>
        <v>0</v>
      </c>
      <c r="F54" s="803">
        <f>IF(B54=0,0, E54/B54*100)</f>
        <v>0</v>
      </c>
      <c r="G54" s="803">
        <f>IF(C54=0,0, E54/C54*100)</f>
        <v>0</v>
      </c>
      <c r="H54" s="802"/>
      <c r="I54" s="804"/>
      <c r="J54" s="802"/>
      <c r="K54" s="804"/>
      <c r="L54" s="802"/>
      <c r="M54" s="804"/>
      <c r="N54" s="802"/>
      <c r="O54" s="804"/>
      <c r="P54" s="802"/>
      <c r="Q54" s="804"/>
      <c r="R54" s="802"/>
      <c r="S54" s="804"/>
      <c r="T54" s="802"/>
      <c r="U54" s="804"/>
      <c r="V54" s="802"/>
      <c r="W54" s="804"/>
      <c r="X54" s="802"/>
      <c r="Y54" s="804"/>
      <c r="Z54" s="802"/>
      <c r="AA54" s="804"/>
      <c r="AB54" s="802"/>
      <c r="AC54" s="804"/>
      <c r="AD54" s="802"/>
      <c r="AE54" s="804"/>
      <c r="AF54" s="1900"/>
    </row>
    <row r="55" spans="1:32" x14ac:dyDescent="0.3">
      <c r="A55" s="1502" t="s">
        <v>475</v>
      </c>
      <c r="B55" s="1503">
        <f t="shared" ref="B55:AE55" si="25">B56</f>
        <v>19086.091</v>
      </c>
      <c r="C55" s="1503">
        <f t="shared" si="25"/>
        <v>1095.8050000000001</v>
      </c>
      <c r="D55" s="1503">
        <f t="shared" si="25"/>
        <v>0</v>
      </c>
      <c r="E55" s="1503">
        <f t="shared" si="25"/>
        <v>0</v>
      </c>
      <c r="F55" s="1503">
        <f t="shared" si="7"/>
        <v>0</v>
      </c>
      <c r="G55" s="1503">
        <f t="shared" si="8"/>
        <v>0</v>
      </c>
      <c r="H55" s="1503">
        <f t="shared" si="25"/>
        <v>1095.8050000000001</v>
      </c>
      <c r="I55" s="1503">
        <f t="shared" si="25"/>
        <v>0</v>
      </c>
      <c r="J55" s="1503">
        <f t="shared" si="25"/>
        <v>1800.356</v>
      </c>
      <c r="K55" s="1503">
        <f t="shared" si="25"/>
        <v>0</v>
      </c>
      <c r="L55" s="1503">
        <f t="shared" si="25"/>
        <v>1489.5920000000001</v>
      </c>
      <c r="M55" s="1503">
        <f t="shared" si="25"/>
        <v>0</v>
      </c>
      <c r="N55" s="1503">
        <f t="shared" si="25"/>
        <v>1551.8389999999999</v>
      </c>
      <c r="O55" s="1503">
        <f t="shared" si="25"/>
        <v>0</v>
      </c>
      <c r="P55" s="1503">
        <f t="shared" si="25"/>
        <v>1862.1590000000001</v>
      </c>
      <c r="Q55" s="1503">
        <f t="shared" si="25"/>
        <v>0</v>
      </c>
      <c r="R55" s="1503">
        <f t="shared" si="25"/>
        <v>1604.22</v>
      </c>
      <c r="S55" s="1503">
        <f t="shared" si="25"/>
        <v>0</v>
      </c>
      <c r="T55" s="1503">
        <f t="shared" si="25"/>
        <v>1649.1020000000001</v>
      </c>
      <c r="U55" s="1503">
        <f t="shared" si="25"/>
        <v>0</v>
      </c>
      <c r="V55" s="1503">
        <f t="shared" si="25"/>
        <v>1497.8530000000001</v>
      </c>
      <c r="W55" s="1503">
        <f t="shared" si="25"/>
        <v>0</v>
      </c>
      <c r="X55" s="1503">
        <f t="shared" si="25"/>
        <v>1539.8409999999999</v>
      </c>
      <c r="Y55" s="1503">
        <f t="shared" si="25"/>
        <v>0</v>
      </c>
      <c r="Z55" s="1503">
        <f t="shared" si="25"/>
        <v>1529.4290000000001</v>
      </c>
      <c r="AA55" s="1503">
        <f t="shared" si="25"/>
        <v>0</v>
      </c>
      <c r="AB55" s="1894">
        <f t="shared" si="25"/>
        <v>1488.2249999999999</v>
      </c>
      <c r="AC55" s="1503">
        <f t="shared" si="25"/>
        <v>0</v>
      </c>
      <c r="AD55" s="1894">
        <f t="shared" si="25"/>
        <v>1977.67</v>
      </c>
      <c r="AE55" s="1504">
        <f t="shared" si="25"/>
        <v>0</v>
      </c>
      <c r="AF55" s="1898"/>
    </row>
    <row r="56" spans="1:32" ht="17.399999999999999" x14ac:dyDescent="0.3">
      <c r="A56" s="82" t="s">
        <v>26</v>
      </c>
      <c r="B56" s="85">
        <f>SUM(B57:B60)</f>
        <v>19086.091</v>
      </c>
      <c r="C56" s="85">
        <f>SUM(C57:C60)</f>
        <v>1095.8050000000001</v>
      </c>
      <c r="D56" s="85">
        <f>SUM(D57:D60)</f>
        <v>0</v>
      </c>
      <c r="E56" s="801">
        <f>SUM(E57:E60)</f>
        <v>0</v>
      </c>
      <c r="F56" s="88">
        <f>IF(B56=0,0, E56/B56*100)</f>
        <v>0</v>
      </c>
      <c r="G56" s="88">
        <f>IF(C56=0,0, E56/C56*100)</f>
        <v>0</v>
      </c>
      <c r="H56" s="85">
        <f t="shared" ref="H56:AE56" si="26">SUM(H57:H60)</f>
        <v>1095.8050000000001</v>
      </c>
      <c r="I56" s="801">
        <f t="shared" si="26"/>
        <v>0</v>
      </c>
      <c r="J56" s="85">
        <f t="shared" si="26"/>
        <v>1800.356</v>
      </c>
      <c r="K56" s="801">
        <f t="shared" si="26"/>
        <v>0</v>
      </c>
      <c r="L56" s="85">
        <f t="shared" si="26"/>
        <v>1489.5920000000001</v>
      </c>
      <c r="M56" s="801">
        <f t="shared" si="26"/>
        <v>0</v>
      </c>
      <c r="N56" s="85">
        <f t="shared" si="26"/>
        <v>1551.8389999999999</v>
      </c>
      <c r="O56" s="801">
        <f t="shared" si="26"/>
        <v>0</v>
      </c>
      <c r="P56" s="85">
        <f t="shared" si="26"/>
        <v>1862.1590000000001</v>
      </c>
      <c r="Q56" s="801">
        <f t="shared" si="26"/>
        <v>0</v>
      </c>
      <c r="R56" s="85">
        <f t="shared" si="26"/>
        <v>1604.22</v>
      </c>
      <c r="S56" s="801">
        <f t="shared" si="26"/>
        <v>0</v>
      </c>
      <c r="T56" s="85">
        <f t="shared" si="26"/>
        <v>1649.1020000000001</v>
      </c>
      <c r="U56" s="801">
        <f t="shared" si="26"/>
        <v>0</v>
      </c>
      <c r="V56" s="85">
        <f t="shared" si="26"/>
        <v>1497.8530000000001</v>
      </c>
      <c r="W56" s="801">
        <f t="shared" si="26"/>
        <v>0</v>
      </c>
      <c r="X56" s="85">
        <f t="shared" si="26"/>
        <v>1539.8409999999999</v>
      </c>
      <c r="Y56" s="801">
        <f t="shared" si="26"/>
        <v>0</v>
      </c>
      <c r="Z56" s="85">
        <f t="shared" si="26"/>
        <v>1529.4290000000001</v>
      </c>
      <c r="AA56" s="801">
        <f t="shared" si="26"/>
        <v>0</v>
      </c>
      <c r="AB56" s="85">
        <f t="shared" si="26"/>
        <v>1488.2249999999999</v>
      </c>
      <c r="AC56" s="801">
        <f t="shared" si="26"/>
        <v>0</v>
      </c>
      <c r="AD56" s="85">
        <f t="shared" si="26"/>
        <v>1977.67</v>
      </c>
      <c r="AE56" s="801">
        <f t="shared" si="26"/>
        <v>0</v>
      </c>
      <c r="AF56" s="1899"/>
    </row>
    <row r="57" spans="1:32" ht="45.75" customHeight="1" x14ac:dyDescent="0.35">
      <c r="A57" s="83" t="s">
        <v>27</v>
      </c>
      <c r="B57" s="802">
        <f>H57+J57+L57+N57+P57+R57+T57+V57+X57+Z57+AB57+AD57</f>
        <v>0</v>
      </c>
      <c r="C57" s="802">
        <f>H57</f>
        <v>0</v>
      </c>
      <c r="D57" s="802">
        <f>E57</f>
        <v>0</v>
      </c>
      <c r="E57" s="802">
        <f>I57+K57+M57+O57+Q57+S57+U57+W57+Y57+AA57+AC57+AE57</f>
        <v>0</v>
      </c>
      <c r="F57" s="803">
        <f>IF(B57=0,0, E57/B57*100)</f>
        <v>0</v>
      </c>
      <c r="G57" s="803">
        <f>IF(C57=0,0, E57/C57*100)</f>
        <v>0</v>
      </c>
      <c r="H57" s="802"/>
      <c r="I57" s="804"/>
      <c r="J57" s="802"/>
      <c r="K57" s="804"/>
      <c r="L57" s="802"/>
      <c r="M57" s="804"/>
      <c r="N57" s="802"/>
      <c r="O57" s="804"/>
      <c r="P57" s="802"/>
      <c r="Q57" s="804"/>
      <c r="R57" s="802"/>
      <c r="S57" s="804"/>
      <c r="T57" s="802"/>
      <c r="U57" s="804"/>
      <c r="V57" s="802"/>
      <c r="W57" s="804"/>
      <c r="X57" s="802"/>
      <c r="Y57" s="804"/>
      <c r="Z57" s="802"/>
      <c r="AA57" s="804"/>
      <c r="AB57" s="802"/>
      <c r="AC57" s="804"/>
      <c r="AD57" s="802"/>
      <c r="AE57" s="804"/>
      <c r="AF57" s="1899"/>
    </row>
    <row r="58" spans="1:32" ht="30" customHeight="1" x14ac:dyDescent="0.35">
      <c r="A58" s="87" t="s">
        <v>28</v>
      </c>
      <c r="B58" s="804">
        <f>H58+J58+L58+N58+P58+R58+T58+V58+X58+Z58+AB58+AD58</f>
        <v>19086.091</v>
      </c>
      <c r="C58" s="802">
        <f>H58</f>
        <v>1095.8050000000001</v>
      </c>
      <c r="D58" s="802">
        <f>E58</f>
        <v>0</v>
      </c>
      <c r="E58" s="802">
        <f>I58+K58+M58+O58+Q58+S58+U58+W58+Y58+AA58+AC58+AE58</f>
        <v>0</v>
      </c>
      <c r="F58" s="803">
        <f>IF(B58=0,0, E58/B58*100)</f>
        <v>0</v>
      </c>
      <c r="G58" s="803">
        <f>IF(C58=0,0, E58/C58*100)</f>
        <v>0</v>
      </c>
      <c r="H58" s="802">
        <v>1095.8050000000001</v>
      </c>
      <c r="I58" s="804">
        <v>0</v>
      </c>
      <c r="J58" s="802">
        <v>1800.356</v>
      </c>
      <c r="K58" s="804">
        <v>0</v>
      </c>
      <c r="L58" s="802">
        <v>1489.5920000000001</v>
      </c>
      <c r="M58" s="804">
        <v>0</v>
      </c>
      <c r="N58" s="802">
        <v>1551.8389999999999</v>
      </c>
      <c r="O58" s="804">
        <v>0</v>
      </c>
      <c r="P58" s="802">
        <v>1862.1590000000001</v>
      </c>
      <c r="Q58" s="804">
        <v>0</v>
      </c>
      <c r="R58" s="802">
        <v>1604.22</v>
      </c>
      <c r="S58" s="804">
        <v>0</v>
      </c>
      <c r="T58" s="802">
        <v>1649.1020000000001</v>
      </c>
      <c r="U58" s="804">
        <v>0</v>
      </c>
      <c r="V58" s="802">
        <v>1497.8530000000001</v>
      </c>
      <c r="W58" s="804">
        <v>0</v>
      </c>
      <c r="X58" s="802">
        <v>1539.8409999999999</v>
      </c>
      <c r="Y58" s="804">
        <v>0</v>
      </c>
      <c r="Z58" s="802">
        <v>1529.4290000000001</v>
      </c>
      <c r="AA58" s="804">
        <v>0</v>
      </c>
      <c r="AB58" s="802">
        <v>1488.2249999999999</v>
      </c>
      <c r="AC58" s="804">
        <v>0</v>
      </c>
      <c r="AD58" s="802">
        <v>1977.67</v>
      </c>
      <c r="AE58" s="804">
        <v>0</v>
      </c>
      <c r="AF58" s="1899"/>
    </row>
    <row r="59" spans="1:32" ht="30" customHeight="1" x14ac:dyDescent="0.35">
      <c r="A59" s="83" t="s">
        <v>29</v>
      </c>
      <c r="B59" s="802">
        <f>H59+J59+L59+N59+P59+R59+T59+V59+X59+Z59+AB59+AD59</f>
        <v>0</v>
      </c>
      <c r="C59" s="802">
        <f>H59</f>
        <v>0</v>
      </c>
      <c r="D59" s="802">
        <f>E59</f>
        <v>0</v>
      </c>
      <c r="E59" s="802">
        <f>I59+K59+M59+O59+Q59+S59+U59+W59+Y59+AA59+AC59+AE59</f>
        <v>0</v>
      </c>
      <c r="F59" s="803">
        <f>IF(B59=0,0, E59/B59*100)</f>
        <v>0</v>
      </c>
      <c r="G59" s="803">
        <f>IF(C59=0,0, E59/C59*100)</f>
        <v>0</v>
      </c>
      <c r="H59" s="802"/>
      <c r="I59" s="804"/>
      <c r="J59" s="802"/>
      <c r="K59" s="804"/>
      <c r="L59" s="802"/>
      <c r="M59" s="804"/>
      <c r="N59" s="802"/>
      <c r="O59" s="804"/>
      <c r="P59" s="802"/>
      <c r="Q59" s="804"/>
      <c r="R59" s="802"/>
      <c r="S59" s="804"/>
      <c r="T59" s="802"/>
      <c r="U59" s="804"/>
      <c r="V59" s="802"/>
      <c r="W59" s="804"/>
      <c r="X59" s="802"/>
      <c r="Y59" s="804"/>
      <c r="Z59" s="802"/>
      <c r="AA59" s="804"/>
      <c r="AB59" s="802"/>
      <c r="AC59" s="804"/>
      <c r="AD59" s="802"/>
      <c r="AE59" s="804"/>
      <c r="AF59" s="1899"/>
    </row>
    <row r="60" spans="1:32" ht="30" customHeight="1" x14ac:dyDescent="0.35">
      <c r="A60" s="83" t="s">
        <v>30</v>
      </c>
      <c r="B60" s="802">
        <f>H60+J60+L60+N60+P60+R60+T60+V60+X60+Z60+AB60+AD60</f>
        <v>0</v>
      </c>
      <c r="C60" s="802">
        <f>H60</f>
        <v>0</v>
      </c>
      <c r="D60" s="802">
        <f>E60</f>
        <v>0</v>
      </c>
      <c r="E60" s="802">
        <f>I60+K60+M60+O60+Q60+S60+U60+W60+Y60+AA60+AC60+AE60</f>
        <v>0</v>
      </c>
      <c r="F60" s="803">
        <f>IF(B60=0,0, E60/B60*100)</f>
        <v>0</v>
      </c>
      <c r="G60" s="803">
        <f>IF(C60=0,0, E60/C60*100)</f>
        <v>0</v>
      </c>
      <c r="H60" s="802"/>
      <c r="I60" s="804"/>
      <c r="J60" s="802"/>
      <c r="K60" s="804"/>
      <c r="L60" s="802"/>
      <c r="M60" s="804"/>
      <c r="N60" s="802"/>
      <c r="O60" s="804"/>
      <c r="P60" s="802"/>
      <c r="Q60" s="804"/>
      <c r="R60" s="802"/>
      <c r="S60" s="804"/>
      <c r="T60" s="802"/>
      <c r="U60" s="804"/>
      <c r="V60" s="802"/>
      <c r="W60" s="804"/>
      <c r="X60" s="802"/>
      <c r="Y60" s="804"/>
      <c r="Z60" s="802"/>
      <c r="AA60" s="804"/>
      <c r="AB60" s="802"/>
      <c r="AC60" s="804"/>
      <c r="AD60" s="802"/>
      <c r="AE60" s="804"/>
      <c r="AF60" s="1900"/>
    </row>
    <row r="61" spans="1:32" ht="34.799999999999997" x14ac:dyDescent="0.3">
      <c r="A61" s="407" t="s">
        <v>82</v>
      </c>
      <c r="B61" s="814">
        <f t="shared" ref="B61:E65" si="27">B8+B14+B20</f>
        <v>323151.59400000004</v>
      </c>
      <c r="C61" s="814">
        <f t="shared" si="27"/>
        <v>35127.906999999999</v>
      </c>
      <c r="D61" s="814">
        <f t="shared" si="27"/>
        <v>0</v>
      </c>
      <c r="E61" s="814">
        <f t="shared" si="27"/>
        <v>0</v>
      </c>
      <c r="F61" s="815">
        <f t="shared" si="7"/>
        <v>0</v>
      </c>
      <c r="G61" s="815">
        <f t="shared" si="8"/>
        <v>0</v>
      </c>
      <c r="H61" s="814">
        <f t="shared" ref="H61:AE65" si="28">H8+H14+H20</f>
        <v>29810.039000000001</v>
      </c>
      <c r="I61" s="814">
        <f t="shared" si="28"/>
        <v>0</v>
      </c>
      <c r="J61" s="814">
        <f t="shared" si="28"/>
        <v>31787.207999999999</v>
      </c>
      <c r="K61" s="814">
        <f t="shared" si="28"/>
        <v>0</v>
      </c>
      <c r="L61" s="814">
        <f t="shared" si="28"/>
        <v>23270.214</v>
      </c>
      <c r="M61" s="814">
        <f t="shared" si="28"/>
        <v>0</v>
      </c>
      <c r="N61" s="814">
        <f t="shared" si="28"/>
        <v>34828.58</v>
      </c>
      <c r="O61" s="814">
        <f t="shared" si="28"/>
        <v>0</v>
      </c>
      <c r="P61" s="814">
        <f t="shared" si="28"/>
        <v>24008.115999999998</v>
      </c>
      <c r="Q61" s="814">
        <f t="shared" si="28"/>
        <v>0</v>
      </c>
      <c r="R61" s="814">
        <f t="shared" si="28"/>
        <v>26234.095000000001</v>
      </c>
      <c r="S61" s="814">
        <f t="shared" si="28"/>
        <v>0</v>
      </c>
      <c r="T61" s="814">
        <f t="shared" si="28"/>
        <v>30681.816999999999</v>
      </c>
      <c r="U61" s="814">
        <f t="shared" si="28"/>
        <v>0</v>
      </c>
      <c r="V61" s="814">
        <f t="shared" si="28"/>
        <v>23891.332999999999</v>
      </c>
      <c r="W61" s="814">
        <f t="shared" si="28"/>
        <v>0</v>
      </c>
      <c r="X61" s="814">
        <f t="shared" si="28"/>
        <v>16092.538</v>
      </c>
      <c r="Y61" s="814">
        <f t="shared" si="28"/>
        <v>0</v>
      </c>
      <c r="Z61" s="814">
        <f t="shared" si="28"/>
        <v>28441.046000000002</v>
      </c>
      <c r="AA61" s="814">
        <f t="shared" si="28"/>
        <v>0</v>
      </c>
      <c r="AB61" s="814">
        <f t="shared" si="28"/>
        <v>19539.492000000002</v>
      </c>
      <c r="AC61" s="814">
        <f t="shared" si="28"/>
        <v>0</v>
      </c>
      <c r="AD61" s="814">
        <f t="shared" si="28"/>
        <v>34225.535000000003</v>
      </c>
      <c r="AE61" s="814">
        <f t="shared" si="28"/>
        <v>0</v>
      </c>
      <c r="AF61" s="816"/>
    </row>
    <row r="62" spans="1:32" ht="43.5" customHeight="1" x14ac:dyDescent="0.35">
      <c r="A62" s="83" t="s">
        <v>27</v>
      </c>
      <c r="B62" s="802">
        <f t="shared" si="27"/>
        <v>0</v>
      </c>
      <c r="C62" s="802">
        <f t="shared" si="27"/>
        <v>0</v>
      </c>
      <c r="D62" s="802">
        <f t="shared" si="27"/>
        <v>0</v>
      </c>
      <c r="E62" s="802">
        <f t="shared" si="27"/>
        <v>0</v>
      </c>
      <c r="F62" s="805">
        <f t="shared" si="7"/>
        <v>0</v>
      </c>
      <c r="G62" s="805">
        <f t="shared" si="8"/>
        <v>0</v>
      </c>
      <c r="H62" s="802">
        <f t="shared" si="28"/>
        <v>0</v>
      </c>
      <c r="I62" s="802">
        <f t="shared" si="28"/>
        <v>0</v>
      </c>
      <c r="J62" s="802">
        <f t="shared" si="28"/>
        <v>0</v>
      </c>
      <c r="K62" s="802">
        <f t="shared" si="28"/>
        <v>0</v>
      </c>
      <c r="L62" s="802">
        <f t="shared" si="28"/>
        <v>0</v>
      </c>
      <c r="M62" s="802">
        <f t="shared" si="28"/>
        <v>0</v>
      </c>
      <c r="N62" s="802">
        <f t="shared" si="28"/>
        <v>0</v>
      </c>
      <c r="O62" s="802">
        <f t="shared" si="28"/>
        <v>0</v>
      </c>
      <c r="P62" s="802">
        <f t="shared" si="28"/>
        <v>0</v>
      </c>
      <c r="Q62" s="802">
        <f t="shared" si="28"/>
        <v>0</v>
      </c>
      <c r="R62" s="802">
        <f t="shared" si="28"/>
        <v>0</v>
      </c>
      <c r="S62" s="802">
        <f t="shared" si="28"/>
        <v>0</v>
      </c>
      <c r="T62" s="802">
        <f t="shared" si="28"/>
        <v>0</v>
      </c>
      <c r="U62" s="802">
        <f t="shared" si="28"/>
        <v>0</v>
      </c>
      <c r="V62" s="802">
        <f t="shared" si="28"/>
        <v>0</v>
      </c>
      <c r="W62" s="802">
        <f t="shared" si="28"/>
        <v>0</v>
      </c>
      <c r="X62" s="802">
        <f t="shared" si="28"/>
        <v>0</v>
      </c>
      <c r="Y62" s="802">
        <f t="shared" si="28"/>
        <v>0</v>
      </c>
      <c r="Z62" s="802">
        <f t="shared" si="28"/>
        <v>0</v>
      </c>
      <c r="AA62" s="802">
        <f t="shared" si="28"/>
        <v>0</v>
      </c>
      <c r="AB62" s="802">
        <f t="shared" si="28"/>
        <v>0</v>
      </c>
      <c r="AC62" s="802">
        <f t="shared" si="28"/>
        <v>0</v>
      </c>
      <c r="AD62" s="802">
        <f t="shared" si="28"/>
        <v>0</v>
      </c>
      <c r="AE62" s="802">
        <f t="shared" si="28"/>
        <v>0</v>
      </c>
      <c r="AF62" s="817"/>
    </row>
    <row r="63" spans="1:32" ht="30" customHeight="1" x14ac:dyDescent="0.35">
      <c r="A63" s="83" t="s">
        <v>28</v>
      </c>
      <c r="B63" s="802">
        <f t="shared" si="27"/>
        <v>318054.28400000004</v>
      </c>
      <c r="C63" s="802">
        <f t="shared" si="27"/>
        <v>35127.906999999999</v>
      </c>
      <c r="D63" s="802">
        <f t="shared" si="27"/>
        <v>0</v>
      </c>
      <c r="E63" s="802">
        <f t="shared" si="27"/>
        <v>0</v>
      </c>
      <c r="F63" s="805">
        <f t="shared" si="7"/>
        <v>0</v>
      </c>
      <c r="G63" s="805">
        <f t="shared" si="8"/>
        <v>0</v>
      </c>
      <c r="H63" s="802">
        <f t="shared" si="28"/>
        <v>29923.901000000002</v>
      </c>
      <c r="I63" s="802">
        <f t="shared" si="28"/>
        <v>0</v>
      </c>
      <c r="J63" s="802">
        <f t="shared" si="28"/>
        <v>31901.065999999999</v>
      </c>
      <c r="K63" s="802">
        <f t="shared" si="28"/>
        <v>0</v>
      </c>
      <c r="L63" s="802">
        <f t="shared" si="28"/>
        <v>22501.418000000001</v>
      </c>
      <c r="M63" s="802">
        <f t="shared" si="28"/>
        <v>0</v>
      </c>
      <c r="N63" s="802">
        <f t="shared" si="28"/>
        <v>30613.923999999999</v>
      </c>
      <c r="O63" s="802">
        <f t="shared" si="28"/>
        <v>0</v>
      </c>
      <c r="P63" s="802">
        <f t="shared" si="28"/>
        <v>24008.115999999998</v>
      </c>
      <c r="Q63" s="802">
        <f t="shared" si="28"/>
        <v>0</v>
      </c>
      <c r="R63" s="802">
        <f t="shared" si="28"/>
        <v>26234.095000000001</v>
      </c>
      <c r="S63" s="802">
        <f t="shared" si="28"/>
        <v>0</v>
      </c>
      <c r="T63" s="802">
        <f t="shared" si="28"/>
        <v>30681.816999999999</v>
      </c>
      <c r="U63" s="802">
        <f t="shared" si="28"/>
        <v>0</v>
      </c>
      <c r="V63" s="802">
        <f t="shared" si="28"/>
        <v>23891.332999999999</v>
      </c>
      <c r="W63" s="802">
        <f t="shared" si="28"/>
        <v>0</v>
      </c>
      <c r="X63" s="802">
        <f t="shared" si="28"/>
        <v>16092.538</v>
      </c>
      <c r="Y63" s="802">
        <f t="shared" si="28"/>
        <v>0</v>
      </c>
      <c r="Z63" s="802">
        <f t="shared" si="28"/>
        <v>28441.046000000002</v>
      </c>
      <c r="AA63" s="802">
        <f t="shared" si="28"/>
        <v>0</v>
      </c>
      <c r="AB63" s="802">
        <f t="shared" si="28"/>
        <v>19539.492000000002</v>
      </c>
      <c r="AC63" s="802">
        <f t="shared" si="28"/>
        <v>0</v>
      </c>
      <c r="AD63" s="802">
        <f t="shared" si="28"/>
        <v>34225.538</v>
      </c>
      <c r="AE63" s="802">
        <f t="shared" si="28"/>
        <v>0</v>
      </c>
      <c r="AF63" s="817"/>
    </row>
    <row r="64" spans="1:32" ht="30" customHeight="1" x14ac:dyDescent="0.35">
      <c r="A64" s="83" t="s">
        <v>29</v>
      </c>
      <c r="B64" s="802">
        <f t="shared" si="27"/>
        <v>0</v>
      </c>
      <c r="C64" s="802">
        <f t="shared" si="27"/>
        <v>0</v>
      </c>
      <c r="D64" s="802">
        <f t="shared" si="27"/>
        <v>0</v>
      </c>
      <c r="E64" s="802">
        <f t="shared" si="27"/>
        <v>0</v>
      </c>
      <c r="F64" s="805">
        <f t="shared" si="7"/>
        <v>0</v>
      </c>
      <c r="G64" s="805">
        <f t="shared" si="8"/>
        <v>0</v>
      </c>
      <c r="H64" s="802">
        <f t="shared" si="28"/>
        <v>0</v>
      </c>
      <c r="I64" s="802">
        <f t="shared" si="28"/>
        <v>0</v>
      </c>
      <c r="J64" s="802">
        <f t="shared" si="28"/>
        <v>0</v>
      </c>
      <c r="K64" s="802">
        <f t="shared" si="28"/>
        <v>0</v>
      </c>
      <c r="L64" s="802">
        <f t="shared" si="28"/>
        <v>0</v>
      </c>
      <c r="M64" s="802">
        <f t="shared" si="28"/>
        <v>0</v>
      </c>
      <c r="N64" s="802">
        <f t="shared" si="28"/>
        <v>0</v>
      </c>
      <c r="O64" s="802">
        <f t="shared" si="28"/>
        <v>0</v>
      </c>
      <c r="P64" s="802">
        <f t="shared" si="28"/>
        <v>0</v>
      </c>
      <c r="Q64" s="802">
        <f t="shared" si="28"/>
        <v>0</v>
      </c>
      <c r="R64" s="802">
        <f t="shared" si="28"/>
        <v>0</v>
      </c>
      <c r="S64" s="802">
        <f t="shared" si="28"/>
        <v>0</v>
      </c>
      <c r="T64" s="802">
        <f t="shared" si="28"/>
        <v>0</v>
      </c>
      <c r="U64" s="802">
        <f t="shared" si="28"/>
        <v>0</v>
      </c>
      <c r="V64" s="802">
        <f t="shared" si="28"/>
        <v>0</v>
      </c>
      <c r="W64" s="802">
        <f t="shared" si="28"/>
        <v>0</v>
      </c>
      <c r="X64" s="802">
        <f t="shared" si="28"/>
        <v>0</v>
      </c>
      <c r="Y64" s="802">
        <f t="shared" si="28"/>
        <v>0</v>
      </c>
      <c r="Z64" s="802">
        <f t="shared" si="28"/>
        <v>0</v>
      </c>
      <c r="AA64" s="802">
        <f t="shared" si="28"/>
        <v>0</v>
      </c>
      <c r="AB64" s="802">
        <f t="shared" si="28"/>
        <v>0</v>
      </c>
      <c r="AC64" s="802">
        <f t="shared" si="28"/>
        <v>0</v>
      </c>
      <c r="AD64" s="802">
        <f t="shared" si="28"/>
        <v>0</v>
      </c>
      <c r="AE64" s="802">
        <f t="shared" si="28"/>
        <v>0</v>
      </c>
      <c r="AF64" s="817"/>
    </row>
    <row r="65" spans="1:32" ht="30" customHeight="1" x14ac:dyDescent="0.35">
      <c r="A65" s="83" t="s">
        <v>30</v>
      </c>
      <c r="B65" s="802">
        <f t="shared" si="27"/>
        <v>5097.3099999999995</v>
      </c>
      <c r="C65" s="802">
        <f t="shared" si="27"/>
        <v>0</v>
      </c>
      <c r="D65" s="802">
        <f t="shared" si="27"/>
        <v>0</v>
      </c>
      <c r="E65" s="802">
        <f t="shared" si="27"/>
        <v>0</v>
      </c>
      <c r="F65" s="805">
        <f t="shared" si="7"/>
        <v>0</v>
      </c>
      <c r="G65" s="805">
        <f t="shared" si="8"/>
        <v>0</v>
      </c>
      <c r="H65" s="802">
        <f t="shared" si="28"/>
        <v>0</v>
      </c>
      <c r="I65" s="802">
        <f t="shared" si="28"/>
        <v>0</v>
      </c>
      <c r="J65" s="802">
        <f t="shared" si="28"/>
        <v>0</v>
      </c>
      <c r="K65" s="802">
        <f t="shared" si="28"/>
        <v>0</v>
      </c>
      <c r="L65" s="802">
        <f t="shared" si="28"/>
        <v>882.654</v>
      </c>
      <c r="M65" s="802">
        <f t="shared" si="28"/>
        <v>0</v>
      </c>
      <c r="N65" s="802">
        <f t="shared" si="28"/>
        <v>4214.6559999999999</v>
      </c>
      <c r="O65" s="802">
        <f t="shared" si="28"/>
        <v>0</v>
      </c>
      <c r="P65" s="802">
        <f t="shared" si="28"/>
        <v>0</v>
      </c>
      <c r="Q65" s="802">
        <f t="shared" si="28"/>
        <v>0</v>
      </c>
      <c r="R65" s="802">
        <f t="shared" si="28"/>
        <v>0</v>
      </c>
      <c r="S65" s="802">
        <f t="shared" si="28"/>
        <v>0</v>
      </c>
      <c r="T65" s="802">
        <f t="shared" si="28"/>
        <v>0</v>
      </c>
      <c r="U65" s="802">
        <f t="shared" si="28"/>
        <v>0</v>
      </c>
      <c r="V65" s="802">
        <f t="shared" si="28"/>
        <v>0</v>
      </c>
      <c r="W65" s="802">
        <f t="shared" si="28"/>
        <v>0</v>
      </c>
      <c r="X65" s="802">
        <f t="shared" si="28"/>
        <v>0</v>
      </c>
      <c r="Y65" s="802">
        <f t="shared" si="28"/>
        <v>0</v>
      </c>
      <c r="Z65" s="802">
        <f t="shared" si="28"/>
        <v>0</v>
      </c>
      <c r="AA65" s="802">
        <f t="shared" si="28"/>
        <v>0</v>
      </c>
      <c r="AB65" s="802">
        <f t="shared" si="28"/>
        <v>0</v>
      </c>
      <c r="AC65" s="802">
        <f t="shared" si="28"/>
        <v>0</v>
      </c>
      <c r="AD65" s="802">
        <f t="shared" si="28"/>
        <v>0</v>
      </c>
      <c r="AE65" s="802">
        <f t="shared" si="28"/>
        <v>0</v>
      </c>
      <c r="AF65" s="817"/>
    </row>
    <row r="66" spans="1:32" ht="30" customHeight="1" x14ac:dyDescent="0.35">
      <c r="A66" s="89"/>
      <c r="B66" s="821"/>
      <c r="C66" s="821"/>
      <c r="D66" s="821"/>
      <c r="E66" s="821"/>
      <c r="F66" s="749"/>
      <c r="G66" s="749"/>
      <c r="H66" s="821"/>
      <c r="I66" s="821"/>
      <c r="J66" s="821"/>
      <c r="K66" s="821"/>
      <c r="L66" s="821"/>
      <c r="M66" s="821"/>
      <c r="N66" s="821"/>
      <c r="O66" s="821"/>
      <c r="P66" s="821"/>
      <c r="Q66" s="821"/>
      <c r="R66" s="821"/>
      <c r="S66" s="821"/>
      <c r="T66" s="821"/>
      <c r="U66" s="821"/>
      <c r="V66" s="821"/>
      <c r="W66" s="821"/>
      <c r="X66" s="821"/>
      <c r="Y66" s="821"/>
      <c r="Z66" s="821"/>
      <c r="AA66" s="821"/>
      <c r="AB66" s="821"/>
      <c r="AC66" s="821"/>
      <c r="AD66" s="821"/>
      <c r="AE66" s="821"/>
      <c r="AF66" s="822"/>
    </row>
    <row r="67" spans="1:32" ht="30" customHeight="1" x14ac:dyDescent="0.35">
      <c r="A67" s="89"/>
      <c r="B67" s="821"/>
      <c r="C67" s="821"/>
      <c r="D67" s="821"/>
      <c r="E67" s="821"/>
      <c r="F67" s="749"/>
      <c r="G67" s="749"/>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c r="AE67" s="821"/>
      <c r="AF67" s="822"/>
    </row>
    <row r="68" spans="1:32" ht="18" x14ac:dyDescent="0.35">
      <c r="A68" s="1501" t="s">
        <v>476</v>
      </c>
      <c r="B68" s="1501"/>
      <c r="C68" s="411"/>
      <c r="D68" s="411"/>
      <c r="E68" s="411"/>
      <c r="F68" s="748"/>
      <c r="G68" s="414" t="s">
        <v>317</v>
      </c>
      <c r="H68" s="414"/>
      <c r="I68" s="414"/>
      <c r="J68" s="414"/>
      <c r="K68" s="749"/>
      <c r="L68" s="749"/>
      <c r="M68" s="749"/>
      <c r="N68" s="749"/>
      <c r="O68" s="750"/>
      <c r="P68" s="750"/>
      <c r="Q68" s="750"/>
      <c r="R68" s="750"/>
      <c r="S68" s="750"/>
      <c r="T68" s="750"/>
      <c r="U68" s="750"/>
      <c r="V68" s="750"/>
      <c r="W68" s="750"/>
      <c r="X68" s="750"/>
      <c r="Y68" s="750"/>
      <c r="Z68" s="750"/>
      <c r="AA68" s="750"/>
      <c r="AB68" s="750"/>
      <c r="AC68" s="750"/>
      <c r="AD68" s="750"/>
      <c r="AE68" s="750"/>
      <c r="AF68" s="751"/>
    </row>
    <row r="69" spans="1:32" ht="18" x14ac:dyDescent="0.35">
      <c r="A69" s="415"/>
      <c r="B69" s="417" t="s">
        <v>477</v>
      </c>
      <c r="C69" s="752"/>
      <c r="D69" s="411"/>
      <c r="E69" s="411"/>
      <c r="F69" s="416"/>
      <c r="G69" s="1492"/>
      <c r="H69" s="1492"/>
      <c r="I69" s="1493" t="s">
        <v>478</v>
      </c>
      <c r="J69" s="1493"/>
      <c r="K69" s="1493"/>
      <c r="L69" s="416"/>
      <c r="M69" s="416"/>
      <c r="N69" s="416"/>
      <c r="O69" s="416"/>
      <c r="P69" s="416"/>
      <c r="Q69" s="416"/>
      <c r="R69" s="416"/>
      <c r="S69" s="416"/>
      <c r="T69" s="416"/>
      <c r="U69" s="416"/>
      <c r="V69" s="416"/>
      <c r="W69" s="416"/>
      <c r="X69" s="416"/>
      <c r="Y69" s="416"/>
      <c r="Z69" s="416"/>
      <c r="AA69" s="416"/>
      <c r="AB69" s="416"/>
      <c r="AC69" s="416"/>
      <c r="AD69" s="416"/>
      <c r="AE69" s="420"/>
      <c r="AF69" s="753"/>
    </row>
    <row r="70" spans="1:32" ht="15.6" x14ac:dyDescent="0.3">
      <c r="A70" s="418" t="s">
        <v>316</v>
      </c>
      <c r="B70" s="419"/>
      <c r="C70" s="420"/>
      <c r="D70" s="420"/>
      <c r="E70" s="420"/>
      <c r="F70" s="420"/>
      <c r="G70" s="1494" t="s">
        <v>316</v>
      </c>
      <c r="H70" s="1494"/>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754"/>
    </row>
    <row r="71" spans="1:32" ht="36" x14ac:dyDescent="0.35">
      <c r="A71" s="818" t="s">
        <v>479</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20"/>
      <c r="AF71" s="755"/>
    </row>
  </sheetData>
  <customSheetViews>
    <customSheetView guid="{F10998C4-BD23-4123-9624-1436EC840983}" scale="70">
      <pane xSplit="6" ySplit="5" topLeftCell="G6" activePane="bottomRight" state="frozen"/>
      <selection pane="bottomRight" activeCell="D21" sqref="D21"/>
      <pageMargins left="0.7" right="0.7" top="0.75" bottom="0.75" header="0.3" footer="0.3"/>
    </customSheetView>
    <customSheetView guid="{388A1E4B-B5AE-4D91-9FF1-5AD49EECDDED}" scale="70">
      <pane xSplit="6" ySplit="5" topLeftCell="G6" activePane="bottomRight" state="frozen"/>
      <selection pane="bottomRight" activeCell="D21" sqref="D21"/>
      <pageMargins left="0.7" right="0.7" top="0.75" bottom="0.75" header="0.3" footer="0.3"/>
    </customSheetView>
    <customSheetView guid="{E4404F29-03A4-4E65-B4A8-EB6C15EFBA41}" scale="70" showPageBreaks="1">
      <pane xSplit="6" ySplit="5" topLeftCell="G6" activePane="bottomRight"/>
      <selection pane="bottomRight" activeCell="D21" sqref="D21"/>
      <pageMargins left="0.7" right="0.7" top="0.75" bottom="0.75" header="0.3" footer="0.3"/>
      <pageSetup paperSize="9" orientation="portrait" r:id="rId1"/>
    </customSheetView>
    <customSheetView guid="{C7EAD3F1-26A7-4DE4-A1DE-F77FB026865E}" scale="70">
      <pane xSplit="6" ySplit="5" topLeftCell="G6" activePane="bottomRight" state="frozen"/>
      <selection pane="bottomRight" activeCell="D21" sqref="D21"/>
      <pageMargins left="0.7" right="0.7" top="0.75" bottom="0.75" header="0.3" footer="0.3"/>
    </customSheetView>
    <customSheetView guid="{79971965-4C3E-4F6D-82D4-06E9338FB302}" scale="70">
      <pane xSplit="6" ySplit="5" topLeftCell="G6" activePane="bottomRight" state="frozen"/>
      <selection pane="bottomRight" activeCell="D21" sqref="D21"/>
      <pageMargins left="0.7" right="0.7" top="0.75" bottom="0.75" header="0.3" footer="0.3"/>
    </customSheetView>
    <customSheetView guid="{67959110-810A-48DC-8557-7A749BB9427E}" scale="70">
      <pane xSplit="6" ySplit="5" topLeftCell="G6" activePane="bottomRight" state="frozen"/>
      <selection pane="bottomRight" activeCell="D21" sqref="D21"/>
      <pageMargins left="0.7" right="0.7" top="0.75" bottom="0.75" header="0.3" footer="0.3"/>
    </customSheetView>
    <customSheetView guid="{7D83ADC9-554F-49F5-9F3A-8020034AA83A}" scale="70">
      <pane xSplit="6" ySplit="5" topLeftCell="G6" activePane="bottomRight" state="frozen"/>
      <selection pane="bottomRight" activeCell="D21" sqref="D21"/>
      <pageMargins left="0.7" right="0.7" top="0.75" bottom="0.75" header="0.3" footer="0.3"/>
    </customSheetView>
    <customSheetView guid="{8991206F-96BC-4E4A-9BEF-FB119480CFE1}" scale="70">
      <pane xSplit="6" ySplit="5" topLeftCell="G6" activePane="bottomRight" state="frozen"/>
      <selection pane="bottomRight" activeCell="D21" sqref="D21"/>
      <pageMargins left="0.7" right="0.7" top="0.75" bottom="0.75" header="0.3" footer="0.3"/>
    </customSheetView>
    <customSheetView guid="{C599058B-0D9F-45BB-A102-E92C28C88691}" scale="70" showPageBreaks="1">
      <pane xSplit="6" ySplit="5" topLeftCell="G6" activePane="bottomRight" state="frozen"/>
      <selection pane="bottomRight" activeCell="D21" sqref="D21"/>
      <pageMargins left="0.7" right="0.7" top="0.75" bottom="0.75" header="0.3" footer="0.3"/>
      <pageSetup paperSize="9" orientation="portrait" horizontalDpi="0" verticalDpi="0" r:id="rId2"/>
    </customSheetView>
    <customSheetView guid="{FFEDA674-087A-4656-BF09-7E905D9B9A21}" scale="70">
      <pane xSplit="6" ySplit="5" topLeftCell="G6" activePane="bottomRight" state="frozen"/>
      <selection pane="bottomRight" activeCell="D21" sqref="D21"/>
      <pageMargins left="0.7" right="0.7" top="0.75" bottom="0.75" header="0.3" footer="0.3"/>
    </customSheetView>
    <customSheetView guid="{CC99A19B-7C06-4842-B555-F1FC30BBAE15}" scale="70">
      <pane xSplit="6" ySplit="5" topLeftCell="G6" activePane="bottomRight" state="frozen"/>
      <selection pane="bottomRight" activeCell="D21" sqref="D21"/>
      <pageMargins left="0.7" right="0.7" top="0.75" bottom="0.75" header="0.3" footer="0.3"/>
    </customSheetView>
    <customSheetView guid="{63473B3F-A685-4EE9-A01B-183212BE5C53}" scale="70">
      <pane xSplit="6" ySplit="5" topLeftCell="G6" activePane="bottomRight" state="frozen"/>
      <selection pane="bottomRight" activeCell="D21" sqref="D21"/>
      <pageMargins left="0.7" right="0.7" top="0.75" bottom="0.75" header="0.3" footer="0.3"/>
    </customSheetView>
    <customSheetView guid="{B9F5A68E-7A21-490B-A9C1-858A34AED228}" scale="70">
      <pane xSplit="6" ySplit="5" topLeftCell="G6" activePane="bottomRight" state="frozen"/>
      <selection pane="bottomRight" activeCell="D21" sqref="D21"/>
      <pageMargins left="0.7" right="0.7" top="0.75" bottom="0.75" header="0.3" footer="0.3"/>
    </customSheetView>
    <customSheetView guid="{E36983B1-2930-4BC3-9F81-C76866BFC5EC}" scale="70">
      <pane xSplit="6" ySplit="5" topLeftCell="G6" activePane="bottomRight" state="frozen"/>
      <selection pane="bottomRight" activeCell="D21" sqref="D21"/>
      <pageMargins left="0.7" right="0.7" top="0.75" bottom="0.75" header="0.3" footer="0.3"/>
    </customSheetView>
    <customSheetView guid="{14AFD6C3-FC5A-47D1-B6D3-4DD498FDE7ED}" scale="70">
      <pane xSplit="6" ySplit="5" topLeftCell="G6" activePane="bottomRight" state="frozen"/>
      <selection pane="bottomRight" activeCell="D21" sqref="D21"/>
      <pageMargins left="0.7" right="0.7" top="0.75" bottom="0.75" header="0.3" footer="0.3"/>
    </customSheetView>
    <customSheetView guid="{E6058B35-16EE-4520-97FC-BC8944DC361A}" scale="70">
      <pane xSplit="6" ySplit="5" topLeftCell="G6" activePane="bottomRight" state="frozen"/>
      <selection pane="bottomRight" activeCell="D21" sqref="D21"/>
      <pageMargins left="0.7" right="0.7" top="0.75" bottom="0.75" header="0.3" footer="0.3"/>
    </customSheetView>
    <customSheetView guid="{7DE9713E-1F38-437C-8FB6-9C29DB24E5B8}" scale="70">
      <pane xSplit="6" ySplit="5" topLeftCell="G6" activePane="bottomRight" state="frozen"/>
      <selection pane="bottomRight" activeCell="D21" sqref="D21"/>
      <pageMargins left="0.7" right="0.7" top="0.75" bottom="0.75" header="0.3" footer="0.3"/>
    </customSheetView>
    <customSheetView guid="{356BE809-9589-4A4C-A8C3-12B5A4A1A47A}" scale="70">
      <pane xSplit="6" ySplit="5" topLeftCell="G6" activePane="bottomRight" state="frozen"/>
      <selection pane="bottomRight" activeCell="D21" sqref="D21"/>
      <pageMargins left="0.7" right="0.7" top="0.75" bottom="0.75" header="0.3" footer="0.3"/>
    </customSheetView>
    <customSheetView guid="{2D22DDA1-0B32-4042-8E55-53A9917D8437}" scale="70">
      <pane xSplit="6" ySplit="5" topLeftCell="G6" activePane="bottomRight" state="frozen"/>
      <selection pane="bottomRight" activeCell="D21" sqref="D21"/>
      <pageMargins left="0.7" right="0.7" top="0.75" bottom="0.75" header="0.3" footer="0.3"/>
    </customSheetView>
    <customSheetView guid="{B6ED5A6A-E502-40ED-B1F2-2FE231B320B9}" scale="70">
      <pane xSplit="6" ySplit="5" topLeftCell="G6" activePane="bottomRight" state="frozen"/>
      <selection pane="bottomRight" activeCell="D21" sqref="D21"/>
      <pageMargins left="0.7" right="0.7" top="0.75" bottom="0.75" header="0.3" footer="0.3"/>
    </customSheetView>
    <customSheetView guid="{9A254B3E-BF29-465E-994B-E56187330748}" scale="70">
      <pane xSplit="6" ySplit="5" topLeftCell="G6" activePane="bottomRight" state="frozen"/>
      <selection pane="bottomRight" activeCell="D21" sqref="D21"/>
      <pageMargins left="0.7" right="0.7" top="0.75" bottom="0.75" header="0.3" footer="0.3"/>
    </customSheetView>
    <customSheetView guid="{3680FFF4-6D9F-486C-AA14-8F72F0313081}" scale="70">
      <pane xSplit="6" ySplit="5" topLeftCell="G6" activePane="bottomRight" state="frozen"/>
      <selection pane="bottomRight" activeCell="D21" sqref="D21"/>
      <pageMargins left="0.7" right="0.7" top="0.75" bottom="0.75" header="0.3" footer="0.3"/>
      <pageSetup paperSize="9" orientation="portrait" r:id="rId3"/>
    </customSheetView>
    <customSheetView guid="{EBBEF937-D19E-44FA-94D9-3672C89A5F21}" scale="70">
      <pane xSplit="6" ySplit="5" topLeftCell="G6" activePane="bottomRight" state="frozen"/>
      <selection pane="bottomRight" activeCell="D21" sqref="D21"/>
      <pageMargins left="0.7" right="0.7" top="0.75" bottom="0.75" header="0.3" footer="0.3"/>
    </customSheetView>
    <customSheetView guid="{E83B3B5A-C7A8-4F47-A336-85E65C55625C}" scale="70">
      <pane xSplit="6" ySplit="5" topLeftCell="G6" activePane="bottomRight" state="frozen"/>
      <selection pane="bottomRight" activeCell="D21" sqref="D21"/>
      <pageMargins left="0.7" right="0.7" top="0.75" bottom="0.75" header="0.3" footer="0.3"/>
    </customSheetView>
    <customSheetView guid="{A2E3A7A6-FF28-41C5-9BA8-3899D915CB9D}" scale="70">
      <pane xSplit="6" ySplit="5" topLeftCell="G6" activePane="bottomRight" state="frozen"/>
      <selection pane="bottomRight" activeCell="D21" sqref="D21"/>
      <pageMargins left="0.7" right="0.7" top="0.75" bottom="0.75" header="0.3" footer="0.3"/>
    </customSheetView>
    <customSheetView guid="{C3FD0E28-97E5-445A-A080-491543C717B0}" scale="70">
      <pane xSplit="6" ySplit="5" topLeftCell="G6" activePane="bottomRight" state="frozen"/>
      <selection pane="bottomRight" activeCell="D21" sqref="D21"/>
      <pageMargins left="0.7" right="0.7" top="0.75" bottom="0.75" header="0.3" footer="0.3"/>
    </customSheetView>
    <customSheetView guid="{7C652CC3-AEBA-4CE1-8785-60610E85E470}" scale="70">
      <pane xSplit="6" ySplit="5" topLeftCell="G6" activePane="bottomRight" state="frozen"/>
      <selection pane="bottomRight" activeCell="D21" sqref="D21"/>
      <pageMargins left="0.7" right="0.7" top="0.75" bottom="0.75" header="0.3" footer="0.3"/>
      <pageSetup paperSize="9" orientation="portrait" r:id="rId4"/>
    </customSheetView>
    <customSheetView guid="{3B746F1D-385E-47E1-9DD6-DF5EE791B92F}" scale="70">
      <pane xSplit="6" ySplit="5" topLeftCell="G6" activePane="bottomRight" state="frozen"/>
      <selection pane="bottomRight" activeCell="D21" sqref="D21"/>
      <pageMargins left="0.7" right="0.7" top="0.75" bottom="0.75" header="0.3" footer="0.3"/>
    </customSheetView>
    <customSheetView guid="{F3ED6C4F-162A-421A-B77B-B013DF363C4B}" scale="70">
      <pane xSplit="6" ySplit="5" topLeftCell="G6" activePane="bottomRight" state="frozen"/>
      <selection pane="bottomRight" activeCell="D21" sqref="D21"/>
      <pageMargins left="0.7" right="0.7" top="0.75" bottom="0.75" header="0.3" footer="0.3"/>
      <pageSetup paperSize="9" orientation="portrait" r:id="rId5"/>
    </customSheetView>
    <customSheetView guid="{F6B45C19-5DEC-4311-9E14-1DFCA0D8A318}" scale="70">
      <pane xSplit="6" ySplit="5" topLeftCell="G6" activePane="bottomRight" state="frozen"/>
      <selection pane="bottomRight" activeCell="D21" sqref="D21"/>
      <pageMargins left="0.7" right="0.7" top="0.75" bottom="0.75" header="0.3" footer="0.3"/>
    </customSheetView>
    <customSheetView guid="{60316D21-4A2C-431E-9A80-483B098C48B4}" scale="70">
      <pane xSplit="6" ySplit="5" topLeftCell="G6" activePane="bottomRight" state="frozen"/>
      <selection pane="bottomRight" activeCell="D21" sqref="D21"/>
      <pageMargins left="0.7" right="0.7" top="0.75" bottom="0.75" header="0.3" footer="0.3"/>
      <pageSetup paperSize="9" orientation="portrait" r:id="rId6"/>
    </customSheetView>
    <customSheetView guid="{B20F874D-7001-429F-971F-C60F72171BB4}" scale="70">
      <pane xSplit="6" ySplit="5" topLeftCell="P6" activePane="bottomRight" state="frozen"/>
      <selection pane="bottomRight" activeCell="Y9" sqref="Y9"/>
      <pageMargins left="0.7" right="0.7" top="0.75" bottom="0.75" header="0.3" footer="0.3"/>
    </customSheetView>
    <customSheetView guid="{7E4D5209-3514-4B4B-9D2B-9C42A7BE704E}" scale="70">
      <pane xSplit="6" ySplit="5" topLeftCell="G6" activePane="bottomRight" state="frozen"/>
      <selection pane="bottomRight" activeCell="D21" sqref="D21"/>
      <pageMargins left="0.7" right="0.7" top="0.75" bottom="0.75" header="0.3" footer="0.3"/>
    </customSheetView>
  </customSheetViews>
  <mergeCells count="40">
    <mergeCell ref="G70:H70"/>
    <mergeCell ref="A55:AE55"/>
    <mergeCell ref="AF55:AF60"/>
    <mergeCell ref="A68:B68"/>
    <mergeCell ref="G69:H69"/>
    <mergeCell ref="I69:K69"/>
    <mergeCell ref="AF32:AF48"/>
    <mergeCell ref="A37:AE37"/>
    <mergeCell ref="A43:AE43"/>
    <mergeCell ref="A49:AE49"/>
    <mergeCell ref="AF49:AF54"/>
    <mergeCell ref="AF8:AF12"/>
    <mergeCell ref="A13:AE13"/>
    <mergeCell ref="AF13:AF18"/>
    <mergeCell ref="A19:AE19"/>
    <mergeCell ref="A31:AE31"/>
    <mergeCell ref="A25:AE25"/>
    <mergeCell ref="A7:AE7"/>
    <mergeCell ref="AF3:AF4"/>
    <mergeCell ref="J3:K3"/>
    <mergeCell ref="L3:M3"/>
    <mergeCell ref="N3:O3"/>
    <mergeCell ref="P3:Q3"/>
    <mergeCell ref="R3:S3"/>
    <mergeCell ref="T3:U3"/>
    <mergeCell ref="V3:W3"/>
    <mergeCell ref="X3:Y3"/>
    <mergeCell ref="Z3:AA3"/>
    <mergeCell ref="AB3:AC3"/>
    <mergeCell ref="AD3:AE3"/>
    <mergeCell ref="A1:V1"/>
    <mergeCell ref="A2:V2"/>
    <mergeCell ref="AD2:AE2"/>
    <mergeCell ref="A3:A5"/>
    <mergeCell ref="B3:B4"/>
    <mergeCell ref="C3:C4"/>
    <mergeCell ref="D3:D4"/>
    <mergeCell ref="E3:E4"/>
    <mergeCell ref="F3:G3"/>
    <mergeCell ref="H3:I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11"/>
  <sheetViews>
    <sheetView topLeftCell="L202" zoomScale="50" zoomScaleNormal="50" workbookViewId="0">
      <selection activeCell="AE192" sqref="AE192"/>
    </sheetView>
  </sheetViews>
  <sheetFormatPr defaultRowHeight="14.4" x14ac:dyDescent="0.3"/>
  <cols>
    <col min="1" max="1" width="34.44140625" customWidth="1"/>
    <col min="2" max="2" width="17" customWidth="1"/>
    <col min="3" max="4" width="14.6640625" customWidth="1"/>
    <col min="5" max="5" width="15.6640625" customWidth="1"/>
    <col min="6" max="31" width="12.6640625" customWidth="1"/>
    <col min="32" max="32" width="48" customWidth="1"/>
  </cols>
  <sheetData>
    <row r="1" spans="1:32" ht="16.8" x14ac:dyDescent="0.3">
      <c r="A1" s="869"/>
      <c r="B1" s="869"/>
      <c r="C1" s="869"/>
      <c r="D1" s="869"/>
      <c r="E1" s="869"/>
      <c r="F1" s="869"/>
      <c r="G1" s="869"/>
      <c r="H1" s="869"/>
      <c r="I1" s="869"/>
      <c r="J1" s="869"/>
      <c r="K1" s="869"/>
      <c r="L1" s="869"/>
      <c r="M1" s="869"/>
      <c r="N1" s="869"/>
      <c r="O1" s="869"/>
      <c r="P1" s="870"/>
      <c r="Q1" s="870"/>
      <c r="R1" s="871"/>
      <c r="S1" s="871"/>
      <c r="T1" s="871"/>
      <c r="U1" s="871"/>
      <c r="V1" s="871"/>
      <c r="W1" s="871"/>
      <c r="X1" s="1911"/>
      <c r="Y1" s="1911"/>
      <c r="Z1" s="1911"/>
      <c r="AA1" s="1911"/>
      <c r="AB1" s="1911"/>
      <c r="AC1" s="1911"/>
      <c r="AD1" s="1911"/>
      <c r="AE1" s="872"/>
      <c r="AF1" s="872"/>
    </row>
    <row r="2" spans="1:32" ht="16.8" x14ac:dyDescent="0.3">
      <c r="A2" s="1537" t="s">
        <v>85</v>
      </c>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872"/>
      <c r="AF2" s="872"/>
    </row>
    <row r="3" spans="1:32" ht="16.8" x14ac:dyDescent="0.3">
      <c r="A3" s="1537" t="s">
        <v>521</v>
      </c>
      <c r="B3" s="1538"/>
      <c r="C3" s="1538"/>
      <c r="D3" s="1538"/>
      <c r="E3" s="1538"/>
      <c r="F3" s="1538"/>
      <c r="G3" s="1538"/>
      <c r="H3" s="1538"/>
      <c r="I3" s="1538"/>
      <c r="J3" s="1538"/>
      <c r="K3" s="1538"/>
      <c r="L3" s="1538"/>
      <c r="M3" s="1538"/>
      <c r="N3" s="1538"/>
      <c r="O3" s="1538"/>
      <c r="P3" s="1538"/>
      <c r="Q3" s="1538"/>
      <c r="R3" s="1538"/>
      <c r="S3" s="1538"/>
      <c r="T3" s="1538"/>
      <c r="U3" s="1538"/>
      <c r="V3" s="1538"/>
      <c r="W3" s="1538"/>
      <c r="X3" s="1538"/>
      <c r="Y3" s="1538"/>
      <c r="Z3" s="1538"/>
      <c r="AA3" s="1538"/>
      <c r="AB3" s="1538"/>
      <c r="AC3" s="1538"/>
      <c r="AD3" s="1538"/>
      <c r="AE3" s="872"/>
      <c r="AF3" s="872"/>
    </row>
    <row r="4" spans="1:32" ht="16.8" x14ac:dyDescent="0.3">
      <c r="A4" s="1539" t="s">
        <v>481</v>
      </c>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c r="AE4" s="872"/>
      <c r="AF4" s="872"/>
    </row>
    <row r="5" spans="1:32" ht="16.8" x14ac:dyDescent="0.3">
      <c r="A5" s="1508" t="s">
        <v>1</v>
      </c>
      <c r="B5" s="1913" t="s">
        <v>2</v>
      </c>
      <c r="C5" s="1913" t="s">
        <v>2</v>
      </c>
      <c r="D5" s="1913" t="s">
        <v>522</v>
      </c>
      <c r="E5" s="1913" t="s">
        <v>4</v>
      </c>
      <c r="F5" s="1908" t="s">
        <v>5</v>
      </c>
      <c r="G5" s="1909"/>
      <c r="H5" s="1908" t="s">
        <v>6</v>
      </c>
      <c r="I5" s="1909"/>
      <c r="J5" s="1908" t="s">
        <v>7</v>
      </c>
      <c r="K5" s="1909"/>
      <c r="L5" s="1908" t="s">
        <v>8</v>
      </c>
      <c r="M5" s="1909"/>
      <c r="N5" s="1908" t="s">
        <v>9</v>
      </c>
      <c r="O5" s="1909"/>
      <c r="P5" s="1908" t="s">
        <v>10</v>
      </c>
      <c r="Q5" s="1909"/>
      <c r="R5" s="1908" t="s">
        <v>11</v>
      </c>
      <c r="S5" s="1909"/>
      <c r="T5" s="1908" t="s">
        <v>12</v>
      </c>
      <c r="U5" s="1909"/>
      <c r="V5" s="1908" t="s">
        <v>13</v>
      </c>
      <c r="W5" s="1909"/>
      <c r="X5" s="1908" t="s">
        <v>14</v>
      </c>
      <c r="Y5" s="1909"/>
      <c r="Z5" s="1908" t="s">
        <v>15</v>
      </c>
      <c r="AA5" s="1909"/>
      <c r="AB5" s="1908" t="s">
        <v>16</v>
      </c>
      <c r="AC5" s="1909"/>
      <c r="AD5" s="1908" t="s">
        <v>17</v>
      </c>
      <c r="AE5" s="1910"/>
      <c r="AF5" s="1508" t="s">
        <v>18</v>
      </c>
    </row>
    <row r="6" spans="1:32" ht="16.8" x14ac:dyDescent="0.3">
      <c r="A6" s="1912"/>
      <c r="B6" s="1914"/>
      <c r="C6" s="1915"/>
      <c r="D6" s="1915"/>
      <c r="E6" s="1915"/>
      <c r="F6" s="873"/>
      <c r="G6" s="874"/>
      <c r="H6" s="875"/>
      <c r="I6" s="875"/>
      <c r="J6" s="875"/>
      <c r="K6" s="875"/>
      <c r="L6" s="875"/>
      <c r="M6" s="875"/>
      <c r="N6" s="875"/>
      <c r="O6" s="875"/>
      <c r="P6" s="875"/>
      <c r="Q6" s="875"/>
      <c r="R6" s="875"/>
      <c r="S6" s="875"/>
      <c r="T6" s="875"/>
      <c r="U6" s="875"/>
      <c r="V6" s="875"/>
      <c r="W6" s="875"/>
      <c r="X6" s="875"/>
      <c r="Y6" s="875"/>
      <c r="Z6" s="875"/>
      <c r="AA6" s="875"/>
      <c r="AB6" s="875"/>
      <c r="AC6" s="875"/>
      <c r="AD6" s="876"/>
      <c r="AE6" s="877"/>
      <c r="AF6" s="1907"/>
    </row>
    <row r="7" spans="1:32" ht="50.4" x14ac:dyDescent="0.3">
      <c r="A7" s="1907"/>
      <c r="B7" s="360">
        <v>2021</v>
      </c>
      <c r="C7" s="794" t="s">
        <v>685</v>
      </c>
      <c r="D7" s="794" t="s">
        <v>685</v>
      </c>
      <c r="E7" s="794" t="s">
        <v>685</v>
      </c>
      <c r="F7" s="862" t="s">
        <v>20</v>
      </c>
      <c r="G7" s="862" t="s">
        <v>21</v>
      </c>
      <c r="H7" s="862" t="s">
        <v>22</v>
      </c>
      <c r="I7" s="862" t="s">
        <v>23</v>
      </c>
      <c r="J7" s="862" t="s">
        <v>22</v>
      </c>
      <c r="K7" s="862" t="s">
        <v>23</v>
      </c>
      <c r="L7" s="862" t="s">
        <v>22</v>
      </c>
      <c r="M7" s="862" t="s">
        <v>23</v>
      </c>
      <c r="N7" s="862" t="s">
        <v>22</v>
      </c>
      <c r="O7" s="862" t="s">
        <v>23</v>
      </c>
      <c r="P7" s="862" t="s">
        <v>22</v>
      </c>
      <c r="Q7" s="862" t="s">
        <v>23</v>
      </c>
      <c r="R7" s="862" t="s">
        <v>22</v>
      </c>
      <c r="S7" s="862" t="s">
        <v>23</v>
      </c>
      <c r="T7" s="862" t="s">
        <v>22</v>
      </c>
      <c r="U7" s="862" t="s">
        <v>23</v>
      </c>
      <c r="V7" s="862" t="s">
        <v>22</v>
      </c>
      <c r="W7" s="862" t="s">
        <v>23</v>
      </c>
      <c r="X7" s="862" t="s">
        <v>22</v>
      </c>
      <c r="Y7" s="862" t="s">
        <v>23</v>
      </c>
      <c r="Z7" s="862" t="s">
        <v>22</v>
      </c>
      <c r="AA7" s="862" t="s">
        <v>23</v>
      </c>
      <c r="AB7" s="862" t="s">
        <v>22</v>
      </c>
      <c r="AC7" s="862" t="s">
        <v>23</v>
      </c>
      <c r="AD7" s="862" t="s">
        <v>22</v>
      </c>
      <c r="AE7" s="862" t="s">
        <v>23</v>
      </c>
      <c r="AF7" s="1156"/>
    </row>
    <row r="8" spans="1:32" ht="16.8" x14ac:dyDescent="0.3">
      <c r="A8" s="825">
        <v>1</v>
      </c>
      <c r="B8" s="825">
        <v>2</v>
      </c>
      <c r="C8" s="825">
        <v>3</v>
      </c>
      <c r="D8" s="825">
        <v>4</v>
      </c>
      <c r="E8" s="825">
        <v>5</v>
      </c>
      <c r="F8" s="825">
        <v>6</v>
      </c>
      <c r="G8" s="825">
        <v>7</v>
      </c>
      <c r="H8" s="825">
        <v>8</v>
      </c>
      <c r="I8" s="825">
        <v>9</v>
      </c>
      <c r="J8" s="825">
        <v>10</v>
      </c>
      <c r="K8" s="825">
        <v>11</v>
      </c>
      <c r="L8" s="825">
        <v>12</v>
      </c>
      <c r="M8" s="825">
        <v>13</v>
      </c>
      <c r="N8" s="825">
        <v>14</v>
      </c>
      <c r="O8" s="825">
        <v>15</v>
      </c>
      <c r="P8" s="825">
        <v>16</v>
      </c>
      <c r="Q8" s="825">
        <v>17</v>
      </c>
      <c r="R8" s="825">
        <v>18</v>
      </c>
      <c r="S8" s="825">
        <v>19</v>
      </c>
      <c r="T8" s="825">
        <v>20</v>
      </c>
      <c r="U8" s="825">
        <v>21</v>
      </c>
      <c r="V8" s="825">
        <v>22</v>
      </c>
      <c r="W8" s="825">
        <v>23</v>
      </c>
      <c r="X8" s="825">
        <v>24</v>
      </c>
      <c r="Y8" s="825">
        <v>25</v>
      </c>
      <c r="Z8" s="825">
        <v>26</v>
      </c>
      <c r="AA8" s="825">
        <v>27</v>
      </c>
      <c r="AB8" s="825">
        <v>28</v>
      </c>
      <c r="AC8" s="825">
        <v>29</v>
      </c>
      <c r="AD8" s="878">
        <v>30</v>
      </c>
      <c r="AE8" s="878">
        <v>31</v>
      </c>
      <c r="AF8" s="825">
        <v>32</v>
      </c>
    </row>
    <row r="9" spans="1:32" ht="20.399999999999999" x14ac:dyDescent="0.3">
      <c r="A9" s="1901" t="s">
        <v>523</v>
      </c>
      <c r="B9" s="1902"/>
      <c r="C9" s="1902"/>
      <c r="D9" s="1902"/>
      <c r="E9" s="1902"/>
      <c r="F9" s="1902"/>
      <c r="G9" s="1902"/>
      <c r="H9" s="1902"/>
      <c r="I9" s="1902"/>
      <c r="J9" s="1902"/>
      <c r="K9" s="1902"/>
      <c r="L9" s="1902"/>
      <c r="M9" s="1902"/>
      <c r="N9" s="1902"/>
      <c r="O9" s="1902"/>
      <c r="P9" s="1902"/>
      <c r="Q9" s="1902"/>
      <c r="R9" s="1902"/>
      <c r="S9" s="1902"/>
      <c r="T9" s="1902"/>
      <c r="U9" s="1902"/>
      <c r="V9" s="1902"/>
      <c r="W9" s="1902"/>
      <c r="X9" s="1902"/>
      <c r="Y9" s="1902"/>
      <c r="Z9" s="1902"/>
      <c r="AA9" s="1902"/>
      <c r="AB9" s="1902"/>
      <c r="AC9" s="1902"/>
      <c r="AD9" s="1902"/>
      <c r="AE9" s="1903"/>
      <c r="AF9" s="879"/>
    </row>
    <row r="10" spans="1:32" ht="20.399999999999999" x14ac:dyDescent="0.3">
      <c r="A10" s="1498" t="s">
        <v>524</v>
      </c>
      <c r="B10" s="1517"/>
      <c r="C10" s="1517"/>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889"/>
      <c r="AC10" s="1517"/>
      <c r="AD10" s="1889"/>
      <c r="AE10" s="1518"/>
      <c r="AF10" s="1159"/>
    </row>
    <row r="11" spans="1:32" ht="16.8" x14ac:dyDescent="0.3">
      <c r="A11" s="827" t="s">
        <v>26</v>
      </c>
      <c r="B11" s="880">
        <f>B12+B13+B14+B16</f>
        <v>0</v>
      </c>
      <c r="C11" s="880">
        <f t="shared" ref="C11:E11" si="0">C12+C13+C14+C16</f>
        <v>0</v>
      </c>
      <c r="D11" s="880">
        <f t="shared" si="0"/>
        <v>0</v>
      </c>
      <c r="E11" s="880">
        <f t="shared" si="0"/>
        <v>0</v>
      </c>
      <c r="F11" s="881" t="e">
        <f>E11/B11</f>
        <v>#DIV/0!</v>
      </c>
      <c r="G11" s="881" t="e">
        <f>E11/C11</f>
        <v>#DIV/0!</v>
      </c>
      <c r="H11" s="880">
        <f t="shared" ref="H11:AE11" si="1">H12+H13+H14+H16</f>
        <v>0</v>
      </c>
      <c r="I11" s="880">
        <f t="shared" si="1"/>
        <v>0</v>
      </c>
      <c r="J11" s="880">
        <f t="shared" si="1"/>
        <v>0</v>
      </c>
      <c r="K11" s="880">
        <f t="shared" si="1"/>
        <v>0</v>
      </c>
      <c r="L11" s="880">
        <f t="shared" si="1"/>
        <v>0</v>
      </c>
      <c r="M11" s="880">
        <f t="shared" si="1"/>
        <v>0</v>
      </c>
      <c r="N11" s="880">
        <f t="shared" si="1"/>
        <v>0</v>
      </c>
      <c r="O11" s="880">
        <f t="shared" si="1"/>
        <v>0</v>
      </c>
      <c r="P11" s="880">
        <f t="shared" si="1"/>
        <v>0</v>
      </c>
      <c r="Q11" s="880">
        <f t="shared" si="1"/>
        <v>0</v>
      </c>
      <c r="R11" s="880">
        <f t="shared" si="1"/>
        <v>0</v>
      </c>
      <c r="S11" s="880">
        <f t="shared" si="1"/>
        <v>0</v>
      </c>
      <c r="T11" s="880">
        <f t="shared" si="1"/>
        <v>0</v>
      </c>
      <c r="U11" s="880">
        <f t="shared" si="1"/>
        <v>0</v>
      </c>
      <c r="V11" s="880">
        <f t="shared" si="1"/>
        <v>0</v>
      </c>
      <c r="W11" s="880">
        <f t="shared" si="1"/>
        <v>0</v>
      </c>
      <c r="X11" s="880">
        <f t="shared" si="1"/>
        <v>0</v>
      </c>
      <c r="Y11" s="880">
        <f t="shared" si="1"/>
        <v>0</v>
      </c>
      <c r="Z11" s="880">
        <f t="shared" si="1"/>
        <v>0</v>
      </c>
      <c r="AA11" s="880">
        <f t="shared" si="1"/>
        <v>0</v>
      </c>
      <c r="AB11" s="880">
        <f t="shared" si="1"/>
        <v>0</v>
      </c>
      <c r="AC11" s="880">
        <f t="shared" si="1"/>
        <v>0</v>
      </c>
      <c r="AD11" s="880">
        <f t="shared" si="1"/>
        <v>0</v>
      </c>
      <c r="AE11" s="880">
        <f t="shared" si="1"/>
        <v>0</v>
      </c>
      <c r="AF11" s="837"/>
    </row>
    <row r="12" spans="1:32" ht="16.8" x14ac:dyDescent="0.3">
      <c r="A12" s="829" t="s">
        <v>29</v>
      </c>
      <c r="B12" s="882"/>
      <c r="C12" s="882"/>
      <c r="D12" s="882"/>
      <c r="E12" s="882"/>
      <c r="F12" s="883"/>
      <c r="G12" s="883"/>
      <c r="H12" s="884"/>
      <c r="I12" s="884"/>
      <c r="J12" s="884"/>
      <c r="K12" s="884"/>
      <c r="L12" s="884"/>
      <c r="M12" s="884"/>
      <c r="N12" s="884"/>
      <c r="O12" s="884"/>
      <c r="P12" s="884"/>
      <c r="Q12" s="884"/>
      <c r="R12" s="884"/>
      <c r="S12" s="884"/>
      <c r="T12" s="884"/>
      <c r="U12" s="884"/>
      <c r="V12" s="884"/>
      <c r="W12" s="884"/>
      <c r="X12" s="884"/>
      <c r="Y12" s="884"/>
      <c r="Z12" s="884"/>
      <c r="AA12" s="884"/>
      <c r="AB12" s="884"/>
      <c r="AC12" s="884"/>
      <c r="AD12" s="885"/>
      <c r="AE12" s="886"/>
      <c r="AF12" s="1159"/>
    </row>
    <row r="13" spans="1:32" ht="33.6" x14ac:dyDescent="0.3">
      <c r="A13" s="833" t="s">
        <v>93</v>
      </c>
      <c r="B13" s="882"/>
      <c r="C13" s="882"/>
      <c r="D13" s="882"/>
      <c r="E13" s="882"/>
      <c r="F13" s="883"/>
      <c r="G13" s="883"/>
      <c r="H13" s="884"/>
      <c r="I13" s="884"/>
      <c r="J13" s="884"/>
      <c r="K13" s="884"/>
      <c r="L13" s="884"/>
      <c r="M13" s="884"/>
      <c r="N13" s="884"/>
      <c r="O13" s="884"/>
      <c r="P13" s="884"/>
      <c r="Q13" s="884"/>
      <c r="R13" s="884"/>
      <c r="S13" s="884"/>
      <c r="T13" s="884"/>
      <c r="U13" s="884"/>
      <c r="V13" s="884"/>
      <c r="W13" s="884"/>
      <c r="X13" s="884"/>
      <c r="Y13" s="884"/>
      <c r="Z13" s="884"/>
      <c r="AA13" s="884"/>
      <c r="AB13" s="884"/>
      <c r="AC13" s="884"/>
      <c r="AD13" s="885"/>
      <c r="AE13" s="886"/>
      <c r="AF13" s="1159"/>
    </row>
    <row r="14" spans="1:32" ht="16.8" x14ac:dyDescent="0.3">
      <c r="A14" s="829" t="s">
        <v>28</v>
      </c>
      <c r="B14" s="882"/>
      <c r="C14" s="882"/>
      <c r="D14" s="882"/>
      <c r="E14" s="882"/>
      <c r="F14" s="883"/>
      <c r="G14" s="883"/>
      <c r="H14" s="884"/>
      <c r="I14" s="884"/>
      <c r="J14" s="884"/>
      <c r="K14" s="884"/>
      <c r="L14" s="884"/>
      <c r="M14" s="884"/>
      <c r="N14" s="884"/>
      <c r="O14" s="884"/>
      <c r="P14" s="884"/>
      <c r="Q14" s="884"/>
      <c r="R14" s="884"/>
      <c r="S14" s="884"/>
      <c r="T14" s="884"/>
      <c r="U14" s="884"/>
      <c r="V14" s="884"/>
      <c r="W14" s="884"/>
      <c r="X14" s="884"/>
      <c r="Y14" s="884"/>
      <c r="Z14" s="884"/>
      <c r="AA14" s="884"/>
      <c r="AB14" s="884"/>
      <c r="AC14" s="884"/>
      <c r="AD14" s="885"/>
      <c r="AE14" s="886"/>
      <c r="AF14" s="1159"/>
    </row>
    <row r="15" spans="1:32" ht="50.4" x14ac:dyDescent="0.3">
      <c r="A15" s="834" t="s">
        <v>94</v>
      </c>
      <c r="B15" s="882"/>
      <c r="C15" s="882"/>
      <c r="D15" s="882"/>
      <c r="E15" s="882"/>
      <c r="F15" s="883"/>
      <c r="G15" s="883"/>
      <c r="H15" s="884"/>
      <c r="I15" s="884"/>
      <c r="J15" s="884"/>
      <c r="K15" s="884"/>
      <c r="L15" s="884"/>
      <c r="M15" s="884"/>
      <c r="N15" s="884"/>
      <c r="O15" s="884"/>
      <c r="P15" s="884"/>
      <c r="Q15" s="884"/>
      <c r="R15" s="884"/>
      <c r="S15" s="884"/>
      <c r="T15" s="884"/>
      <c r="U15" s="884"/>
      <c r="V15" s="884"/>
      <c r="W15" s="884"/>
      <c r="X15" s="884"/>
      <c r="Y15" s="884"/>
      <c r="Z15" s="884"/>
      <c r="AA15" s="884"/>
      <c r="AB15" s="884"/>
      <c r="AC15" s="884"/>
      <c r="AD15" s="885"/>
      <c r="AE15" s="886"/>
      <c r="AF15" s="1159"/>
    </row>
    <row r="16" spans="1:32" ht="16.8" x14ac:dyDescent="0.3">
      <c r="A16" s="829" t="s">
        <v>30</v>
      </c>
      <c r="B16" s="882"/>
      <c r="C16" s="882"/>
      <c r="D16" s="882"/>
      <c r="E16" s="882"/>
      <c r="F16" s="883"/>
      <c r="G16" s="883"/>
      <c r="H16" s="884"/>
      <c r="I16" s="884"/>
      <c r="J16" s="884"/>
      <c r="K16" s="884"/>
      <c r="L16" s="884"/>
      <c r="M16" s="884"/>
      <c r="N16" s="884"/>
      <c r="O16" s="884"/>
      <c r="P16" s="884"/>
      <c r="Q16" s="884"/>
      <c r="R16" s="884"/>
      <c r="S16" s="884"/>
      <c r="T16" s="884"/>
      <c r="U16" s="884"/>
      <c r="V16" s="884"/>
      <c r="W16" s="884"/>
      <c r="X16" s="884"/>
      <c r="Y16" s="884"/>
      <c r="Z16" s="884"/>
      <c r="AA16" s="884"/>
      <c r="AB16" s="884"/>
      <c r="AC16" s="884"/>
      <c r="AD16" s="885"/>
      <c r="AE16" s="886"/>
      <c r="AF16" s="1159"/>
    </row>
    <row r="17" spans="1:32" ht="20.399999999999999" x14ac:dyDescent="0.3">
      <c r="A17" s="1498" t="s">
        <v>534</v>
      </c>
      <c r="B17" s="1517"/>
      <c r="C17" s="1517"/>
      <c r="D17" s="1517"/>
      <c r="E17" s="1517"/>
      <c r="F17" s="1517" t="e">
        <f>E17/B17</f>
        <v>#DIV/0!</v>
      </c>
      <c r="G17" s="1517" t="e">
        <f>E17/C17</f>
        <v>#DIV/0!</v>
      </c>
      <c r="H17" s="1517"/>
      <c r="I17" s="1517"/>
      <c r="J17" s="1517"/>
      <c r="K17" s="1517"/>
      <c r="L17" s="1517"/>
      <c r="M17" s="1517"/>
      <c r="N17" s="1517"/>
      <c r="O17" s="1517"/>
      <c r="P17" s="1517"/>
      <c r="Q17" s="1517"/>
      <c r="R17" s="1517"/>
      <c r="S17" s="1517"/>
      <c r="T17" s="1517"/>
      <c r="U17" s="1517"/>
      <c r="V17" s="1517"/>
      <c r="W17" s="1517"/>
      <c r="X17" s="1517"/>
      <c r="Y17" s="1517"/>
      <c r="Z17" s="1517"/>
      <c r="AA17" s="1517"/>
      <c r="AB17" s="1889"/>
      <c r="AC17" s="1517"/>
      <c r="AD17" s="1889"/>
      <c r="AE17" s="1518"/>
      <c r="AF17" s="1159"/>
    </row>
    <row r="18" spans="1:32" ht="16.8" x14ac:dyDescent="0.3">
      <c r="A18" s="827" t="s">
        <v>26</v>
      </c>
      <c r="B18" s="880">
        <f>B19+B20+B21</f>
        <v>0</v>
      </c>
      <c r="C18" s="880">
        <v>0</v>
      </c>
      <c r="D18" s="880">
        <v>0</v>
      </c>
      <c r="E18" s="880">
        <v>0</v>
      </c>
      <c r="F18" s="881" t="e">
        <f>E18/B18</f>
        <v>#DIV/0!</v>
      </c>
      <c r="G18" s="881" t="e">
        <f>E18/C18</f>
        <v>#DIV/0!</v>
      </c>
      <c r="H18" s="880">
        <f t="shared" ref="H18:AD18" si="2">H19+H20+H21</f>
        <v>0</v>
      </c>
      <c r="I18" s="880">
        <v>0</v>
      </c>
      <c r="J18" s="880">
        <f t="shared" si="2"/>
        <v>0</v>
      </c>
      <c r="K18" s="880">
        <v>0</v>
      </c>
      <c r="L18" s="880">
        <f t="shared" si="2"/>
        <v>0</v>
      </c>
      <c r="M18" s="880">
        <v>0</v>
      </c>
      <c r="N18" s="880">
        <f t="shared" si="2"/>
        <v>0</v>
      </c>
      <c r="O18" s="880">
        <v>0</v>
      </c>
      <c r="P18" s="880">
        <f t="shared" si="2"/>
        <v>0</v>
      </c>
      <c r="Q18" s="880">
        <v>0</v>
      </c>
      <c r="R18" s="880">
        <f t="shared" si="2"/>
        <v>0</v>
      </c>
      <c r="S18" s="880">
        <v>0</v>
      </c>
      <c r="T18" s="880">
        <f t="shared" si="2"/>
        <v>0</v>
      </c>
      <c r="U18" s="880">
        <v>0</v>
      </c>
      <c r="V18" s="880">
        <f t="shared" si="2"/>
        <v>0</v>
      </c>
      <c r="W18" s="880">
        <v>0</v>
      </c>
      <c r="X18" s="880">
        <f t="shared" si="2"/>
        <v>0</v>
      </c>
      <c r="Y18" s="880">
        <v>0</v>
      </c>
      <c r="Z18" s="880">
        <f t="shared" si="2"/>
        <v>0</v>
      </c>
      <c r="AA18" s="880">
        <v>0</v>
      </c>
      <c r="AB18" s="880">
        <f t="shared" si="2"/>
        <v>0</v>
      </c>
      <c r="AC18" s="880">
        <v>0</v>
      </c>
      <c r="AD18" s="887">
        <f t="shared" si="2"/>
        <v>0</v>
      </c>
      <c r="AE18" s="888">
        <v>0</v>
      </c>
      <c r="AF18" s="837"/>
    </row>
    <row r="19" spans="1:32" ht="16.8" x14ac:dyDescent="0.3">
      <c r="A19" s="829" t="s">
        <v>29</v>
      </c>
      <c r="B19" s="882"/>
      <c r="C19" s="882"/>
      <c r="D19" s="882"/>
      <c r="E19" s="882"/>
      <c r="F19" s="883"/>
      <c r="G19" s="883"/>
      <c r="H19" s="884"/>
      <c r="I19" s="884"/>
      <c r="J19" s="884"/>
      <c r="K19" s="884"/>
      <c r="L19" s="884"/>
      <c r="M19" s="884"/>
      <c r="N19" s="884"/>
      <c r="O19" s="884"/>
      <c r="P19" s="884"/>
      <c r="Q19" s="884"/>
      <c r="R19" s="884"/>
      <c r="S19" s="884"/>
      <c r="T19" s="884"/>
      <c r="U19" s="884"/>
      <c r="V19" s="884"/>
      <c r="W19" s="884"/>
      <c r="X19" s="884"/>
      <c r="Y19" s="884"/>
      <c r="Z19" s="884"/>
      <c r="AA19" s="884"/>
      <c r="AB19" s="884"/>
      <c r="AC19" s="884"/>
      <c r="AD19" s="885"/>
      <c r="AE19" s="886"/>
      <c r="AF19" s="1159"/>
    </row>
    <row r="20" spans="1:32" ht="33.6" x14ac:dyDescent="0.3">
      <c r="A20" s="829" t="s">
        <v>93</v>
      </c>
      <c r="B20" s="882"/>
      <c r="C20" s="882"/>
      <c r="D20" s="882"/>
      <c r="E20" s="882"/>
      <c r="F20" s="883"/>
      <c r="G20" s="883"/>
      <c r="H20" s="884"/>
      <c r="I20" s="884"/>
      <c r="J20" s="884"/>
      <c r="K20" s="884"/>
      <c r="L20" s="884"/>
      <c r="M20" s="884"/>
      <c r="N20" s="884"/>
      <c r="O20" s="884"/>
      <c r="P20" s="884"/>
      <c r="Q20" s="884"/>
      <c r="R20" s="884"/>
      <c r="S20" s="884"/>
      <c r="T20" s="884"/>
      <c r="U20" s="884"/>
      <c r="V20" s="884"/>
      <c r="W20" s="884"/>
      <c r="X20" s="884"/>
      <c r="Y20" s="884"/>
      <c r="Z20" s="884"/>
      <c r="AA20" s="884"/>
      <c r="AB20" s="884"/>
      <c r="AC20" s="884"/>
      <c r="AD20" s="885"/>
      <c r="AE20" s="886"/>
      <c r="AF20" s="1159"/>
    </row>
    <row r="21" spans="1:32" ht="16.8" x14ac:dyDescent="0.3">
      <c r="A21" s="829" t="s">
        <v>28</v>
      </c>
      <c r="B21" s="882"/>
      <c r="C21" s="882"/>
      <c r="D21" s="882"/>
      <c r="E21" s="882"/>
      <c r="F21" s="883"/>
      <c r="G21" s="883"/>
      <c r="H21" s="884"/>
      <c r="I21" s="884"/>
      <c r="J21" s="884"/>
      <c r="K21" s="884"/>
      <c r="L21" s="884"/>
      <c r="M21" s="884"/>
      <c r="N21" s="884"/>
      <c r="O21" s="884"/>
      <c r="P21" s="884"/>
      <c r="Q21" s="884"/>
      <c r="R21" s="884"/>
      <c r="S21" s="884"/>
      <c r="T21" s="884"/>
      <c r="U21" s="884"/>
      <c r="V21" s="884"/>
      <c r="W21" s="884"/>
      <c r="X21" s="884"/>
      <c r="Y21" s="884"/>
      <c r="Z21" s="884"/>
      <c r="AA21" s="884"/>
      <c r="AB21" s="884"/>
      <c r="AC21" s="884"/>
      <c r="AD21" s="885"/>
      <c r="AE21" s="886"/>
      <c r="AF21" s="1159"/>
    </row>
    <row r="22" spans="1:32" ht="50.4" x14ac:dyDescent="0.3">
      <c r="A22" s="829" t="s">
        <v>94</v>
      </c>
      <c r="B22" s="882"/>
      <c r="C22" s="882"/>
      <c r="D22" s="882"/>
      <c r="E22" s="882"/>
      <c r="F22" s="883"/>
      <c r="G22" s="883"/>
      <c r="H22" s="884"/>
      <c r="I22" s="884"/>
      <c r="J22" s="884"/>
      <c r="K22" s="884"/>
      <c r="L22" s="884"/>
      <c r="M22" s="884"/>
      <c r="N22" s="884"/>
      <c r="O22" s="884"/>
      <c r="P22" s="884"/>
      <c r="Q22" s="884"/>
      <c r="R22" s="884"/>
      <c r="S22" s="884"/>
      <c r="T22" s="884"/>
      <c r="U22" s="884"/>
      <c r="V22" s="884"/>
      <c r="W22" s="884"/>
      <c r="X22" s="884"/>
      <c r="Y22" s="884"/>
      <c r="Z22" s="884"/>
      <c r="AA22" s="884"/>
      <c r="AB22" s="884"/>
      <c r="AC22" s="884"/>
      <c r="AD22" s="885"/>
      <c r="AE22" s="886"/>
      <c r="AF22" s="1159"/>
    </row>
    <row r="23" spans="1:32" ht="16.8" x14ac:dyDescent="0.3">
      <c r="A23" s="829" t="s">
        <v>30</v>
      </c>
      <c r="B23" s="882"/>
      <c r="C23" s="882"/>
      <c r="D23" s="882"/>
      <c r="E23" s="882"/>
      <c r="F23" s="883"/>
      <c r="G23" s="883"/>
      <c r="H23" s="884"/>
      <c r="I23" s="884"/>
      <c r="J23" s="884"/>
      <c r="K23" s="884"/>
      <c r="L23" s="884"/>
      <c r="M23" s="884"/>
      <c r="N23" s="884"/>
      <c r="O23" s="884"/>
      <c r="P23" s="884"/>
      <c r="Q23" s="884"/>
      <c r="R23" s="884"/>
      <c r="S23" s="884"/>
      <c r="T23" s="884"/>
      <c r="U23" s="884"/>
      <c r="V23" s="884"/>
      <c r="W23" s="884"/>
      <c r="X23" s="884"/>
      <c r="Y23" s="884"/>
      <c r="Z23" s="884"/>
      <c r="AA23" s="884"/>
      <c r="AB23" s="884"/>
      <c r="AC23" s="884"/>
      <c r="AD23" s="885"/>
      <c r="AE23" s="886"/>
      <c r="AF23" s="1159"/>
    </row>
    <row r="24" spans="1:32" ht="20.399999999999999" x14ac:dyDescent="0.3">
      <c r="A24" s="1498" t="s">
        <v>535</v>
      </c>
      <c r="B24" s="1517"/>
      <c r="C24" s="1517"/>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889"/>
      <c r="AC24" s="1517"/>
      <c r="AD24" s="1889"/>
      <c r="AE24" s="1518"/>
      <c r="AF24" s="1159"/>
    </row>
    <row r="25" spans="1:32" ht="16.8" x14ac:dyDescent="0.3">
      <c r="A25" s="827" t="s">
        <v>26</v>
      </c>
      <c r="B25" s="880">
        <f>B26+B27+B28</f>
        <v>0</v>
      </c>
      <c r="C25" s="880">
        <v>0</v>
      </c>
      <c r="D25" s="880">
        <v>0</v>
      </c>
      <c r="E25" s="880">
        <v>0</v>
      </c>
      <c r="F25" s="881" t="e">
        <f>E25/B25</f>
        <v>#DIV/0!</v>
      </c>
      <c r="G25" s="881" t="e">
        <f>E25/C25</f>
        <v>#DIV/0!</v>
      </c>
      <c r="H25" s="880">
        <f t="shared" ref="H25:AD25" si="3">H26+H27+H28</f>
        <v>0</v>
      </c>
      <c r="I25" s="880">
        <v>0</v>
      </c>
      <c r="J25" s="880">
        <f t="shared" si="3"/>
        <v>0</v>
      </c>
      <c r="K25" s="880">
        <v>0</v>
      </c>
      <c r="L25" s="880">
        <f t="shared" si="3"/>
        <v>0</v>
      </c>
      <c r="M25" s="880">
        <v>0</v>
      </c>
      <c r="N25" s="880">
        <f t="shared" si="3"/>
        <v>0</v>
      </c>
      <c r="O25" s="880">
        <v>0</v>
      </c>
      <c r="P25" s="880">
        <f t="shared" si="3"/>
        <v>0</v>
      </c>
      <c r="Q25" s="880">
        <v>0</v>
      </c>
      <c r="R25" s="880">
        <f t="shared" si="3"/>
        <v>0</v>
      </c>
      <c r="S25" s="880">
        <v>0</v>
      </c>
      <c r="T25" s="880">
        <f t="shared" si="3"/>
        <v>0</v>
      </c>
      <c r="U25" s="880">
        <v>0</v>
      </c>
      <c r="V25" s="880">
        <f t="shared" si="3"/>
        <v>0</v>
      </c>
      <c r="W25" s="880">
        <v>0</v>
      </c>
      <c r="X25" s="880">
        <f t="shared" si="3"/>
        <v>0</v>
      </c>
      <c r="Y25" s="880">
        <v>0</v>
      </c>
      <c r="Z25" s="880">
        <f t="shared" si="3"/>
        <v>0</v>
      </c>
      <c r="AA25" s="880">
        <v>0</v>
      </c>
      <c r="AB25" s="880">
        <f t="shared" si="3"/>
        <v>0</v>
      </c>
      <c r="AC25" s="880">
        <v>0</v>
      </c>
      <c r="AD25" s="887">
        <f t="shared" si="3"/>
        <v>0</v>
      </c>
      <c r="AE25" s="888">
        <v>0</v>
      </c>
      <c r="AF25" s="837"/>
    </row>
    <row r="26" spans="1:32" ht="16.8" x14ac:dyDescent="0.3">
      <c r="A26" s="829" t="s">
        <v>29</v>
      </c>
      <c r="B26" s="882"/>
      <c r="C26" s="882"/>
      <c r="D26" s="882"/>
      <c r="E26" s="882"/>
      <c r="F26" s="883"/>
      <c r="G26" s="883"/>
      <c r="H26" s="884"/>
      <c r="I26" s="884"/>
      <c r="J26" s="884"/>
      <c r="K26" s="884"/>
      <c r="L26" s="884"/>
      <c r="M26" s="884"/>
      <c r="N26" s="884"/>
      <c r="O26" s="884"/>
      <c r="P26" s="884"/>
      <c r="Q26" s="884"/>
      <c r="R26" s="884"/>
      <c r="S26" s="884"/>
      <c r="T26" s="884"/>
      <c r="U26" s="884"/>
      <c r="V26" s="884"/>
      <c r="W26" s="884"/>
      <c r="X26" s="884"/>
      <c r="Y26" s="884"/>
      <c r="Z26" s="884"/>
      <c r="AA26" s="884"/>
      <c r="AB26" s="884"/>
      <c r="AC26" s="884"/>
      <c r="AD26" s="885"/>
      <c r="AE26" s="886"/>
      <c r="AF26" s="1159"/>
    </row>
    <row r="27" spans="1:32" ht="33.6" x14ac:dyDescent="0.3">
      <c r="A27" s="829" t="s">
        <v>93</v>
      </c>
      <c r="B27" s="882"/>
      <c r="C27" s="882"/>
      <c r="D27" s="882"/>
      <c r="E27" s="882"/>
      <c r="F27" s="883"/>
      <c r="G27" s="883"/>
      <c r="H27" s="884"/>
      <c r="I27" s="884"/>
      <c r="J27" s="884"/>
      <c r="K27" s="884"/>
      <c r="L27" s="884"/>
      <c r="M27" s="884"/>
      <c r="N27" s="884"/>
      <c r="O27" s="884"/>
      <c r="P27" s="884"/>
      <c r="Q27" s="884"/>
      <c r="R27" s="884"/>
      <c r="S27" s="884"/>
      <c r="T27" s="884"/>
      <c r="U27" s="884"/>
      <c r="V27" s="884"/>
      <c r="W27" s="884"/>
      <c r="X27" s="884"/>
      <c r="Y27" s="884"/>
      <c r="Z27" s="884"/>
      <c r="AA27" s="884"/>
      <c r="AB27" s="884"/>
      <c r="AC27" s="884"/>
      <c r="AD27" s="885"/>
      <c r="AE27" s="886"/>
      <c r="AF27" s="1159"/>
    </row>
    <row r="28" spans="1:32" ht="16.8" x14ac:dyDescent="0.3">
      <c r="A28" s="829" t="s">
        <v>28</v>
      </c>
      <c r="B28" s="882"/>
      <c r="C28" s="882"/>
      <c r="D28" s="882"/>
      <c r="E28" s="882"/>
      <c r="F28" s="883"/>
      <c r="G28" s="883"/>
      <c r="H28" s="884"/>
      <c r="I28" s="884"/>
      <c r="J28" s="884"/>
      <c r="K28" s="884"/>
      <c r="L28" s="884"/>
      <c r="M28" s="884"/>
      <c r="N28" s="884"/>
      <c r="O28" s="884"/>
      <c r="P28" s="884"/>
      <c r="Q28" s="884"/>
      <c r="R28" s="884"/>
      <c r="S28" s="884"/>
      <c r="T28" s="884"/>
      <c r="U28" s="884"/>
      <c r="V28" s="884"/>
      <c r="W28" s="884"/>
      <c r="X28" s="884"/>
      <c r="Y28" s="884"/>
      <c r="Z28" s="884"/>
      <c r="AA28" s="884"/>
      <c r="AB28" s="884"/>
      <c r="AC28" s="884"/>
      <c r="AD28" s="885"/>
      <c r="AE28" s="886"/>
      <c r="AF28" s="1159"/>
    </row>
    <row r="29" spans="1:32" ht="50.4" x14ac:dyDescent="0.3">
      <c r="A29" s="829" t="s">
        <v>94</v>
      </c>
      <c r="B29" s="882"/>
      <c r="C29" s="882"/>
      <c r="D29" s="882"/>
      <c r="E29" s="882"/>
      <c r="F29" s="883"/>
      <c r="G29" s="883"/>
      <c r="H29" s="884"/>
      <c r="I29" s="884"/>
      <c r="J29" s="884"/>
      <c r="K29" s="884"/>
      <c r="L29" s="884"/>
      <c r="M29" s="884"/>
      <c r="N29" s="884"/>
      <c r="O29" s="884"/>
      <c r="P29" s="884"/>
      <c r="Q29" s="884"/>
      <c r="R29" s="884"/>
      <c r="S29" s="884"/>
      <c r="T29" s="884"/>
      <c r="U29" s="884"/>
      <c r="V29" s="884"/>
      <c r="W29" s="884"/>
      <c r="X29" s="884"/>
      <c r="Y29" s="884"/>
      <c r="Z29" s="884"/>
      <c r="AA29" s="884"/>
      <c r="AB29" s="884"/>
      <c r="AC29" s="884"/>
      <c r="AD29" s="885"/>
      <c r="AE29" s="886"/>
      <c r="AF29" s="1159"/>
    </row>
    <row r="30" spans="1:32" ht="16.8" x14ac:dyDescent="0.3">
      <c r="A30" s="829" t="s">
        <v>30</v>
      </c>
      <c r="B30" s="882"/>
      <c r="C30" s="882"/>
      <c r="D30" s="882"/>
      <c r="E30" s="882"/>
      <c r="F30" s="883"/>
      <c r="G30" s="883"/>
      <c r="H30" s="884"/>
      <c r="I30" s="884"/>
      <c r="J30" s="884"/>
      <c r="K30" s="884"/>
      <c r="L30" s="884"/>
      <c r="M30" s="884"/>
      <c r="N30" s="884"/>
      <c r="O30" s="884"/>
      <c r="P30" s="884"/>
      <c r="Q30" s="884"/>
      <c r="R30" s="884"/>
      <c r="S30" s="884"/>
      <c r="T30" s="884"/>
      <c r="U30" s="884"/>
      <c r="V30" s="884"/>
      <c r="W30" s="884"/>
      <c r="X30" s="884"/>
      <c r="Y30" s="884"/>
      <c r="Z30" s="884"/>
      <c r="AA30" s="884"/>
      <c r="AB30" s="884"/>
      <c r="AC30" s="884"/>
      <c r="AD30" s="885"/>
      <c r="AE30" s="886"/>
      <c r="AF30" s="1159"/>
    </row>
    <row r="31" spans="1:32" ht="20.399999999999999" x14ac:dyDescent="0.3">
      <c r="A31" s="1498" t="s">
        <v>536</v>
      </c>
      <c r="B31" s="1517"/>
      <c r="C31" s="1517"/>
      <c r="D31" s="1517"/>
      <c r="E31" s="1517"/>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889"/>
      <c r="AC31" s="1517"/>
      <c r="AD31" s="1889"/>
      <c r="AE31" s="1518"/>
      <c r="AF31" s="1159"/>
    </row>
    <row r="32" spans="1:32" ht="16.8" x14ac:dyDescent="0.3">
      <c r="A32" s="827" t="s">
        <v>26</v>
      </c>
      <c r="B32" s="880">
        <f>B33+B34+B35</f>
        <v>203.8</v>
      </c>
      <c r="C32" s="880">
        <f>C33+C34+C35</f>
        <v>189.846</v>
      </c>
      <c r="D32" s="880">
        <f>D33+D34+D35</f>
        <v>159.6</v>
      </c>
      <c r="E32" s="880">
        <f>E33+E34+E35</f>
        <v>169.79999999999998</v>
      </c>
      <c r="F32" s="881">
        <f>E32/B32</f>
        <v>0.83316977428851802</v>
      </c>
      <c r="G32" s="881">
        <f>E32/C32</f>
        <v>0.89440915268164711</v>
      </c>
      <c r="H32" s="880">
        <f t="shared" ref="H32:AE32" si="4">H33+H34+H35</f>
        <v>0</v>
      </c>
      <c r="I32" s="880">
        <f t="shared" si="4"/>
        <v>0</v>
      </c>
      <c r="J32" s="880">
        <f t="shared" si="4"/>
        <v>0</v>
      </c>
      <c r="K32" s="880">
        <f t="shared" si="4"/>
        <v>0</v>
      </c>
      <c r="L32" s="880">
        <f t="shared" si="4"/>
        <v>189.846</v>
      </c>
      <c r="M32" s="880">
        <f t="shared" si="4"/>
        <v>119</v>
      </c>
      <c r="N32" s="880">
        <f t="shared" si="4"/>
        <v>0</v>
      </c>
      <c r="O32" s="880">
        <f t="shared" si="4"/>
        <v>0</v>
      </c>
      <c r="P32" s="880">
        <f t="shared" si="4"/>
        <v>0</v>
      </c>
      <c r="Q32" s="880">
        <f t="shared" si="4"/>
        <v>40.6</v>
      </c>
      <c r="R32" s="880">
        <f t="shared" si="4"/>
        <v>0</v>
      </c>
      <c r="S32" s="880">
        <f>S33+S34+S35</f>
        <v>0</v>
      </c>
      <c r="T32" s="880">
        <f t="shared" si="4"/>
        <v>0</v>
      </c>
      <c r="U32" s="880">
        <f t="shared" si="4"/>
        <v>0</v>
      </c>
      <c r="V32" s="880">
        <f t="shared" si="4"/>
        <v>0</v>
      </c>
      <c r="W32" s="880">
        <f t="shared" si="4"/>
        <v>0</v>
      </c>
      <c r="X32" s="880">
        <f t="shared" si="4"/>
        <v>13.954000000000001</v>
      </c>
      <c r="Y32" s="880">
        <v>0</v>
      </c>
      <c r="Z32" s="880">
        <f t="shared" si="4"/>
        <v>0</v>
      </c>
      <c r="AA32" s="880">
        <f t="shared" si="4"/>
        <v>0</v>
      </c>
      <c r="AB32" s="880">
        <f t="shared" si="4"/>
        <v>0</v>
      </c>
      <c r="AC32" s="880">
        <f t="shared" si="4"/>
        <v>10.199999999999999</v>
      </c>
      <c r="AD32" s="880">
        <f t="shared" si="4"/>
        <v>0</v>
      </c>
      <c r="AE32" s="880">
        <f t="shared" si="4"/>
        <v>0</v>
      </c>
      <c r="AF32" s="837"/>
    </row>
    <row r="33" spans="1:32" ht="16.8" x14ac:dyDescent="0.3">
      <c r="A33" s="829" t="s">
        <v>29</v>
      </c>
      <c r="B33" s="882">
        <f>B40+B47+B54</f>
        <v>0</v>
      </c>
      <c r="C33" s="882">
        <f t="shared" ref="C33:E33" si="5">C40+C47+C54</f>
        <v>0</v>
      </c>
      <c r="D33" s="882">
        <f t="shared" si="5"/>
        <v>0</v>
      </c>
      <c r="E33" s="882">
        <f t="shared" si="5"/>
        <v>0</v>
      </c>
      <c r="F33" s="881"/>
      <c r="G33" s="881"/>
      <c r="H33" s="882">
        <f>H40+H47+H54</f>
        <v>0</v>
      </c>
      <c r="I33" s="882">
        <f t="shared" ref="I33:AE35" si="6">I40+I47+I54</f>
        <v>0</v>
      </c>
      <c r="J33" s="882">
        <f t="shared" si="6"/>
        <v>0</v>
      </c>
      <c r="K33" s="882">
        <f t="shared" si="6"/>
        <v>0</v>
      </c>
      <c r="L33" s="882">
        <f t="shared" si="6"/>
        <v>0</v>
      </c>
      <c r="M33" s="882">
        <f t="shared" si="6"/>
        <v>0</v>
      </c>
      <c r="N33" s="882">
        <f t="shared" si="6"/>
        <v>0</v>
      </c>
      <c r="O33" s="882">
        <f t="shared" si="6"/>
        <v>0</v>
      </c>
      <c r="P33" s="882">
        <f t="shared" si="6"/>
        <v>0</v>
      </c>
      <c r="Q33" s="882">
        <f t="shared" si="6"/>
        <v>0</v>
      </c>
      <c r="R33" s="882">
        <f t="shared" si="6"/>
        <v>0</v>
      </c>
      <c r="S33" s="882">
        <f t="shared" si="6"/>
        <v>0</v>
      </c>
      <c r="T33" s="882">
        <f t="shared" si="6"/>
        <v>0</v>
      </c>
      <c r="U33" s="882">
        <f t="shared" si="6"/>
        <v>0</v>
      </c>
      <c r="V33" s="882">
        <f t="shared" si="6"/>
        <v>0</v>
      </c>
      <c r="W33" s="882">
        <f t="shared" si="6"/>
        <v>0</v>
      </c>
      <c r="X33" s="882">
        <f t="shared" si="6"/>
        <v>0</v>
      </c>
      <c r="Y33" s="882">
        <f t="shared" si="6"/>
        <v>0</v>
      </c>
      <c r="Z33" s="882">
        <f t="shared" si="6"/>
        <v>0</v>
      </c>
      <c r="AA33" s="882">
        <f t="shared" si="6"/>
        <v>0</v>
      </c>
      <c r="AB33" s="882">
        <f t="shared" si="6"/>
        <v>0</v>
      </c>
      <c r="AC33" s="882">
        <f t="shared" si="6"/>
        <v>0</v>
      </c>
      <c r="AD33" s="882">
        <f t="shared" si="6"/>
        <v>0</v>
      </c>
      <c r="AE33" s="882">
        <f t="shared" si="6"/>
        <v>0</v>
      </c>
      <c r="AF33" s="1159"/>
    </row>
    <row r="34" spans="1:32" ht="33.6" x14ac:dyDescent="0.3">
      <c r="A34" s="829" t="s">
        <v>93</v>
      </c>
      <c r="B34" s="882">
        <f t="shared" ref="B34:E35" si="7">B41+B48+B55</f>
        <v>0</v>
      </c>
      <c r="C34" s="882">
        <f t="shared" si="7"/>
        <v>0</v>
      </c>
      <c r="D34" s="882">
        <f t="shared" si="7"/>
        <v>0</v>
      </c>
      <c r="E34" s="882">
        <f t="shared" si="7"/>
        <v>0</v>
      </c>
      <c r="F34" s="881" t="e">
        <f t="shared" ref="F34:F35" si="8">E34/B34</f>
        <v>#DIV/0!</v>
      </c>
      <c r="G34" s="881" t="e">
        <f t="shared" ref="G34:G35" si="9">E34/C34</f>
        <v>#DIV/0!</v>
      </c>
      <c r="H34" s="882">
        <f>H41+H48+H55</f>
        <v>0</v>
      </c>
      <c r="I34" s="882">
        <f t="shared" si="6"/>
        <v>0</v>
      </c>
      <c r="J34" s="882">
        <f t="shared" si="6"/>
        <v>0</v>
      </c>
      <c r="K34" s="882">
        <f t="shared" si="6"/>
        <v>0</v>
      </c>
      <c r="L34" s="882">
        <f t="shared" si="6"/>
        <v>0</v>
      </c>
      <c r="M34" s="882">
        <f t="shared" si="6"/>
        <v>0</v>
      </c>
      <c r="N34" s="882">
        <f t="shared" si="6"/>
        <v>0</v>
      </c>
      <c r="O34" s="882">
        <f t="shared" si="6"/>
        <v>0</v>
      </c>
      <c r="P34" s="882">
        <f t="shared" si="6"/>
        <v>0</v>
      </c>
      <c r="Q34" s="882">
        <f t="shared" si="6"/>
        <v>0</v>
      </c>
      <c r="R34" s="882">
        <f t="shared" si="6"/>
        <v>0</v>
      </c>
      <c r="S34" s="882">
        <f t="shared" si="6"/>
        <v>0</v>
      </c>
      <c r="T34" s="882">
        <f t="shared" si="6"/>
        <v>0</v>
      </c>
      <c r="U34" s="882">
        <f t="shared" si="6"/>
        <v>0</v>
      </c>
      <c r="V34" s="882">
        <f t="shared" si="6"/>
        <v>0</v>
      </c>
      <c r="W34" s="882">
        <f t="shared" si="6"/>
        <v>0</v>
      </c>
      <c r="X34" s="882">
        <f t="shared" si="6"/>
        <v>0</v>
      </c>
      <c r="Y34" s="882">
        <f t="shared" si="6"/>
        <v>0</v>
      </c>
      <c r="Z34" s="882">
        <f t="shared" si="6"/>
        <v>0</v>
      </c>
      <c r="AA34" s="882">
        <f t="shared" si="6"/>
        <v>0</v>
      </c>
      <c r="AB34" s="882">
        <f t="shared" si="6"/>
        <v>0</v>
      </c>
      <c r="AC34" s="882">
        <f t="shared" si="6"/>
        <v>0</v>
      </c>
      <c r="AD34" s="882">
        <f t="shared" si="6"/>
        <v>0</v>
      </c>
      <c r="AE34" s="882">
        <f t="shared" si="6"/>
        <v>0</v>
      </c>
      <c r="AF34" s="1159"/>
    </row>
    <row r="35" spans="1:32" ht="16.8" x14ac:dyDescent="0.3">
      <c r="A35" s="829" t="s">
        <v>28</v>
      </c>
      <c r="B35" s="882">
        <f t="shared" si="7"/>
        <v>203.8</v>
      </c>
      <c r="C35" s="882">
        <f t="shared" si="7"/>
        <v>189.846</v>
      </c>
      <c r="D35" s="882">
        <f t="shared" si="7"/>
        <v>159.6</v>
      </c>
      <c r="E35" s="882">
        <f t="shared" si="7"/>
        <v>169.79999999999998</v>
      </c>
      <c r="F35" s="881">
        <f t="shared" si="8"/>
        <v>0.83316977428851802</v>
      </c>
      <c r="G35" s="881">
        <f t="shared" si="9"/>
        <v>0.89440915268164711</v>
      </c>
      <c r="H35" s="882">
        <f>H42+H49+H56</f>
        <v>0</v>
      </c>
      <c r="I35" s="882">
        <f t="shared" si="6"/>
        <v>0</v>
      </c>
      <c r="J35" s="882">
        <f t="shared" si="6"/>
        <v>0</v>
      </c>
      <c r="K35" s="882">
        <f t="shared" si="6"/>
        <v>0</v>
      </c>
      <c r="L35" s="882">
        <f t="shared" si="6"/>
        <v>189.846</v>
      </c>
      <c r="M35" s="882">
        <f t="shared" si="6"/>
        <v>119</v>
      </c>
      <c r="N35" s="882">
        <f t="shared" si="6"/>
        <v>0</v>
      </c>
      <c r="O35" s="882">
        <f t="shared" si="6"/>
        <v>0</v>
      </c>
      <c r="P35" s="882">
        <f t="shared" si="6"/>
        <v>0</v>
      </c>
      <c r="Q35" s="882">
        <f t="shared" si="6"/>
        <v>40.6</v>
      </c>
      <c r="R35" s="882">
        <f t="shared" si="6"/>
        <v>0</v>
      </c>
      <c r="S35" s="882">
        <f t="shared" si="6"/>
        <v>0</v>
      </c>
      <c r="T35" s="882">
        <f t="shared" si="6"/>
        <v>0</v>
      </c>
      <c r="U35" s="882">
        <f t="shared" si="6"/>
        <v>0</v>
      </c>
      <c r="V35" s="882">
        <f t="shared" si="6"/>
        <v>0</v>
      </c>
      <c r="W35" s="882">
        <f t="shared" si="6"/>
        <v>0</v>
      </c>
      <c r="X35" s="882">
        <f t="shared" si="6"/>
        <v>13.954000000000001</v>
      </c>
      <c r="Y35" s="882">
        <v>0</v>
      </c>
      <c r="Z35" s="882">
        <f t="shared" si="6"/>
        <v>0</v>
      </c>
      <c r="AA35" s="882">
        <f t="shared" si="6"/>
        <v>0</v>
      </c>
      <c r="AB35" s="882">
        <f t="shared" si="6"/>
        <v>0</v>
      </c>
      <c r="AC35" s="882">
        <f t="shared" si="6"/>
        <v>10.199999999999999</v>
      </c>
      <c r="AD35" s="882">
        <f t="shared" si="6"/>
        <v>0</v>
      </c>
      <c r="AE35" s="882">
        <f t="shared" si="6"/>
        <v>0</v>
      </c>
      <c r="AF35" s="1159"/>
    </row>
    <row r="36" spans="1:32" ht="50.4" x14ac:dyDescent="0.3">
      <c r="A36" s="829" t="s">
        <v>94</v>
      </c>
      <c r="B36" s="882"/>
      <c r="C36" s="882"/>
      <c r="D36" s="882"/>
      <c r="E36" s="882"/>
      <c r="F36" s="883"/>
      <c r="G36" s="883"/>
      <c r="H36" s="884"/>
      <c r="I36" s="884"/>
      <c r="J36" s="884"/>
      <c r="K36" s="884"/>
      <c r="L36" s="884"/>
      <c r="M36" s="884"/>
      <c r="N36" s="884"/>
      <c r="O36" s="884"/>
      <c r="P36" s="884"/>
      <c r="Q36" s="884"/>
      <c r="R36" s="884"/>
      <c r="S36" s="884"/>
      <c r="T36" s="884"/>
      <c r="U36" s="884"/>
      <c r="V36" s="884"/>
      <c r="W36" s="884"/>
      <c r="X36" s="884"/>
      <c r="Y36" s="884"/>
      <c r="Z36" s="884"/>
      <c r="AA36" s="884"/>
      <c r="AB36" s="884"/>
      <c r="AC36" s="884"/>
      <c r="AD36" s="885"/>
      <c r="AE36" s="886"/>
      <c r="AF36" s="1159"/>
    </row>
    <row r="37" spans="1:32" ht="16.8" x14ac:dyDescent="0.3">
      <c r="A37" s="829" t="s">
        <v>30</v>
      </c>
      <c r="B37" s="882"/>
      <c r="C37" s="882"/>
      <c r="D37" s="882"/>
      <c r="E37" s="882"/>
      <c r="F37" s="883"/>
      <c r="G37" s="883"/>
      <c r="H37" s="884"/>
      <c r="I37" s="884"/>
      <c r="J37" s="884"/>
      <c r="K37" s="884"/>
      <c r="L37" s="884"/>
      <c r="M37" s="884"/>
      <c r="N37" s="884"/>
      <c r="O37" s="884"/>
      <c r="P37" s="884"/>
      <c r="Q37" s="884"/>
      <c r="R37" s="884"/>
      <c r="S37" s="884"/>
      <c r="T37" s="884"/>
      <c r="U37" s="884"/>
      <c r="V37" s="884"/>
      <c r="W37" s="884"/>
      <c r="X37" s="884"/>
      <c r="Y37" s="884"/>
      <c r="Z37" s="884"/>
      <c r="AA37" s="884"/>
      <c r="AB37" s="884"/>
      <c r="AC37" s="884"/>
      <c r="AD37" s="885"/>
      <c r="AE37" s="886"/>
      <c r="AF37" s="1159"/>
    </row>
    <row r="38" spans="1:32" ht="18" x14ac:dyDescent="0.3">
      <c r="A38" s="1502" t="s">
        <v>537</v>
      </c>
      <c r="B38" s="1503"/>
      <c r="C38" s="1503"/>
      <c r="D38" s="1503"/>
      <c r="E38" s="1503"/>
      <c r="F38" s="1503"/>
      <c r="G38" s="1503"/>
      <c r="H38" s="1503"/>
      <c r="I38" s="1503"/>
      <c r="J38" s="1503"/>
      <c r="K38" s="1503"/>
      <c r="L38" s="1503"/>
      <c r="M38" s="1503"/>
      <c r="N38" s="1503"/>
      <c r="O38" s="1503"/>
      <c r="P38" s="1503"/>
      <c r="Q38" s="1503"/>
      <c r="R38" s="1503"/>
      <c r="S38" s="1503"/>
      <c r="T38" s="1503"/>
      <c r="U38" s="1503"/>
      <c r="V38" s="1503"/>
      <c r="W38" s="1503"/>
      <c r="X38" s="1503"/>
      <c r="Y38" s="1503"/>
      <c r="Z38" s="1503"/>
      <c r="AA38" s="1503"/>
      <c r="AB38" s="1503"/>
      <c r="AC38" s="1503"/>
      <c r="AD38" s="1503"/>
      <c r="AE38" s="1504"/>
      <c r="AF38" s="889"/>
    </row>
    <row r="39" spans="1:32" ht="100.8" x14ac:dyDescent="0.3">
      <c r="A39" s="827" t="s">
        <v>26</v>
      </c>
      <c r="B39" s="880">
        <f>B40+B41+B42</f>
        <v>203.8</v>
      </c>
      <c r="C39" s="880">
        <f>C40+C41+C42</f>
        <v>189.846</v>
      </c>
      <c r="D39" s="880">
        <f>D40+D41+D42</f>
        <v>159.6</v>
      </c>
      <c r="E39" s="880">
        <f>E40+E41+E42</f>
        <v>169.79999999999998</v>
      </c>
      <c r="F39" s="881">
        <f>E39/B39</f>
        <v>0.83316977428851802</v>
      </c>
      <c r="G39" s="881">
        <f>E39/C39</f>
        <v>0.89440915268164711</v>
      </c>
      <c r="H39" s="880">
        <f>H40+H41+H42</f>
        <v>0</v>
      </c>
      <c r="I39" s="880">
        <v>0</v>
      </c>
      <c r="J39" s="880">
        <f>J40+J41+J42</f>
        <v>0</v>
      </c>
      <c r="K39" s="880">
        <v>0</v>
      </c>
      <c r="L39" s="880">
        <f>L40+L41+L42</f>
        <v>189.846</v>
      </c>
      <c r="M39" s="880">
        <v>119</v>
      </c>
      <c r="N39" s="880">
        <f>N40+N41+N42</f>
        <v>0</v>
      </c>
      <c r="O39" s="880">
        <v>0</v>
      </c>
      <c r="P39" s="880">
        <f>P40+P41+P42</f>
        <v>0</v>
      </c>
      <c r="Q39" s="880">
        <v>0</v>
      </c>
      <c r="R39" s="880">
        <f t="shared" ref="R39:AE39" si="10">R40+R41+R42</f>
        <v>0</v>
      </c>
      <c r="S39" s="880">
        <f t="shared" si="10"/>
        <v>0</v>
      </c>
      <c r="T39" s="880">
        <f t="shared" si="10"/>
        <v>0</v>
      </c>
      <c r="U39" s="880">
        <f t="shared" si="10"/>
        <v>0</v>
      </c>
      <c r="V39" s="880">
        <f t="shared" si="10"/>
        <v>0</v>
      </c>
      <c r="W39" s="880">
        <f t="shared" si="10"/>
        <v>0</v>
      </c>
      <c r="X39" s="880">
        <f t="shared" si="10"/>
        <v>13.954000000000001</v>
      </c>
      <c r="Y39" s="880">
        <v>0</v>
      </c>
      <c r="Z39" s="880">
        <f t="shared" si="10"/>
        <v>0</v>
      </c>
      <c r="AA39" s="880">
        <f t="shared" si="10"/>
        <v>0</v>
      </c>
      <c r="AB39" s="880">
        <f t="shared" si="10"/>
        <v>0</v>
      </c>
      <c r="AC39" s="880">
        <f t="shared" si="10"/>
        <v>10.199999999999999</v>
      </c>
      <c r="AD39" s="880">
        <f t="shared" si="10"/>
        <v>0</v>
      </c>
      <c r="AE39" s="880">
        <f t="shared" si="10"/>
        <v>0</v>
      </c>
      <c r="AF39" s="837" t="s">
        <v>646</v>
      </c>
    </row>
    <row r="40" spans="1:32" ht="16.8" x14ac:dyDescent="0.3">
      <c r="A40" s="829" t="s">
        <v>29</v>
      </c>
      <c r="B40" s="882">
        <f>H40+J40+L40+N40+P40+R40+T40+V40+X40+Z40+AB40+AD40</f>
        <v>0</v>
      </c>
      <c r="C40" s="882"/>
      <c r="D40" s="882"/>
      <c r="E40" s="882"/>
      <c r="F40" s="883"/>
      <c r="G40" s="883"/>
      <c r="H40" s="884"/>
      <c r="I40" s="884"/>
      <c r="J40" s="884"/>
      <c r="K40" s="884"/>
      <c r="L40" s="884"/>
      <c r="M40" s="884"/>
      <c r="N40" s="884"/>
      <c r="O40" s="884"/>
      <c r="P40" s="884"/>
      <c r="Q40" s="884"/>
      <c r="R40" s="884"/>
      <c r="S40" s="884"/>
      <c r="T40" s="884"/>
      <c r="U40" s="884"/>
      <c r="V40" s="884"/>
      <c r="W40" s="884"/>
      <c r="X40" s="884"/>
      <c r="Y40" s="884"/>
      <c r="Z40" s="884"/>
      <c r="AA40" s="884"/>
      <c r="AB40" s="884"/>
      <c r="AC40" s="884"/>
      <c r="AD40" s="885"/>
      <c r="AE40" s="886"/>
      <c r="AF40" s="1159"/>
    </row>
    <row r="41" spans="1:32" ht="33.6" x14ac:dyDescent="0.3">
      <c r="A41" s="829" t="s">
        <v>93</v>
      </c>
      <c r="B41" s="882">
        <f>H41+J41+L41+N41+P41+R41+T41+V41+X41+Z41+AB41+AD41</f>
        <v>0</v>
      </c>
      <c r="C41" s="882"/>
      <c r="D41" s="882"/>
      <c r="E41" s="882"/>
      <c r="F41" s="883"/>
      <c r="G41" s="883"/>
      <c r="H41" s="884"/>
      <c r="I41" s="884"/>
      <c r="J41" s="884"/>
      <c r="K41" s="884"/>
      <c r="L41" s="884"/>
      <c r="M41" s="884"/>
      <c r="N41" s="884"/>
      <c r="O41" s="884"/>
      <c r="P41" s="884"/>
      <c r="Q41" s="884"/>
      <c r="R41" s="884"/>
      <c r="S41" s="884"/>
      <c r="T41" s="884"/>
      <c r="U41" s="884"/>
      <c r="V41" s="884"/>
      <c r="W41" s="884"/>
      <c r="X41" s="884"/>
      <c r="Y41" s="884"/>
      <c r="Z41" s="884"/>
      <c r="AA41" s="884"/>
      <c r="AB41" s="884"/>
      <c r="AC41" s="884"/>
      <c r="AD41" s="885"/>
      <c r="AE41" s="886"/>
      <c r="AF41" s="1159"/>
    </row>
    <row r="42" spans="1:32" ht="16.8" x14ac:dyDescent="0.3">
      <c r="A42" s="829" t="s">
        <v>28</v>
      </c>
      <c r="B42" s="882">
        <f>H42+J42+L42+N42+P42+R42+T42+V42+X42+Z42+AB42+AD42</f>
        <v>203.8</v>
      </c>
      <c r="C42" s="882">
        <f>H42+J42+L42+N42</f>
        <v>189.846</v>
      </c>
      <c r="D42" s="882">
        <f>I42+K42+M42+O42+Q42+S42+U42+W42+Y42</f>
        <v>159.6</v>
      </c>
      <c r="E42" s="882">
        <f>I42+K42+M42+O42+Q42+S42+U42+W42+Y42+AA42+AC42+AE42</f>
        <v>169.79999999999998</v>
      </c>
      <c r="F42" s="883">
        <f>E42/B42</f>
        <v>0.83316977428851802</v>
      </c>
      <c r="G42" s="883">
        <f>E42/C42</f>
        <v>0.89440915268164711</v>
      </c>
      <c r="H42" s="884">
        <v>0</v>
      </c>
      <c r="I42" s="884">
        <v>0</v>
      </c>
      <c r="J42" s="884">
        <v>0</v>
      </c>
      <c r="K42" s="884">
        <v>0</v>
      </c>
      <c r="L42" s="884">
        <v>189.846</v>
      </c>
      <c r="M42" s="884">
        <v>119</v>
      </c>
      <c r="N42" s="884">
        <v>0</v>
      </c>
      <c r="O42" s="884">
        <v>0</v>
      </c>
      <c r="P42" s="884">
        <v>0</v>
      </c>
      <c r="Q42" s="884">
        <v>40.6</v>
      </c>
      <c r="R42" s="884">
        <v>0</v>
      </c>
      <c r="S42" s="884">
        <v>0</v>
      </c>
      <c r="T42" s="884">
        <v>0</v>
      </c>
      <c r="U42" s="884">
        <v>0</v>
      </c>
      <c r="V42" s="884">
        <v>0</v>
      </c>
      <c r="W42" s="884">
        <v>0</v>
      </c>
      <c r="X42" s="884">
        <v>13.954000000000001</v>
      </c>
      <c r="Y42" s="884">
        <v>0</v>
      </c>
      <c r="Z42" s="884">
        <v>0</v>
      </c>
      <c r="AA42" s="884">
        <v>0</v>
      </c>
      <c r="AB42" s="884">
        <v>0</v>
      </c>
      <c r="AC42" s="884">
        <v>10.199999999999999</v>
      </c>
      <c r="AD42" s="885">
        <v>0</v>
      </c>
      <c r="AE42" s="886"/>
      <c r="AF42" s="1159"/>
    </row>
    <row r="43" spans="1:32" ht="50.4" x14ac:dyDescent="0.3">
      <c r="A43" s="829" t="s">
        <v>94</v>
      </c>
      <c r="B43" s="882">
        <f>H43+J43+L43+N43+P43+R43+T43+V43+X43+Z43+AB43+AD43</f>
        <v>0</v>
      </c>
      <c r="C43" s="882"/>
      <c r="D43" s="882"/>
      <c r="E43" s="882"/>
      <c r="F43" s="883"/>
      <c r="G43" s="883"/>
      <c r="H43" s="884"/>
      <c r="I43" s="884"/>
      <c r="J43" s="884"/>
      <c r="K43" s="884"/>
      <c r="L43" s="884"/>
      <c r="M43" s="884"/>
      <c r="N43" s="884"/>
      <c r="O43" s="884"/>
      <c r="P43" s="884"/>
      <c r="Q43" s="884"/>
      <c r="R43" s="884"/>
      <c r="S43" s="884"/>
      <c r="T43" s="884"/>
      <c r="U43" s="884"/>
      <c r="V43" s="884"/>
      <c r="W43" s="884"/>
      <c r="X43" s="884"/>
      <c r="Y43" s="884"/>
      <c r="Z43" s="884"/>
      <c r="AA43" s="884"/>
      <c r="AB43" s="884"/>
      <c r="AC43" s="884"/>
      <c r="AD43" s="885"/>
      <c r="AE43" s="886"/>
      <c r="AF43" s="1159"/>
    </row>
    <row r="44" spans="1:32" ht="16.8" x14ac:dyDescent="0.3">
      <c r="A44" s="829" t="s">
        <v>30</v>
      </c>
      <c r="B44" s="882">
        <f>H44+J44+L44+N44+P44+R44+T44+V44+X44+Z44+AB44+AD44</f>
        <v>0</v>
      </c>
      <c r="C44" s="882"/>
      <c r="D44" s="882"/>
      <c r="E44" s="882"/>
      <c r="F44" s="883"/>
      <c r="G44" s="883"/>
      <c r="H44" s="884"/>
      <c r="I44" s="884"/>
      <c r="J44" s="884"/>
      <c r="K44" s="884"/>
      <c r="L44" s="884"/>
      <c r="M44" s="884"/>
      <c r="N44" s="884"/>
      <c r="O44" s="884"/>
      <c r="P44" s="884"/>
      <c r="Q44" s="884"/>
      <c r="R44" s="884"/>
      <c r="S44" s="884"/>
      <c r="T44" s="884"/>
      <c r="U44" s="884"/>
      <c r="V44" s="884"/>
      <c r="W44" s="884"/>
      <c r="X44" s="884"/>
      <c r="Y44" s="884"/>
      <c r="Z44" s="884"/>
      <c r="AA44" s="884"/>
      <c r="AB44" s="884"/>
      <c r="AC44" s="884"/>
      <c r="AD44" s="885"/>
      <c r="AE44" s="886"/>
      <c r="AF44" s="1159"/>
    </row>
    <row r="45" spans="1:32" ht="18" x14ac:dyDescent="0.3">
      <c r="A45" s="1904" t="s">
        <v>538</v>
      </c>
      <c r="B45" s="1905"/>
      <c r="C45" s="1905"/>
      <c r="D45" s="1905"/>
      <c r="E45" s="1905"/>
      <c r="F45" s="1905"/>
      <c r="G45" s="1905"/>
      <c r="H45" s="1905"/>
      <c r="I45" s="1905"/>
      <c r="J45" s="1905"/>
      <c r="K45" s="1905"/>
      <c r="L45" s="1905"/>
      <c r="M45" s="1905"/>
      <c r="N45" s="1905"/>
      <c r="O45" s="1905"/>
      <c r="P45" s="1905"/>
      <c r="Q45" s="1905"/>
      <c r="R45" s="1905"/>
      <c r="S45" s="1905"/>
      <c r="T45" s="1905"/>
      <c r="U45" s="1905"/>
      <c r="V45" s="1905"/>
      <c r="W45" s="1905"/>
      <c r="X45" s="1905"/>
      <c r="Y45" s="1905"/>
      <c r="Z45" s="1905"/>
      <c r="AA45" s="1905"/>
      <c r="AB45" s="1905"/>
      <c r="AC45" s="1905"/>
      <c r="AD45" s="1905"/>
      <c r="AE45" s="1906"/>
      <c r="AF45" s="1159"/>
    </row>
    <row r="46" spans="1:32" ht="16.8" x14ac:dyDescent="0.3">
      <c r="A46" s="827" t="s">
        <v>26</v>
      </c>
      <c r="B46" s="880">
        <f>B47+B48+B49</f>
        <v>0</v>
      </c>
      <c r="C46" s="880">
        <v>0</v>
      </c>
      <c r="D46" s="880">
        <v>0</v>
      </c>
      <c r="E46" s="880">
        <v>0</v>
      </c>
      <c r="F46" s="881" t="e">
        <f>E46/B46</f>
        <v>#DIV/0!</v>
      </c>
      <c r="G46" s="881" t="e">
        <f>E46/C46</f>
        <v>#DIV/0!</v>
      </c>
      <c r="H46" s="880">
        <f t="shared" ref="H46:AE46" si="11">H47+H48+H49</f>
        <v>0</v>
      </c>
      <c r="I46" s="880">
        <f t="shared" si="11"/>
        <v>0</v>
      </c>
      <c r="J46" s="880">
        <f t="shared" si="11"/>
        <v>0</v>
      </c>
      <c r="K46" s="880">
        <f t="shared" si="11"/>
        <v>0</v>
      </c>
      <c r="L46" s="880">
        <f t="shared" si="11"/>
        <v>0</v>
      </c>
      <c r="M46" s="880">
        <f t="shared" si="11"/>
        <v>0</v>
      </c>
      <c r="N46" s="880">
        <f t="shared" si="11"/>
        <v>0</v>
      </c>
      <c r="O46" s="880">
        <f t="shared" si="11"/>
        <v>0</v>
      </c>
      <c r="P46" s="880">
        <f t="shared" si="11"/>
        <v>0</v>
      </c>
      <c r="Q46" s="880">
        <f t="shared" si="11"/>
        <v>0</v>
      </c>
      <c r="R46" s="880">
        <f t="shared" si="11"/>
        <v>0</v>
      </c>
      <c r="S46" s="880">
        <f t="shared" si="11"/>
        <v>0</v>
      </c>
      <c r="T46" s="880">
        <f t="shared" si="11"/>
        <v>0</v>
      </c>
      <c r="U46" s="880">
        <f t="shared" si="11"/>
        <v>0</v>
      </c>
      <c r="V46" s="880">
        <f t="shared" si="11"/>
        <v>0</v>
      </c>
      <c r="W46" s="880">
        <f t="shared" si="11"/>
        <v>0</v>
      </c>
      <c r="X46" s="880">
        <f t="shared" si="11"/>
        <v>0</v>
      </c>
      <c r="Y46" s="880">
        <f t="shared" si="11"/>
        <v>0</v>
      </c>
      <c r="Z46" s="880">
        <f t="shared" si="11"/>
        <v>0</v>
      </c>
      <c r="AA46" s="880">
        <f t="shared" si="11"/>
        <v>0</v>
      </c>
      <c r="AB46" s="880">
        <f t="shared" si="11"/>
        <v>0</v>
      </c>
      <c r="AC46" s="880">
        <f t="shared" si="11"/>
        <v>0</v>
      </c>
      <c r="AD46" s="880">
        <f t="shared" si="11"/>
        <v>0</v>
      </c>
      <c r="AE46" s="880">
        <f t="shared" si="11"/>
        <v>0</v>
      </c>
      <c r="AF46" s="837"/>
    </row>
    <row r="47" spans="1:32" ht="16.8" x14ac:dyDescent="0.3">
      <c r="A47" s="829" t="s">
        <v>29</v>
      </c>
      <c r="B47" s="882">
        <f>H47+J47+L47+N47+P47+R47+T47+V47+X47+Z47+AB47+AD47</f>
        <v>0</v>
      </c>
      <c r="C47" s="882"/>
      <c r="D47" s="882"/>
      <c r="E47" s="882"/>
      <c r="F47" s="881"/>
      <c r="G47" s="881"/>
      <c r="H47" s="884"/>
      <c r="I47" s="884"/>
      <c r="J47" s="884"/>
      <c r="K47" s="884"/>
      <c r="L47" s="884"/>
      <c r="M47" s="884"/>
      <c r="N47" s="884"/>
      <c r="O47" s="884"/>
      <c r="P47" s="884"/>
      <c r="Q47" s="884"/>
      <c r="R47" s="884"/>
      <c r="S47" s="884"/>
      <c r="T47" s="884"/>
      <c r="U47" s="884"/>
      <c r="V47" s="884"/>
      <c r="W47" s="884"/>
      <c r="X47" s="884"/>
      <c r="Y47" s="884"/>
      <c r="Z47" s="884"/>
      <c r="AA47" s="884"/>
      <c r="AB47" s="884"/>
      <c r="AC47" s="884"/>
      <c r="AD47" s="885"/>
      <c r="AE47" s="886"/>
      <c r="AF47" s="1159"/>
    </row>
    <row r="48" spans="1:32" ht="33.6" x14ac:dyDescent="0.3">
      <c r="A48" s="829" t="s">
        <v>93</v>
      </c>
      <c r="B48" s="882">
        <f>H48+J48+L48+N48+P48+R48+T48+V48+X48+Z48+AB48+AD48</f>
        <v>0</v>
      </c>
      <c r="C48" s="882">
        <f>H48</f>
        <v>0</v>
      </c>
      <c r="D48" s="882">
        <f>E48</f>
        <v>0</v>
      </c>
      <c r="E48" s="882">
        <f>I48+K48+M48+O48+Q48+S48+U48+W48+Y48+AA48+AC48+AE48</f>
        <v>0</v>
      </c>
      <c r="F48" s="881" t="e">
        <f t="shared" ref="F48:F50" si="12">E48/B48</f>
        <v>#DIV/0!</v>
      </c>
      <c r="G48" s="881" t="e">
        <f t="shared" ref="G48:G50" si="13">E48/C48</f>
        <v>#DIV/0!</v>
      </c>
      <c r="H48" s="884">
        <v>0</v>
      </c>
      <c r="I48" s="884">
        <v>0</v>
      </c>
      <c r="J48" s="884">
        <v>0</v>
      </c>
      <c r="K48" s="884">
        <v>0</v>
      </c>
      <c r="L48" s="884">
        <v>0</v>
      </c>
      <c r="M48" s="884">
        <v>0</v>
      </c>
      <c r="N48" s="884">
        <v>0</v>
      </c>
      <c r="O48" s="884">
        <v>0</v>
      </c>
      <c r="P48" s="884">
        <v>0</v>
      </c>
      <c r="Q48" s="884">
        <v>0</v>
      </c>
      <c r="R48" s="884">
        <v>0</v>
      </c>
      <c r="S48" s="884">
        <v>0</v>
      </c>
      <c r="T48" s="884">
        <v>0</v>
      </c>
      <c r="U48" s="884">
        <v>0</v>
      </c>
      <c r="V48" s="884">
        <v>0</v>
      </c>
      <c r="W48" s="884">
        <v>0</v>
      </c>
      <c r="X48" s="884">
        <v>0</v>
      </c>
      <c r="Y48" s="884">
        <v>0</v>
      </c>
      <c r="Z48" s="884">
        <v>0</v>
      </c>
      <c r="AA48" s="884">
        <v>0</v>
      </c>
      <c r="AB48" s="884">
        <v>0</v>
      </c>
      <c r="AC48" s="884"/>
      <c r="AD48" s="885">
        <v>0</v>
      </c>
      <c r="AE48" s="886"/>
      <c r="AF48" s="1159"/>
    </row>
    <row r="49" spans="1:32" ht="16.8" x14ac:dyDescent="0.3">
      <c r="A49" s="829" t="s">
        <v>28</v>
      </c>
      <c r="B49" s="882">
        <f>H49+J49+L49+N49+P49+R49+T49+V49+X49+Z49+AB49+AD49</f>
        <v>0</v>
      </c>
      <c r="C49" s="882">
        <f>H49</f>
        <v>0</v>
      </c>
      <c r="D49" s="882">
        <f t="shared" ref="D49:D50" si="14">E49</f>
        <v>0</v>
      </c>
      <c r="E49" s="882">
        <f t="shared" ref="E49:E50" si="15">I49+K49+M49+O49+Q49+S49+U49+W49+Y49+AA49+AC49+AE49</f>
        <v>0</v>
      </c>
      <c r="F49" s="881" t="e">
        <f t="shared" si="12"/>
        <v>#DIV/0!</v>
      </c>
      <c r="G49" s="881" t="e">
        <f t="shared" si="13"/>
        <v>#DIV/0!</v>
      </c>
      <c r="H49" s="884">
        <v>0</v>
      </c>
      <c r="I49" s="884">
        <v>0</v>
      </c>
      <c r="J49" s="884">
        <v>0</v>
      </c>
      <c r="K49" s="884">
        <v>0</v>
      </c>
      <c r="L49" s="884">
        <v>0</v>
      </c>
      <c r="M49" s="884">
        <v>0</v>
      </c>
      <c r="N49" s="884">
        <v>0</v>
      </c>
      <c r="O49" s="884">
        <v>0</v>
      </c>
      <c r="P49" s="884">
        <v>0</v>
      </c>
      <c r="Q49" s="884">
        <v>0</v>
      </c>
      <c r="R49" s="884">
        <v>0</v>
      </c>
      <c r="S49" s="884">
        <v>0</v>
      </c>
      <c r="T49" s="884">
        <v>0</v>
      </c>
      <c r="U49" s="884">
        <v>0</v>
      </c>
      <c r="V49" s="884">
        <v>0</v>
      </c>
      <c r="W49" s="884">
        <v>0</v>
      </c>
      <c r="X49" s="884">
        <v>0</v>
      </c>
      <c r="Y49" s="884">
        <v>0</v>
      </c>
      <c r="Z49" s="884">
        <v>0</v>
      </c>
      <c r="AA49" s="884">
        <v>0</v>
      </c>
      <c r="AB49" s="884">
        <v>0</v>
      </c>
      <c r="AC49" s="884"/>
      <c r="AD49" s="885">
        <v>0</v>
      </c>
      <c r="AE49" s="886"/>
      <c r="AF49" s="1159"/>
    </row>
    <row r="50" spans="1:32" ht="50.4" x14ac:dyDescent="0.3">
      <c r="A50" s="890" t="s">
        <v>94</v>
      </c>
      <c r="B50" s="891">
        <f>H50+J50+L50+N50+P50+R50+T50+V50+X50+Z50+AB50+AD50</f>
        <v>0</v>
      </c>
      <c r="C50" s="891">
        <f>H50</f>
        <v>0</v>
      </c>
      <c r="D50" s="891">
        <f t="shared" si="14"/>
        <v>0</v>
      </c>
      <c r="E50" s="891">
        <f t="shared" si="15"/>
        <v>0</v>
      </c>
      <c r="F50" s="892" t="e">
        <f t="shared" si="12"/>
        <v>#DIV/0!</v>
      </c>
      <c r="G50" s="892" t="e">
        <f t="shared" si="13"/>
        <v>#DIV/0!</v>
      </c>
      <c r="H50" s="893">
        <v>0</v>
      </c>
      <c r="I50" s="893">
        <v>0</v>
      </c>
      <c r="J50" s="893">
        <v>0</v>
      </c>
      <c r="K50" s="893">
        <v>0</v>
      </c>
      <c r="L50" s="893">
        <v>0</v>
      </c>
      <c r="M50" s="893">
        <v>0</v>
      </c>
      <c r="N50" s="893">
        <v>0</v>
      </c>
      <c r="O50" s="893">
        <v>0</v>
      </c>
      <c r="P50" s="893">
        <v>0</v>
      </c>
      <c r="Q50" s="893">
        <v>0</v>
      </c>
      <c r="R50" s="893">
        <v>0</v>
      </c>
      <c r="S50" s="893">
        <v>0</v>
      </c>
      <c r="T50" s="893">
        <v>0</v>
      </c>
      <c r="U50" s="893">
        <v>0</v>
      </c>
      <c r="V50" s="893">
        <v>0</v>
      </c>
      <c r="W50" s="893">
        <v>0</v>
      </c>
      <c r="X50" s="893">
        <v>0</v>
      </c>
      <c r="Y50" s="893">
        <v>0</v>
      </c>
      <c r="Z50" s="893">
        <v>0</v>
      </c>
      <c r="AA50" s="893">
        <v>0</v>
      </c>
      <c r="AB50" s="893">
        <v>0</v>
      </c>
      <c r="AC50" s="893"/>
      <c r="AD50" s="894">
        <v>0</v>
      </c>
      <c r="AE50" s="895"/>
      <c r="AF50" s="896"/>
    </row>
    <row r="51" spans="1:32" ht="16.8" x14ac:dyDescent="0.3">
      <c r="A51" s="829" t="s">
        <v>30</v>
      </c>
      <c r="B51" s="882">
        <f>H51+J51+L51+N51+P51+R51+T51+V51+X51+Z51+AB51+AD51</f>
        <v>0</v>
      </c>
      <c r="C51" s="882"/>
      <c r="D51" s="882"/>
      <c r="E51" s="882"/>
      <c r="F51" s="883"/>
      <c r="G51" s="883"/>
      <c r="H51" s="884"/>
      <c r="I51" s="884"/>
      <c r="J51" s="884"/>
      <c r="K51" s="884"/>
      <c r="L51" s="884"/>
      <c r="M51" s="884"/>
      <c r="N51" s="884"/>
      <c r="O51" s="884"/>
      <c r="P51" s="884"/>
      <c r="Q51" s="884"/>
      <c r="R51" s="884"/>
      <c r="S51" s="884"/>
      <c r="T51" s="884"/>
      <c r="U51" s="884"/>
      <c r="V51" s="884"/>
      <c r="W51" s="884"/>
      <c r="X51" s="884"/>
      <c r="Y51" s="884"/>
      <c r="Z51" s="884"/>
      <c r="AA51" s="884"/>
      <c r="AB51" s="884"/>
      <c r="AC51" s="884"/>
      <c r="AD51" s="885"/>
      <c r="AE51" s="886"/>
      <c r="AF51" s="1159"/>
    </row>
    <row r="52" spans="1:32" ht="18" x14ac:dyDescent="0.3">
      <c r="A52" s="1502" t="s">
        <v>539</v>
      </c>
      <c r="B52" s="1503"/>
      <c r="C52" s="1503"/>
      <c r="D52" s="1503"/>
      <c r="E52" s="1503"/>
      <c r="F52" s="1503"/>
      <c r="G52" s="1503"/>
      <c r="H52" s="1503"/>
      <c r="I52" s="1503"/>
      <c r="J52" s="1503"/>
      <c r="K52" s="1503"/>
      <c r="L52" s="1503"/>
      <c r="M52" s="1503"/>
      <c r="N52" s="1503"/>
      <c r="O52" s="1503"/>
      <c r="P52" s="1503"/>
      <c r="Q52" s="1503"/>
      <c r="R52" s="1503"/>
      <c r="S52" s="1503"/>
      <c r="T52" s="1503"/>
      <c r="U52" s="1503"/>
      <c r="V52" s="1503"/>
      <c r="W52" s="1503"/>
      <c r="X52" s="1503"/>
      <c r="Y52" s="1503"/>
      <c r="Z52" s="1503"/>
      <c r="AA52" s="1503"/>
      <c r="AB52" s="1503"/>
      <c r="AC52" s="1503"/>
      <c r="AD52" s="1503"/>
      <c r="AE52" s="1504"/>
      <c r="AF52" s="1159"/>
    </row>
    <row r="53" spans="1:32" ht="16.8" x14ac:dyDescent="0.3">
      <c r="A53" s="827" t="s">
        <v>26</v>
      </c>
      <c r="B53" s="880">
        <f>B54+B55+B56</f>
        <v>0</v>
      </c>
      <c r="C53" s="880">
        <v>0</v>
      </c>
      <c r="D53" s="880">
        <v>0</v>
      </c>
      <c r="E53" s="880">
        <v>0</v>
      </c>
      <c r="F53" s="881" t="e">
        <f>E53/B53</f>
        <v>#DIV/0!</v>
      </c>
      <c r="G53" s="881" t="e">
        <f>E53/C53</f>
        <v>#DIV/0!</v>
      </c>
      <c r="H53" s="880">
        <f t="shared" ref="H53:AD53" si="16">H54+H55+H56</f>
        <v>0</v>
      </c>
      <c r="I53" s="880">
        <v>0</v>
      </c>
      <c r="J53" s="880">
        <f t="shared" si="16"/>
        <v>0</v>
      </c>
      <c r="K53" s="880">
        <v>0</v>
      </c>
      <c r="L53" s="880">
        <f t="shared" si="16"/>
        <v>0</v>
      </c>
      <c r="M53" s="880">
        <v>0</v>
      </c>
      <c r="N53" s="880">
        <f t="shared" si="16"/>
        <v>0</v>
      </c>
      <c r="O53" s="880">
        <v>0</v>
      </c>
      <c r="P53" s="880">
        <f t="shared" si="16"/>
        <v>0</v>
      </c>
      <c r="Q53" s="880">
        <v>0</v>
      </c>
      <c r="R53" s="880">
        <f t="shared" si="16"/>
        <v>0</v>
      </c>
      <c r="S53" s="880">
        <v>0</v>
      </c>
      <c r="T53" s="880">
        <f t="shared" si="16"/>
        <v>0</v>
      </c>
      <c r="U53" s="880">
        <v>0</v>
      </c>
      <c r="V53" s="880">
        <f t="shared" si="16"/>
        <v>0</v>
      </c>
      <c r="W53" s="880">
        <v>0</v>
      </c>
      <c r="X53" s="880">
        <f t="shared" si="16"/>
        <v>0</v>
      </c>
      <c r="Y53" s="880">
        <v>0</v>
      </c>
      <c r="Z53" s="880">
        <f t="shared" si="16"/>
        <v>0</v>
      </c>
      <c r="AA53" s="880">
        <v>0</v>
      </c>
      <c r="AB53" s="880">
        <f t="shared" si="16"/>
        <v>0</v>
      </c>
      <c r="AC53" s="880"/>
      <c r="AD53" s="887">
        <f t="shared" si="16"/>
        <v>0</v>
      </c>
      <c r="AE53" s="888"/>
      <c r="AF53" s="837"/>
    </row>
    <row r="54" spans="1:32" ht="16.8" x14ac:dyDescent="0.3">
      <c r="A54" s="829" t="s">
        <v>29</v>
      </c>
      <c r="B54" s="882">
        <f>H54+J54+L54+N54+P54+R54+T54+V54+X54+Z54+AB54+AD54</f>
        <v>0</v>
      </c>
      <c r="C54" s="882"/>
      <c r="D54" s="882"/>
      <c r="E54" s="882"/>
      <c r="F54" s="883"/>
      <c r="G54" s="883"/>
      <c r="H54" s="884"/>
      <c r="I54" s="884"/>
      <c r="J54" s="884"/>
      <c r="K54" s="884"/>
      <c r="L54" s="884"/>
      <c r="M54" s="884"/>
      <c r="N54" s="884"/>
      <c r="O54" s="884"/>
      <c r="P54" s="884"/>
      <c r="Q54" s="884"/>
      <c r="R54" s="884"/>
      <c r="S54" s="884"/>
      <c r="T54" s="884"/>
      <c r="U54" s="884"/>
      <c r="V54" s="884"/>
      <c r="W54" s="884"/>
      <c r="X54" s="884"/>
      <c r="Y54" s="884"/>
      <c r="Z54" s="884"/>
      <c r="AA54" s="884"/>
      <c r="AB54" s="884"/>
      <c r="AC54" s="884"/>
      <c r="AD54" s="885"/>
      <c r="AE54" s="886"/>
      <c r="AF54" s="1159"/>
    </row>
    <row r="55" spans="1:32" ht="33.6" x14ac:dyDescent="0.3">
      <c r="A55" s="829" t="s">
        <v>93</v>
      </c>
      <c r="B55" s="882">
        <f>H55+J55+L55+N55+P55+R55+T55+V55+X55+Z55+AB55+AD55</f>
        <v>0</v>
      </c>
      <c r="C55" s="882"/>
      <c r="D55" s="882"/>
      <c r="E55" s="882"/>
      <c r="F55" s="883"/>
      <c r="G55" s="883"/>
      <c r="H55" s="884"/>
      <c r="I55" s="884"/>
      <c r="J55" s="884"/>
      <c r="K55" s="884"/>
      <c r="L55" s="884"/>
      <c r="M55" s="884"/>
      <c r="N55" s="884"/>
      <c r="O55" s="884"/>
      <c r="P55" s="884"/>
      <c r="Q55" s="884"/>
      <c r="R55" s="884"/>
      <c r="S55" s="884"/>
      <c r="T55" s="884"/>
      <c r="U55" s="884"/>
      <c r="V55" s="884"/>
      <c r="W55" s="884"/>
      <c r="X55" s="884"/>
      <c r="Y55" s="884"/>
      <c r="Z55" s="884"/>
      <c r="AA55" s="884"/>
      <c r="AB55" s="884"/>
      <c r="AC55" s="884"/>
      <c r="AD55" s="885"/>
      <c r="AE55" s="886"/>
      <c r="AF55" s="1159"/>
    </row>
    <row r="56" spans="1:32" ht="16.8" x14ac:dyDescent="0.3">
      <c r="A56" s="829" t="s">
        <v>28</v>
      </c>
      <c r="B56" s="882">
        <f>H56+J56+L56+N56+P56+R56+T56+V56+X56+Z56+AB56+AD56</f>
        <v>0</v>
      </c>
      <c r="C56" s="882"/>
      <c r="D56" s="882"/>
      <c r="E56" s="882"/>
      <c r="F56" s="883"/>
      <c r="G56" s="883"/>
      <c r="H56" s="884"/>
      <c r="I56" s="884"/>
      <c r="J56" s="884"/>
      <c r="K56" s="884"/>
      <c r="L56" s="884"/>
      <c r="M56" s="884"/>
      <c r="N56" s="884"/>
      <c r="O56" s="884"/>
      <c r="P56" s="884"/>
      <c r="Q56" s="884"/>
      <c r="R56" s="884"/>
      <c r="S56" s="884"/>
      <c r="T56" s="884"/>
      <c r="U56" s="884"/>
      <c r="V56" s="884"/>
      <c r="W56" s="884"/>
      <c r="X56" s="884"/>
      <c r="Y56" s="884"/>
      <c r="Z56" s="884"/>
      <c r="AA56" s="884"/>
      <c r="AB56" s="884"/>
      <c r="AC56" s="884"/>
      <c r="AD56" s="885"/>
      <c r="AE56" s="886"/>
      <c r="AF56" s="1159"/>
    </row>
    <row r="57" spans="1:32" ht="50.4" x14ac:dyDescent="0.3">
      <c r="A57" s="829" t="s">
        <v>94</v>
      </c>
      <c r="B57" s="882">
        <f>H57+J57+L57+N57+P57+R57+T57+V57+X57+Z57+AB57+AD57</f>
        <v>0</v>
      </c>
      <c r="C57" s="882"/>
      <c r="D57" s="882"/>
      <c r="E57" s="882"/>
      <c r="F57" s="883"/>
      <c r="G57" s="883"/>
      <c r="H57" s="884"/>
      <c r="I57" s="884"/>
      <c r="J57" s="884"/>
      <c r="K57" s="884"/>
      <c r="L57" s="884"/>
      <c r="M57" s="884"/>
      <c r="N57" s="884"/>
      <c r="O57" s="884"/>
      <c r="P57" s="884"/>
      <c r="Q57" s="884"/>
      <c r="R57" s="884"/>
      <c r="S57" s="884"/>
      <c r="T57" s="884"/>
      <c r="U57" s="884"/>
      <c r="V57" s="884"/>
      <c r="W57" s="884"/>
      <c r="X57" s="884"/>
      <c r="Y57" s="884"/>
      <c r="Z57" s="884"/>
      <c r="AA57" s="884"/>
      <c r="AB57" s="884"/>
      <c r="AC57" s="884"/>
      <c r="AD57" s="885"/>
      <c r="AE57" s="886"/>
      <c r="AF57" s="1159"/>
    </row>
    <row r="58" spans="1:32" ht="16.8" x14ac:dyDescent="0.3">
      <c r="A58" s="829" t="s">
        <v>30</v>
      </c>
      <c r="B58" s="882">
        <f>H58+J58+L58+N58+P58+R58+T58+V58+X58+Z58+AB58+AD58</f>
        <v>0</v>
      </c>
      <c r="C58" s="882"/>
      <c r="D58" s="882"/>
      <c r="E58" s="882"/>
      <c r="F58" s="883"/>
      <c r="G58" s="883"/>
      <c r="H58" s="884"/>
      <c r="I58" s="884"/>
      <c r="J58" s="884"/>
      <c r="K58" s="884"/>
      <c r="L58" s="884"/>
      <c r="M58" s="884"/>
      <c r="N58" s="884"/>
      <c r="O58" s="884"/>
      <c r="P58" s="884"/>
      <c r="Q58" s="884"/>
      <c r="R58" s="884"/>
      <c r="S58" s="884"/>
      <c r="T58" s="884"/>
      <c r="U58" s="884"/>
      <c r="V58" s="884"/>
      <c r="W58" s="884"/>
      <c r="X58" s="884"/>
      <c r="Y58" s="884"/>
      <c r="Z58" s="884"/>
      <c r="AA58" s="884"/>
      <c r="AB58" s="884"/>
      <c r="AC58" s="884"/>
      <c r="AD58" s="885"/>
      <c r="AE58" s="886"/>
      <c r="AF58" s="1159"/>
    </row>
    <row r="59" spans="1:32" ht="20.399999999999999" x14ac:dyDescent="0.3">
      <c r="A59" s="1498" t="s">
        <v>525</v>
      </c>
      <c r="B59" s="1517"/>
      <c r="C59" s="1517"/>
      <c r="D59" s="1517"/>
      <c r="E59" s="1517"/>
      <c r="F59" s="1517"/>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889"/>
      <c r="AC59" s="1517"/>
      <c r="AD59" s="1889"/>
      <c r="AE59" s="1518"/>
      <c r="AF59" s="1159"/>
    </row>
    <row r="60" spans="1:32" ht="16.8" x14ac:dyDescent="0.3">
      <c r="A60" s="827" t="s">
        <v>26</v>
      </c>
      <c r="B60" s="880">
        <f>B61+B62+B63</f>
        <v>309.8</v>
      </c>
      <c r="C60" s="880">
        <v>0</v>
      </c>
      <c r="D60" s="880">
        <v>0</v>
      </c>
      <c r="E60" s="880">
        <v>0</v>
      </c>
      <c r="F60" s="881">
        <f>E60/B60</f>
        <v>0</v>
      </c>
      <c r="G60" s="881" t="e">
        <f>E60/C60</f>
        <v>#DIV/0!</v>
      </c>
      <c r="H60" s="880">
        <f t="shared" ref="H60:AD60" si="17">H61+H62+H63</f>
        <v>0</v>
      </c>
      <c r="I60" s="880">
        <v>0</v>
      </c>
      <c r="J60" s="880">
        <f t="shared" si="17"/>
        <v>0</v>
      </c>
      <c r="K60" s="880">
        <v>0</v>
      </c>
      <c r="L60" s="880">
        <f t="shared" si="17"/>
        <v>0</v>
      </c>
      <c r="M60" s="880">
        <v>0</v>
      </c>
      <c r="N60" s="880">
        <f t="shared" si="17"/>
        <v>0</v>
      </c>
      <c r="O60" s="880">
        <v>0</v>
      </c>
      <c r="P60" s="880">
        <f t="shared" si="17"/>
        <v>0</v>
      </c>
      <c r="Q60" s="880">
        <v>0</v>
      </c>
      <c r="R60" s="880">
        <f t="shared" si="17"/>
        <v>0</v>
      </c>
      <c r="S60" s="880">
        <v>0</v>
      </c>
      <c r="T60" s="880">
        <f t="shared" si="17"/>
        <v>0</v>
      </c>
      <c r="U60" s="880">
        <v>0</v>
      </c>
      <c r="V60" s="880">
        <f t="shared" si="17"/>
        <v>0</v>
      </c>
      <c r="W60" s="880">
        <v>0</v>
      </c>
      <c r="X60" s="880">
        <f t="shared" si="17"/>
        <v>0</v>
      </c>
      <c r="Y60" s="880">
        <v>0</v>
      </c>
      <c r="Z60" s="880">
        <f t="shared" si="17"/>
        <v>0</v>
      </c>
      <c r="AA60" s="880">
        <v>0</v>
      </c>
      <c r="AB60" s="880">
        <f t="shared" si="17"/>
        <v>309.8</v>
      </c>
      <c r="AC60" s="880">
        <v>309.8</v>
      </c>
      <c r="AD60" s="887">
        <f t="shared" si="17"/>
        <v>0</v>
      </c>
      <c r="AE60" s="888"/>
      <c r="AF60" s="837"/>
    </row>
    <row r="61" spans="1:32" ht="16.8" x14ac:dyDescent="0.3">
      <c r="A61" s="829" t="s">
        <v>29</v>
      </c>
      <c r="B61" s="882">
        <f>H61+J61+L61+N61+P61+R61+T61+V61+X61+Z61+AB61+AD61</f>
        <v>0</v>
      </c>
      <c r="C61" s="882"/>
      <c r="D61" s="882"/>
      <c r="E61" s="882"/>
      <c r="F61" s="881"/>
      <c r="G61" s="881"/>
      <c r="H61" s="884"/>
      <c r="I61" s="884"/>
      <c r="J61" s="884"/>
      <c r="K61" s="884"/>
      <c r="L61" s="884"/>
      <c r="M61" s="884"/>
      <c r="N61" s="884"/>
      <c r="O61" s="884"/>
      <c r="P61" s="884"/>
      <c r="Q61" s="884"/>
      <c r="R61" s="884"/>
      <c r="S61" s="884"/>
      <c r="T61" s="884"/>
      <c r="U61" s="884"/>
      <c r="V61" s="884"/>
      <c r="W61" s="884"/>
      <c r="X61" s="884"/>
      <c r="Y61" s="884"/>
      <c r="Z61" s="884"/>
      <c r="AA61" s="884"/>
      <c r="AB61" s="884"/>
      <c r="AC61" s="884"/>
      <c r="AD61" s="885"/>
      <c r="AE61" s="886"/>
      <c r="AF61" s="1159"/>
    </row>
    <row r="62" spans="1:32" ht="33.6" x14ac:dyDescent="0.3">
      <c r="A62" s="829" t="s">
        <v>93</v>
      </c>
      <c r="B62" s="882">
        <f>H62+J62+L62+N62+P62+R62+T62+V62+X62+Z62+AB62+AD62</f>
        <v>0</v>
      </c>
      <c r="C62" s="882"/>
      <c r="D62" s="882"/>
      <c r="E62" s="882"/>
      <c r="F62" s="881"/>
      <c r="G62" s="881"/>
      <c r="H62" s="884"/>
      <c r="I62" s="884"/>
      <c r="J62" s="884"/>
      <c r="K62" s="884"/>
      <c r="L62" s="884"/>
      <c r="M62" s="884"/>
      <c r="N62" s="884"/>
      <c r="O62" s="884"/>
      <c r="P62" s="884"/>
      <c r="Q62" s="884"/>
      <c r="R62" s="884"/>
      <c r="S62" s="884"/>
      <c r="T62" s="884"/>
      <c r="U62" s="884"/>
      <c r="V62" s="884"/>
      <c r="W62" s="884"/>
      <c r="X62" s="884"/>
      <c r="Y62" s="884"/>
      <c r="Z62" s="884"/>
      <c r="AA62" s="884"/>
      <c r="AB62" s="884"/>
      <c r="AC62" s="884"/>
      <c r="AD62" s="885"/>
      <c r="AE62" s="886"/>
      <c r="AF62" s="1159"/>
    </row>
    <row r="63" spans="1:32" ht="16.8" x14ac:dyDescent="0.3">
      <c r="A63" s="829" t="s">
        <v>28</v>
      </c>
      <c r="B63" s="882">
        <f>B68</f>
        <v>309.8</v>
      </c>
      <c r="C63" s="882">
        <f t="shared" ref="C63:E63" si="18">C68</f>
        <v>0</v>
      </c>
      <c r="D63" s="882">
        <f t="shared" si="18"/>
        <v>309.8</v>
      </c>
      <c r="E63" s="882">
        <f t="shared" si="18"/>
        <v>309.8</v>
      </c>
      <c r="F63" s="883">
        <f t="shared" ref="F63" si="19">E63/B63</f>
        <v>1</v>
      </c>
      <c r="G63" s="883" t="e">
        <f>E63/C63</f>
        <v>#DIV/0!</v>
      </c>
      <c r="H63" s="884">
        <f>H68</f>
        <v>0</v>
      </c>
      <c r="I63" s="884">
        <f t="shared" ref="I63:AE63" si="20">I68</f>
        <v>0</v>
      </c>
      <c r="J63" s="884">
        <f t="shared" si="20"/>
        <v>0</v>
      </c>
      <c r="K63" s="884">
        <f t="shared" si="20"/>
        <v>0</v>
      </c>
      <c r="L63" s="884">
        <f t="shared" si="20"/>
        <v>0</v>
      </c>
      <c r="M63" s="884">
        <f t="shared" si="20"/>
        <v>0</v>
      </c>
      <c r="N63" s="884">
        <f t="shared" si="20"/>
        <v>0</v>
      </c>
      <c r="O63" s="884">
        <f t="shared" si="20"/>
        <v>0</v>
      </c>
      <c r="P63" s="884">
        <f t="shared" si="20"/>
        <v>0</v>
      </c>
      <c r="Q63" s="884">
        <f t="shared" si="20"/>
        <v>0</v>
      </c>
      <c r="R63" s="884">
        <f t="shared" si="20"/>
        <v>0</v>
      </c>
      <c r="S63" s="884">
        <f t="shared" si="20"/>
        <v>0</v>
      </c>
      <c r="T63" s="884">
        <f t="shared" si="20"/>
        <v>0</v>
      </c>
      <c r="U63" s="884">
        <f t="shared" si="20"/>
        <v>0</v>
      </c>
      <c r="V63" s="884">
        <f t="shared" si="20"/>
        <v>0</v>
      </c>
      <c r="W63" s="884">
        <f t="shared" si="20"/>
        <v>0</v>
      </c>
      <c r="X63" s="884">
        <f t="shared" si="20"/>
        <v>0</v>
      </c>
      <c r="Y63" s="884">
        <f t="shared" si="20"/>
        <v>0</v>
      </c>
      <c r="Z63" s="884">
        <f t="shared" si="20"/>
        <v>0</v>
      </c>
      <c r="AA63" s="884">
        <f t="shared" si="20"/>
        <v>0</v>
      </c>
      <c r="AB63" s="884">
        <f t="shared" si="20"/>
        <v>309.8</v>
      </c>
      <c r="AC63" s="884">
        <v>309.8</v>
      </c>
      <c r="AD63" s="884">
        <f t="shared" si="20"/>
        <v>0</v>
      </c>
      <c r="AE63" s="884">
        <f t="shared" si="20"/>
        <v>0</v>
      </c>
      <c r="AF63" s="1159"/>
    </row>
    <row r="64" spans="1:32" ht="50.4" x14ac:dyDescent="0.3">
      <c r="A64" s="829" t="s">
        <v>94</v>
      </c>
      <c r="B64" s="882">
        <f>H64+J64+L64+N64+P64+R64+T64+V64+X64+Z64+AB64+AD64</f>
        <v>0</v>
      </c>
      <c r="C64" s="882"/>
      <c r="D64" s="882"/>
      <c r="E64" s="882"/>
      <c r="F64" s="883"/>
      <c r="G64" s="883"/>
      <c r="H64" s="884"/>
      <c r="I64" s="884"/>
      <c r="J64" s="884"/>
      <c r="K64" s="884"/>
      <c r="L64" s="884"/>
      <c r="M64" s="884"/>
      <c r="N64" s="884"/>
      <c r="O64" s="884"/>
      <c r="P64" s="884"/>
      <c r="Q64" s="884"/>
      <c r="R64" s="884"/>
      <c r="S64" s="884"/>
      <c r="T64" s="884"/>
      <c r="U64" s="884"/>
      <c r="V64" s="884"/>
      <c r="W64" s="884"/>
      <c r="X64" s="884"/>
      <c r="Y64" s="884"/>
      <c r="Z64" s="884"/>
      <c r="AA64" s="884"/>
      <c r="AB64" s="884"/>
      <c r="AC64" s="884"/>
      <c r="AD64" s="885"/>
      <c r="AE64" s="886"/>
      <c r="AF64" s="1159"/>
    </row>
    <row r="65" spans="1:32" ht="16.8" x14ac:dyDescent="0.3">
      <c r="A65" s="829" t="s">
        <v>30</v>
      </c>
      <c r="B65" s="882">
        <f>H65+J65+L65+N65+P65+R65+T65+V65+X65+Z65+AB65+AD65</f>
        <v>0</v>
      </c>
      <c r="C65" s="882"/>
      <c r="D65" s="882"/>
      <c r="E65" s="882"/>
      <c r="F65" s="883"/>
      <c r="G65" s="883"/>
      <c r="H65" s="884"/>
      <c r="I65" s="884"/>
      <c r="J65" s="884"/>
      <c r="K65" s="884"/>
      <c r="L65" s="884"/>
      <c r="M65" s="884"/>
      <c r="N65" s="884"/>
      <c r="O65" s="884"/>
      <c r="P65" s="884"/>
      <c r="Q65" s="884"/>
      <c r="R65" s="884"/>
      <c r="S65" s="884"/>
      <c r="T65" s="884"/>
      <c r="U65" s="884"/>
      <c r="V65" s="884"/>
      <c r="W65" s="884"/>
      <c r="X65" s="884"/>
      <c r="Y65" s="884"/>
      <c r="Z65" s="884"/>
      <c r="AA65" s="884"/>
      <c r="AB65" s="884"/>
      <c r="AC65" s="884"/>
      <c r="AD65" s="885"/>
      <c r="AE65" s="886"/>
      <c r="AF65" s="1159"/>
    </row>
    <row r="66" spans="1:32" ht="18" x14ac:dyDescent="0.3">
      <c r="A66" s="1502" t="s">
        <v>540</v>
      </c>
      <c r="B66" s="1503"/>
      <c r="C66" s="1503"/>
      <c r="D66" s="1503"/>
      <c r="E66" s="1503"/>
      <c r="F66" s="1503"/>
      <c r="G66" s="1503"/>
      <c r="H66" s="1503"/>
      <c r="I66" s="1503"/>
      <c r="J66" s="1503"/>
      <c r="K66" s="1503"/>
      <c r="L66" s="1503"/>
      <c r="M66" s="1503"/>
      <c r="N66" s="1503"/>
      <c r="O66" s="1503"/>
      <c r="P66" s="1503"/>
      <c r="Q66" s="1503"/>
      <c r="R66" s="1503"/>
      <c r="S66" s="1503"/>
      <c r="T66" s="1503"/>
      <c r="U66" s="1503"/>
      <c r="V66" s="1503"/>
      <c r="W66" s="1503"/>
      <c r="X66" s="1503"/>
      <c r="Y66" s="1503"/>
      <c r="Z66" s="1503"/>
      <c r="AA66" s="1503"/>
      <c r="AB66" s="1503"/>
      <c r="AC66" s="1503"/>
      <c r="AD66" s="1503"/>
      <c r="AE66" s="1504"/>
      <c r="AF66" s="1159"/>
    </row>
    <row r="67" spans="1:32" ht="16.8" x14ac:dyDescent="0.3">
      <c r="A67" s="827" t="s">
        <v>541</v>
      </c>
      <c r="B67" s="880">
        <f>B68</f>
        <v>309.8</v>
      </c>
      <c r="C67" s="880">
        <f t="shared" ref="C67:E67" si="21">C68</f>
        <v>0</v>
      </c>
      <c r="D67" s="880">
        <f t="shared" si="21"/>
        <v>309.8</v>
      </c>
      <c r="E67" s="880">
        <f t="shared" si="21"/>
        <v>309.8</v>
      </c>
      <c r="F67" s="881">
        <f>E67/B67*100</f>
        <v>100</v>
      </c>
      <c r="G67" s="881" t="e">
        <f>E67/C67*100</f>
        <v>#DIV/0!</v>
      </c>
      <c r="H67" s="909">
        <f>H68</f>
        <v>0</v>
      </c>
      <c r="I67" s="909">
        <f t="shared" ref="I67:AE67" si="22">I68</f>
        <v>0</v>
      </c>
      <c r="J67" s="909">
        <f t="shared" si="22"/>
        <v>0</v>
      </c>
      <c r="K67" s="909">
        <f t="shared" si="22"/>
        <v>0</v>
      </c>
      <c r="L67" s="909">
        <f t="shared" si="22"/>
        <v>0</v>
      </c>
      <c r="M67" s="909">
        <f t="shared" si="22"/>
        <v>0</v>
      </c>
      <c r="N67" s="909">
        <f t="shared" si="22"/>
        <v>0</v>
      </c>
      <c r="O67" s="909">
        <f t="shared" si="22"/>
        <v>0</v>
      </c>
      <c r="P67" s="909">
        <f t="shared" si="22"/>
        <v>0</v>
      </c>
      <c r="Q67" s="909">
        <f t="shared" si="22"/>
        <v>0</v>
      </c>
      <c r="R67" s="909">
        <f t="shared" si="22"/>
        <v>0</v>
      </c>
      <c r="S67" s="909">
        <f t="shared" si="22"/>
        <v>0</v>
      </c>
      <c r="T67" s="909">
        <f t="shared" si="22"/>
        <v>0</v>
      </c>
      <c r="U67" s="909">
        <f t="shared" si="22"/>
        <v>0</v>
      </c>
      <c r="V67" s="909">
        <f t="shared" si="22"/>
        <v>0</v>
      </c>
      <c r="W67" s="909">
        <f t="shared" si="22"/>
        <v>0</v>
      </c>
      <c r="X67" s="909">
        <f t="shared" si="22"/>
        <v>0</v>
      </c>
      <c r="Y67" s="909">
        <f t="shared" si="22"/>
        <v>0</v>
      </c>
      <c r="Z67" s="909">
        <f t="shared" si="22"/>
        <v>0</v>
      </c>
      <c r="AA67" s="909">
        <f t="shared" si="22"/>
        <v>0</v>
      </c>
      <c r="AB67" s="909">
        <f t="shared" si="22"/>
        <v>309.8</v>
      </c>
      <c r="AC67" s="909">
        <v>309.8</v>
      </c>
      <c r="AD67" s="909">
        <f t="shared" si="22"/>
        <v>0</v>
      </c>
      <c r="AE67" s="909">
        <f t="shared" si="22"/>
        <v>0</v>
      </c>
      <c r="AF67" s="837"/>
    </row>
    <row r="68" spans="1:32" ht="16.8" x14ac:dyDescent="0.3">
      <c r="A68" s="829" t="s">
        <v>28</v>
      </c>
      <c r="B68" s="882">
        <f>H68+J68+L68+N68+P68+R68+T68+V68+X68+Z68+AB68+AD68</f>
        <v>309.8</v>
      </c>
      <c r="C68" s="882">
        <f>H68</f>
        <v>0</v>
      </c>
      <c r="D68" s="882">
        <f>E68</f>
        <v>309.8</v>
      </c>
      <c r="E68" s="882">
        <f>I68+K68+M68+O68+Q68+S68+U68+W68+Y68+AA68+AC68+AE68</f>
        <v>309.8</v>
      </c>
      <c r="F68" s="883"/>
      <c r="G68" s="883"/>
      <c r="H68" s="884"/>
      <c r="I68" s="884"/>
      <c r="J68" s="884"/>
      <c r="K68" s="884"/>
      <c r="L68" s="884"/>
      <c r="M68" s="884"/>
      <c r="N68" s="884"/>
      <c r="O68" s="884"/>
      <c r="P68" s="884"/>
      <c r="Q68" s="884"/>
      <c r="R68" s="884"/>
      <c r="S68" s="884"/>
      <c r="T68" s="884"/>
      <c r="U68" s="884"/>
      <c r="V68" s="884"/>
      <c r="W68" s="884"/>
      <c r="X68" s="884"/>
      <c r="Y68" s="884"/>
      <c r="Z68" s="884"/>
      <c r="AA68" s="884"/>
      <c r="AB68" s="884">
        <v>309.8</v>
      </c>
      <c r="AC68" s="884">
        <v>309.8</v>
      </c>
      <c r="AD68" s="884"/>
      <c r="AE68" s="1159"/>
      <c r="AF68" s="1159"/>
    </row>
    <row r="69" spans="1:32" ht="18" x14ac:dyDescent="0.3">
      <c r="A69" s="1502" t="s">
        <v>542</v>
      </c>
      <c r="B69" s="1503"/>
      <c r="C69" s="1503"/>
      <c r="D69" s="1503"/>
      <c r="E69" s="1503"/>
      <c r="F69" s="1503"/>
      <c r="G69" s="1503"/>
      <c r="H69" s="1503"/>
      <c r="I69" s="1503"/>
      <c r="J69" s="1503"/>
      <c r="K69" s="1503"/>
      <c r="L69" s="1503"/>
      <c r="M69" s="1503"/>
      <c r="N69" s="1503"/>
      <c r="O69" s="1503"/>
      <c r="P69" s="1503"/>
      <c r="Q69" s="1503"/>
      <c r="R69" s="1503"/>
      <c r="S69" s="1503"/>
      <c r="T69" s="1503"/>
      <c r="U69" s="1503"/>
      <c r="V69" s="1503"/>
      <c r="W69" s="1503"/>
      <c r="X69" s="1503"/>
      <c r="Y69" s="1503"/>
      <c r="Z69" s="1503"/>
      <c r="AA69" s="1503"/>
      <c r="AB69" s="1503"/>
      <c r="AC69" s="1503"/>
      <c r="AD69" s="1503"/>
      <c r="AE69" s="1504"/>
      <c r="AF69" s="1159"/>
    </row>
    <row r="70" spans="1:32" ht="16.8" x14ac:dyDescent="0.3">
      <c r="A70" s="827" t="s">
        <v>541</v>
      </c>
      <c r="B70" s="880">
        <v>0</v>
      </c>
      <c r="C70" s="880"/>
      <c r="D70" s="880"/>
      <c r="E70" s="880"/>
      <c r="F70" s="881"/>
      <c r="G70" s="881"/>
      <c r="H70" s="909"/>
      <c r="I70" s="909"/>
      <c r="J70" s="909"/>
      <c r="K70" s="909"/>
      <c r="L70" s="909"/>
      <c r="M70" s="909"/>
      <c r="N70" s="909"/>
      <c r="O70" s="909"/>
      <c r="P70" s="909"/>
      <c r="Q70" s="909"/>
      <c r="R70" s="909"/>
      <c r="S70" s="909"/>
      <c r="T70" s="909"/>
      <c r="U70" s="909"/>
      <c r="V70" s="909"/>
      <c r="W70" s="909"/>
      <c r="X70" s="909"/>
      <c r="Y70" s="909"/>
      <c r="Z70" s="909"/>
      <c r="AA70" s="909"/>
      <c r="AB70" s="909"/>
      <c r="AC70" s="909"/>
      <c r="AD70" s="910"/>
      <c r="AE70" s="888"/>
      <c r="AF70" s="837"/>
    </row>
    <row r="71" spans="1:32" ht="18" x14ac:dyDescent="0.3">
      <c r="A71" s="1502" t="s">
        <v>543</v>
      </c>
      <c r="B71" s="1503"/>
      <c r="C71" s="1503"/>
      <c r="D71" s="1503"/>
      <c r="E71" s="1503"/>
      <c r="F71" s="1503"/>
      <c r="G71" s="1503"/>
      <c r="H71" s="1503"/>
      <c r="I71" s="1503"/>
      <c r="J71" s="1503"/>
      <c r="K71" s="1503"/>
      <c r="L71" s="1503"/>
      <c r="M71" s="1503"/>
      <c r="N71" s="1503"/>
      <c r="O71" s="1503"/>
      <c r="P71" s="1503"/>
      <c r="Q71" s="1503"/>
      <c r="R71" s="1503"/>
      <c r="S71" s="1503"/>
      <c r="T71" s="1503"/>
      <c r="U71" s="1503"/>
      <c r="V71" s="1503"/>
      <c r="W71" s="1503"/>
      <c r="X71" s="1503"/>
      <c r="Y71" s="1503"/>
      <c r="Z71" s="1503"/>
      <c r="AA71" s="1503"/>
      <c r="AB71" s="1503"/>
      <c r="AC71" s="1503"/>
      <c r="AD71" s="1503"/>
      <c r="AE71" s="1504"/>
      <c r="AF71" s="1159"/>
    </row>
    <row r="72" spans="1:32" ht="16.8" x14ac:dyDescent="0.3">
      <c r="A72" s="827" t="s">
        <v>26</v>
      </c>
      <c r="B72" s="880">
        <v>0</v>
      </c>
      <c r="C72" s="880"/>
      <c r="D72" s="880"/>
      <c r="E72" s="880"/>
      <c r="F72" s="881"/>
      <c r="G72" s="881"/>
      <c r="H72" s="909"/>
      <c r="I72" s="909"/>
      <c r="J72" s="909"/>
      <c r="K72" s="909"/>
      <c r="L72" s="909"/>
      <c r="M72" s="909"/>
      <c r="N72" s="909"/>
      <c r="O72" s="909"/>
      <c r="P72" s="909"/>
      <c r="Q72" s="909"/>
      <c r="R72" s="909"/>
      <c r="S72" s="909"/>
      <c r="T72" s="909"/>
      <c r="U72" s="909"/>
      <c r="V72" s="909"/>
      <c r="W72" s="909"/>
      <c r="X72" s="909"/>
      <c r="Y72" s="909"/>
      <c r="Z72" s="909"/>
      <c r="AA72" s="909"/>
      <c r="AB72" s="909"/>
      <c r="AC72" s="909"/>
      <c r="AD72" s="910"/>
      <c r="AE72" s="888"/>
      <c r="AF72" s="837"/>
    </row>
    <row r="73" spans="1:32" ht="18" x14ac:dyDescent="0.3">
      <c r="A73" s="1502" t="s">
        <v>544</v>
      </c>
      <c r="B73" s="1503"/>
      <c r="C73" s="1503"/>
      <c r="D73" s="1503"/>
      <c r="E73" s="1503"/>
      <c r="F73" s="1503"/>
      <c r="G73" s="1503"/>
      <c r="H73" s="1503"/>
      <c r="I73" s="1503"/>
      <c r="J73" s="1503"/>
      <c r="K73" s="1503"/>
      <c r="L73" s="1503"/>
      <c r="M73" s="1503"/>
      <c r="N73" s="1503"/>
      <c r="O73" s="1503"/>
      <c r="P73" s="1503"/>
      <c r="Q73" s="1503"/>
      <c r="R73" s="1503"/>
      <c r="S73" s="1503"/>
      <c r="T73" s="1503"/>
      <c r="U73" s="1503"/>
      <c r="V73" s="1503"/>
      <c r="W73" s="1503"/>
      <c r="X73" s="1503"/>
      <c r="Y73" s="1503"/>
      <c r="Z73" s="1503"/>
      <c r="AA73" s="1503"/>
      <c r="AB73" s="1503"/>
      <c r="AC73" s="1503"/>
      <c r="AD73" s="1503"/>
      <c r="AE73" s="1504"/>
      <c r="AF73" s="1159"/>
    </row>
    <row r="74" spans="1:32" ht="16.8" x14ac:dyDescent="0.3">
      <c r="A74" s="827" t="s">
        <v>26</v>
      </c>
      <c r="B74" s="880">
        <v>0</v>
      </c>
      <c r="C74" s="880"/>
      <c r="D74" s="880"/>
      <c r="E74" s="880"/>
      <c r="F74" s="881"/>
      <c r="G74" s="881"/>
      <c r="H74" s="909"/>
      <c r="I74" s="909"/>
      <c r="J74" s="909"/>
      <c r="K74" s="909"/>
      <c r="L74" s="909"/>
      <c r="M74" s="909"/>
      <c r="N74" s="909"/>
      <c r="O74" s="909"/>
      <c r="P74" s="909"/>
      <c r="Q74" s="909"/>
      <c r="R74" s="909"/>
      <c r="S74" s="909"/>
      <c r="T74" s="909"/>
      <c r="U74" s="909"/>
      <c r="V74" s="909"/>
      <c r="W74" s="909"/>
      <c r="X74" s="909"/>
      <c r="Y74" s="909"/>
      <c r="Z74" s="909"/>
      <c r="AA74" s="909"/>
      <c r="AB74" s="909"/>
      <c r="AC74" s="909"/>
      <c r="AD74" s="910"/>
      <c r="AE74" s="888"/>
      <c r="AF74" s="837"/>
    </row>
    <row r="75" spans="1:32" ht="18" x14ac:dyDescent="0.3">
      <c r="A75" s="1502" t="s">
        <v>545</v>
      </c>
      <c r="B75" s="1503"/>
      <c r="C75" s="1503"/>
      <c r="D75" s="1503"/>
      <c r="E75" s="1503"/>
      <c r="F75" s="1503"/>
      <c r="G75" s="1503"/>
      <c r="H75" s="1503"/>
      <c r="I75" s="1503"/>
      <c r="J75" s="1503"/>
      <c r="K75" s="1503"/>
      <c r="L75" s="1503"/>
      <c r="M75" s="1503"/>
      <c r="N75" s="1503"/>
      <c r="O75" s="1503"/>
      <c r="P75" s="1503"/>
      <c r="Q75" s="1503"/>
      <c r="R75" s="1503"/>
      <c r="S75" s="1503"/>
      <c r="T75" s="1503"/>
      <c r="U75" s="1503"/>
      <c r="V75" s="1503"/>
      <c r="W75" s="1503"/>
      <c r="X75" s="1503"/>
      <c r="Y75" s="1503"/>
      <c r="Z75" s="1503"/>
      <c r="AA75" s="1503"/>
      <c r="AB75" s="1503"/>
      <c r="AC75" s="1503"/>
      <c r="AD75" s="1503"/>
      <c r="AE75" s="1504"/>
      <c r="AF75" s="1159"/>
    </row>
    <row r="76" spans="1:32" ht="16.8" x14ac:dyDescent="0.3">
      <c r="A76" s="827" t="s">
        <v>26</v>
      </c>
      <c r="B76" s="880">
        <v>0</v>
      </c>
      <c r="C76" s="880"/>
      <c r="D76" s="880"/>
      <c r="E76" s="880"/>
      <c r="F76" s="881"/>
      <c r="G76" s="881"/>
      <c r="H76" s="909"/>
      <c r="I76" s="909"/>
      <c r="J76" s="909"/>
      <c r="K76" s="909"/>
      <c r="L76" s="909"/>
      <c r="M76" s="909"/>
      <c r="N76" s="909"/>
      <c r="O76" s="909"/>
      <c r="P76" s="909"/>
      <c r="Q76" s="909"/>
      <c r="R76" s="909"/>
      <c r="S76" s="909"/>
      <c r="T76" s="909"/>
      <c r="U76" s="909"/>
      <c r="V76" s="909"/>
      <c r="W76" s="909"/>
      <c r="X76" s="909"/>
      <c r="Y76" s="909"/>
      <c r="Z76" s="909"/>
      <c r="AA76" s="909"/>
      <c r="AB76" s="909"/>
      <c r="AC76" s="909"/>
      <c r="AD76" s="910"/>
      <c r="AE76" s="888"/>
      <c r="AF76" s="837"/>
    </row>
    <row r="77" spans="1:32" ht="18" x14ac:dyDescent="0.3">
      <c r="A77" s="1502" t="s">
        <v>546</v>
      </c>
      <c r="B77" s="1503"/>
      <c r="C77" s="1503"/>
      <c r="D77" s="1503"/>
      <c r="E77" s="1503"/>
      <c r="F77" s="1503"/>
      <c r="G77" s="1503"/>
      <c r="H77" s="1503"/>
      <c r="I77" s="1503"/>
      <c r="J77" s="1503"/>
      <c r="K77" s="1503"/>
      <c r="L77" s="1503"/>
      <c r="M77" s="1503"/>
      <c r="N77" s="1503"/>
      <c r="O77" s="1503"/>
      <c r="P77" s="1503"/>
      <c r="Q77" s="1503"/>
      <c r="R77" s="1503"/>
      <c r="S77" s="1503"/>
      <c r="T77" s="1503"/>
      <c r="U77" s="1503"/>
      <c r="V77" s="1503"/>
      <c r="W77" s="1503"/>
      <c r="X77" s="1503"/>
      <c r="Y77" s="1503"/>
      <c r="Z77" s="1503"/>
      <c r="AA77" s="1503"/>
      <c r="AB77" s="1503"/>
      <c r="AC77" s="1503"/>
      <c r="AD77" s="1503"/>
      <c r="AE77" s="1504"/>
      <c r="AF77" s="1159"/>
    </row>
    <row r="78" spans="1:32" ht="16.8" x14ac:dyDescent="0.3">
      <c r="A78" s="827" t="s">
        <v>26</v>
      </c>
      <c r="B78" s="880">
        <v>0</v>
      </c>
      <c r="C78" s="880"/>
      <c r="D78" s="880"/>
      <c r="E78" s="880"/>
      <c r="F78" s="881"/>
      <c r="G78" s="881"/>
      <c r="H78" s="909"/>
      <c r="I78" s="909"/>
      <c r="J78" s="909"/>
      <c r="K78" s="909"/>
      <c r="L78" s="909"/>
      <c r="M78" s="909"/>
      <c r="N78" s="909"/>
      <c r="O78" s="909"/>
      <c r="P78" s="909"/>
      <c r="Q78" s="909"/>
      <c r="R78" s="909"/>
      <c r="S78" s="909"/>
      <c r="T78" s="909"/>
      <c r="U78" s="909"/>
      <c r="V78" s="909"/>
      <c r="W78" s="909"/>
      <c r="X78" s="909"/>
      <c r="Y78" s="909"/>
      <c r="Z78" s="909"/>
      <c r="AA78" s="909"/>
      <c r="AB78" s="909"/>
      <c r="AC78" s="909"/>
      <c r="AD78" s="910"/>
      <c r="AE78" s="888"/>
      <c r="AF78" s="837"/>
    </row>
    <row r="79" spans="1:32" ht="20.399999999999999" x14ac:dyDescent="0.3">
      <c r="A79" s="1498" t="s">
        <v>547</v>
      </c>
      <c r="B79" s="1517"/>
      <c r="C79" s="1517"/>
      <c r="D79" s="1517"/>
      <c r="E79" s="1517"/>
      <c r="F79" s="1517"/>
      <c r="G79" s="1517"/>
      <c r="H79" s="1517"/>
      <c r="I79" s="1517"/>
      <c r="J79" s="1517"/>
      <c r="K79" s="1517"/>
      <c r="L79" s="1517"/>
      <c r="M79" s="1517"/>
      <c r="N79" s="1517"/>
      <c r="O79" s="1517"/>
      <c r="P79" s="1517"/>
      <c r="Q79" s="1517"/>
      <c r="R79" s="1517"/>
      <c r="S79" s="1517"/>
      <c r="T79" s="1517"/>
      <c r="U79" s="1517"/>
      <c r="V79" s="1517"/>
      <c r="W79" s="1517"/>
      <c r="X79" s="1517"/>
      <c r="Y79" s="1517"/>
      <c r="Z79" s="1517"/>
      <c r="AA79" s="1517"/>
      <c r="AB79" s="1889"/>
      <c r="AC79" s="1517"/>
      <c r="AD79" s="1889"/>
      <c r="AE79" s="1518"/>
      <c r="AF79" s="837"/>
    </row>
    <row r="80" spans="1:32" ht="16.8" x14ac:dyDescent="0.3">
      <c r="A80" s="827" t="s">
        <v>26</v>
      </c>
      <c r="B80" s="880">
        <v>0</v>
      </c>
      <c r="C80" s="880"/>
      <c r="D80" s="880"/>
      <c r="E80" s="880"/>
      <c r="F80" s="881"/>
      <c r="G80" s="881"/>
      <c r="H80" s="909"/>
      <c r="I80" s="909"/>
      <c r="J80" s="909"/>
      <c r="K80" s="909"/>
      <c r="L80" s="909"/>
      <c r="M80" s="909"/>
      <c r="N80" s="909"/>
      <c r="O80" s="909"/>
      <c r="P80" s="909"/>
      <c r="Q80" s="909"/>
      <c r="R80" s="909"/>
      <c r="S80" s="909"/>
      <c r="T80" s="909"/>
      <c r="U80" s="909"/>
      <c r="V80" s="909"/>
      <c r="W80" s="909"/>
      <c r="X80" s="909"/>
      <c r="Y80" s="909"/>
      <c r="Z80" s="909"/>
      <c r="AA80" s="909"/>
      <c r="AB80" s="909"/>
      <c r="AC80" s="909"/>
      <c r="AD80" s="910"/>
      <c r="AE80" s="888"/>
      <c r="AF80" s="837"/>
    </row>
    <row r="81" spans="1:32" ht="218.4" x14ac:dyDescent="0.3">
      <c r="A81" s="907" t="s">
        <v>526</v>
      </c>
      <c r="B81" s="898">
        <f>B82+B83+B84</f>
        <v>513.6</v>
      </c>
      <c r="C81" s="898">
        <f t="shared" ref="C81:AE81" si="23">C82+C83+C84</f>
        <v>189.846</v>
      </c>
      <c r="D81" s="898">
        <f t="shared" si="23"/>
        <v>469.4</v>
      </c>
      <c r="E81" s="898">
        <f t="shared" si="23"/>
        <v>479.6</v>
      </c>
      <c r="F81" s="898">
        <f>E81/B81*100</f>
        <v>93.380062305295951</v>
      </c>
      <c r="G81" s="898">
        <f>E81/C81*100</f>
        <v>252.62581250065844</v>
      </c>
      <c r="H81" s="898">
        <f t="shared" si="23"/>
        <v>0</v>
      </c>
      <c r="I81" s="898">
        <f t="shared" si="23"/>
        <v>0</v>
      </c>
      <c r="J81" s="898">
        <f t="shared" si="23"/>
        <v>0</v>
      </c>
      <c r="K81" s="898">
        <f t="shared" si="23"/>
        <v>0</v>
      </c>
      <c r="L81" s="898">
        <f t="shared" si="23"/>
        <v>189.846</v>
      </c>
      <c r="M81" s="898">
        <f t="shared" si="23"/>
        <v>119</v>
      </c>
      <c r="N81" s="898">
        <f t="shared" si="23"/>
        <v>0</v>
      </c>
      <c r="O81" s="898">
        <f t="shared" si="23"/>
        <v>0</v>
      </c>
      <c r="P81" s="898">
        <f t="shared" si="23"/>
        <v>0</v>
      </c>
      <c r="Q81" s="898">
        <f t="shared" si="23"/>
        <v>40.6</v>
      </c>
      <c r="R81" s="898">
        <f t="shared" si="23"/>
        <v>0</v>
      </c>
      <c r="S81" s="898">
        <f t="shared" si="23"/>
        <v>0</v>
      </c>
      <c r="T81" s="898">
        <f t="shared" si="23"/>
        <v>0</v>
      </c>
      <c r="U81" s="898">
        <f t="shared" si="23"/>
        <v>0</v>
      </c>
      <c r="V81" s="898">
        <f t="shared" si="23"/>
        <v>0</v>
      </c>
      <c r="W81" s="898">
        <f t="shared" si="23"/>
        <v>0</v>
      </c>
      <c r="X81" s="898">
        <f t="shared" si="23"/>
        <v>13.954000000000001</v>
      </c>
      <c r="Y81" s="898">
        <f t="shared" si="23"/>
        <v>0</v>
      </c>
      <c r="Z81" s="898">
        <f t="shared" si="23"/>
        <v>0</v>
      </c>
      <c r="AA81" s="898">
        <f t="shared" si="23"/>
        <v>0</v>
      </c>
      <c r="AB81" s="898">
        <f t="shared" si="23"/>
        <v>309.8</v>
      </c>
      <c r="AC81" s="898">
        <f t="shared" si="23"/>
        <v>320</v>
      </c>
      <c r="AD81" s="898">
        <f t="shared" si="23"/>
        <v>0</v>
      </c>
      <c r="AE81" s="898">
        <f t="shared" si="23"/>
        <v>0</v>
      </c>
      <c r="AF81" s="1159"/>
    </row>
    <row r="82" spans="1:32" ht="16.8" x14ac:dyDescent="0.3">
      <c r="A82" s="833" t="s">
        <v>29</v>
      </c>
      <c r="B82" s="882"/>
      <c r="C82" s="882"/>
      <c r="D82" s="882"/>
      <c r="E82" s="882"/>
      <c r="F82" s="880"/>
      <c r="G82" s="880"/>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1159"/>
    </row>
    <row r="83" spans="1:32" ht="33.6" x14ac:dyDescent="0.3">
      <c r="A83" s="833" t="s">
        <v>93</v>
      </c>
      <c r="B83" s="882">
        <f>B62+B34+B27+B20+B13</f>
        <v>0</v>
      </c>
      <c r="C83" s="882">
        <f>C62+C34+C27+C20+C13</f>
        <v>0</v>
      </c>
      <c r="D83" s="882">
        <f>D62+D34+D27+D20+D13</f>
        <v>0</v>
      </c>
      <c r="E83" s="882">
        <f>E62+E34+E27+E20+E13</f>
        <v>0</v>
      </c>
      <c r="F83" s="880"/>
      <c r="G83" s="880"/>
      <c r="H83" s="882">
        <f t="shared" ref="H83:AE83" si="24">H62+H34+H27+H20+H13</f>
        <v>0</v>
      </c>
      <c r="I83" s="882">
        <f t="shared" si="24"/>
        <v>0</v>
      </c>
      <c r="J83" s="882">
        <f t="shared" si="24"/>
        <v>0</v>
      </c>
      <c r="K83" s="882">
        <f t="shared" si="24"/>
        <v>0</v>
      </c>
      <c r="L83" s="882">
        <f t="shared" si="24"/>
        <v>0</v>
      </c>
      <c r="M83" s="882">
        <f t="shared" si="24"/>
        <v>0</v>
      </c>
      <c r="N83" s="882">
        <f t="shared" si="24"/>
        <v>0</v>
      </c>
      <c r="O83" s="882">
        <f t="shared" si="24"/>
        <v>0</v>
      </c>
      <c r="P83" s="882">
        <f t="shared" si="24"/>
        <v>0</v>
      </c>
      <c r="Q83" s="882">
        <f t="shared" si="24"/>
        <v>0</v>
      </c>
      <c r="R83" s="882">
        <f t="shared" si="24"/>
        <v>0</v>
      </c>
      <c r="S83" s="882">
        <f t="shared" si="24"/>
        <v>0</v>
      </c>
      <c r="T83" s="882">
        <f t="shared" si="24"/>
        <v>0</v>
      </c>
      <c r="U83" s="882">
        <f t="shared" si="24"/>
        <v>0</v>
      </c>
      <c r="V83" s="882">
        <f t="shared" si="24"/>
        <v>0</v>
      </c>
      <c r="W83" s="882">
        <f t="shared" si="24"/>
        <v>0</v>
      </c>
      <c r="X83" s="882">
        <f t="shared" si="24"/>
        <v>0</v>
      </c>
      <c r="Y83" s="882">
        <f t="shared" si="24"/>
        <v>0</v>
      </c>
      <c r="Z83" s="882">
        <f t="shared" si="24"/>
        <v>0</v>
      </c>
      <c r="AA83" s="882">
        <f t="shared" si="24"/>
        <v>0</v>
      </c>
      <c r="AB83" s="882">
        <f t="shared" si="24"/>
        <v>0</v>
      </c>
      <c r="AC83" s="882">
        <f t="shared" si="24"/>
        <v>0</v>
      </c>
      <c r="AD83" s="882">
        <f t="shared" si="24"/>
        <v>0</v>
      </c>
      <c r="AE83" s="882">
        <f t="shared" si="24"/>
        <v>0</v>
      </c>
      <c r="AF83" s="1159"/>
    </row>
    <row r="84" spans="1:32" ht="16.8" x14ac:dyDescent="0.3">
      <c r="A84" s="833" t="s">
        <v>28</v>
      </c>
      <c r="B84" s="882">
        <f>B14+B21+B28+B35+B63</f>
        <v>513.6</v>
      </c>
      <c r="C84" s="882">
        <f t="shared" ref="C84:H84" si="25">C14+C21+C28+C35+C63</f>
        <v>189.846</v>
      </c>
      <c r="D84" s="882">
        <f t="shared" si="25"/>
        <v>469.4</v>
      </c>
      <c r="E84" s="882">
        <f t="shared" si="25"/>
        <v>479.6</v>
      </c>
      <c r="F84" s="882">
        <f t="shared" ref="F84" si="26">E84/B84*100</f>
        <v>93.380062305295951</v>
      </c>
      <c r="G84" s="882">
        <f t="shared" ref="G84" si="27">E84/C84*100</f>
        <v>252.62581250065844</v>
      </c>
      <c r="H84" s="882">
        <f t="shared" si="25"/>
        <v>0</v>
      </c>
      <c r="I84" s="882">
        <f t="shared" ref="I84:AE84" si="28">I11+I18+I25+I32+I60</f>
        <v>0</v>
      </c>
      <c r="J84" s="882">
        <f t="shared" si="28"/>
        <v>0</v>
      </c>
      <c r="K84" s="882">
        <f t="shared" si="28"/>
        <v>0</v>
      </c>
      <c r="L84" s="882">
        <f t="shared" si="28"/>
        <v>189.846</v>
      </c>
      <c r="M84" s="882">
        <f t="shared" si="28"/>
        <v>119</v>
      </c>
      <c r="N84" s="882">
        <f t="shared" si="28"/>
        <v>0</v>
      </c>
      <c r="O84" s="882">
        <f t="shared" si="28"/>
        <v>0</v>
      </c>
      <c r="P84" s="882">
        <f t="shared" si="28"/>
        <v>0</v>
      </c>
      <c r="Q84" s="882">
        <f t="shared" si="28"/>
        <v>40.6</v>
      </c>
      <c r="R84" s="882">
        <f t="shared" si="28"/>
        <v>0</v>
      </c>
      <c r="S84" s="882">
        <f t="shared" si="28"/>
        <v>0</v>
      </c>
      <c r="T84" s="882">
        <f t="shared" si="28"/>
        <v>0</v>
      </c>
      <c r="U84" s="882">
        <f t="shared" si="28"/>
        <v>0</v>
      </c>
      <c r="V84" s="882">
        <f t="shared" si="28"/>
        <v>0</v>
      </c>
      <c r="W84" s="882">
        <f t="shared" si="28"/>
        <v>0</v>
      </c>
      <c r="X84" s="882">
        <f t="shared" si="28"/>
        <v>13.954000000000001</v>
      </c>
      <c r="Y84" s="882">
        <f t="shared" si="28"/>
        <v>0</v>
      </c>
      <c r="Z84" s="882">
        <f t="shared" si="28"/>
        <v>0</v>
      </c>
      <c r="AA84" s="882">
        <f t="shared" si="28"/>
        <v>0</v>
      </c>
      <c r="AB84" s="882">
        <f t="shared" si="28"/>
        <v>309.8</v>
      </c>
      <c r="AC84" s="882">
        <f t="shared" si="28"/>
        <v>320</v>
      </c>
      <c r="AD84" s="882">
        <f t="shared" si="28"/>
        <v>0</v>
      </c>
      <c r="AE84" s="882">
        <f t="shared" si="28"/>
        <v>0</v>
      </c>
      <c r="AF84" s="1159"/>
    </row>
    <row r="85" spans="1:32" ht="50.4" x14ac:dyDescent="0.3">
      <c r="A85" s="833" t="s">
        <v>94</v>
      </c>
      <c r="B85" s="882"/>
      <c r="C85" s="882"/>
      <c r="D85" s="882"/>
      <c r="E85" s="882"/>
      <c r="F85" s="883"/>
      <c r="G85" s="883"/>
      <c r="H85" s="884"/>
      <c r="I85" s="884"/>
      <c r="J85" s="884"/>
      <c r="K85" s="884"/>
      <c r="L85" s="884"/>
      <c r="M85" s="884"/>
      <c r="N85" s="884"/>
      <c r="O85" s="884"/>
      <c r="P85" s="884"/>
      <c r="Q85" s="884"/>
      <c r="R85" s="884"/>
      <c r="S85" s="884"/>
      <c r="T85" s="884"/>
      <c r="U85" s="884"/>
      <c r="V85" s="884"/>
      <c r="W85" s="884"/>
      <c r="X85" s="884"/>
      <c r="Y85" s="884"/>
      <c r="Z85" s="884"/>
      <c r="AA85" s="884"/>
      <c r="AB85" s="884"/>
      <c r="AC85" s="884"/>
      <c r="AD85" s="884"/>
      <c r="AE85" s="884"/>
      <c r="AF85" s="1159"/>
    </row>
    <row r="86" spans="1:32" ht="16.8" x14ac:dyDescent="0.3">
      <c r="A86" s="833" t="s">
        <v>30</v>
      </c>
      <c r="B86" s="882"/>
      <c r="C86" s="882"/>
      <c r="D86" s="882"/>
      <c r="E86" s="882"/>
      <c r="F86" s="883"/>
      <c r="G86" s="883"/>
      <c r="H86" s="884"/>
      <c r="I86" s="884"/>
      <c r="J86" s="884"/>
      <c r="K86" s="884"/>
      <c r="L86" s="884"/>
      <c r="M86" s="884"/>
      <c r="N86" s="884"/>
      <c r="O86" s="884"/>
      <c r="P86" s="884"/>
      <c r="Q86" s="884"/>
      <c r="R86" s="884"/>
      <c r="S86" s="884"/>
      <c r="T86" s="884"/>
      <c r="U86" s="884"/>
      <c r="V86" s="884"/>
      <c r="W86" s="884"/>
      <c r="X86" s="884"/>
      <c r="Y86" s="884"/>
      <c r="Z86" s="884"/>
      <c r="AA86" s="884"/>
      <c r="AB86" s="884"/>
      <c r="AC86" s="884"/>
      <c r="AD86" s="884"/>
      <c r="AE86" s="884"/>
      <c r="AF86" s="1159"/>
    </row>
    <row r="87" spans="1:32" ht="20.399999999999999" x14ac:dyDescent="0.3">
      <c r="A87" s="1901" t="s">
        <v>527</v>
      </c>
      <c r="B87" s="1902"/>
      <c r="C87" s="1902"/>
      <c r="D87" s="1902"/>
      <c r="E87" s="1902"/>
      <c r="F87" s="1902"/>
      <c r="G87" s="1902"/>
      <c r="H87" s="1902"/>
      <c r="I87" s="1902"/>
      <c r="J87" s="1902"/>
      <c r="K87" s="1902"/>
      <c r="L87" s="1902"/>
      <c r="M87" s="1902"/>
      <c r="N87" s="1902"/>
      <c r="O87" s="1902"/>
      <c r="P87" s="1902"/>
      <c r="Q87" s="1902"/>
      <c r="R87" s="1902"/>
      <c r="S87" s="1902"/>
      <c r="T87" s="1902"/>
      <c r="U87" s="1902"/>
      <c r="V87" s="1902"/>
      <c r="W87" s="1902"/>
      <c r="X87" s="1902"/>
      <c r="Y87" s="1902"/>
      <c r="Z87" s="1902"/>
      <c r="AA87" s="1902"/>
      <c r="AB87" s="1902"/>
      <c r="AC87" s="1902"/>
      <c r="AD87" s="1902"/>
      <c r="AE87" s="1903"/>
      <c r="AF87" s="1157"/>
    </row>
    <row r="88" spans="1:32" ht="20.399999999999999" x14ac:dyDescent="0.3">
      <c r="A88" s="1498" t="s">
        <v>528</v>
      </c>
      <c r="B88" s="1517"/>
      <c r="C88" s="1517"/>
      <c r="D88" s="1517"/>
      <c r="E88" s="1517"/>
      <c r="F88" s="1517"/>
      <c r="G88" s="1517"/>
      <c r="H88" s="1517"/>
      <c r="I88" s="1517"/>
      <c r="J88" s="1517"/>
      <c r="K88" s="1517"/>
      <c r="L88" s="1517"/>
      <c r="M88" s="1517"/>
      <c r="N88" s="1517"/>
      <c r="O88" s="1517"/>
      <c r="P88" s="1517"/>
      <c r="Q88" s="1517"/>
      <c r="R88" s="1517"/>
      <c r="S88" s="1517"/>
      <c r="T88" s="1517"/>
      <c r="U88" s="1517"/>
      <c r="V88" s="1517"/>
      <c r="W88" s="1517"/>
      <c r="X88" s="1517"/>
      <c r="Y88" s="1517"/>
      <c r="Z88" s="1517"/>
      <c r="AA88" s="1517"/>
      <c r="AB88" s="1889"/>
      <c r="AC88" s="1517"/>
      <c r="AD88" s="1889"/>
      <c r="AE88" s="1518"/>
      <c r="AF88" s="1159"/>
    </row>
    <row r="89" spans="1:32" ht="16.8" x14ac:dyDescent="0.3">
      <c r="A89" s="827" t="s">
        <v>26</v>
      </c>
      <c r="B89" s="880">
        <f>B90+B91+B92</f>
        <v>89</v>
      </c>
      <c r="C89" s="880">
        <f>C90+C91+C92</f>
        <v>80</v>
      </c>
      <c r="D89" s="880">
        <f>D90+D91+D92</f>
        <v>89</v>
      </c>
      <c r="E89" s="880">
        <f>E90+E91+E92</f>
        <v>66.2</v>
      </c>
      <c r="F89" s="881">
        <f t="shared" ref="F89:F92" si="29">E89/B89</f>
        <v>0.74382022471910114</v>
      </c>
      <c r="G89" s="881">
        <f t="shared" ref="G89:G92" si="30">E89/C89</f>
        <v>0.82750000000000001</v>
      </c>
      <c r="H89" s="880">
        <f t="shared" ref="H89:AE89" si="31">H90+H91+H92</f>
        <v>0</v>
      </c>
      <c r="I89" s="880">
        <f t="shared" si="31"/>
        <v>0</v>
      </c>
      <c r="J89" s="880">
        <f t="shared" si="31"/>
        <v>0</v>
      </c>
      <c r="K89" s="880">
        <f t="shared" si="31"/>
        <v>0</v>
      </c>
      <c r="L89" s="880">
        <f t="shared" si="31"/>
        <v>80</v>
      </c>
      <c r="M89" s="880">
        <f t="shared" si="31"/>
        <v>0</v>
      </c>
      <c r="N89" s="880">
        <f t="shared" si="31"/>
        <v>0</v>
      </c>
      <c r="O89" s="880">
        <f t="shared" si="31"/>
        <v>57.2</v>
      </c>
      <c r="P89" s="880">
        <f t="shared" si="31"/>
        <v>0</v>
      </c>
      <c r="Q89" s="880">
        <f t="shared" si="31"/>
        <v>0</v>
      </c>
      <c r="R89" s="880">
        <f t="shared" si="31"/>
        <v>0</v>
      </c>
      <c r="S89" s="880">
        <f t="shared" si="31"/>
        <v>0</v>
      </c>
      <c r="T89" s="880">
        <f t="shared" si="31"/>
        <v>0</v>
      </c>
      <c r="U89" s="880">
        <f t="shared" si="31"/>
        <v>0</v>
      </c>
      <c r="V89" s="880">
        <f t="shared" si="31"/>
        <v>0</v>
      </c>
      <c r="W89" s="880">
        <f t="shared" si="31"/>
        <v>0</v>
      </c>
      <c r="X89" s="880">
        <f t="shared" si="31"/>
        <v>9</v>
      </c>
      <c r="Y89" s="880">
        <v>9</v>
      </c>
      <c r="Z89" s="880">
        <f t="shared" si="31"/>
        <v>0</v>
      </c>
      <c r="AA89" s="880">
        <f t="shared" si="31"/>
        <v>0</v>
      </c>
      <c r="AB89" s="880">
        <f t="shared" si="31"/>
        <v>0</v>
      </c>
      <c r="AC89" s="880">
        <v>15</v>
      </c>
      <c r="AD89" s="880">
        <f t="shared" si="31"/>
        <v>0</v>
      </c>
      <c r="AE89" s="880">
        <f t="shared" si="31"/>
        <v>0</v>
      </c>
      <c r="AF89" s="837"/>
    </row>
    <row r="90" spans="1:32" ht="16.8" x14ac:dyDescent="0.3">
      <c r="A90" s="829" t="s">
        <v>29</v>
      </c>
      <c r="B90" s="882">
        <f>B97+B104+B111+B118+B125+B132</f>
        <v>0</v>
      </c>
      <c r="C90" s="882">
        <v>0</v>
      </c>
      <c r="D90" s="882">
        <v>0</v>
      </c>
      <c r="E90" s="882">
        <v>0</v>
      </c>
      <c r="F90" s="883" t="e">
        <f t="shared" si="29"/>
        <v>#DIV/0!</v>
      </c>
      <c r="G90" s="883" t="e">
        <f t="shared" si="30"/>
        <v>#DIV/0!</v>
      </c>
      <c r="H90" s="882">
        <f>H97+H104+H111+H118+H125+H132</f>
        <v>0</v>
      </c>
      <c r="I90" s="882">
        <f t="shared" ref="I90:AE90" si="32">I97+I104+I111+I118+I125+I132</f>
        <v>0</v>
      </c>
      <c r="J90" s="882">
        <f t="shared" si="32"/>
        <v>0</v>
      </c>
      <c r="K90" s="882">
        <f t="shared" si="32"/>
        <v>0</v>
      </c>
      <c r="L90" s="882">
        <f t="shared" si="32"/>
        <v>0</v>
      </c>
      <c r="M90" s="882">
        <f t="shared" si="32"/>
        <v>0</v>
      </c>
      <c r="N90" s="882">
        <f t="shared" si="32"/>
        <v>0</v>
      </c>
      <c r="O90" s="882">
        <f t="shared" si="32"/>
        <v>0</v>
      </c>
      <c r="P90" s="882">
        <f t="shared" si="32"/>
        <v>0</v>
      </c>
      <c r="Q90" s="882">
        <f t="shared" si="32"/>
        <v>0</v>
      </c>
      <c r="R90" s="882">
        <f t="shared" si="32"/>
        <v>0</v>
      </c>
      <c r="S90" s="882">
        <f t="shared" si="32"/>
        <v>0</v>
      </c>
      <c r="T90" s="882">
        <f t="shared" si="32"/>
        <v>0</v>
      </c>
      <c r="U90" s="882">
        <f t="shared" si="32"/>
        <v>0</v>
      </c>
      <c r="V90" s="882">
        <f t="shared" si="32"/>
        <v>0</v>
      </c>
      <c r="W90" s="882">
        <f t="shared" si="32"/>
        <v>0</v>
      </c>
      <c r="X90" s="882">
        <f t="shared" si="32"/>
        <v>0</v>
      </c>
      <c r="Y90" s="882">
        <f t="shared" si="32"/>
        <v>0</v>
      </c>
      <c r="Z90" s="882">
        <f t="shared" si="32"/>
        <v>0</v>
      </c>
      <c r="AA90" s="882">
        <f t="shared" si="32"/>
        <v>0</v>
      </c>
      <c r="AB90" s="882">
        <f t="shared" si="32"/>
        <v>0</v>
      </c>
      <c r="AC90" s="882">
        <f t="shared" si="32"/>
        <v>0</v>
      </c>
      <c r="AD90" s="882">
        <f t="shared" si="32"/>
        <v>0</v>
      </c>
      <c r="AE90" s="882">
        <f t="shared" si="32"/>
        <v>0</v>
      </c>
      <c r="AF90" s="1159"/>
    </row>
    <row r="91" spans="1:32" ht="33.6" x14ac:dyDescent="0.3">
      <c r="A91" s="833" t="s">
        <v>93</v>
      </c>
      <c r="B91" s="882">
        <f>H91+J91+L91+N91+P91+R91+T91+V91+X91+Z91+AB91+AD91</f>
        <v>0</v>
      </c>
      <c r="C91" s="882">
        <v>0</v>
      </c>
      <c r="D91" s="882">
        <v>0</v>
      </c>
      <c r="E91" s="882">
        <v>0</v>
      </c>
      <c r="F91" s="883" t="e">
        <f t="shared" si="29"/>
        <v>#DIV/0!</v>
      </c>
      <c r="G91" s="883" t="e">
        <f t="shared" si="30"/>
        <v>#DIV/0!</v>
      </c>
      <c r="H91" s="882">
        <f>J91+L91+N91+P91+R91+T91+V91+X91+Z91+AB91+AD91+AE91</f>
        <v>0</v>
      </c>
      <c r="I91" s="882">
        <f t="shared" ref="I91:AE91" si="33">K91+M91+O91+Q91+S91+U91+W91+Y91+AA91+AC91+AE91+AF91</f>
        <v>0</v>
      </c>
      <c r="J91" s="882">
        <f t="shared" si="33"/>
        <v>0</v>
      </c>
      <c r="K91" s="882">
        <f t="shared" si="33"/>
        <v>0</v>
      </c>
      <c r="L91" s="882">
        <f t="shared" si="33"/>
        <v>0</v>
      </c>
      <c r="M91" s="882">
        <f t="shared" si="33"/>
        <v>0</v>
      </c>
      <c r="N91" s="882">
        <f t="shared" si="33"/>
        <v>0</v>
      </c>
      <c r="O91" s="882">
        <f t="shared" si="33"/>
        <v>0</v>
      </c>
      <c r="P91" s="882">
        <f t="shared" si="33"/>
        <v>0</v>
      </c>
      <c r="Q91" s="882">
        <f t="shared" si="33"/>
        <v>0</v>
      </c>
      <c r="R91" s="882">
        <f t="shared" si="33"/>
        <v>0</v>
      </c>
      <c r="S91" s="882">
        <f t="shared" si="33"/>
        <v>0</v>
      </c>
      <c r="T91" s="882">
        <f t="shared" si="33"/>
        <v>0</v>
      </c>
      <c r="U91" s="882">
        <f t="shared" si="33"/>
        <v>0</v>
      </c>
      <c r="V91" s="882">
        <f t="shared" si="33"/>
        <v>0</v>
      </c>
      <c r="W91" s="882">
        <f t="shared" si="33"/>
        <v>0</v>
      </c>
      <c r="X91" s="882">
        <f t="shared" si="33"/>
        <v>0</v>
      </c>
      <c r="Y91" s="882">
        <f t="shared" si="33"/>
        <v>0</v>
      </c>
      <c r="Z91" s="882">
        <f t="shared" si="33"/>
        <v>0</v>
      </c>
      <c r="AA91" s="882">
        <f t="shared" si="33"/>
        <v>0</v>
      </c>
      <c r="AB91" s="882">
        <f t="shared" si="33"/>
        <v>0</v>
      </c>
      <c r="AC91" s="882">
        <f t="shared" si="33"/>
        <v>0</v>
      </c>
      <c r="AD91" s="882">
        <f t="shared" si="33"/>
        <v>0</v>
      </c>
      <c r="AE91" s="882">
        <f t="shared" si="33"/>
        <v>0</v>
      </c>
      <c r="AF91" s="1159"/>
    </row>
    <row r="92" spans="1:32" ht="16.8" x14ac:dyDescent="0.3">
      <c r="A92" s="829" t="s">
        <v>28</v>
      </c>
      <c r="B92" s="882">
        <f>B99+B106+B113+B120+B127+B134</f>
        <v>89</v>
      </c>
      <c r="C92" s="882">
        <f t="shared" ref="C92:E92" si="34">C99+C106+C113+C120+C127+C134</f>
        <v>80</v>
      </c>
      <c r="D92" s="882">
        <f t="shared" si="34"/>
        <v>89</v>
      </c>
      <c r="E92" s="882">
        <f t="shared" si="34"/>
        <v>66.2</v>
      </c>
      <c r="F92" s="883">
        <f t="shared" si="29"/>
        <v>0.74382022471910114</v>
      </c>
      <c r="G92" s="883">
        <f t="shared" si="30"/>
        <v>0.82750000000000001</v>
      </c>
      <c r="H92" s="882">
        <f>H99+H106+H113+H120+H127+H134</f>
        <v>0</v>
      </c>
      <c r="I92" s="882">
        <f t="shared" ref="I92:AE92" si="35">I99+I106+I113+I120+I127+I134</f>
        <v>0</v>
      </c>
      <c r="J92" s="882">
        <f t="shared" si="35"/>
        <v>0</v>
      </c>
      <c r="K92" s="882">
        <f t="shared" si="35"/>
        <v>0</v>
      </c>
      <c r="L92" s="882">
        <f t="shared" si="35"/>
        <v>80</v>
      </c>
      <c r="M92" s="882">
        <f t="shared" si="35"/>
        <v>0</v>
      </c>
      <c r="N92" s="882">
        <f t="shared" si="35"/>
        <v>0</v>
      </c>
      <c r="O92" s="882">
        <f t="shared" si="35"/>
        <v>57.2</v>
      </c>
      <c r="P92" s="882">
        <f t="shared" si="35"/>
        <v>0</v>
      </c>
      <c r="Q92" s="882">
        <f t="shared" si="35"/>
        <v>0</v>
      </c>
      <c r="R92" s="882">
        <f t="shared" si="35"/>
        <v>0</v>
      </c>
      <c r="S92" s="882">
        <f t="shared" si="35"/>
        <v>0</v>
      </c>
      <c r="T92" s="882">
        <f t="shared" si="35"/>
        <v>0</v>
      </c>
      <c r="U92" s="882">
        <f t="shared" si="35"/>
        <v>0</v>
      </c>
      <c r="V92" s="882">
        <f t="shared" si="35"/>
        <v>0</v>
      </c>
      <c r="W92" s="882">
        <f t="shared" si="35"/>
        <v>0</v>
      </c>
      <c r="X92" s="882">
        <f t="shared" si="35"/>
        <v>9</v>
      </c>
      <c r="Y92" s="882">
        <v>9</v>
      </c>
      <c r="Z92" s="882">
        <f t="shared" si="35"/>
        <v>0</v>
      </c>
      <c r="AA92" s="882">
        <f t="shared" si="35"/>
        <v>0</v>
      </c>
      <c r="AB92" s="882">
        <f t="shared" si="35"/>
        <v>0</v>
      </c>
      <c r="AC92" s="882">
        <f t="shared" si="35"/>
        <v>0</v>
      </c>
      <c r="AD92" s="882">
        <f t="shared" si="35"/>
        <v>0</v>
      </c>
      <c r="AE92" s="882">
        <f t="shared" si="35"/>
        <v>0</v>
      </c>
      <c r="AF92" s="1159"/>
    </row>
    <row r="93" spans="1:32" ht="50.4" x14ac:dyDescent="0.3">
      <c r="A93" s="834" t="s">
        <v>94</v>
      </c>
      <c r="B93" s="882"/>
      <c r="C93" s="882"/>
      <c r="D93" s="882"/>
      <c r="E93" s="882"/>
      <c r="F93" s="883"/>
      <c r="G93" s="883"/>
      <c r="H93" s="884"/>
      <c r="I93" s="884"/>
      <c r="J93" s="884"/>
      <c r="K93" s="884"/>
      <c r="L93" s="884"/>
      <c r="M93" s="884"/>
      <c r="N93" s="884"/>
      <c r="O93" s="884"/>
      <c r="P93" s="884"/>
      <c r="Q93" s="884"/>
      <c r="R93" s="884"/>
      <c r="S93" s="884"/>
      <c r="T93" s="884"/>
      <c r="U93" s="884"/>
      <c r="V93" s="884"/>
      <c r="W93" s="884"/>
      <c r="X93" s="884"/>
      <c r="Y93" s="884"/>
      <c r="Z93" s="884"/>
      <c r="AA93" s="884"/>
      <c r="AB93" s="884"/>
      <c r="AC93" s="884">
        <v>15</v>
      </c>
      <c r="AD93" s="885"/>
      <c r="AE93" s="886"/>
      <c r="AF93" s="1159"/>
    </row>
    <row r="94" spans="1:32" ht="16.8" x14ac:dyDescent="0.3">
      <c r="A94" s="829" t="s">
        <v>30</v>
      </c>
      <c r="B94" s="882"/>
      <c r="C94" s="882"/>
      <c r="D94" s="882"/>
      <c r="E94" s="882"/>
      <c r="F94" s="883"/>
      <c r="G94" s="883"/>
      <c r="H94" s="884"/>
      <c r="I94" s="884"/>
      <c r="J94" s="884"/>
      <c r="K94" s="884"/>
      <c r="L94" s="884"/>
      <c r="M94" s="884"/>
      <c r="N94" s="884"/>
      <c r="O94" s="884"/>
      <c r="P94" s="884"/>
      <c r="Q94" s="884"/>
      <c r="R94" s="884"/>
      <c r="S94" s="884"/>
      <c r="T94" s="884"/>
      <c r="U94" s="884"/>
      <c r="V94" s="884"/>
      <c r="W94" s="884"/>
      <c r="X94" s="884"/>
      <c r="Y94" s="884"/>
      <c r="Z94" s="884"/>
      <c r="AA94" s="884"/>
      <c r="AB94" s="884"/>
      <c r="AC94" s="884"/>
      <c r="AD94" s="885"/>
      <c r="AE94" s="886"/>
      <c r="AF94" s="1159"/>
    </row>
    <row r="95" spans="1:32" ht="18" x14ac:dyDescent="0.3">
      <c r="A95" s="1502" t="s">
        <v>548</v>
      </c>
      <c r="B95" s="1503"/>
      <c r="C95" s="1503"/>
      <c r="D95" s="1503"/>
      <c r="E95" s="1503"/>
      <c r="F95" s="1503"/>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504"/>
      <c r="AF95" s="1159"/>
    </row>
    <row r="96" spans="1:32" ht="16.8" x14ac:dyDescent="0.3">
      <c r="A96" s="827" t="s">
        <v>26</v>
      </c>
      <c r="B96" s="880">
        <f>B97+B98+B99</f>
        <v>0</v>
      </c>
      <c r="C96" s="880">
        <f>C97+C98+C99</f>
        <v>0</v>
      </c>
      <c r="D96" s="880">
        <f>D97+D98+D99</f>
        <v>0</v>
      </c>
      <c r="E96" s="880">
        <f>E97+E98+E99</f>
        <v>0</v>
      </c>
      <c r="F96" s="881" t="e">
        <f>E96/B96</f>
        <v>#DIV/0!</v>
      </c>
      <c r="G96" s="881" t="e">
        <f>E96/C96</f>
        <v>#DIV/0!</v>
      </c>
      <c r="H96" s="880">
        <f t="shared" ref="H96:AD96" si="36">H97+H98+H99</f>
        <v>0</v>
      </c>
      <c r="I96" s="880">
        <v>0</v>
      </c>
      <c r="J96" s="880">
        <f t="shared" si="36"/>
        <v>0</v>
      </c>
      <c r="K96" s="880">
        <v>0</v>
      </c>
      <c r="L96" s="880">
        <f t="shared" si="36"/>
        <v>0</v>
      </c>
      <c r="M96" s="880">
        <v>0</v>
      </c>
      <c r="N96" s="880">
        <f t="shared" si="36"/>
        <v>0</v>
      </c>
      <c r="O96" s="880">
        <v>0</v>
      </c>
      <c r="P96" s="880">
        <f t="shared" si="36"/>
        <v>0</v>
      </c>
      <c r="Q96" s="880">
        <v>0</v>
      </c>
      <c r="R96" s="880">
        <f t="shared" si="36"/>
        <v>0</v>
      </c>
      <c r="S96" s="880">
        <v>0</v>
      </c>
      <c r="T96" s="880">
        <f t="shared" si="36"/>
        <v>0</v>
      </c>
      <c r="U96" s="880">
        <v>0</v>
      </c>
      <c r="V96" s="880">
        <f t="shared" si="36"/>
        <v>0</v>
      </c>
      <c r="W96" s="880">
        <v>0</v>
      </c>
      <c r="X96" s="880">
        <f t="shared" si="36"/>
        <v>0</v>
      </c>
      <c r="Y96" s="880">
        <v>0</v>
      </c>
      <c r="Z96" s="880">
        <f t="shared" si="36"/>
        <v>0</v>
      </c>
      <c r="AA96" s="880">
        <v>0</v>
      </c>
      <c r="AB96" s="880">
        <f t="shared" si="36"/>
        <v>0</v>
      </c>
      <c r="AC96" s="880"/>
      <c r="AD96" s="887">
        <f t="shared" si="36"/>
        <v>0</v>
      </c>
      <c r="AE96" s="888"/>
      <c r="AF96" s="837"/>
    </row>
    <row r="97" spans="1:32" ht="16.8" x14ac:dyDescent="0.3">
      <c r="A97" s="829" t="s">
        <v>29</v>
      </c>
      <c r="B97" s="882">
        <f>H97+J97+L97+N97+P97+R97+T97+V97+X97+Z97+AB97+AD97</f>
        <v>0</v>
      </c>
      <c r="C97" s="882"/>
      <c r="D97" s="882"/>
      <c r="E97" s="882"/>
      <c r="F97" s="883"/>
      <c r="G97" s="883"/>
      <c r="H97" s="884"/>
      <c r="I97" s="884"/>
      <c r="J97" s="884"/>
      <c r="K97" s="884"/>
      <c r="L97" s="884"/>
      <c r="M97" s="884"/>
      <c r="N97" s="884"/>
      <c r="O97" s="884"/>
      <c r="P97" s="884"/>
      <c r="Q97" s="884"/>
      <c r="R97" s="884"/>
      <c r="S97" s="884"/>
      <c r="T97" s="884"/>
      <c r="U97" s="884"/>
      <c r="V97" s="884"/>
      <c r="W97" s="884"/>
      <c r="X97" s="884"/>
      <c r="Y97" s="884"/>
      <c r="Z97" s="884"/>
      <c r="AA97" s="884"/>
      <c r="AB97" s="884"/>
      <c r="AC97" s="884"/>
      <c r="AD97" s="885"/>
      <c r="AE97" s="886"/>
      <c r="AF97" s="1159"/>
    </row>
    <row r="98" spans="1:32" ht="33.6" x14ac:dyDescent="0.3">
      <c r="A98" s="829" t="s">
        <v>93</v>
      </c>
      <c r="B98" s="882">
        <f>H98+J98+L98+N98+P98+R98+T98+V98+X98+Z98+AB98+AD98</f>
        <v>0</v>
      </c>
      <c r="C98" s="882"/>
      <c r="D98" s="882"/>
      <c r="E98" s="882"/>
      <c r="F98" s="883"/>
      <c r="G98" s="883"/>
      <c r="H98" s="884"/>
      <c r="I98" s="884"/>
      <c r="J98" s="884"/>
      <c r="K98" s="884"/>
      <c r="L98" s="884"/>
      <c r="M98" s="884"/>
      <c r="N98" s="884"/>
      <c r="O98" s="884"/>
      <c r="P98" s="884"/>
      <c r="Q98" s="884"/>
      <c r="R98" s="884"/>
      <c r="S98" s="884"/>
      <c r="T98" s="884"/>
      <c r="U98" s="884"/>
      <c r="V98" s="884"/>
      <c r="W98" s="884"/>
      <c r="X98" s="884"/>
      <c r="Y98" s="884"/>
      <c r="Z98" s="884"/>
      <c r="AA98" s="884"/>
      <c r="AB98" s="884"/>
      <c r="AC98" s="884"/>
      <c r="AD98" s="885"/>
      <c r="AE98" s="886"/>
      <c r="AF98" s="1159"/>
    </row>
    <row r="99" spans="1:32" ht="16.8" x14ac:dyDescent="0.3">
      <c r="A99" s="829" t="s">
        <v>28</v>
      </c>
      <c r="B99" s="882">
        <f>H99+J99+L99+N99+P99+R99+T99+V99+X99+Z99+AB99+AD99</f>
        <v>0</v>
      </c>
      <c r="C99" s="882"/>
      <c r="D99" s="882"/>
      <c r="E99" s="882"/>
      <c r="F99" s="883"/>
      <c r="G99" s="883"/>
      <c r="H99" s="884"/>
      <c r="I99" s="884"/>
      <c r="J99" s="884"/>
      <c r="K99" s="884"/>
      <c r="L99" s="884"/>
      <c r="M99" s="884"/>
      <c r="N99" s="884"/>
      <c r="O99" s="884"/>
      <c r="P99" s="884"/>
      <c r="Q99" s="884"/>
      <c r="R99" s="884"/>
      <c r="S99" s="884"/>
      <c r="T99" s="884"/>
      <c r="U99" s="884"/>
      <c r="V99" s="884"/>
      <c r="W99" s="884"/>
      <c r="X99" s="884"/>
      <c r="Y99" s="884"/>
      <c r="Z99" s="884"/>
      <c r="AA99" s="884"/>
      <c r="AB99" s="884"/>
      <c r="AC99" s="884"/>
      <c r="AD99" s="885"/>
      <c r="AE99" s="886"/>
      <c r="AF99" s="1159"/>
    </row>
    <row r="100" spans="1:32" ht="50.4" x14ac:dyDescent="0.3">
      <c r="A100" s="829" t="s">
        <v>94</v>
      </c>
      <c r="B100" s="882">
        <f>H100+J100+L100+N100+P100+R100+T100+V100+X100+Z100+AB100+AD100</f>
        <v>0</v>
      </c>
      <c r="C100" s="882"/>
      <c r="D100" s="882"/>
      <c r="E100" s="882"/>
      <c r="F100" s="883"/>
      <c r="G100" s="883"/>
      <c r="H100" s="884"/>
      <c r="I100" s="884"/>
      <c r="J100" s="884"/>
      <c r="K100" s="884"/>
      <c r="L100" s="884"/>
      <c r="M100" s="884"/>
      <c r="N100" s="884"/>
      <c r="O100" s="884"/>
      <c r="P100" s="884"/>
      <c r="Q100" s="884"/>
      <c r="R100" s="884"/>
      <c r="S100" s="884"/>
      <c r="T100" s="884"/>
      <c r="U100" s="884"/>
      <c r="V100" s="884"/>
      <c r="W100" s="884"/>
      <c r="X100" s="884"/>
      <c r="Y100" s="884"/>
      <c r="Z100" s="884"/>
      <c r="AA100" s="884"/>
      <c r="AB100" s="884"/>
      <c r="AC100" s="884"/>
      <c r="AD100" s="885"/>
      <c r="AE100" s="886"/>
      <c r="AF100" s="1159"/>
    </row>
    <row r="101" spans="1:32" ht="16.8" x14ac:dyDescent="0.3">
      <c r="A101" s="829" t="s">
        <v>30</v>
      </c>
      <c r="B101" s="882">
        <f>H101+J101+L101+N101+P101+R101+T101+V101+X101+Z101+AB101+AD101</f>
        <v>0</v>
      </c>
      <c r="C101" s="882"/>
      <c r="D101" s="882"/>
      <c r="E101" s="882"/>
      <c r="F101" s="883"/>
      <c r="G101" s="883"/>
      <c r="H101" s="884"/>
      <c r="I101" s="884"/>
      <c r="J101" s="884"/>
      <c r="K101" s="884"/>
      <c r="L101" s="884"/>
      <c r="M101" s="884"/>
      <c r="N101" s="884"/>
      <c r="O101" s="884"/>
      <c r="P101" s="884"/>
      <c r="Q101" s="884"/>
      <c r="R101" s="884"/>
      <c r="S101" s="884"/>
      <c r="T101" s="884"/>
      <c r="U101" s="884"/>
      <c r="V101" s="884"/>
      <c r="W101" s="884"/>
      <c r="X101" s="884"/>
      <c r="Y101" s="884"/>
      <c r="Z101" s="884"/>
      <c r="AA101" s="884"/>
      <c r="AB101" s="884"/>
      <c r="AC101" s="884"/>
      <c r="AD101" s="885"/>
      <c r="AE101" s="886"/>
      <c r="AF101" s="1159"/>
    </row>
    <row r="102" spans="1:32" ht="18" x14ac:dyDescent="0.3">
      <c r="A102" s="1502" t="s">
        <v>549</v>
      </c>
      <c r="B102" s="1503"/>
      <c r="C102" s="1503"/>
      <c r="D102" s="1503"/>
      <c r="E102" s="1503"/>
      <c r="F102" s="1503"/>
      <c r="G102" s="1503"/>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4"/>
      <c r="AF102" s="1159"/>
    </row>
    <row r="103" spans="1:32" ht="16.8" x14ac:dyDescent="0.3">
      <c r="A103" s="827" t="s">
        <v>26</v>
      </c>
      <c r="B103" s="880">
        <f>B104+B105+B106</f>
        <v>9</v>
      </c>
      <c r="C103" s="880">
        <f>C104+C105+C106</f>
        <v>0</v>
      </c>
      <c r="D103" s="880">
        <f>D104+D105+D106</f>
        <v>9</v>
      </c>
      <c r="E103" s="880">
        <f>E104+E105+E106</f>
        <v>9</v>
      </c>
      <c r="F103" s="881">
        <f>E103/B103</f>
        <v>1</v>
      </c>
      <c r="G103" s="881" t="e">
        <f>E103/C103</f>
        <v>#DIV/0!</v>
      </c>
      <c r="H103" s="880">
        <f t="shared" ref="H103:AD103" si="37">H104+H105+H106</f>
        <v>0</v>
      </c>
      <c r="I103" s="880">
        <v>0</v>
      </c>
      <c r="J103" s="880">
        <f t="shared" si="37"/>
        <v>0</v>
      </c>
      <c r="K103" s="880">
        <v>0</v>
      </c>
      <c r="L103" s="880">
        <f t="shared" si="37"/>
        <v>0</v>
      </c>
      <c r="M103" s="880">
        <v>0</v>
      </c>
      <c r="N103" s="880">
        <f t="shared" si="37"/>
        <v>0</v>
      </c>
      <c r="O103" s="880">
        <v>0</v>
      </c>
      <c r="P103" s="880">
        <f t="shared" si="37"/>
        <v>0</v>
      </c>
      <c r="Q103" s="880">
        <v>0</v>
      </c>
      <c r="R103" s="880">
        <f t="shared" si="37"/>
        <v>0</v>
      </c>
      <c r="S103" s="880">
        <v>0</v>
      </c>
      <c r="T103" s="880">
        <f t="shared" si="37"/>
        <v>0</v>
      </c>
      <c r="U103" s="880">
        <v>0</v>
      </c>
      <c r="V103" s="880">
        <f t="shared" si="37"/>
        <v>0</v>
      </c>
      <c r="W103" s="880">
        <v>0</v>
      </c>
      <c r="X103" s="880">
        <f t="shared" si="37"/>
        <v>9</v>
      </c>
      <c r="Y103" s="880">
        <v>9</v>
      </c>
      <c r="Z103" s="880">
        <f t="shared" si="37"/>
        <v>0</v>
      </c>
      <c r="AA103" s="880">
        <v>0</v>
      </c>
      <c r="AB103" s="880">
        <f t="shared" si="37"/>
        <v>0</v>
      </c>
      <c r="AC103" s="880"/>
      <c r="AD103" s="887">
        <f t="shared" si="37"/>
        <v>0</v>
      </c>
      <c r="AE103" s="888"/>
      <c r="AF103" s="837"/>
    </row>
    <row r="104" spans="1:32" ht="16.8" x14ac:dyDescent="0.3">
      <c r="A104" s="829" t="s">
        <v>29</v>
      </c>
      <c r="B104" s="882">
        <f>H104+J104+L104+N104+P104+R104+T104+V104+X104+Z104+AB104+AD104</f>
        <v>0</v>
      </c>
      <c r="C104" s="882"/>
      <c r="D104" s="882"/>
      <c r="E104" s="882"/>
      <c r="F104" s="881"/>
      <c r="G104" s="881"/>
      <c r="H104" s="884"/>
      <c r="I104" s="884"/>
      <c r="J104" s="884"/>
      <c r="K104" s="884"/>
      <c r="L104" s="884"/>
      <c r="M104" s="884"/>
      <c r="N104" s="884"/>
      <c r="O104" s="884"/>
      <c r="P104" s="884"/>
      <c r="Q104" s="884"/>
      <c r="R104" s="884"/>
      <c r="S104" s="884"/>
      <c r="T104" s="884"/>
      <c r="U104" s="884"/>
      <c r="V104" s="884"/>
      <c r="W104" s="884"/>
      <c r="X104" s="884"/>
      <c r="Y104" s="884"/>
      <c r="Z104" s="884"/>
      <c r="AA104" s="884"/>
      <c r="AB104" s="884"/>
      <c r="AC104" s="884"/>
      <c r="AD104" s="885"/>
      <c r="AE104" s="886"/>
      <c r="AF104" s="1159"/>
    </row>
    <row r="105" spans="1:32" ht="33.6" x14ac:dyDescent="0.3">
      <c r="A105" s="829" t="s">
        <v>93</v>
      </c>
      <c r="B105" s="882">
        <f>H105+J105+L105+N105+P105+R105+T105+V105+X105+Z105+AB105+AD105</f>
        <v>0</v>
      </c>
      <c r="C105" s="882"/>
      <c r="D105" s="882"/>
      <c r="E105" s="882"/>
      <c r="F105" s="881"/>
      <c r="G105" s="881"/>
      <c r="H105" s="884"/>
      <c r="I105" s="884"/>
      <c r="J105" s="884"/>
      <c r="K105" s="884"/>
      <c r="L105" s="884"/>
      <c r="M105" s="884"/>
      <c r="N105" s="884"/>
      <c r="O105" s="884"/>
      <c r="P105" s="884"/>
      <c r="Q105" s="884"/>
      <c r="R105" s="884"/>
      <c r="S105" s="884"/>
      <c r="T105" s="884"/>
      <c r="U105" s="884"/>
      <c r="V105" s="884"/>
      <c r="W105" s="884"/>
      <c r="X105" s="884"/>
      <c r="Y105" s="884"/>
      <c r="Z105" s="884"/>
      <c r="AA105" s="884"/>
      <c r="AB105" s="884"/>
      <c r="AC105" s="884"/>
      <c r="AD105" s="885"/>
      <c r="AE105" s="886"/>
      <c r="AF105" s="1159"/>
    </row>
    <row r="106" spans="1:32" ht="16.8" x14ac:dyDescent="0.3">
      <c r="A106" s="829" t="s">
        <v>28</v>
      </c>
      <c r="B106" s="882">
        <f>H106+J106+L106+N106+P106+R106+T106+V106+X106+Z106+AB106+AD106</f>
        <v>9</v>
      </c>
      <c r="C106" s="882">
        <f>H106</f>
        <v>0</v>
      </c>
      <c r="D106" s="882">
        <f>E106</f>
        <v>9</v>
      </c>
      <c r="E106" s="882">
        <f>I106+K106+M106+O106+Q106+S106+U106+W106+Y106+AA106+AC106+AE106</f>
        <v>9</v>
      </c>
      <c r="F106" s="883">
        <f t="shared" ref="F106" si="38">E106/B106</f>
        <v>1</v>
      </c>
      <c r="G106" s="883" t="e">
        <f t="shared" ref="G106" si="39">E106/C106</f>
        <v>#DIV/0!</v>
      </c>
      <c r="H106" s="884"/>
      <c r="I106" s="884"/>
      <c r="J106" s="884"/>
      <c r="K106" s="884"/>
      <c r="L106" s="884"/>
      <c r="M106" s="884"/>
      <c r="N106" s="884"/>
      <c r="O106" s="884"/>
      <c r="P106" s="884"/>
      <c r="Q106" s="884"/>
      <c r="R106" s="884"/>
      <c r="S106" s="884"/>
      <c r="T106" s="884"/>
      <c r="U106" s="884"/>
      <c r="V106" s="884"/>
      <c r="W106" s="884"/>
      <c r="X106" s="884">
        <v>9</v>
      </c>
      <c r="Y106" s="884">
        <v>9</v>
      </c>
      <c r="Z106" s="884"/>
      <c r="AA106" s="884"/>
      <c r="AB106" s="884"/>
      <c r="AC106" s="884"/>
      <c r="AD106" s="885"/>
      <c r="AE106" s="886"/>
      <c r="AF106" s="1159"/>
    </row>
    <row r="107" spans="1:32" ht="50.4" x14ac:dyDescent="0.3">
      <c r="A107" s="829" t="s">
        <v>94</v>
      </c>
      <c r="B107" s="882">
        <f>H107+J107+L107+N107+P107+R107+T107+V107+X107+Z107+AB107+AD107</f>
        <v>0</v>
      </c>
      <c r="C107" s="882"/>
      <c r="D107" s="882"/>
      <c r="E107" s="882"/>
      <c r="F107" s="883"/>
      <c r="G107" s="883"/>
      <c r="H107" s="884"/>
      <c r="I107" s="884"/>
      <c r="J107" s="884"/>
      <c r="K107" s="884"/>
      <c r="L107" s="884"/>
      <c r="M107" s="884"/>
      <c r="N107" s="884"/>
      <c r="O107" s="884"/>
      <c r="P107" s="884"/>
      <c r="Q107" s="884"/>
      <c r="R107" s="884"/>
      <c r="S107" s="884"/>
      <c r="T107" s="884"/>
      <c r="U107" s="884"/>
      <c r="V107" s="884"/>
      <c r="W107" s="884"/>
      <c r="X107" s="884"/>
      <c r="Y107" s="884"/>
      <c r="Z107" s="884"/>
      <c r="AA107" s="884"/>
      <c r="AB107" s="884"/>
      <c r="AC107" s="884"/>
      <c r="AD107" s="885"/>
      <c r="AE107" s="886"/>
      <c r="AF107" s="1159"/>
    </row>
    <row r="108" spans="1:32" ht="16.8" x14ac:dyDescent="0.3">
      <c r="A108" s="829" t="s">
        <v>30</v>
      </c>
      <c r="B108" s="882">
        <f>H108+J108+L108+N108+P108+R108+T108+V108+X108+Z108+AB108+AD108</f>
        <v>0</v>
      </c>
      <c r="C108" s="882"/>
      <c r="D108" s="882"/>
      <c r="E108" s="882"/>
      <c r="F108" s="883"/>
      <c r="G108" s="883"/>
      <c r="H108" s="884"/>
      <c r="I108" s="884"/>
      <c r="J108" s="884"/>
      <c r="K108" s="884"/>
      <c r="L108" s="884"/>
      <c r="M108" s="884"/>
      <c r="N108" s="884"/>
      <c r="O108" s="884"/>
      <c r="P108" s="884"/>
      <c r="Q108" s="884"/>
      <c r="R108" s="884"/>
      <c r="S108" s="884"/>
      <c r="T108" s="884"/>
      <c r="U108" s="884"/>
      <c r="V108" s="884"/>
      <c r="W108" s="884"/>
      <c r="X108" s="884"/>
      <c r="Y108" s="884"/>
      <c r="Z108" s="884"/>
      <c r="AA108" s="884"/>
      <c r="AB108" s="884"/>
      <c r="AC108" s="884"/>
      <c r="AD108" s="885"/>
      <c r="AE108" s="886"/>
      <c r="AF108" s="1159"/>
    </row>
    <row r="109" spans="1:32" ht="18" x14ac:dyDescent="0.3">
      <c r="A109" s="1502" t="s">
        <v>550</v>
      </c>
      <c r="B109" s="1503"/>
      <c r="C109" s="1503"/>
      <c r="D109" s="1503"/>
      <c r="E109" s="1503"/>
      <c r="F109" s="1503"/>
      <c r="G109" s="1503"/>
      <c r="H109" s="1503"/>
      <c r="I109" s="1503"/>
      <c r="J109" s="1503"/>
      <c r="K109" s="1503"/>
      <c r="L109" s="1503"/>
      <c r="M109" s="1503"/>
      <c r="N109" s="1503"/>
      <c r="O109" s="1503"/>
      <c r="P109" s="1503"/>
      <c r="Q109" s="1503"/>
      <c r="R109" s="1503"/>
      <c r="S109" s="1503"/>
      <c r="T109" s="1503"/>
      <c r="U109" s="1503"/>
      <c r="V109" s="1503"/>
      <c r="W109" s="1503"/>
      <c r="X109" s="1503"/>
      <c r="Y109" s="1503"/>
      <c r="Z109" s="1503"/>
      <c r="AA109" s="1503"/>
      <c r="AB109" s="1503"/>
      <c r="AC109" s="1503"/>
      <c r="AD109" s="1503"/>
      <c r="AE109" s="1504"/>
      <c r="AF109" s="1159"/>
    </row>
    <row r="110" spans="1:32" ht="16.8" x14ac:dyDescent="0.3">
      <c r="A110" s="827" t="s">
        <v>26</v>
      </c>
      <c r="B110" s="880">
        <f>B111+B112+B113</f>
        <v>0</v>
      </c>
      <c r="C110" s="880">
        <f>C111+C112+C113</f>
        <v>0</v>
      </c>
      <c r="D110" s="880">
        <f>D111+D112+D113</f>
        <v>0</v>
      </c>
      <c r="E110" s="880">
        <f>E111+E112+E113</f>
        <v>0</v>
      </c>
      <c r="F110" s="881" t="e">
        <f>E110/B110</f>
        <v>#DIV/0!</v>
      </c>
      <c r="G110" s="881" t="e">
        <f>E110/C110</f>
        <v>#DIV/0!</v>
      </c>
      <c r="H110" s="880">
        <f t="shared" ref="H110:AD110" si="40">H111+H112+H113</f>
        <v>0</v>
      </c>
      <c r="I110" s="880">
        <v>0</v>
      </c>
      <c r="J110" s="880">
        <f t="shared" si="40"/>
        <v>0</v>
      </c>
      <c r="K110" s="880">
        <v>0</v>
      </c>
      <c r="L110" s="880">
        <f t="shared" si="40"/>
        <v>0</v>
      </c>
      <c r="M110" s="880">
        <v>0</v>
      </c>
      <c r="N110" s="880">
        <f t="shared" si="40"/>
        <v>0</v>
      </c>
      <c r="O110" s="880">
        <v>0</v>
      </c>
      <c r="P110" s="880">
        <f t="shared" si="40"/>
        <v>0</v>
      </c>
      <c r="Q110" s="880">
        <v>0</v>
      </c>
      <c r="R110" s="880">
        <f t="shared" si="40"/>
        <v>0</v>
      </c>
      <c r="S110" s="880">
        <v>0</v>
      </c>
      <c r="T110" s="880">
        <f t="shared" si="40"/>
        <v>0</v>
      </c>
      <c r="U110" s="880">
        <v>0</v>
      </c>
      <c r="V110" s="880">
        <f t="shared" si="40"/>
        <v>0</v>
      </c>
      <c r="W110" s="880">
        <v>0</v>
      </c>
      <c r="X110" s="880">
        <f t="shared" si="40"/>
        <v>0</v>
      </c>
      <c r="Y110" s="880">
        <v>0</v>
      </c>
      <c r="Z110" s="880">
        <f t="shared" si="40"/>
        <v>0</v>
      </c>
      <c r="AA110" s="880">
        <v>0</v>
      </c>
      <c r="AB110" s="880">
        <f t="shared" si="40"/>
        <v>0</v>
      </c>
      <c r="AC110" s="880"/>
      <c r="AD110" s="887">
        <f t="shared" si="40"/>
        <v>0</v>
      </c>
      <c r="AE110" s="888"/>
      <c r="AF110" s="837"/>
    </row>
    <row r="111" spans="1:32" ht="16.8" x14ac:dyDescent="0.3">
      <c r="A111" s="829" t="s">
        <v>29</v>
      </c>
      <c r="B111" s="882">
        <f>H111+J111+L111+N111+P111+R111+T111+V111+X111+Z111+AB111+AD111</f>
        <v>0</v>
      </c>
      <c r="C111" s="882"/>
      <c r="D111" s="882"/>
      <c r="E111" s="882"/>
      <c r="F111" s="883"/>
      <c r="G111" s="883"/>
      <c r="H111" s="884"/>
      <c r="I111" s="884"/>
      <c r="J111" s="884"/>
      <c r="K111" s="884"/>
      <c r="L111" s="884"/>
      <c r="M111" s="884"/>
      <c r="N111" s="884"/>
      <c r="O111" s="884"/>
      <c r="P111" s="884"/>
      <c r="Q111" s="884"/>
      <c r="R111" s="884"/>
      <c r="S111" s="884"/>
      <c r="T111" s="884"/>
      <c r="U111" s="884"/>
      <c r="V111" s="884"/>
      <c r="W111" s="884"/>
      <c r="X111" s="884"/>
      <c r="Y111" s="884"/>
      <c r="Z111" s="884"/>
      <c r="AA111" s="884"/>
      <c r="AB111" s="884"/>
      <c r="AC111" s="884"/>
      <c r="AD111" s="885"/>
      <c r="AE111" s="886"/>
      <c r="AF111" s="1159"/>
    </row>
    <row r="112" spans="1:32" ht="33.6" x14ac:dyDescent="0.3">
      <c r="A112" s="829" t="s">
        <v>93</v>
      </c>
      <c r="B112" s="882">
        <f>H112+J112+L112+N112+P112+R112+T112+V112+X112+Z112+AB112+AD112</f>
        <v>0</v>
      </c>
      <c r="C112" s="882"/>
      <c r="D112" s="882"/>
      <c r="E112" s="882"/>
      <c r="F112" s="883"/>
      <c r="G112" s="883"/>
      <c r="H112" s="884"/>
      <c r="I112" s="884"/>
      <c r="J112" s="884"/>
      <c r="K112" s="884"/>
      <c r="L112" s="884"/>
      <c r="M112" s="884"/>
      <c r="N112" s="884"/>
      <c r="O112" s="884"/>
      <c r="P112" s="884"/>
      <c r="Q112" s="884"/>
      <c r="R112" s="884"/>
      <c r="S112" s="884"/>
      <c r="T112" s="884"/>
      <c r="U112" s="884"/>
      <c r="V112" s="884"/>
      <c r="W112" s="884"/>
      <c r="X112" s="884"/>
      <c r="Y112" s="884"/>
      <c r="Z112" s="884"/>
      <c r="AA112" s="884"/>
      <c r="AB112" s="884"/>
      <c r="AC112" s="884"/>
      <c r="AD112" s="885"/>
      <c r="AE112" s="886"/>
      <c r="AF112" s="1159"/>
    </row>
    <row r="113" spans="1:32" ht="16.8" x14ac:dyDescent="0.3">
      <c r="A113" s="829" t="s">
        <v>28</v>
      </c>
      <c r="B113" s="882">
        <f>H113+J113+L113+N113+P113+R113+T113+V113+X113+Z113+AB113+AD113</f>
        <v>0</v>
      </c>
      <c r="C113" s="882"/>
      <c r="D113" s="882"/>
      <c r="E113" s="882"/>
      <c r="F113" s="883"/>
      <c r="G113" s="883"/>
      <c r="H113" s="884"/>
      <c r="I113" s="884"/>
      <c r="J113" s="884"/>
      <c r="K113" s="884"/>
      <c r="L113" s="884"/>
      <c r="M113" s="884"/>
      <c r="N113" s="884"/>
      <c r="O113" s="884"/>
      <c r="P113" s="884"/>
      <c r="Q113" s="884"/>
      <c r="R113" s="884"/>
      <c r="S113" s="884"/>
      <c r="T113" s="884"/>
      <c r="U113" s="884"/>
      <c r="V113" s="884"/>
      <c r="W113" s="884"/>
      <c r="X113" s="884"/>
      <c r="Y113" s="884"/>
      <c r="Z113" s="884"/>
      <c r="AA113" s="884"/>
      <c r="AB113" s="884"/>
      <c r="AC113" s="884"/>
      <c r="AD113" s="885"/>
      <c r="AE113" s="886"/>
      <c r="AF113" s="1159"/>
    </row>
    <row r="114" spans="1:32" ht="50.4" x14ac:dyDescent="0.3">
      <c r="A114" s="829" t="s">
        <v>94</v>
      </c>
      <c r="B114" s="882">
        <f>H114+J114+L114+N114+P114+R114+T114+V114+X114+Z114+AB114+AD114</f>
        <v>0</v>
      </c>
      <c r="C114" s="882"/>
      <c r="D114" s="882"/>
      <c r="E114" s="882"/>
      <c r="F114" s="883"/>
      <c r="G114" s="883"/>
      <c r="H114" s="884"/>
      <c r="I114" s="884"/>
      <c r="J114" s="884"/>
      <c r="K114" s="884"/>
      <c r="L114" s="884"/>
      <c r="M114" s="884"/>
      <c r="N114" s="884"/>
      <c r="O114" s="884"/>
      <c r="P114" s="884"/>
      <c r="Q114" s="884"/>
      <c r="R114" s="884"/>
      <c r="S114" s="884"/>
      <c r="T114" s="884"/>
      <c r="U114" s="884"/>
      <c r="V114" s="884"/>
      <c r="W114" s="884"/>
      <c r="X114" s="884"/>
      <c r="Y114" s="884"/>
      <c r="Z114" s="884"/>
      <c r="AA114" s="884"/>
      <c r="AB114" s="884"/>
      <c r="AC114" s="884"/>
      <c r="AD114" s="885"/>
      <c r="AE114" s="886"/>
      <c r="AF114" s="1159"/>
    </row>
    <row r="115" spans="1:32" ht="16.8" x14ac:dyDescent="0.3">
      <c r="A115" s="829" t="s">
        <v>30</v>
      </c>
      <c r="B115" s="882">
        <f>H115+J115+L115+N115+P115+R115+T115+V115+X115+Z115+AB115+AD115</f>
        <v>0</v>
      </c>
      <c r="C115" s="882"/>
      <c r="D115" s="882"/>
      <c r="E115" s="882"/>
      <c r="F115" s="883"/>
      <c r="G115" s="883"/>
      <c r="H115" s="884"/>
      <c r="I115" s="884"/>
      <c r="J115" s="884"/>
      <c r="K115" s="884"/>
      <c r="L115" s="884"/>
      <c r="M115" s="884"/>
      <c r="N115" s="884"/>
      <c r="O115" s="884"/>
      <c r="P115" s="884"/>
      <c r="Q115" s="884"/>
      <c r="R115" s="884"/>
      <c r="S115" s="884"/>
      <c r="T115" s="884"/>
      <c r="U115" s="884"/>
      <c r="V115" s="884"/>
      <c r="W115" s="884"/>
      <c r="X115" s="884"/>
      <c r="Y115" s="884"/>
      <c r="Z115" s="884"/>
      <c r="AA115" s="884"/>
      <c r="AB115" s="884"/>
      <c r="AC115" s="884"/>
      <c r="AD115" s="885"/>
      <c r="AE115" s="886"/>
      <c r="AF115" s="1159"/>
    </row>
    <row r="116" spans="1:32" ht="18" x14ac:dyDescent="0.3">
      <c r="A116" s="1502" t="s">
        <v>551</v>
      </c>
      <c r="B116" s="1503"/>
      <c r="C116" s="1503"/>
      <c r="D116" s="1503"/>
      <c r="E116" s="1503"/>
      <c r="F116" s="1503"/>
      <c r="G116" s="1503"/>
      <c r="H116" s="1503"/>
      <c r="I116" s="1503"/>
      <c r="J116" s="1503"/>
      <c r="K116" s="1503"/>
      <c r="L116" s="1503"/>
      <c r="M116" s="1503"/>
      <c r="N116" s="1503"/>
      <c r="O116" s="1503"/>
      <c r="P116" s="1503"/>
      <c r="Q116" s="1503"/>
      <c r="R116" s="1503"/>
      <c r="S116" s="1503"/>
      <c r="T116" s="1503"/>
      <c r="U116" s="1503"/>
      <c r="V116" s="1503"/>
      <c r="W116" s="1503"/>
      <c r="X116" s="1503"/>
      <c r="Y116" s="1503"/>
      <c r="Z116" s="1503"/>
      <c r="AA116" s="1503"/>
      <c r="AB116" s="1503"/>
      <c r="AC116" s="1503"/>
      <c r="AD116" s="1503"/>
      <c r="AE116" s="1504"/>
      <c r="AF116" s="889"/>
    </row>
    <row r="117" spans="1:32" ht="16.8" x14ac:dyDescent="0.3">
      <c r="A117" s="827" t="s">
        <v>26</v>
      </c>
      <c r="B117" s="880">
        <f>B118+B119+B120</f>
        <v>0</v>
      </c>
      <c r="C117" s="880">
        <f>C118+C119+C120</f>
        <v>0</v>
      </c>
      <c r="D117" s="880">
        <f>D118+D119+D120</f>
        <v>0</v>
      </c>
      <c r="E117" s="880">
        <f>E118+E119+E120</f>
        <v>0</v>
      </c>
      <c r="F117" s="881" t="e">
        <f t="shared" ref="F117:F154" si="41">E117/B117</f>
        <v>#DIV/0!</v>
      </c>
      <c r="G117" s="881" t="e">
        <f t="shared" ref="G117:G154" si="42">E117/C117</f>
        <v>#DIV/0!</v>
      </c>
      <c r="H117" s="880">
        <f t="shared" ref="H117:AD117" si="43">H118+H119+H120</f>
        <v>0</v>
      </c>
      <c r="I117" s="880">
        <v>0</v>
      </c>
      <c r="J117" s="880">
        <f t="shared" si="43"/>
        <v>0</v>
      </c>
      <c r="K117" s="880">
        <v>0</v>
      </c>
      <c r="L117" s="880">
        <f t="shared" si="43"/>
        <v>0</v>
      </c>
      <c r="M117" s="880">
        <v>0</v>
      </c>
      <c r="N117" s="880">
        <f t="shared" si="43"/>
        <v>0</v>
      </c>
      <c r="O117" s="880">
        <v>0</v>
      </c>
      <c r="P117" s="880">
        <f t="shared" si="43"/>
        <v>0</v>
      </c>
      <c r="Q117" s="880">
        <v>0</v>
      </c>
      <c r="R117" s="880">
        <f t="shared" si="43"/>
        <v>0</v>
      </c>
      <c r="S117" s="880">
        <v>0</v>
      </c>
      <c r="T117" s="880">
        <f t="shared" si="43"/>
        <v>0</v>
      </c>
      <c r="U117" s="880">
        <v>0</v>
      </c>
      <c r="V117" s="880">
        <f t="shared" si="43"/>
        <v>0</v>
      </c>
      <c r="W117" s="880">
        <v>0</v>
      </c>
      <c r="X117" s="880">
        <f t="shared" si="43"/>
        <v>0</v>
      </c>
      <c r="Y117" s="880">
        <f>Y120</f>
        <v>0</v>
      </c>
      <c r="Z117" s="880">
        <f t="shared" si="43"/>
        <v>0</v>
      </c>
      <c r="AA117" s="880">
        <v>0</v>
      </c>
      <c r="AB117" s="880">
        <f t="shared" si="43"/>
        <v>0</v>
      </c>
      <c r="AC117" s="880"/>
      <c r="AD117" s="887">
        <f t="shared" si="43"/>
        <v>0</v>
      </c>
      <c r="AE117" s="888"/>
      <c r="AF117" s="837"/>
    </row>
    <row r="118" spans="1:32" ht="16.8" x14ac:dyDescent="0.3">
      <c r="A118" s="829" t="s">
        <v>29</v>
      </c>
      <c r="B118" s="882">
        <f>H118+J118+L118+N118+P118+R118+T118+V118+X118+Z118+AB118+AD118</f>
        <v>0</v>
      </c>
      <c r="C118" s="882"/>
      <c r="D118" s="882"/>
      <c r="E118" s="882"/>
      <c r="F118" s="883"/>
      <c r="G118" s="883"/>
      <c r="H118" s="884"/>
      <c r="I118" s="884"/>
      <c r="J118" s="884"/>
      <c r="K118" s="884"/>
      <c r="L118" s="884"/>
      <c r="M118" s="884"/>
      <c r="N118" s="884"/>
      <c r="O118" s="884"/>
      <c r="P118" s="884"/>
      <c r="Q118" s="884"/>
      <c r="R118" s="884"/>
      <c r="S118" s="884"/>
      <c r="T118" s="884"/>
      <c r="U118" s="884"/>
      <c r="V118" s="884"/>
      <c r="W118" s="884"/>
      <c r="X118" s="884"/>
      <c r="Y118" s="884"/>
      <c r="Z118" s="884"/>
      <c r="AA118" s="884"/>
      <c r="AB118" s="884"/>
      <c r="AC118" s="884"/>
      <c r="AD118" s="885"/>
      <c r="AE118" s="886"/>
      <c r="AF118" s="1159"/>
    </row>
    <row r="119" spans="1:32" ht="33.6" x14ac:dyDescent="0.3">
      <c r="A119" s="829" t="s">
        <v>93</v>
      </c>
      <c r="B119" s="882">
        <f>H119+J119+L119+N119+P119+R119+T119+V119+X119+Z119+AB119+AD119</f>
        <v>0</v>
      </c>
      <c r="C119" s="882"/>
      <c r="D119" s="882"/>
      <c r="E119" s="882"/>
      <c r="F119" s="883"/>
      <c r="G119" s="883"/>
      <c r="H119" s="884"/>
      <c r="I119" s="884"/>
      <c r="J119" s="884"/>
      <c r="K119" s="884"/>
      <c r="L119" s="884"/>
      <c r="M119" s="884"/>
      <c r="N119" s="884"/>
      <c r="O119" s="884"/>
      <c r="P119" s="884"/>
      <c r="Q119" s="884"/>
      <c r="R119" s="884"/>
      <c r="S119" s="884"/>
      <c r="T119" s="884"/>
      <c r="U119" s="884"/>
      <c r="V119" s="884"/>
      <c r="W119" s="884"/>
      <c r="X119" s="884"/>
      <c r="Y119" s="884"/>
      <c r="Z119" s="884"/>
      <c r="AA119" s="884"/>
      <c r="AB119" s="884"/>
      <c r="AC119" s="884"/>
      <c r="AD119" s="885"/>
      <c r="AE119" s="886"/>
      <c r="AF119" s="1159"/>
    </row>
    <row r="120" spans="1:32" ht="16.8" x14ac:dyDescent="0.3">
      <c r="A120" s="829" t="s">
        <v>28</v>
      </c>
      <c r="B120" s="882">
        <f>H120+J120+L120+N120+P120+R120+T120+V120+X120+Z120+AB120+AD120</f>
        <v>0</v>
      </c>
      <c r="C120" s="882">
        <f>H120+J120+L120+N120+P120+R120+T120+V120+X120</f>
        <v>0</v>
      </c>
      <c r="D120" s="882">
        <f>I120+K120+M120+O120+Q120+S120+U120+W120+Y120</f>
        <v>0</v>
      </c>
      <c r="E120" s="882">
        <f>I120+K120+M120+O120+Q120+S120+U120+W120+Y120+AA120+AC120+AE120</f>
        <v>0</v>
      </c>
      <c r="F120" s="883" t="e">
        <f t="shared" si="41"/>
        <v>#DIV/0!</v>
      </c>
      <c r="G120" s="883" t="e">
        <f t="shared" si="42"/>
        <v>#DIV/0!</v>
      </c>
      <c r="H120" s="884">
        <v>0</v>
      </c>
      <c r="I120" s="884">
        <v>0</v>
      </c>
      <c r="J120" s="884">
        <v>0</v>
      </c>
      <c r="K120" s="884">
        <v>0</v>
      </c>
      <c r="L120" s="884">
        <v>0</v>
      </c>
      <c r="M120" s="884">
        <v>0</v>
      </c>
      <c r="N120" s="884">
        <v>0</v>
      </c>
      <c r="O120" s="884">
        <v>0</v>
      </c>
      <c r="P120" s="884">
        <v>0</v>
      </c>
      <c r="Q120" s="884">
        <v>0</v>
      </c>
      <c r="R120" s="884">
        <v>0</v>
      </c>
      <c r="S120" s="884">
        <v>0</v>
      </c>
      <c r="T120" s="884">
        <v>0</v>
      </c>
      <c r="U120" s="884">
        <v>0</v>
      </c>
      <c r="V120" s="884">
        <v>0</v>
      </c>
      <c r="W120" s="884">
        <v>0</v>
      </c>
      <c r="X120" s="884">
        <v>0</v>
      </c>
      <c r="Y120" s="884">
        <v>0</v>
      </c>
      <c r="Z120" s="884">
        <v>0</v>
      </c>
      <c r="AA120" s="884">
        <v>0</v>
      </c>
      <c r="AB120" s="884">
        <v>0</v>
      </c>
      <c r="AC120" s="884"/>
      <c r="AD120" s="885"/>
      <c r="AE120" s="886"/>
      <c r="AF120" s="1159"/>
    </row>
    <row r="121" spans="1:32" ht="50.4" x14ac:dyDescent="0.3">
      <c r="A121" s="829" t="s">
        <v>94</v>
      </c>
      <c r="B121" s="882">
        <f>H121+J121+L121+N121+P121+R121+T121+V121+X121+Z121+AB121+AD121</f>
        <v>0</v>
      </c>
      <c r="C121" s="882"/>
      <c r="D121" s="882"/>
      <c r="E121" s="882"/>
      <c r="F121" s="883"/>
      <c r="G121" s="883"/>
      <c r="H121" s="884"/>
      <c r="I121" s="884"/>
      <c r="J121" s="884"/>
      <c r="K121" s="884"/>
      <c r="L121" s="884"/>
      <c r="M121" s="884"/>
      <c r="N121" s="884"/>
      <c r="O121" s="884"/>
      <c r="P121" s="884"/>
      <c r="Q121" s="884"/>
      <c r="R121" s="884"/>
      <c r="S121" s="884"/>
      <c r="T121" s="884"/>
      <c r="U121" s="884"/>
      <c r="V121" s="884"/>
      <c r="W121" s="884"/>
      <c r="X121" s="884"/>
      <c r="Y121" s="884"/>
      <c r="Z121" s="884"/>
      <c r="AA121" s="884"/>
      <c r="AB121" s="884"/>
      <c r="AC121" s="884"/>
      <c r="AD121" s="885"/>
      <c r="AE121" s="886"/>
      <c r="AF121" s="1159"/>
    </row>
    <row r="122" spans="1:32" ht="16.8" x14ac:dyDescent="0.3">
      <c r="A122" s="829" t="s">
        <v>30</v>
      </c>
      <c r="B122" s="882">
        <f>H122+J122+L122+N122+P122+R122+T122+V122+X122+Z122+AB122+AD122</f>
        <v>0</v>
      </c>
      <c r="C122" s="882"/>
      <c r="D122" s="882"/>
      <c r="E122" s="882"/>
      <c r="F122" s="883"/>
      <c r="G122" s="883"/>
      <c r="H122" s="884"/>
      <c r="I122" s="884"/>
      <c r="J122" s="884"/>
      <c r="K122" s="884"/>
      <c r="L122" s="884"/>
      <c r="M122" s="884"/>
      <c r="N122" s="884"/>
      <c r="O122" s="884"/>
      <c r="P122" s="884"/>
      <c r="Q122" s="884"/>
      <c r="R122" s="884"/>
      <c r="S122" s="884"/>
      <c r="T122" s="884"/>
      <c r="U122" s="884"/>
      <c r="V122" s="884"/>
      <c r="W122" s="884"/>
      <c r="X122" s="884"/>
      <c r="Y122" s="884"/>
      <c r="Z122" s="884"/>
      <c r="AA122" s="884"/>
      <c r="AB122" s="884"/>
      <c r="AC122" s="884"/>
      <c r="AD122" s="885"/>
      <c r="AE122" s="886"/>
      <c r="AF122" s="1159"/>
    </row>
    <row r="123" spans="1:32" ht="18" x14ac:dyDescent="0.3">
      <c r="A123" s="1502" t="s">
        <v>552</v>
      </c>
      <c r="B123" s="1503"/>
      <c r="C123" s="1503"/>
      <c r="D123" s="1503"/>
      <c r="E123" s="1503"/>
      <c r="F123" s="1503"/>
      <c r="G123" s="1503"/>
      <c r="H123" s="1503"/>
      <c r="I123" s="1503"/>
      <c r="J123" s="1503"/>
      <c r="K123" s="1503"/>
      <c r="L123" s="1503"/>
      <c r="M123" s="1503"/>
      <c r="N123" s="1503"/>
      <c r="O123" s="1503"/>
      <c r="P123" s="1503"/>
      <c r="Q123" s="1503"/>
      <c r="R123" s="1503"/>
      <c r="S123" s="1503"/>
      <c r="T123" s="1503"/>
      <c r="U123" s="1503"/>
      <c r="V123" s="1503"/>
      <c r="W123" s="1503"/>
      <c r="X123" s="1503"/>
      <c r="Y123" s="1503"/>
      <c r="Z123" s="1503"/>
      <c r="AA123" s="1503"/>
      <c r="AB123" s="1503"/>
      <c r="AC123" s="1503"/>
      <c r="AD123" s="1503"/>
      <c r="AE123" s="1504"/>
      <c r="AF123" s="1159"/>
    </row>
    <row r="124" spans="1:32" ht="16.8" x14ac:dyDescent="0.3">
      <c r="A124" s="827" t="s">
        <v>26</v>
      </c>
      <c r="B124" s="880">
        <f>B125+B126+B127</f>
        <v>0</v>
      </c>
      <c r="C124" s="880">
        <f>C125+C126+C127</f>
        <v>0</v>
      </c>
      <c r="D124" s="880">
        <f>D125+D126+D127</f>
        <v>0</v>
      </c>
      <c r="E124" s="880">
        <f>E125+E126+E127</f>
        <v>0</v>
      </c>
      <c r="F124" s="881" t="e">
        <f t="shared" si="41"/>
        <v>#DIV/0!</v>
      </c>
      <c r="G124" s="881" t="e">
        <f t="shared" si="42"/>
        <v>#DIV/0!</v>
      </c>
      <c r="H124" s="880">
        <f t="shared" ref="H124:AD124" si="44">H125+H126+H127</f>
        <v>0</v>
      </c>
      <c r="I124" s="880">
        <v>0</v>
      </c>
      <c r="J124" s="880">
        <f t="shared" si="44"/>
        <v>0</v>
      </c>
      <c r="K124" s="880">
        <v>0</v>
      </c>
      <c r="L124" s="880">
        <f t="shared" si="44"/>
        <v>0</v>
      </c>
      <c r="M124" s="880">
        <v>0</v>
      </c>
      <c r="N124" s="880">
        <f t="shared" si="44"/>
        <v>0</v>
      </c>
      <c r="O124" s="880">
        <v>0</v>
      </c>
      <c r="P124" s="880">
        <f t="shared" si="44"/>
        <v>0</v>
      </c>
      <c r="Q124" s="880">
        <v>0</v>
      </c>
      <c r="R124" s="880">
        <f t="shared" si="44"/>
        <v>0</v>
      </c>
      <c r="S124" s="880">
        <v>0</v>
      </c>
      <c r="T124" s="880">
        <f t="shared" si="44"/>
        <v>0</v>
      </c>
      <c r="U124" s="880">
        <v>0</v>
      </c>
      <c r="V124" s="880">
        <f t="shared" si="44"/>
        <v>0</v>
      </c>
      <c r="W124" s="880">
        <v>0</v>
      </c>
      <c r="X124" s="880">
        <f t="shared" si="44"/>
        <v>0</v>
      </c>
      <c r="Y124" s="880">
        <v>0</v>
      </c>
      <c r="Z124" s="880">
        <f t="shared" si="44"/>
        <v>0</v>
      </c>
      <c r="AA124" s="880">
        <v>0</v>
      </c>
      <c r="AB124" s="880">
        <f t="shared" si="44"/>
        <v>0</v>
      </c>
      <c r="AC124" s="880"/>
      <c r="AD124" s="887">
        <f t="shared" si="44"/>
        <v>0</v>
      </c>
      <c r="AE124" s="888"/>
      <c r="AF124" s="837"/>
    </row>
    <row r="125" spans="1:32" ht="16.8" x14ac:dyDescent="0.3">
      <c r="A125" s="829" t="s">
        <v>29</v>
      </c>
      <c r="B125" s="882">
        <f>H125+J125+L125+N125+P125+R125+T125+V125+X125+Z125+AB125+AD125</f>
        <v>0</v>
      </c>
      <c r="C125" s="882"/>
      <c r="D125" s="882"/>
      <c r="E125" s="882"/>
      <c r="F125" s="883"/>
      <c r="G125" s="883"/>
      <c r="H125" s="884"/>
      <c r="I125" s="884"/>
      <c r="J125" s="884"/>
      <c r="K125" s="884"/>
      <c r="L125" s="884"/>
      <c r="M125" s="884"/>
      <c r="N125" s="884"/>
      <c r="O125" s="884"/>
      <c r="P125" s="884"/>
      <c r="Q125" s="884"/>
      <c r="R125" s="884"/>
      <c r="S125" s="884"/>
      <c r="T125" s="884"/>
      <c r="U125" s="884"/>
      <c r="V125" s="884"/>
      <c r="W125" s="884"/>
      <c r="X125" s="884"/>
      <c r="Y125" s="884"/>
      <c r="Z125" s="884"/>
      <c r="AA125" s="884"/>
      <c r="AB125" s="884"/>
      <c r="AC125" s="884"/>
      <c r="AD125" s="885"/>
      <c r="AE125" s="886"/>
      <c r="AF125" s="1159"/>
    </row>
    <row r="126" spans="1:32" ht="33.6" x14ac:dyDescent="0.3">
      <c r="A126" s="829" t="s">
        <v>93</v>
      </c>
      <c r="B126" s="882">
        <f>H126+J126+L126+N126+P126+R126+T126+V126+X126+Z126+AB126+AD126</f>
        <v>0</v>
      </c>
      <c r="C126" s="882"/>
      <c r="D126" s="882"/>
      <c r="E126" s="882"/>
      <c r="F126" s="883"/>
      <c r="G126" s="883"/>
      <c r="H126" s="884"/>
      <c r="I126" s="884"/>
      <c r="J126" s="884"/>
      <c r="K126" s="884"/>
      <c r="L126" s="884"/>
      <c r="M126" s="884"/>
      <c r="N126" s="884"/>
      <c r="O126" s="884"/>
      <c r="P126" s="884"/>
      <c r="Q126" s="884"/>
      <c r="R126" s="884"/>
      <c r="S126" s="884"/>
      <c r="T126" s="884"/>
      <c r="U126" s="884"/>
      <c r="V126" s="884"/>
      <c r="W126" s="884"/>
      <c r="X126" s="884"/>
      <c r="Y126" s="884"/>
      <c r="Z126" s="884"/>
      <c r="AA126" s="884"/>
      <c r="AB126" s="884"/>
      <c r="AC126" s="884"/>
      <c r="AD126" s="885"/>
      <c r="AE126" s="886"/>
      <c r="AF126" s="1159"/>
    </row>
    <row r="127" spans="1:32" ht="16.8" x14ac:dyDescent="0.3">
      <c r="A127" s="829" t="s">
        <v>28</v>
      </c>
      <c r="B127" s="882">
        <f>H127+J127+L127+N127+P127+R127+T127+V127+X127+Z127+AB127+AD127</f>
        <v>0</v>
      </c>
      <c r="C127" s="882"/>
      <c r="D127" s="882"/>
      <c r="E127" s="882"/>
      <c r="F127" s="883"/>
      <c r="G127" s="883"/>
      <c r="H127" s="884"/>
      <c r="I127" s="884"/>
      <c r="J127" s="884"/>
      <c r="K127" s="884"/>
      <c r="L127" s="884"/>
      <c r="M127" s="884"/>
      <c r="N127" s="884"/>
      <c r="O127" s="884"/>
      <c r="P127" s="884"/>
      <c r="Q127" s="884"/>
      <c r="R127" s="884"/>
      <c r="S127" s="884"/>
      <c r="T127" s="884"/>
      <c r="U127" s="884"/>
      <c r="V127" s="884"/>
      <c r="W127" s="884"/>
      <c r="X127" s="884"/>
      <c r="Y127" s="884"/>
      <c r="Z127" s="884"/>
      <c r="AA127" s="884"/>
      <c r="AB127" s="884"/>
      <c r="AC127" s="884"/>
      <c r="AD127" s="885"/>
      <c r="AE127" s="886"/>
      <c r="AF127" s="1159"/>
    </row>
    <row r="128" spans="1:32" ht="50.4" x14ac:dyDescent="0.3">
      <c r="A128" s="829" t="s">
        <v>94</v>
      </c>
      <c r="B128" s="882">
        <f>H128+J128+L128+N128+P128+R128+T128+V128+X128+Z128+AB128+AD128</f>
        <v>0</v>
      </c>
      <c r="C128" s="882"/>
      <c r="D128" s="882"/>
      <c r="E128" s="882"/>
      <c r="F128" s="883"/>
      <c r="G128" s="883"/>
      <c r="H128" s="884"/>
      <c r="I128" s="884"/>
      <c r="J128" s="884"/>
      <c r="K128" s="884"/>
      <c r="L128" s="884"/>
      <c r="M128" s="884"/>
      <c r="N128" s="884"/>
      <c r="O128" s="884"/>
      <c r="P128" s="884"/>
      <c r="Q128" s="884"/>
      <c r="R128" s="884"/>
      <c r="S128" s="884"/>
      <c r="T128" s="884"/>
      <c r="U128" s="884"/>
      <c r="V128" s="884"/>
      <c r="W128" s="884"/>
      <c r="X128" s="884"/>
      <c r="Y128" s="884"/>
      <c r="Z128" s="884"/>
      <c r="AA128" s="884"/>
      <c r="AB128" s="884"/>
      <c r="AC128" s="884"/>
      <c r="AD128" s="885"/>
      <c r="AE128" s="886"/>
      <c r="AF128" s="1159"/>
    </row>
    <row r="129" spans="1:32" ht="16.8" x14ac:dyDescent="0.3">
      <c r="A129" s="829" t="s">
        <v>30</v>
      </c>
      <c r="B129" s="882">
        <f>H129+J129+L129+N129+P129+R129+T129+V129+X129+Z129+AB129+AD129</f>
        <v>0</v>
      </c>
      <c r="C129" s="882"/>
      <c r="D129" s="882"/>
      <c r="E129" s="882"/>
      <c r="F129" s="883"/>
      <c r="G129" s="883"/>
      <c r="H129" s="884"/>
      <c r="I129" s="884"/>
      <c r="J129" s="884"/>
      <c r="K129" s="884"/>
      <c r="L129" s="884"/>
      <c r="M129" s="884"/>
      <c r="N129" s="884"/>
      <c r="O129" s="884"/>
      <c r="P129" s="884"/>
      <c r="Q129" s="884"/>
      <c r="R129" s="884"/>
      <c r="S129" s="884"/>
      <c r="T129" s="884"/>
      <c r="U129" s="884"/>
      <c r="V129" s="884"/>
      <c r="W129" s="884"/>
      <c r="X129" s="884"/>
      <c r="Y129" s="884"/>
      <c r="Z129" s="884"/>
      <c r="AA129" s="884"/>
      <c r="AB129" s="884"/>
      <c r="AC129" s="884"/>
      <c r="AD129" s="885"/>
      <c r="AE129" s="886"/>
      <c r="AF129" s="1159"/>
    </row>
    <row r="130" spans="1:32" ht="18" x14ac:dyDescent="0.3">
      <c r="A130" s="1502" t="s">
        <v>553</v>
      </c>
      <c r="B130" s="1503"/>
      <c r="C130" s="1503"/>
      <c r="D130" s="1503"/>
      <c r="E130" s="1503"/>
      <c r="F130" s="1503"/>
      <c r="G130" s="1503"/>
      <c r="H130" s="1503"/>
      <c r="I130" s="1503"/>
      <c r="J130" s="1503"/>
      <c r="K130" s="1503"/>
      <c r="L130" s="1503"/>
      <c r="M130" s="1503"/>
      <c r="N130" s="1503"/>
      <c r="O130" s="1503"/>
      <c r="P130" s="1503"/>
      <c r="Q130" s="1503"/>
      <c r="R130" s="1503"/>
      <c r="S130" s="1503"/>
      <c r="T130" s="1503"/>
      <c r="U130" s="1503"/>
      <c r="V130" s="1503"/>
      <c r="W130" s="1503"/>
      <c r="X130" s="1503"/>
      <c r="Y130" s="1503"/>
      <c r="Z130" s="1503"/>
      <c r="AA130" s="1503"/>
      <c r="AB130" s="1503"/>
      <c r="AC130" s="1503"/>
      <c r="AD130" s="1503"/>
      <c r="AE130" s="1504"/>
      <c r="AF130" s="1159"/>
    </row>
    <row r="131" spans="1:32" ht="201.6" x14ac:dyDescent="0.3">
      <c r="A131" s="829" t="s">
        <v>28</v>
      </c>
      <c r="B131" s="882">
        <f t="shared" ref="B131:B136" si="45">H131+J131+L131+N131+P131+R131+T131+V131+X131+Z131+AB131+AD131</f>
        <v>80</v>
      </c>
      <c r="C131" s="882">
        <f>H131+J131+L131+N131</f>
        <v>80</v>
      </c>
      <c r="D131" s="882">
        <v>80</v>
      </c>
      <c r="E131" s="882">
        <f>I131+K131+M131+O131+Q131+S131+U131+W131+Y131+AA131+AC131+AE131</f>
        <v>72.2</v>
      </c>
      <c r="F131" s="883">
        <f>E131/B131</f>
        <v>0.90250000000000008</v>
      </c>
      <c r="G131" s="883">
        <f>E131/C131</f>
        <v>0.90250000000000008</v>
      </c>
      <c r="H131" s="882"/>
      <c r="I131" s="882"/>
      <c r="J131" s="882"/>
      <c r="K131" s="882"/>
      <c r="L131" s="882">
        <v>80</v>
      </c>
      <c r="M131" s="882"/>
      <c r="N131" s="882"/>
      <c r="O131" s="882">
        <v>57.2</v>
      </c>
      <c r="P131" s="882"/>
      <c r="Q131" s="882"/>
      <c r="R131" s="882"/>
      <c r="S131" s="882"/>
      <c r="T131" s="882"/>
      <c r="U131" s="882"/>
      <c r="V131" s="882"/>
      <c r="W131" s="882"/>
      <c r="X131" s="882"/>
      <c r="Y131" s="882"/>
      <c r="Z131" s="882"/>
      <c r="AA131" s="882"/>
      <c r="AB131" s="882"/>
      <c r="AC131" s="882">
        <v>15</v>
      </c>
      <c r="AD131" s="900"/>
      <c r="AE131" s="886"/>
      <c r="AF131" s="1192" t="s">
        <v>647</v>
      </c>
    </row>
    <row r="132" spans="1:32" ht="16.8" x14ac:dyDescent="0.3">
      <c r="A132" s="829" t="s">
        <v>29</v>
      </c>
      <c r="B132" s="882">
        <f t="shared" si="45"/>
        <v>0</v>
      </c>
      <c r="C132" s="882"/>
      <c r="D132" s="882"/>
      <c r="E132" s="882"/>
      <c r="F132" s="881"/>
      <c r="G132" s="881"/>
      <c r="H132" s="884"/>
      <c r="I132" s="884"/>
      <c r="J132" s="884"/>
      <c r="K132" s="884"/>
      <c r="L132" s="884"/>
      <c r="M132" s="884"/>
      <c r="N132" s="884"/>
      <c r="O132" s="884"/>
      <c r="P132" s="884"/>
      <c r="Q132" s="884"/>
      <c r="R132" s="884"/>
      <c r="S132" s="884"/>
      <c r="T132" s="884"/>
      <c r="U132" s="884"/>
      <c r="V132" s="884"/>
      <c r="W132" s="884"/>
      <c r="X132" s="884"/>
      <c r="Y132" s="884"/>
      <c r="Z132" s="884"/>
      <c r="AA132" s="884"/>
      <c r="AB132" s="884"/>
      <c r="AC132" s="884"/>
      <c r="AD132" s="885"/>
      <c r="AE132" s="886"/>
      <c r="AF132" s="1159"/>
    </row>
    <row r="133" spans="1:32" ht="33.6" x14ac:dyDescent="0.3">
      <c r="A133" s="829" t="s">
        <v>93</v>
      </c>
      <c r="B133" s="882">
        <f t="shared" si="45"/>
        <v>0</v>
      </c>
      <c r="C133" s="882"/>
      <c r="D133" s="882"/>
      <c r="E133" s="882"/>
      <c r="F133" s="881"/>
      <c r="G133" s="881"/>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5"/>
      <c r="AE133" s="886"/>
      <c r="AF133" s="1159"/>
    </row>
    <row r="134" spans="1:32" ht="16.8" x14ac:dyDescent="0.3">
      <c r="A134" s="829" t="s">
        <v>28</v>
      </c>
      <c r="B134" s="882">
        <f t="shared" si="45"/>
        <v>80</v>
      </c>
      <c r="C134" s="882">
        <f>H134+J134+L134+N134</f>
        <v>80</v>
      </c>
      <c r="D134" s="882">
        <v>80</v>
      </c>
      <c r="E134" s="882">
        <v>57.2</v>
      </c>
      <c r="F134" s="883">
        <f t="shared" si="41"/>
        <v>0.71500000000000008</v>
      </c>
      <c r="G134" s="883">
        <f t="shared" si="42"/>
        <v>0.71500000000000008</v>
      </c>
      <c r="H134" s="884"/>
      <c r="I134" s="884"/>
      <c r="J134" s="884"/>
      <c r="K134" s="884"/>
      <c r="L134" s="884">
        <v>80</v>
      </c>
      <c r="M134" s="884"/>
      <c r="N134" s="884"/>
      <c r="O134" s="884">
        <v>57.2</v>
      </c>
      <c r="P134" s="884"/>
      <c r="Q134" s="884"/>
      <c r="R134" s="884"/>
      <c r="S134" s="884"/>
      <c r="T134" s="884"/>
      <c r="U134" s="884"/>
      <c r="V134" s="884"/>
      <c r="W134" s="884"/>
      <c r="X134" s="884"/>
      <c r="Y134" s="884"/>
      <c r="Z134" s="884"/>
      <c r="AA134" s="884"/>
      <c r="AB134" s="884"/>
      <c r="AC134" s="884"/>
      <c r="AD134" s="885"/>
      <c r="AE134" s="886"/>
      <c r="AF134" s="1159"/>
    </row>
    <row r="135" spans="1:32" ht="50.4" x14ac:dyDescent="0.3">
      <c r="A135" s="829" t="s">
        <v>94</v>
      </c>
      <c r="B135" s="882">
        <f t="shared" si="45"/>
        <v>0</v>
      </c>
      <c r="C135" s="882"/>
      <c r="D135" s="882"/>
      <c r="E135" s="882"/>
      <c r="F135" s="883"/>
      <c r="G135" s="883"/>
      <c r="H135" s="884"/>
      <c r="I135" s="884"/>
      <c r="J135" s="884"/>
      <c r="K135" s="884"/>
      <c r="L135" s="884"/>
      <c r="M135" s="884"/>
      <c r="N135" s="884"/>
      <c r="O135" s="884"/>
      <c r="P135" s="884"/>
      <c r="Q135" s="884"/>
      <c r="R135" s="884"/>
      <c r="S135" s="884"/>
      <c r="T135" s="884"/>
      <c r="U135" s="884"/>
      <c r="V135" s="884"/>
      <c r="W135" s="884"/>
      <c r="X135" s="884"/>
      <c r="Y135" s="884"/>
      <c r="Z135" s="884"/>
      <c r="AA135" s="884"/>
      <c r="AB135" s="884"/>
      <c r="AC135" s="884"/>
      <c r="AD135" s="885"/>
      <c r="AE135" s="886"/>
      <c r="AF135" s="1159"/>
    </row>
    <row r="136" spans="1:32" ht="16.8" x14ac:dyDescent="0.3">
      <c r="A136" s="829" t="s">
        <v>30</v>
      </c>
      <c r="B136" s="882">
        <f t="shared" si="45"/>
        <v>0</v>
      </c>
      <c r="C136" s="882"/>
      <c r="D136" s="882"/>
      <c r="E136" s="882"/>
      <c r="F136" s="883"/>
      <c r="G136" s="883"/>
      <c r="H136" s="884"/>
      <c r="I136" s="884"/>
      <c r="J136" s="884"/>
      <c r="K136" s="884"/>
      <c r="L136" s="884"/>
      <c r="M136" s="884"/>
      <c r="N136" s="884"/>
      <c r="O136" s="884"/>
      <c r="P136" s="884"/>
      <c r="Q136" s="884"/>
      <c r="R136" s="884"/>
      <c r="S136" s="884"/>
      <c r="T136" s="884"/>
      <c r="U136" s="884"/>
      <c r="V136" s="884"/>
      <c r="W136" s="884"/>
      <c r="X136" s="884"/>
      <c r="Y136" s="884"/>
      <c r="Z136" s="884"/>
      <c r="AA136" s="884"/>
      <c r="AB136" s="884"/>
      <c r="AC136" s="884"/>
      <c r="AD136" s="885"/>
      <c r="AE136" s="886"/>
      <c r="AF136" s="1159"/>
    </row>
    <row r="137" spans="1:32" ht="20.399999999999999" x14ac:dyDescent="0.3">
      <c r="A137" s="1498" t="s">
        <v>529</v>
      </c>
      <c r="B137" s="1517"/>
      <c r="C137" s="1517"/>
      <c r="D137" s="1517"/>
      <c r="E137" s="1517"/>
      <c r="F137" s="1517" t="e">
        <f t="shared" si="41"/>
        <v>#DIV/0!</v>
      </c>
      <c r="G137" s="1517" t="e">
        <f t="shared" si="42"/>
        <v>#DIV/0!</v>
      </c>
      <c r="H137" s="1517"/>
      <c r="I137" s="1517"/>
      <c r="J137" s="1517"/>
      <c r="K137" s="1517"/>
      <c r="L137" s="1517"/>
      <c r="M137" s="1517"/>
      <c r="N137" s="1517"/>
      <c r="O137" s="1517"/>
      <c r="P137" s="1517"/>
      <c r="Q137" s="1517"/>
      <c r="R137" s="1517"/>
      <c r="S137" s="1517"/>
      <c r="T137" s="1517"/>
      <c r="U137" s="1517"/>
      <c r="V137" s="1517"/>
      <c r="W137" s="1517"/>
      <c r="X137" s="1517"/>
      <c r="Y137" s="1517"/>
      <c r="Z137" s="1517"/>
      <c r="AA137" s="1517"/>
      <c r="AB137" s="1889"/>
      <c r="AC137" s="1517"/>
      <c r="AD137" s="1889"/>
      <c r="AE137" s="1518"/>
      <c r="AF137" s="1159"/>
    </row>
    <row r="138" spans="1:32" ht="16.8" x14ac:dyDescent="0.3">
      <c r="A138" s="827" t="s">
        <v>26</v>
      </c>
      <c r="B138" s="880">
        <f>B139+B140+B141</f>
        <v>40</v>
      </c>
      <c r="C138" s="880">
        <f>C139+C140+C141</f>
        <v>0</v>
      </c>
      <c r="D138" s="880">
        <f>D139+D140+D141</f>
        <v>0</v>
      </c>
      <c r="E138" s="880">
        <f>E139+E140+E141</f>
        <v>0</v>
      </c>
      <c r="F138" s="881">
        <f t="shared" si="41"/>
        <v>0</v>
      </c>
      <c r="G138" s="881" t="e">
        <f t="shared" si="42"/>
        <v>#DIV/0!</v>
      </c>
      <c r="H138" s="880">
        <f t="shared" ref="H138:AE138" si="46">H139+H140+H141</f>
        <v>0</v>
      </c>
      <c r="I138" s="880">
        <f t="shared" si="46"/>
        <v>0</v>
      </c>
      <c r="J138" s="880">
        <f t="shared" si="46"/>
        <v>0</v>
      </c>
      <c r="K138" s="880">
        <f t="shared" si="46"/>
        <v>0</v>
      </c>
      <c r="L138" s="880">
        <f t="shared" si="46"/>
        <v>0</v>
      </c>
      <c r="M138" s="880">
        <f t="shared" si="46"/>
        <v>0</v>
      </c>
      <c r="N138" s="880">
        <f t="shared" si="46"/>
        <v>0</v>
      </c>
      <c r="O138" s="880">
        <f t="shared" si="46"/>
        <v>0</v>
      </c>
      <c r="P138" s="880">
        <f t="shared" si="46"/>
        <v>0</v>
      </c>
      <c r="Q138" s="880">
        <f t="shared" si="46"/>
        <v>0</v>
      </c>
      <c r="R138" s="880">
        <f t="shared" si="46"/>
        <v>0</v>
      </c>
      <c r="S138" s="880">
        <f t="shared" si="46"/>
        <v>0</v>
      </c>
      <c r="T138" s="880">
        <f t="shared" si="46"/>
        <v>0</v>
      </c>
      <c r="U138" s="880">
        <f t="shared" si="46"/>
        <v>0</v>
      </c>
      <c r="V138" s="880">
        <f t="shared" si="46"/>
        <v>0</v>
      </c>
      <c r="W138" s="880">
        <f t="shared" si="46"/>
        <v>0</v>
      </c>
      <c r="X138" s="880">
        <f t="shared" si="46"/>
        <v>0</v>
      </c>
      <c r="Y138" s="880">
        <f t="shared" si="46"/>
        <v>0</v>
      </c>
      <c r="Z138" s="880">
        <f t="shared" si="46"/>
        <v>0</v>
      </c>
      <c r="AA138" s="880">
        <f t="shared" si="46"/>
        <v>0</v>
      </c>
      <c r="AB138" s="880">
        <f t="shared" si="46"/>
        <v>40</v>
      </c>
      <c r="AC138" s="880">
        <f t="shared" si="46"/>
        <v>0</v>
      </c>
      <c r="AD138" s="880">
        <f t="shared" si="46"/>
        <v>0</v>
      </c>
      <c r="AE138" s="880">
        <f t="shared" si="46"/>
        <v>0</v>
      </c>
      <c r="AF138" s="837"/>
    </row>
    <row r="139" spans="1:32" ht="16.8" x14ac:dyDescent="0.3">
      <c r="A139" s="829" t="s">
        <v>29</v>
      </c>
      <c r="B139" s="882"/>
      <c r="C139" s="882"/>
      <c r="D139" s="882"/>
      <c r="E139" s="882"/>
      <c r="F139" s="883"/>
      <c r="G139" s="883"/>
      <c r="H139" s="882"/>
      <c r="I139" s="882"/>
      <c r="J139" s="882"/>
      <c r="K139" s="882"/>
      <c r="L139" s="882"/>
      <c r="M139" s="882"/>
      <c r="N139" s="882"/>
      <c r="O139" s="882"/>
      <c r="P139" s="882"/>
      <c r="Q139" s="882"/>
      <c r="R139" s="882"/>
      <c r="S139" s="882"/>
      <c r="T139" s="882"/>
      <c r="U139" s="882"/>
      <c r="V139" s="882"/>
      <c r="W139" s="882"/>
      <c r="X139" s="882"/>
      <c r="Y139" s="882"/>
      <c r="Z139" s="882"/>
      <c r="AA139" s="882"/>
      <c r="AB139" s="882"/>
      <c r="AC139" s="882"/>
      <c r="AD139" s="900"/>
      <c r="AE139" s="886"/>
      <c r="AF139" s="1159"/>
    </row>
    <row r="140" spans="1:32" ht="33.6" x14ac:dyDescent="0.3">
      <c r="A140" s="829" t="s">
        <v>93</v>
      </c>
      <c r="B140" s="882"/>
      <c r="C140" s="882"/>
      <c r="D140" s="882"/>
      <c r="E140" s="882"/>
      <c r="F140" s="883"/>
      <c r="G140" s="883"/>
      <c r="H140" s="882"/>
      <c r="I140" s="882"/>
      <c r="J140" s="882"/>
      <c r="K140" s="882"/>
      <c r="L140" s="882"/>
      <c r="M140" s="882"/>
      <c r="N140" s="882"/>
      <c r="O140" s="882"/>
      <c r="P140" s="882"/>
      <c r="Q140" s="882"/>
      <c r="R140" s="882"/>
      <c r="S140" s="882"/>
      <c r="T140" s="882"/>
      <c r="U140" s="882"/>
      <c r="V140" s="882"/>
      <c r="W140" s="882"/>
      <c r="X140" s="882"/>
      <c r="Y140" s="882"/>
      <c r="Z140" s="882"/>
      <c r="AA140" s="882"/>
      <c r="AB140" s="882"/>
      <c r="AC140" s="882"/>
      <c r="AD140" s="900"/>
      <c r="AE140" s="886"/>
      <c r="AF140" s="1159"/>
    </row>
    <row r="141" spans="1:32" ht="16.8" x14ac:dyDescent="0.3">
      <c r="A141" s="829" t="s">
        <v>28</v>
      </c>
      <c r="B141" s="882">
        <f>B148</f>
        <v>40</v>
      </c>
      <c r="C141" s="882">
        <f>C148</f>
        <v>0</v>
      </c>
      <c r="D141" s="882">
        <f>D148</f>
        <v>0</v>
      </c>
      <c r="E141" s="882">
        <f>E148</f>
        <v>0</v>
      </c>
      <c r="F141" s="883">
        <f t="shared" si="41"/>
        <v>0</v>
      </c>
      <c r="G141" s="883" t="e">
        <f t="shared" si="42"/>
        <v>#DIV/0!</v>
      </c>
      <c r="H141" s="882">
        <f t="shared" ref="H141:AE141" si="47">H148</f>
        <v>0</v>
      </c>
      <c r="I141" s="882">
        <f t="shared" si="47"/>
        <v>0</v>
      </c>
      <c r="J141" s="882">
        <f t="shared" si="47"/>
        <v>0</v>
      </c>
      <c r="K141" s="882">
        <f t="shared" si="47"/>
        <v>0</v>
      </c>
      <c r="L141" s="882">
        <f t="shared" si="47"/>
        <v>0</v>
      </c>
      <c r="M141" s="882">
        <f t="shared" si="47"/>
        <v>0</v>
      </c>
      <c r="N141" s="882">
        <f t="shared" si="47"/>
        <v>0</v>
      </c>
      <c r="O141" s="882">
        <f t="shared" si="47"/>
        <v>0</v>
      </c>
      <c r="P141" s="882">
        <f t="shared" si="47"/>
        <v>0</v>
      </c>
      <c r="Q141" s="882">
        <f t="shared" si="47"/>
        <v>0</v>
      </c>
      <c r="R141" s="882">
        <f t="shared" si="47"/>
        <v>0</v>
      </c>
      <c r="S141" s="882">
        <f t="shared" si="47"/>
        <v>0</v>
      </c>
      <c r="T141" s="882">
        <f t="shared" si="47"/>
        <v>0</v>
      </c>
      <c r="U141" s="882">
        <f t="shared" si="47"/>
        <v>0</v>
      </c>
      <c r="V141" s="882">
        <f t="shared" si="47"/>
        <v>0</v>
      </c>
      <c r="W141" s="882">
        <f t="shared" si="47"/>
        <v>0</v>
      </c>
      <c r="X141" s="882">
        <f t="shared" si="47"/>
        <v>0</v>
      </c>
      <c r="Y141" s="882">
        <f t="shared" si="47"/>
        <v>0</v>
      </c>
      <c r="Z141" s="882">
        <f t="shared" si="47"/>
        <v>0</v>
      </c>
      <c r="AA141" s="882">
        <f t="shared" si="47"/>
        <v>0</v>
      </c>
      <c r="AB141" s="882">
        <f t="shared" si="47"/>
        <v>40</v>
      </c>
      <c r="AC141" s="882">
        <f t="shared" si="47"/>
        <v>0</v>
      </c>
      <c r="AD141" s="882">
        <f t="shared" si="47"/>
        <v>0</v>
      </c>
      <c r="AE141" s="882">
        <f t="shared" si="47"/>
        <v>0</v>
      </c>
      <c r="AF141" s="1159"/>
    </row>
    <row r="142" spans="1:32" ht="50.4" x14ac:dyDescent="0.3">
      <c r="A142" s="829" t="s">
        <v>94</v>
      </c>
      <c r="B142" s="882"/>
      <c r="C142" s="882"/>
      <c r="D142" s="882"/>
      <c r="E142" s="882"/>
      <c r="F142" s="883"/>
      <c r="G142" s="883"/>
      <c r="H142" s="884"/>
      <c r="I142" s="884"/>
      <c r="J142" s="884"/>
      <c r="K142" s="884"/>
      <c r="L142" s="884"/>
      <c r="M142" s="884"/>
      <c r="N142" s="884"/>
      <c r="O142" s="884"/>
      <c r="P142" s="884"/>
      <c r="Q142" s="884"/>
      <c r="R142" s="884"/>
      <c r="S142" s="884"/>
      <c r="T142" s="884"/>
      <c r="U142" s="884"/>
      <c r="V142" s="884"/>
      <c r="W142" s="884"/>
      <c r="X142" s="884"/>
      <c r="Y142" s="884"/>
      <c r="Z142" s="884"/>
      <c r="AA142" s="884"/>
      <c r="AB142" s="884"/>
      <c r="AC142" s="884"/>
      <c r="AD142" s="885"/>
      <c r="AE142" s="886"/>
      <c r="AF142" s="1159"/>
    </row>
    <row r="143" spans="1:32" ht="16.8" x14ac:dyDescent="0.3">
      <c r="A143" s="829" t="s">
        <v>30</v>
      </c>
      <c r="B143" s="882"/>
      <c r="C143" s="882"/>
      <c r="D143" s="882"/>
      <c r="E143" s="882"/>
      <c r="F143" s="883"/>
      <c r="G143" s="883"/>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5"/>
      <c r="AE143" s="886"/>
      <c r="AF143" s="1159"/>
    </row>
    <row r="144" spans="1:32" ht="18" x14ac:dyDescent="0.3">
      <c r="A144" s="1502" t="s">
        <v>554</v>
      </c>
      <c r="B144" s="1503"/>
      <c r="C144" s="1503"/>
      <c r="D144" s="1503"/>
      <c r="E144" s="1503"/>
      <c r="F144" s="1503"/>
      <c r="G144" s="1503"/>
      <c r="H144" s="1503"/>
      <c r="I144" s="1503"/>
      <c r="J144" s="1503"/>
      <c r="K144" s="1503"/>
      <c r="L144" s="1503"/>
      <c r="M144" s="1503"/>
      <c r="N144" s="1503"/>
      <c r="O144" s="1503"/>
      <c r="P144" s="1503"/>
      <c r="Q144" s="1503"/>
      <c r="R144" s="1503"/>
      <c r="S144" s="1503"/>
      <c r="T144" s="1503"/>
      <c r="U144" s="1503"/>
      <c r="V144" s="1503"/>
      <c r="W144" s="1503"/>
      <c r="X144" s="1503"/>
      <c r="Y144" s="1503"/>
      <c r="Z144" s="1503"/>
      <c r="AA144" s="1503"/>
      <c r="AB144" s="1503"/>
      <c r="AC144" s="1503"/>
      <c r="AD144" s="1503"/>
      <c r="AE144" s="1504"/>
      <c r="AF144" s="889"/>
    </row>
    <row r="145" spans="1:32" ht="16.8" x14ac:dyDescent="0.3">
      <c r="A145" s="827" t="s">
        <v>26</v>
      </c>
      <c r="B145" s="880">
        <f>B146+B147+B148</f>
        <v>40</v>
      </c>
      <c r="C145" s="880">
        <f>C146+C147+C148</f>
        <v>0</v>
      </c>
      <c r="D145" s="880">
        <f>D146+D147+D148</f>
        <v>0</v>
      </c>
      <c r="E145" s="880">
        <f>E146+E147+E148</f>
        <v>0</v>
      </c>
      <c r="F145" s="881">
        <f t="shared" si="41"/>
        <v>0</v>
      </c>
      <c r="G145" s="881" t="e">
        <f t="shared" si="42"/>
        <v>#DIV/0!</v>
      </c>
      <c r="H145" s="880">
        <f t="shared" ref="H145:AE145" si="48">H146+H147+H148</f>
        <v>0</v>
      </c>
      <c r="I145" s="880">
        <f t="shared" si="48"/>
        <v>0</v>
      </c>
      <c r="J145" s="880">
        <f t="shared" si="48"/>
        <v>0</v>
      </c>
      <c r="K145" s="880">
        <f t="shared" si="48"/>
        <v>0</v>
      </c>
      <c r="L145" s="880">
        <f t="shared" si="48"/>
        <v>0</v>
      </c>
      <c r="M145" s="880">
        <f t="shared" si="48"/>
        <v>0</v>
      </c>
      <c r="N145" s="880">
        <f t="shared" si="48"/>
        <v>0</v>
      </c>
      <c r="O145" s="880">
        <f t="shared" si="48"/>
        <v>0</v>
      </c>
      <c r="P145" s="880">
        <f t="shared" si="48"/>
        <v>0</v>
      </c>
      <c r="Q145" s="880">
        <f t="shared" si="48"/>
        <v>0</v>
      </c>
      <c r="R145" s="880">
        <f t="shared" si="48"/>
        <v>0</v>
      </c>
      <c r="S145" s="880">
        <f t="shared" si="48"/>
        <v>0</v>
      </c>
      <c r="T145" s="880">
        <f t="shared" si="48"/>
        <v>0</v>
      </c>
      <c r="U145" s="880">
        <f t="shared" si="48"/>
        <v>0</v>
      </c>
      <c r="V145" s="880">
        <f t="shared" si="48"/>
        <v>0</v>
      </c>
      <c r="W145" s="880">
        <f t="shared" si="48"/>
        <v>0</v>
      </c>
      <c r="X145" s="880">
        <f t="shared" si="48"/>
        <v>0</v>
      </c>
      <c r="Y145" s="880">
        <f t="shared" si="48"/>
        <v>0</v>
      </c>
      <c r="Z145" s="880">
        <f t="shared" si="48"/>
        <v>0</v>
      </c>
      <c r="AA145" s="880">
        <f t="shared" si="48"/>
        <v>0</v>
      </c>
      <c r="AB145" s="880">
        <f t="shared" si="48"/>
        <v>40</v>
      </c>
      <c r="AC145" s="880">
        <f t="shared" si="48"/>
        <v>0</v>
      </c>
      <c r="AD145" s="880">
        <f t="shared" si="48"/>
        <v>0</v>
      </c>
      <c r="AE145" s="880">
        <f t="shared" si="48"/>
        <v>0</v>
      </c>
      <c r="AF145" s="837"/>
    </row>
    <row r="146" spans="1:32" ht="16.8" x14ac:dyDescent="0.3">
      <c r="A146" s="829" t="s">
        <v>29</v>
      </c>
      <c r="B146" s="882">
        <f>H146+J146+L146+N146+P146+R146+T146+V146+X146+Z146+AB146+AD146</f>
        <v>0</v>
      </c>
      <c r="C146" s="882"/>
      <c r="D146" s="882"/>
      <c r="E146" s="882"/>
      <c r="F146" s="883"/>
      <c r="G146" s="883"/>
      <c r="H146" s="884"/>
      <c r="I146" s="884"/>
      <c r="J146" s="884"/>
      <c r="K146" s="884"/>
      <c r="L146" s="884"/>
      <c r="M146" s="884"/>
      <c r="N146" s="884"/>
      <c r="O146" s="884"/>
      <c r="P146" s="884"/>
      <c r="Q146" s="884"/>
      <c r="R146" s="884"/>
      <c r="S146" s="884"/>
      <c r="T146" s="884"/>
      <c r="U146" s="884"/>
      <c r="V146" s="884"/>
      <c r="W146" s="884"/>
      <c r="X146" s="884"/>
      <c r="Y146" s="884"/>
      <c r="Z146" s="884"/>
      <c r="AA146" s="884"/>
      <c r="AB146" s="884"/>
      <c r="AC146" s="884"/>
      <c r="AD146" s="885"/>
      <c r="AE146" s="886"/>
      <c r="AF146" s="1159"/>
    </row>
    <row r="147" spans="1:32" ht="33.6" x14ac:dyDescent="0.3">
      <c r="A147" s="829" t="s">
        <v>93</v>
      </c>
      <c r="B147" s="882">
        <f>H147+J147+L147+N147+P147+R147+T147+V147+X147+Z147+AB147+AD147</f>
        <v>0</v>
      </c>
      <c r="C147" s="882"/>
      <c r="D147" s="882"/>
      <c r="E147" s="882"/>
      <c r="F147" s="883"/>
      <c r="G147" s="883"/>
      <c r="H147" s="884"/>
      <c r="I147" s="884"/>
      <c r="J147" s="884"/>
      <c r="K147" s="884"/>
      <c r="L147" s="884"/>
      <c r="M147" s="884"/>
      <c r="N147" s="884"/>
      <c r="O147" s="884"/>
      <c r="P147" s="884"/>
      <c r="Q147" s="884"/>
      <c r="R147" s="884"/>
      <c r="S147" s="884"/>
      <c r="T147" s="884"/>
      <c r="U147" s="884"/>
      <c r="V147" s="884"/>
      <c r="W147" s="884"/>
      <c r="X147" s="884"/>
      <c r="Y147" s="884"/>
      <c r="Z147" s="884"/>
      <c r="AA147" s="884"/>
      <c r="AB147" s="884"/>
      <c r="AC147" s="884"/>
      <c r="AD147" s="885"/>
      <c r="AE147" s="886"/>
      <c r="AF147" s="1159"/>
    </row>
    <row r="148" spans="1:32" ht="16.8" x14ac:dyDescent="0.3">
      <c r="A148" s="829" t="s">
        <v>28</v>
      </c>
      <c r="B148" s="882">
        <f>H148+J148+L148+N148+P148+R148+T148+V148+X148+Z148+AB148+AD148</f>
        <v>40</v>
      </c>
      <c r="C148" s="882">
        <f>H148</f>
        <v>0</v>
      </c>
      <c r="D148" s="882">
        <f>E148</f>
        <v>0</v>
      </c>
      <c r="E148" s="882">
        <f>K148+M148+O148+Q148+S148+U148+W148+Y148+AA148+AC148+AE148</f>
        <v>0</v>
      </c>
      <c r="F148" s="883">
        <f t="shared" si="41"/>
        <v>0</v>
      </c>
      <c r="G148" s="883" t="e">
        <f t="shared" si="42"/>
        <v>#DIV/0!</v>
      </c>
      <c r="H148" s="884">
        <v>0</v>
      </c>
      <c r="I148" s="884">
        <v>0</v>
      </c>
      <c r="J148" s="884">
        <v>0</v>
      </c>
      <c r="K148" s="884">
        <v>0</v>
      </c>
      <c r="L148" s="884">
        <v>0</v>
      </c>
      <c r="M148" s="884">
        <v>0</v>
      </c>
      <c r="N148" s="884">
        <v>0</v>
      </c>
      <c r="O148" s="884">
        <v>0</v>
      </c>
      <c r="P148" s="884">
        <v>0</v>
      </c>
      <c r="Q148" s="884">
        <v>0</v>
      </c>
      <c r="R148" s="884">
        <v>0</v>
      </c>
      <c r="S148" s="884">
        <v>0</v>
      </c>
      <c r="T148" s="884">
        <v>0</v>
      </c>
      <c r="U148" s="884">
        <v>0</v>
      </c>
      <c r="V148" s="884">
        <v>0</v>
      </c>
      <c r="W148" s="884">
        <v>0</v>
      </c>
      <c r="X148" s="884">
        <v>0</v>
      </c>
      <c r="Y148" s="884">
        <v>0</v>
      </c>
      <c r="Z148" s="884">
        <v>0</v>
      </c>
      <c r="AA148" s="884">
        <v>0</v>
      </c>
      <c r="AB148" s="884">
        <v>40</v>
      </c>
      <c r="AC148" s="884"/>
      <c r="AD148" s="885">
        <v>0</v>
      </c>
      <c r="AE148" s="886"/>
      <c r="AF148" s="1159"/>
    </row>
    <row r="149" spans="1:32" ht="50.4" x14ac:dyDescent="0.3">
      <c r="A149" s="829" t="s">
        <v>94</v>
      </c>
      <c r="B149" s="882">
        <f>H149+J149+L149+N149+P149+R149+T149+V149+X149+Z149+AB149+AD149</f>
        <v>0</v>
      </c>
      <c r="C149" s="882"/>
      <c r="D149" s="882"/>
      <c r="E149" s="882"/>
      <c r="F149" s="883"/>
      <c r="G149" s="883"/>
      <c r="H149" s="884"/>
      <c r="I149" s="884"/>
      <c r="J149" s="884"/>
      <c r="K149" s="884"/>
      <c r="L149" s="884"/>
      <c r="M149" s="884"/>
      <c r="N149" s="884"/>
      <c r="O149" s="884"/>
      <c r="P149" s="884"/>
      <c r="Q149" s="884"/>
      <c r="R149" s="884"/>
      <c r="S149" s="884"/>
      <c r="T149" s="884"/>
      <c r="U149" s="884"/>
      <c r="V149" s="884"/>
      <c r="W149" s="884"/>
      <c r="X149" s="884"/>
      <c r="Y149" s="884"/>
      <c r="Z149" s="884"/>
      <c r="AA149" s="884"/>
      <c r="AB149" s="884"/>
      <c r="AC149" s="884"/>
      <c r="AD149" s="885"/>
      <c r="AE149" s="886"/>
      <c r="AF149" s="1159"/>
    </row>
    <row r="150" spans="1:32" ht="16.8" x14ac:dyDescent="0.3">
      <c r="A150" s="829" t="s">
        <v>30</v>
      </c>
      <c r="B150" s="882">
        <f>H150+J150+L150+N150+P150+R150+T150+V150+X150+Z150+AB150+AD150</f>
        <v>0</v>
      </c>
      <c r="C150" s="882"/>
      <c r="D150" s="882"/>
      <c r="E150" s="882"/>
      <c r="F150" s="883"/>
      <c r="G150" s="883"/>
      <c r="H150" s="884"/>
      <c r="I150" s="884"/>
      <c r="J150" s="884"/>
      <c r="K150" s="884"/>
      <c r="L150" s="884"/>
      <c r="M150" s="884"/>
      <c r="N150" s="884"/>
      <c r="O150" s="884"/>
      <c r="P150" s="884"/>
      <c r="Q150" s="884"/>
      <c r="R150" s="884"/>
      <c r="S150" s="884"/>
      <c r="T150" s="884"/>
      <c r="U150" s="884"/>
      <c r="V150" s="884"/>
      <c r="W150" s="884"/>
      <c r="X150" s="884"/>
      <c r="Y150" s="884"/>
      <c r="Z150" s="884"/>
      <c r="AA150" s="884"/>
      <c r="AB150" s="884"/>
      <c r="AC150" s="884"/>
      <c r="AD150" s="885"/>
      <c r="AE150" s="886"/>
      <c r="AF150" s="1159"/>
    </row>
    <row r="151" spans="1:32" ht="18" x14ac:dyDescent="0.3">
      <c r="A151" s="1502" t="s">
        <v>555</v>
      </c>
      <c r="B151" s="1503"/>
      <c r="C151" s="1503"/>
      <c r="D151" s="1503"/>
      <c r="E151" s="1503"/>
      <c r="F151" s="1503"/>
      <c r="G151" s="1503"/>
      <c r="H151" s="1503"/>
      <c r="I151" s="1503"/>
      <c r="J151" s="1503"/>
      <c r="K151" s="1503"/>
      <c r="L151" s="1503"/>
      <c r="M151" s="1503"/>
      <c r="N151" s="1503"/>
      <c r="O151" s="1503"/>
      <c r="P151" s="1503"/>
      <c r="Q151" s="1503"/>
      <c r="R151" s="1503"/>
      <c r="S151" s="1503"/>
      <c r="T151" s="1503"/>
      <c r="U151" s="1503"/>
      <c r="V151" s="1503"/>
      <c r="W151" s="1503"/>
      <c r="X151" s="1503"/>
      <c r="Y151" s="1503"/>
      <c r="Z151" s="1503"/>
      <c r="AA151" s="1503"/>
      <c r="AB151" s="1503"/>
      <c r="AC151" s="1503"/>
      <c r="AD151" s="1503"/>
      <c r="AE151" s="1504"/>
      <c r="AF151" s="1159"/>
    </row>
    <row r="152" spans="1:32" ht="16.8" x14ac:dyDescent="0.3">
      <c r="A152" s="911" t="s">
        <v>541</v>
      </c>
      <c r="B152" s="912">
        <v>0</v>
      </c>
      <c r="C152" s="912"/>
      <c r="D152" s="912"/>
      <c r="E152" s="912"/>
      <c r="F152" s="913"/>
      <c r="G152" s="913"/>
      <c r="H152" s="914"/>
      <c r="I152" s="914"/>
      <c r="J152" s="914"/>
      <c r="K152" s="914"/>
      <c r="L152" s="914"/>
      <c r="M152" s="914"/>
      <c r="N152" s="914"/>
      <c r="O152" s="914"/>
      <c r="P152" s="914"/>
      <c r="Q152" s="914"/>
      <c r="R152" s="914"/>
      <c r="S152" s="914"/>
      <c r="T152" s="914"/>
      <c r="U152" s="914"/>
      <c r="V152" s="914"/>
      <c r="W152" s="914"/>
      <c r="X152" s="914"/>
      <c r="Y152" s="914"/>
      <c r="Z152" s="914"/>
      <c r="AA152" s="914"/>
      <c r="AB152" s="914"/>
      <c r="AC152" s="914"/>
      <c r="AD152" s="914"/>
      <c r="AE152" s="915"/>
      <c r="AF152" s="837"/>
    </row>
    <row r="153" spans="1:32" ht="20.399999999999999" x14ac:dyDescent="0.3">
      <c r="A153" s="1498" t="s">
        <v>530</v>
      </c>
      <c r="B153" s="1517"/>
      <c r="C153" s="1517"/>
      <c r="D153" s="1517"/>
      <c r="E153" s="1517"/>
      <c r="F153" s="1517"/>
      <c r="G153" s="1517"/>
      <c r="H153" s="1517"/>
      <c r="I153" s="1517"/>
      <c r="J153" s="1517"/>
      <c r="K153" s="1517"/>
      <c r="L153" s="1517"/>
      <c r="M153" s="1517"/>
      <c r="N153" s="1517"/>
      <c r="O153" s="1517"/>
      <c r="P153" s="1517"/>
      <c r="Q153" s="1517"/>
      <c r="R153" s="1517"/>
      <c r="S153" s="1517"/>
      <c r="T153" s="1517"/>
      <c r="U153" s="1517"/>
      <c r="V153" s="1517"/>
      <c r="W153" s="1517"/>
      <c r="X153" s="1517"/>
      <c r="Y153" s="1517"/>
      <c r="Z153" s="1517"/>
      <c r="AA153" s="1517"/>
      <c r="AB153" s="1889"/>
      <c r="AC153" s="1517"/>
      <c r="AD153" s="1889"/>
      <c r="AE153" s="1518"/>
      <c r="AF153" s="1159"/>
    </row>
    <row r="154" spans="1:32" ht="16.8" x14ac:dyDescent="0.3">
      <c r="A154" s="827" t="s">
        <v>26</v>
      </c>
      <c r="B154" s="880">
        <f>B155+B156+B157</f>
        <v>0</v>
      </c>
      <c r="C154" s="880">
        <v>0</v>
      </c>
      <c r="D154" s="880">
        <v>0</v>
      </c>
      <c r="E154" s="880">
        <v>0</v>
      </c>
      <c r="F154" s="881" t="e">
        <f t="shared" si="41"/>
        <v>#DIV/0!</v>
      </c>
      <c r="G154" s="881" t="e">
        <f t="shared" si="42"/>
        <v>#DIV/0!</v>
      </c>
      <c r="H154" s="880">
        <f t="shared" ref="H154:AD154" si="49">H155+H156+H157</f>
        <v>0</v>
      </c>
      <c r="I154" s="880">
        <v>0</v>
      </c>
      <c r="J154" s="880">
        <f t="shared" si="49"/>
        <v>0</v>
      </c>
      <c r="K154" s="880">
        <v>0</v>
      </c>
      <c r="L154" s="880">
        <f t="shared" si="49"/>
        <v>0</v>
      </c>
      <c r="M154" s="880">
        <v>0</v>
      </c>
      <c r="N154" s="880">
        <f t="shared" si="49"/>
        <v>0</v>
      </c>
      <c r="O154" s="880">
        <v>0</v>
      </c>
      <c r="P154" s="880">
        <f t="shared" si="49"/>
        <v>0</v>
      </c>
      <c r="Q154" s="880">
        <v>0</v>
      </c>
      <c r="R154" s="880">
        <f t="shared" si="49"/>
        <v>0</v>
      </c>
      <c r="S154" s="880">
        <v>0</v>
      </c>
      <c r="T154" s="880">
        <f t="shared" si="49"/>
        <v>0</v>
      </c>
      <c r="U154" s="880">
        <v>0</v>
      </c>
      <c r="V154" s="880">
        <f t="shared" si="49"/>
        <v>0</v>
      </c>
      <c r="W154" s="880">
        <v>0</v>
      </c>
      <c r="X154" s="880">
        <f t="shared" si="49"/>
        <v>0</v>
      </c>
      <c r="Y154" s="880">
        <v>0</v>
      </c>
      <c r="Z154" s="880">
        <f t="shared" si="49"/>
        <v>0</v>
      </c>
      <c r="AA154" s="880">
        <v>0</v>
      </c>
      <c r="AB154" s="880">
        <f t="shared" si="49"/>
        <v>0</v>
      </c>
      <c r="AC154" s="880">
        <v>0</v>
      </c>
      <c r="AD154" s="887">
        <f t="shared" si="49"/>
        <v>0</v>
      </c>
      <c r="AE154" s="888">
        <v>0</v>
      </c>
      <c r="AF154" s="837"/>
    </row>
    <row r="155" spans="1:32" ht="16.8" x14ac:dyDescent="0.3">
      <c r="A155" s="829" t="s">
        <v>29</v>
      </c>
      <c r="B155" s="882">
        <f>H155+J155+L155+N155+P155+R155+T155+V155+X155+Z155+AB155+AD155</f>
        <v>0</v>
      </c>
      <c r="C155" s="882"/>
      <c r="D155" s="882"/>
      <c r="E155" s="882"/>
      <c r="F155" s="883"/>
      <c r="G155" s="883"/>
      <c r="H155" s="884"/>
      <c r="I155" s="884"/>
      <c r="J155" s="884"/>
      <c r="K155" s="884"/>
      <c r="L155" s="884"/>
      <c r="M155" s="884"/>
      <c r="N155" s="884"/>
      <c r="O155" s="884"/>
      <c r="P155" s="884"/>
      <c r="Q155" s="884"/>
      <c r="R155" s="884"/>
      <c r="S155" s="884"/>
      <c r="T155" s="884"/>
      <c r="U155" s="884"/>
      <c r="V155" s="884"/>
      <c r="W155" s="884"/>
      <c r="X155" s="884"/>
      <c r="Y155" s="884"/>
      <c r="Z155" s="884"/>
      <c r="AA155" s="884"/>
      <c r="AB155" s="884"/>
      <c r="AC155" s="884"/>
      <c r="AD155" s="885"/>
      <c r="AE155" s="886"/>
      <c r="AF155" s="1159"/>
    </row>
    <row r="156" spans="1:32" ht="33.6" x14ac:dyDescent="0.3">
      <c r="A156" s="829" t="s">
        <v>93</v>
      </c>
      <c r="B156" s="882">
        <f>H156+J156+L156+N156+P156+R156+T156+V156+X156+Z156+AB156+AD156</f>
        <v>0</v>
      </c>
      <c r="C156" s="882"/>
      <c r="D156" s="882"/>
      <c r="E156" s="882"/>
      <c r="F156" s="883"/>
      <c r="G156" s="883"/>
      <c r="H156" s="884"/>
      <c r="I156" s="884"/>
      <c r="J156" s="884"/>
      <c r="K156" s="884"/>
      <c r="L156" s="884"/>
      <c r="M156" s="884"/>
      <c r="N156" s="884"/>
      <c r="O156" s="884"/>
      <c r="P156" s="884"/>
      <c r="Q156" s="884"/>
      <c r="R156" s="884"/>
      <c r="S156" s="884"/>
      <c r="T156" s="884"/>
      <c r="U156" s="884"/>
      <c r="V156" s="884"/>
      <c r="W156" s="884"/>
      <c r="X156" s="884"/>
      <c r="Y156" s="884"/>
      <c r="Z156" s="884"/>
      <c r="AA156" s="884"/>
      <c r="AB156" s="884"/>
      <c r="AC156" s="884"/>
      <c r="AD156" s="885"/>
      <c r="AE156" s="886"/>
      <c r="AF156" s="1159"/>
    </row>
    <row r="157" spans="1:32" ht="16.8" x14ac:dyDescent="0.3">
      <c r="A157" s="829" t="s">
        <v>28</v>
      </c>
      <c r="B157" s="882">
        <f>H157+J157+L157+N157+P157+R157+T157+V157+X157+Z157+AB157+AD157</f>
        <v>0</v>
      </c>
      <c r="C157" s="882"/>
      <c r="D157" s="882"/>
      <c r="E157" s="882"/>
      <c r="F157" s="883"/>
      <c r="G157" s="883"/>
      <c r="H157" s="884"/>
      <c r="I157" s="884"/>
      <c r="J157" s="884"/>
      <c r="K157" s="884"/>
      <c r="L157" s="884"/>
      <c r="M157" s="884"/>
      <c r="N157" s="884"/>
      <c r="O157" s="884"/>
      <c r="P157" s="884"/>
      <c r="Q157" s="884"/>
      <c r="R157" s="884"/>
      <c r="S157" s="884"/>
      <c r="T157" s="884"/>
      <c r="U157" s="884"/>
      <c r="V157" s="884"/>
      <c r="W157" s="884"/>
      <c r="X157" s="884"/>
      <c r="Y157" s="884"/>
      <c r="Z157" s="884"/>
      <c r="AA157" s="884"/>
      <c r="AB157" s="884"/>
      <c r="AC157" s="884"/>
      <c r="AD157" s="885"/>
      <c r="AE157" s="886"/>
      <c r="AF157" s="1159"/>
    </row>
    <row r="158" spans="1:32" ht="50.4" x14ac:dyDescent="0.3">
      <c r="A158" s="829" t="s">
        <v>94</v>
      </c>
      <c r="B158" s="882">
        <f>H158+J158+L158+N158+P158+R158+T158+V158+X158+Z158+AB158+AD158</f>
        <v>0</v>
      </c>
      <c r="C158" s="882"/>
      <c r="D158" s="882"/>
      <c r="E158" s="882"/>
      <c r="F158" s="883"/>
      <c r="G158" s="883"/>
      <c r="H158" s="884"/>
      <c r="I158" s="884"/>
      <c r="J158" s="884"/>
      <c r="K158" s="884"/>
      <c r="L158" s="884"/>
      <c r="M158" s="884"/>
      <c r="N158" s="884"/>
      <c r="O158" s="884"/>
      <c r="P158" s="884"/>
      <c r="Q158" s="884"/>
      <c r="R158" s="884"/>
      <c r="S158" s="884"/>
      <c r="T158" s="884"/>
      <c r="U158" s="884"/>
      <c r="V158" s="884"/>
      <c r="W158" s="884"/>
      <c r="X158" s="884"/>
      <c r="Y158" s="884"/>
      <c r="Z158" s="884"/>
      <c r="AA158" s="884"/>
      <c r="AB158" s="884"/>
      <c r="AC158" s="884"/>
      <c r="AD158" s="885"/>
      <c r="AE158" s="886"/>
      <c r="AF158" s="1159"/>
    </row>
    <row r="159" spans="1:32" ht="16.8" x14ac:dyDescent="0.3">
      <c r="A159" s="829" t="s">
        <v>30</v>
      </c>
      <c r="B159" s="882">
        <f>H159+J159+L159+N159+P159+R159+T159+V159+X159+Z159+AB159+AD159</f>
        <v>0</v>
      </c>
      <c r="C159" s="882"/>
      <c r="D159" s="882"/>
      <c r="E159" s="882"/>
      <c r="F159" s="883"/>
      <c r="G159" s="883"/>
      <c r="H159" s="884"/>
      <c r="I159" s="884"/>
      <c r="J159" s="884"/>
      <c r="K159" s="884"/>
      <c r="L159" s="884"/>
      <c r="M159" s="884"/>
      <c r="N159" s="884"/>
      <c r="O159" s="884"/>
      <c r="P159" s="884"/>
      <c r="Q159" s="884"/>
      <c r="R159" s="884"/>
      <c r="S159" s="884"/>
      <c r="T159" s="884"/>
      <c r="U159" s="884"/>
      <c r="V159" s="884"/>
      <c r="W159" s="884"/>
      <c r="X159" s="884"/>
      <c r="Y159" s="884"/>
      <c r="Z159" s="884"/>
      <c r="AA159" s="884"/>
      <c r="AB159" s="884"/>
      <c r="AC159" s="884"/>
      <c r="AD159" s="885"/>
      <c r="AE159" s="886"/>
      <c r="AF159" s="1159"/>
    </row>
    <row r="160" spans="1:32" ht="20.399999999999999" x14ac:dyDescent="0.3">
      <c r="A160" s="1498" t="s">
        <v>531</v>
      </c>
      <c r="B160" s="1517"/>
      <c r="C160" s="1517"/>
      <c r="D160" s="1517"/>
      <c r="E160" s="1517"/>
      <c r="F160" s="1517"/>
      <c r="G160" s="1517"/>
      <c r="H160" s="1517"/>
      <c r="I160" s="1517"/>
      <c r="J160" s="1517"/>
      <c r="K160" s="1517"/>
      <c r="L160" s="1517"/>
      <c r="M160" s="1517"/>
      <c r="N160" s="1517"/>
      <c r="O160" s="1517"/>
      <c r="P160" s="1517"/>
      <c r="Q160" s="1517"/>
      <c r="R160" s="1517"/>
      <c r="S160" s="1517"/>
      <c r="T160" s="1517"/>
      <c r="U160" s="1517"/>
      <c r="V160" s="1517"/>
      <c r="W160" s="1517"/>
      <c r="X160" s="1517"/>
      <c r="Y160" s="1517"/>
      <c r="Z160" s="1517"/>
      <c r="AA160" s="1517"/>
      <c r="AB160" s="1889"/>
      <c r="AC160" s="1517"/>
      <c r="AD160" s="1889"/>
      <c r="AE160" s="1518"/>
      <c r="AF160" s="1159"/>
    </row>
    <row r="161" spans="1:32" ht="16.8" x14ac:dyDescent="0.3">
      <c r="A161" s="827" t="s">
        <v>26</v>
      </c>
      <c r="B161" s="880">
        <f>B162+B163+B164</f>
        <v>36.700000000000003</v>
      </c>
      <c r="C161" s="880">
        <f t="shared" ref="C161:E161" si="50">C162+C163+C164</f>
        <v>36.700000000000003</v>
      </c>
      <c r="D161" s="880">
        <f t="shared" si="50"/>
        <v>36.700000000000003</v>
      </c>
      <c r="E161" s="880">
        <f t="shared" si="50"/>
        <v>36.700000000000003</v>
      </c>
      <c r="F161" s="881">
        <f>E161/B161</f>
        <v>1</v>
      </c>
      <c r="G161" s="881">
        <f>E161/C161</f>
        <v>1</v>
      </c>
      <c r="H161" s="880">
        <f t="shared" ref="H161:AD161" si="51">H162+H163+H164</f>
        <v>0</v>
      </c>
      <c r="I161" s="880">
        <v>0</v>
      </c>
      <c r="J161" s="880">
        <f t="shared" si="51"/>
        <v>0</v>
      </c>
      <c r="K161" s="880">
        <v>0</v>
      </c>
      <c r="L161" s="880">
        <f t="shared" si="51"/>
        <v>0</v>
      </c>
      <c r="M161" s="880">
        <v>0</v>
      </c>
      <c r="N161" s="880">
        <f t="shared" si="51"/>
        <v>36.700000000000003</v>
      </c>
      <c r="O161" s="880">
        <f t="shared" si="51"/>
        <v>36.700000000000003</v>
      </c>
      <c r="P161" s="880">
        <f t="shared" si="51"/>
        <v>0</v>
      </c>
      <c r="Q161" s="880">
        <v>0</v>
      </c>
      <c r="R161" s="880">
        <f t="shared" si="51"/>
        <v>0</v>
      </c>
      <c r="S161" s="880">
        <v>0</v>
      </c>
      <c r="T161" s="880">
        <f t="shared" si="51"/>
        <v>0</v>
      </c>
      <c r="U161" s="880">
        <v>0</v>
      </c>
      <c r="V161" s="880">
        <f t="shared" si="51"/>
        <v>0</v>
      </c>
      <c r="W161" s="880">
        <v>0</v>
      </c>
      <c r="X161" s="880">
        <f t="shared" si="51"/>
        <v>0</v>
      </c>
      <c r="Y161" s="880">
        <v>0</v>
      </c>
      <c r="Z161" s="880">
        <f t="shared" si="51"/>
        <v>0</v>
      </c>
      <c r="AA161" s="880">
        <v>0</v>
      </c>
      <c r="AB161" s="880">
        <f t="shared" si="51"/>
        <v>0</v>
      </c>
      <c r="AC161" s="880">
        <v>0</v>
      </c>
      <c r="AD161" s="887">
        <f t="shared" si="51"/>
        <v>0</v>
      </c>
      <c r="AE161" s="888">
        <v>0</v>
      </c>
      <c r="AF161" s="837"/>
    </row>
    <row r="162" spans="1:32" ht="16.8" x14ac:dyDescent="0.3">
      <c r="A162" s="829" t="s">
        <v>29</v>
      </c>
      <c r="B162" s="882"/>
      <c r="C162" s="882"/>
      <c r="D162" s="882"/>
      <c r="E162" s="882"/>
      <c r="F162" s="881"/>
      <c r="G162" s="881"/>
      <c r="H162" s="882"/>
      <c r="I162" s="882"/>
      <c r="J162" s="882"/>
      <c r="K162" s="882"/>
      <c r="L162" s="882"/>
      <c r="M162" s="882"/>
      <c r="N162" s="882"/>
      <c r="O162" s="882"/>
      <c r="P162" s="882"/>
      <c r="Q162" s="882"/>
      <c r="R162" s="882"/>
      <c r="S162" s="882"/>
      <c r="T162" s="882"/>
      <c r="U162" s="882"/>
      <c r="V162" s="882"/>
      <c r="W162" s="882"/>
      <c r="X162" s="882"/>
      <c r="Y162" s="882"/>
      <c r="Z162" s="882"/>
      <c r="AA162" s="882"/>
      <c r="AB162" s="882"/>
      <c r="AC162" s="882"/>
      <c r="AD162" s="900"/>
      <c r="AE162" s="886"/>
      <c r="AF162" s="1159"/>
    </row>
    <row r="163" spans="1:32" ht="33.6" x14ac:dyDescent="0.3">
      <c r="A163" s="829" t="s">
        <v>93</v>
      </c>
      <c r="B163" s="882"/>
      <c r="C163" s="882"/>
      <c r="D163" s="882"/>
      <c r="E163" s="882"/>
      <c r="F163" s="881"/>
      <c r="G163" s="881"/>
      <c r="H163" s="882"/>
      <c r="I163" s="882"/>
      <c r="J163" s="882"/>
      <c r="K163" s="882"/>
      <c r="L163" s="882"/>
      <c r="M163" s="882"/>
      <c r="N163" s="882"/>
      <c r="O163" s="882"/>
      <c r="P163" s="882"/>
      <c r="Q163" s="882"/>
      <c r="R163" s="882"/>
      <c r="S163" s="882"/>
      <c r="T163" s="882"/>
      <c r="U163" s="882"/>
      <c r="V163" s="882"/>
      <c r="W163" s="882"/>
      <c r="X163" s="882"/>
      <c r="Y163" s="882"/>
      <c r="Z163" s="882"/>
      <c r="AA163" s="882"/>
      <c r="AB163" s="882"/>
      <c r="AC163" s="882"/>
      <c r="AD163" s="900"/>
      <c r="AE163" s="886"/>
      <c r="AF163" s="1159"/>
    </row>
    <row r="164" spans="1:32" ht="16.8" x14ac:dyDescent="0.3">
      <c r="A164" s="829" t="s">
        <v>28</v>
      </c>
      <c r="B164" s="882">
        <f>B171</f>
        <v>36.700000000000003</v>
      </c>
      <c r="C164" s="882">
        <f t="shared" ref="C164:E164" si="52">C171</f>
        <v>36.700000000000003</v>
      </c>
      <c r="D164" s="882">
        <f t="shared" si="52"/>
        <v>36.700000000000003</v>
      </c>
      <c r="E164" s="882">
        <f t="shared" si="52"/>
        <v>36.700000000000003</v>
      </c>
      <c r="F164" s="883">
        <f t="shared" ref="F164" si="53">E164/B164</f>
        <v>1</v>
      </c>
      <c r="G164" s="883">
        <f t="shared" ref="G164" si="54">E164/C164</f>
        <v>1</v>
      </c>
      <c r="H164" s="882">
        <f>H171</f>
        <v>0</v>
      </c>
      <c r="I164" s="882">
        <f t="shared" ref="I164:AE164" si="55">I171</f>
        <v>0</v>
      </c>
      <c r="J164" s="882">
        <f t="shared" si="55"/>
        <v>0</v>
      </c>
      <c r="K164" s="882">
        <f t="shared" si="55"/>
        <v>0</v>
      </c>
      <c r="L164" s="882">
        <f t="shared" si="55"/>
        <v>0</v>
      </c>
      <c r="M164" s="882">
        <f t="shared" si="55"/>
        <v>0</v>
      </c>
      <c r="N164" s="882">
        <f t="shared" si="55"/>
        <v>36.700000000000003</v>
      </c>
      <c r="O164" s="882">
        <f t="shared" si="55"/>
        <v>36.700000000000003</v>
      </c>
      <c r="P164" s="882">
        <f t="shared" si="55"/>
        <v>0</v>
      </c>
      <c r="Q164" s="882">
        <f>Q171</f>
        <v>0</v>
      </c>
      <c r="R164" s="882">
        <f t="shared" si="55"/>
        <v>0</v>
      </c>
      <c r="S164" s="882">
        <f t="shared" si="55"/>
        <v>0</v>
      </c>
      <c r="T164" s="882">
        <f t="shared" si="55"/>
        <v>0</v>
      </c>
      <c r="U164" s="882">
        <f t="shared" si="55"/>
        <v>0</v>
      </c>
      <c r="V164" s="882">
        <f t="shared" si="55"/>
        <v>0</v>
      </c>
      <c r="W164" s="882">
        <f t="shared" si="55"/>
        <v>0</v>
      </c>
      <c r="X164" s="882">
        <f t="shared" si="55"/>
        <v>0</v>
      </c>
      <c r="Y164" s="882">
        <f t="shared" si="55"/>
        <v>0</v>
      </c>
      <c r="Z164" s="882">
        <f t="shared" si="55"/>
        <v>0</v>
      </c>
      <c r="AA164" s="882">
        <f t="shared" si="55"/>
        <v>0</v>
      </c>
      <c r="AB164" s="882">
        <f t="shared" si="55"/>
        <v>0</v>
      </c>
      <c r="AC164" s="882">
        <f t="shared" si="55"/>
        <v>0</v>
      </c>
      <c r="AD164" s="882">
        <f t="shared" si="55"/>
        <v>0</v>
      </c>
      <c r="AE164" s="882">
        <f t="shared" si="55"/>
        <v>0</v>
      </c>
      <c r="AF164" s="1159"/>
    </row>
    <row r="165" spans="1:32" ht="50.4" x14ac:dyDescent="0.3">
      <c r="A165" s="829" t="s">
        <v>94</v>
      </c>
      <c r="B165" s="882"/>
      <c r="C165" s="882"/>
      <c r="D165" s="882"/>
      <c r="E165" s="882"/>
      <c r="F165" s="883"/>
      <c r="G165" s="883"/>
      <c r="H165" s="882"/>
      <c r="I165" s="882"/>
      <c r="J165" s="882"/>
      <c r="K165" s="882"/>
      <c r="L165" s="882"/>
      <c r="M165" s="882"/>
      <c r="N165" s="882"/>
      <c r="O165" s="882"/>
      <c r="P165" s="882"/>
      <c r="Q165" s="882"/>
      <c r="R165" s="882"/>
      <c r="S165" s="882"/>
      <c r="T165" s="882"/>
      <c r="U165" s="882"/>
      <c r="V165" s="882"/>
      <c r="W165" s="882"/>
      <c r="X165" s="882"/>
      <c r="Y165" s="882"/>
      <c r="Z165" s="882"/>
      <c r="AA165" s="882"/>
      <c r="AB165" s="882"/>
      <c r="AC165" s="882"/>
      <c r="AD165" s="900"/>
      <c r="AE165" s="886"/>
      <c r="AF165" s="1159"/>
    </row>
    <row r="166" spans="1:32" ht="16.8" x14ac:dyDescent="0.3">
      <c r="A166" s="829" t="s">
        <v>30</v>
      </c>
      <c r="B166" s="882"/>
      <c r="C166" s="882"/>
      <c r="D166" s="882"/>
      <c r="E166" s="882"/>
      <c r="F166" s="883"/>
      <c r="G166" s="883"/>
      <c r="H166" s="882"/>
      <c r="I166" s="882"/>
      <c r="J166" s="882"/>
      <c r="K166" s="882"/>
      <c r="L166" s="882"/>
      <c r="M166" s="882"/>
      <c r="N166" s="882"/>
      <c r="O166" s="882"/>
      <c r="P166" s="882"/>
      <c r="Q166" s="882"/>
      <c r="R166" s="882"/>
      <c r="S166" s="882"/>
      <c r="T166" s="882"/>
      <c r="U166" s="882"/>
      <c r="V166" s="882"/>
      <c r="W166" s="882"/>
      <c r="X166" s="882"/>
      <c r="Y166" s="882"/>
      <c r="Z166" s="882"/>
      <c r="AA166" s="882"/>
      <c r="AB166" s="882"/>
      <c r="AC166" s="882"/>
      <c r="AD166" s="900"/>
      <c r="AE166" s="886"/>
      <c r="AF166" s="1159"/>
    </row>
    <row r="167" spans="1:32" ht="18" x14ac:dyDescent="0.3">
      <c r="A167" s="1502" t="s">
        <v>556</v>
      </c>
      <c r="B167" s="1503"/>
      <c r="C167" s="1503"/>
      <c r="D167" s="1503"/>
      <c r="E167" s="1503"/>
      <c r="F167" s="1503"/>
      <c r="G167" s="1503"/>
      <c r="H167" s="1503"/>
      <c r="I167" s="1503"/>
      <c r="J167" s="1503"/>
      <c r="K167" s="1503"/>
      <c r="L167" s="1503"/>
      <c r="M167" s="1503"/>
      <c r="N167" s="1503"/>
      <c r="O167" s="1503"/>
      <c r="P167" s="1503"/>
      <c r="Q167" s="1503"/>
      <c r="R167" s="1503"/>
      <c r="S167" s="1503"/>
      <c r="T167" s="1503"/>
      <c r="U167" s="1503"/>
      <c r="V167" s="1503"/>
      <c r="W167" s="1503"/>
      <c r="X167" s="1503"/>
      <c r="Y167" s="1503"/>
      <c r="Z167" s="1503"/>
      <c r="AA167" s="1503"/>
      <c r="AB167" s="1503"/>
      <c r="AC167" s="1503"/>
      <c r="AD167" s="1503"/>
      <c r="AE167" s="1504"/>
      <c r="AF167" s="1159"/>
    </row>
    <row r="168" spans="1:32" ht="16.8" x14ac:dyDescent="0.3">
      <c r="A168" s="827" t="s">
        <v>26</v>
      </c>
      <c r="B168" s="880">
        <f>B169+B170+B171</f>
        <v>36.700000000000003</v>
      </c>
      <c r="C168" s="880">
        <f t="shared" ref="C168:E168" si="56">C169+C170+C171</f>
        <v>36.700000000000003</v>
      </c>
      <c r="D168" s="880">
        <f t="shared" si="56"/>
        <v>36.700000000000003</v>
      </c>
      <c r="E168" s="880">
        <f t="shared" si="56"/>
        <v>36.700000000000003</v>
      </c>
      <c r="F168" s="881">
        <f>E168/B168</f>
        <v>1</v>
      </c>
      <c r="G168" s="881">
        <f>E168/C168</f>
        <v>1</v>
      </c>
      <c r="H168" s="880">
        <f t="shared" ref="H168:AD168" si="57">H169+H170+H171</f>
        <v>0</v>
      </c>
      <c r="I168" s="880">
        <v>0</v>
      </c>
      <c r="J168" s="880">
        <f t="shared" si="57"/>
        <v>0</v>
      </c>
      <c r="K168" s="880">
        <v>0</v>
      </c>
      <c r="L168" s="880">
        <f t="shared" si="57"/>
        <v>0</v>
      </c>
      <c r="M168" s="880">
        <v>0</v>
      </c>
      <c r="N168" s="880">
        <f t="shared" si="57"/>
        <v>36.700000000000003</v>
      </c>
      <c r="O168" s="880">
        <v>36.700000000000003</v>
      </c>
      <c r="P168" s="880">
        <f t="shared" si="57"/>
        <v>0</v>
      </c>
      <c r="Q168" s="880">
        <v>0</v>
      </c>
      <c r="R168" s="880">
        <f t="shared" si="57"/>
        <v>0</v>
      </c>
      <c r="S168" s="880">
        <v>0</v>
      </c>
      <c r="T168" s="880">
        <f t="shared" si="57"/>
        <v>0</v>
      </c>
      <c r="U168" s="880">
        <v>0</v>
      </c>
      <c r="V168" s="880">
        <f t="shared" si="57"/>
        <v>0</v>
      </c>
      <c r="W168" s="880">
        <v>0</v>
      </c>
      <c r="X168" s="880">
        <f t="shared" si="57"/>
        <v>0</v>
      </c>
      <c r="Y168" s="880">
        <v>0</v>
      </c>
      <c r="Z168" s="880">
        <f t="shared" si="57"/>
        <v>0</v>
      </c>
      <c r="AA168" s="880">
        <v>0</v>
      </c>
      <c r="AB168" s="880">
        <f t="shared" si="57"/>
        <v>0</v>
      </c>
      <c r="AC168" s="880"/>
      <c r="AD168" s="887">
        <f t="shared" si="57"/>
        <v>0</v>
      </c>
      <c r="AE168" s="888"/>
      <c r="AF168" s="837"/>
    </row>
    <row r="169" spans="1:32" ht="16.8" x14ac:dyDescent="0.3">
      <c r="A169" s="829" t="s">
        <v>29</v>
      </c>
      <c r="B169" s="882">
        <f>H169+J169+L169+N169+P169+R169+T169+V169+X169+Z169+AB169+AD169</f>
        <v>0</v>
      </c>
      <c r="C169" s="882"/>
      <c r="D169" s="882"/>
      <c r="E169" s="882"/>
      <c r="F169" s="881"/>
      <c r="G169" s="881"/>
      <c r="H169" s="884"/>
      <c r="I169" s="884"/>
      <c r="J169" s="884"/>
      <c r="K169" s="884"/>
      <c r="L169" s="884"/>
      <c r="M169" s="884"/>
      <c r="N169" s="884"/>
      <c r="O169" s="884"/>
      <c r="P169" s="884"/>
      <c r="Q169" s="884"/>
      <c r="R169" s="884"/>
      <c r="S169" s="884"/>
      <c r="T169" s="884"/>
      <c r="U169" s="884"/>
      <c r="V169" s="884"/>
      <c r="W169" s="884"/>
      <c r="X169" s="884"/>
      <c r="Y169" s="884"/>
      <c r="Z169" s="884"/>
      <c r="AA169" s="884"/>
      <c r="AB169" s="884"/>
      <c r="AC169" s="884"/>
      <c r="AD169" s="885"/>
      <c r="AE169" s="886"/>
      <c r="AF169" s="1159"/>
    </row>
    <row r="170" spans="1:32" ht="33.6" x14ac:dyDescent="0.3">
      <c r="A170" s="829" t="s">
        <v>93</v>
      </c>
      <c r="B170" s="882">
        <f>H170+J170+L170+N170+P170+R170+T170+V170+X170+Z170+AB170+AD170</f>
        <v>0</v>
      </c>
      <c r="C170" s="882"/>
      <c r="D170" s="882"/>
      <c r="E170" s="882"/>
      <c r="F170" s="881"/>
      <c r="G170" s="881"/>
      <c r="H170" s="884"/>
      <c r="I170" s="884"/>
      <c r="J170" s="884"/>
      <c r="K170" s="884"/>
      <c r="L170" s="884"/>
      <c r="M170" s="884"/>
      <c r="N170" s="884"/>
      <c r="O170" s="884"/>
      <c r="P170" s="884"/>
      <c r="Q170" s="884"/>
      <c r="R170" s="884"/>
      <c r="S170" s="884"/>
      <c r="T170" s="884"/>
      <c r="U170" s="884"/>
      <c r="V170" s="884"/>
      <c r="W170" s="884"/>
      <c r="X170" s="884"/>
      <c r="Y170" s="884"/>
      <c r="Z170" s="884"/>
      <c r="AA170" s="884"/>
      <c r="AB170" s="884"/>
      <c r="AC170" s="884"/>
      <c r="AD170" s="885"/>
      <c r="AE170" s="886"/>
      <c r="AF170" s="1159"/>
    </row>
    <row r="171" spans="1:32" ht="16.8" x14ac:dyDescent="0.3">
      <c r="A171" s="829" t="s">
        <v>28</v>
      </c>
      <c r="B171" s="882">
        <f>H171+J171+L171+N171+P171+R171+T171+V171+X171+Z171+AB171+AD171</f>
        <v>36.700000000000003</v>
      </c>
      <c r="C171" s="882">
        <f>H171+J171+L171+N171</f>
        <v>36.700000000000003</v>
      </c>
      <c r="D171" s="882">
        <f>E171</f>
        <v>36.700000000000003</v>
      </c>
      <c r="E171" s="882">
        <f>I171+K171+M171+O171+Q171+S171+U171+W171+Y171+AA171+AC171+AE171</f>
        <v>36.700000000000003</v>
      </c>
      <c r="F171" s="883">
        <f t="shared" ref="F171" si="58">E171/B171</f>
        <v>1</v>
      </c>
      <c r="G171" s="883">
        <f t="shared" ref="G171" si="59">E171/C171</f>
        <v>1</v>
      </c>
      <c r="H171" s="884"/>
      <c r="I171" s="884"/>
      <c r="J171" s="884"/>
      <c r="K171" s="884"/>
      <c r="L171" s="884"/>
      <c r="M171" s="884"/>
      <c r="N171" s="884">
        <v>36.700000000000003</v>
      </c>
      <c r="O171" s="884">
        <v>36.700000000000003</v>
      </c>
      <c r="P171" s="884"/>
      <c r="Q171" s="884"/>
      <c r="R171" s="884"/>
      <c r="S171" s="884"/>
      <c r="T171" s="884"/>
      <c r="U171" s="884"/>
      <c r="V171" s="884"/>
      <c r="W171" s="884"/>
      <c r="X171" s="884"/>
      <c r="Y171" s="884"/>
      <c r="Z171" s="884"/>
      <c r="AA171" s="884"/>
      <c r="AB171" s="884"/>
      <c r="AC171" s="884"/>
      <c r="AD171" s="885"/>
      <c r="AE171" s="886"/>
      <c r="AF171" s="1159"/>
    </row>
    <row r="172" spans="1:32" ht="50.4" x14ac:dyDescent="0.3">
      <c r="A172" s="829" t="s">
        <v>94</v>
      </c>
      <c r="B172" s="882">
        <f>H172+J172+L172+N172+P172+R172+T172+V172+X172+Z172+AB172+AD172</f>
        <v>0</v>
      </c>
      <c r="C172" s="882"/>
      <c r="D172" s="882"/>
      <c r="E172" s="882"/>
      <c r="F172" s="883"/>
      <c r="G172" s="883"/>
      <c r="H172" s="884"/>
      <c r="I172" s="884"/>
      <c r="J172" s="884"/>
      <c r="K172" s="884"/>
      <c r="L172" s="884"/>
      <c r="M172" s="884"/>
      <c r="N172" s="884"/>
      <c r="O172" s="884"/>
      <c r="P172" s="884"/>
      <c r="Q172" s="884"/>
      <c r="R172" s="884"/>
      <c r="S172" s="884"/>
      <c r="T172" s="884"/>
      <c r="U172" s="884"/>
      <c r="V172" s="884"/>
      <c r="W172" s="884"/>
      <c r="X172" s="884"/>
      <c r="Y172" s="884"/>
      <c r="Z172" s="884"/>
      <c r="AA172" s="884"/>
      <c r="AB172" s="884"/>
      <c r="AC172" s="884"/>
      <c r="AD172" s="885"/>
      <c r="AE172" s="886"/>
      <c r="AF172" s="1159"/>
    </row>
    <row r="173" spans="1:32" ht="16.8" x14ac:dyDescent="0.3">
      <c r="A173" s="829" t="s">
        <v>30</v>
      </c>
      <c r="B173" s="882">
        <f>H173+J173+L173+N173+P173+R173+T173+V173+X173+Z173+AB173+AD173</f>
        <v>0</v>
      </c>
      <c r="C173" s="882"/>
      <c r="D173" s="882"/>
      <c r="E173" s="882"/>
      <c r="F173" s="883"/>
      <c r="G173" s="883"/>
      <c r="H173" s="884"/>
      <c r="I173" s="884"/>
      <c r="J173" s="884"/>
      <c r="K173" s="884"/>
      <c r="L173" s="884"/>
      <c r="M173" s="884"/>
      <c r="N173" s="884"/>
      <c r="O173" s="884"/>
      <c r="P173" s="884"/>
      <c r="Q173" s="884"/>
      <c r="R173" s="884"/>
      <c r="S173" s="884"/>
      <c r="T173" s="884"/>
      <c r="U173" s="884"/>
      <c r="V173" s="884"/>
      <c r="W173" s="884"/>
      <c r="X173" s="884"/>
      <c r="Y173" s="884"/>
      <c r="Z173" s="884"/>
      <c r="AA173" s="884"/>
      <c r="AB173" s="884"/>
      <c r="AC173" s="884"/>
      <c r="AD173" s="885"/>
      <c r="AE173" s="886"/>
      <c r="AF173" s="1159"/>
    </row>
    <row r="174" spans="1:32" ht="20.399999999999999" x14ac:dyDescent="0.3">
      <c r="A174" s="1498" t="s">
        <v>557</v>
      </c>
      <c r="B174" s="1517"/>
      <c r="C174" s="1517"/>
      <c r="D174" s="1517"/>
      <c r="E174" s="1517"/>
      <c r="F174" s="1517"/>
      <c r="G174" s="1517"/>
      <c r="H174" s="1517"/>
      <c r="I174" s="1517"/>
      <c r="J174" s="1517"/>
      <c r="K174" s="1517"/>
      <c r="L174" s="1517"/>
      <c r="M174" s="1517"/>
      <c r="N174" s="1517"/>
      <c r="O174" s="1517"/>
      <c r="P174" s="1517"/>
      <c r="Q174" s="1517"/>
      <c r="R174" s="1517"/>
      <c r="S174" s="1517"/>
      <c r="T174" s="1517"/>
      <c r="U174" s="1517"/>
      <c r="V174" s="1517"/>
      <c r="W174" s="1517"/>
      <c r="X174" s="1517"/>
      <c r="Y174" s="1517"/>
      <c r="Z174" s="1517"/>
      <c r="AA174" s="1517"/>
      <c r="AB174" s="1889"/>
      <c r="AC174" s="1517"/>
      <c r="AD174" s="1889"/>
      <c r="AE174" s="1518"/>
      <c r="AF174" s="1159"/>
    </row>
    <row r="175" spans="1:32" ht="16.8" x14ac:dyDescent="0.3">
      <c r="A175" s="848" t="s">
        <v>26</v>
      </c>
      <c r="B175" s="880">
        <f>B176+B177+B178</f>
        <v>36.700000000000003</v>
      </c>
      <c r="C175" s="880">
        <v>0</v>
      </c>
      <c r="D175" s="880">
        <v>0</v>
      </c>
      <c r="E175" s="880">
        <v>0</v>
      </c>
      <c r="F175" s="881">
        <f>E175/B175</f>
        <v>0</v>
      </c>
      <c r="G175" s="881" t="e">
        <f>E175/C175</f>
        <v>#DIV/0!</v>
      </c>
      <c r="H175" s="880">
        <f t="shared" ref="H175:AD175" si="60">H176+H177+H178</f>
        <v>0</v>
      </c>
      <c r="I175" s="880">
        <v>0</v>
      </c>
      <c r="J175" s="880">
        <f t="shared" si="60"/>
        <v>0</v>
      </c>
      <c r="K175" s="880">
        <v>0</v>
      </c>
      <c r="L175" s="880">
        <f t="shared" si="60"/>
        <v>0</v>
      </c>
      <c r="M175" s="880">
        <v>0</v>
      </c>
      <c r="N175" s="880">
        <f t="shared" si="60"/>
        <v>36.700000000000003</v>
      </c>
      <c r="O175" s="880">
        <v>0</v>
      </c>
      <c r="P175" s="880">
        <f t="shared" si="60"/>
        <v>0</v>
      </c>
      <c r="Q175" s="880">
        <v>0</v>
      </c>
      <c r="R175" s="880">
        <f t="shared" si="60"/>
        <v>0</v>
      </c>
      <c r="S175" s="880">
        <v>0</v>
      </c>
      <c r="T175" s="880">
        <f t="shared" si="60"/>
        <v>0</v>
      </c>
      <c r="U175" s="880">
        <v>0</v>
      </c>
      <c r="V175" s="880">
        <f t="shared" si="60"/>
        <v>0</v>
      </c>
      <c r="W175" s="880">
        <v>0</v>
      </c>
      <c r="X175" s="880">
        <f t="shared" si="60"/>
        <v>0</v>
      </c>
      <c r="Y175" s="880">
        <v>0</v>
      </c>
      <c r="Z175" s="880">
        <f t="shared" si="60"/>
        <v>0</v>
      </c>
      <c r="AA175" s="880">
        <v>0</v>
      </c>
      <c r="AB175" s="880">
        <f t="shared" si="60"/>
        <v>0</v>
      </c>
      <c r="AC175" s="880"/>
      <c r="AD175" s="887">
        <f t="shared" si="60"/>
        <v>0</v>
      </c>
      <c r="AE175" s="888"/>
      <c r="AF175" s="837"/>
    </row>
    <row r="176" spans="1:32" ht="16.8" x14ac:dyDescent="0.3">
      <c r="A176" s="833" t="s">
        <v>29</v>
      </c>
      <c r="B176" s="882">
        <f>H176+J176+L176+N176+P176+R176+T176+V176+X176+Z176+AB176+AD176</f>
        <v>0</v>
      </c>
      <c r="C176" s="882"/>
      <c r="D176" s="882"/>
      <c r="E176" s="882"/>
      <c r="F176" s="883"/>
      <c r="G176" s="883"/>
      <c r="H176" s="884"/>
      <c r="I176" s="884"/>
      <c r="J176" s="884"/>
      <c r="K176" s="884"/>
      <c r="L176" s="884"/>
      <c r="M176" s="884"/>
      <c r="N176" s="884"/>
      <c r="O176" s="884"/>
      <c r="P176" s="884"/>
      <c r="Q176" s="884"/>
      <c r="R176" s="884"/>
      <c r="S176" s="884"/>
      <c r="T176" s="884"/>
      <c r="U176" s="884"/>
      <c r="V176" s="884"/>
      <c r="W176" s="884"/>
      <c r="X176" s="884"/>
      <c r="Y176" s="884"/>
      <c r="Z176" s="884"/>
      <c r="AA176" s="884"/>
      <c r="AB176" s="884"/>
      <c r="AC176" s="884"/>
      <c r="AD176" s="885"/>
      <c r="AE176" s="886"/>
      <c r="AF176" s="1159"/>
    </row>
    <row r="177" spans="1:51" ht="33.6" x14ac:dyDescent="0.3">
      <c r="A177" s="833" t="s">
        <v>93</v>
      </c>
      <c r="B177" s="882">
        <f>H177+J177+L177+N177+P177+R177+T177+V177+X177+Z177+AB177+AD177</f>
        <v>0</v>
      </c>
      <c r="C177" s="882"/>
      <c r="D177" s="882"/>
      <c r="E177" s="882"/>
      <c r="F177" s="883"/>
      <c r="G177" s="883"/>
      <c r="H177" s="884"/>
      <c r="I177" s="884"/>
      <c r="J177" s="884"/>
      <c r="K177" s="884"/>
      <c r="L177" s="884"/>
      <c r="M177" s="884"/>
      <c r="N177" s="884"/>
      <c r="O177" s="884"/>
      <c r="P177" s="884"/>
      <c r="Q177" s="884"/>
      <c r="R177" s="884"/>
      <c r="S177" s="884"/>
      <c r="T177" s="884"/>
      <c r="U177" s="884"/>
      <c r="V177" s="884"/>
      <c r="W177" s="884"/>
      <c r="X177" s="884"/>
      <c r="Y177" s="884"/>
      <c r="Z177" s="884"/>
      <c r="AA177" s="884"/>
      <c r="AB177" s="884"/>
      <c r="AC177" s="884"/>
      <c r="AD177" s="885"/>
      <c r="AE177" s="886"/>
      <c r="AF177" s="1159"/>
    </row>
    <row r="178" spans="1:51" ht="67.2" x14ac:dyDescent="0.3">
      <c r="A178" s="829" t="s">
        <v>28</v>
      </c>
      <c r="B178" s="882">
        <f>H178+J178+L178+N178+P178+R178+T178+V178+X178+Z178+AB178+AD178</f>
        <v>36.700000000000003</v>
      </c>
      <c r="C178" s="882">
        <f>H178+J178+L178+N178</f>
        <v>36.700000000000003</v>
      </c>
      <c r="D178" s="882">
        <f>E178</f>
        <v>36.700000000000003</v>
      </c>
      <c r="E178" s="882">
        <f>I178+K178+M178+O178+Q178+S178+U178+W178+Y178+AA178+AC178+AE178</f>
        <v>36.700000000000003</v>
      </c>
      <c r="F178" s="883">
        <f>E178/B178</f>
        <v>1</v>
      </c>
      <c r="G178" s="883">
        <f>E178/C178</f>
        <v>1</v>
      </c>
      <c r="H178" s="884"/>
      <c r="I178" s="884"/>
      <c r="J178" s="884"/>
      <c r="K178" s="884"/>
      <c r="L178" s="884"/>
      <c r="M178" s="884"/>
      <c r="N178" s="884">
        <v>36.700000000000003</v>
      </c>
      <c r="O178" s="884">
        <v>36.700000000000003</v>
      </c>
      <c r="P178" s="884"/>
      <c r="Q178" s="884"/>
      <c r="R178" s="884"/>
      <c r="S178" s="884"/>
      <c r="T178" s="884"/>
      <c r="U178" s="884"/>
      <c r="V178" s="884"/>
      <c r="W178" s="884"/>
      <c r="X178" s="884"/>
      <c r="Y178" s="884"/>
      <c r="Z178" s="884"/>
      <c r="AA178" s="884"/>
      <c r="AB178" s="884"/>
      <c r="AC178" s="884"/>
      <c r="AD178" s="885"/>
      <c r="AE178" s="886"/>
      <c r="AF178" s="1159" t="s">
        <v>648</v>
      </c>
    </row>
    <row r="179" spans="1:51" ht="50.4" x14ac:dyDescent="0.3">
      <c r="A179" s="833" t="s">
        <v>94</v>
      </c>
      <c r="B179" s="882">
        <f>H179+J179+L179+N179+P179+R179+T179+V179+X179+Z179+AB179+AD179</f>
        <v>0</v>
      </c>
      <c r="C179" s="882"/>
      <c r="D179" s="882"/>
      <c r="E179" s="882"/>
      <c r="F179" s="883"/>
      <c r="G179" s="883"/>
      <c r="H179" s="884"/>
      <c r="I179" s="884"/>
      <c r="J179" s="884"/>
      <c r="K179" s="884"/>
      <c r="L179" s="884"/>
      <c r="M179" s="884"/>
      <c r="N179" s="884"/>
      <c r="O179" s="884"/>
      <c r="P179" s="884"/>
      <c r="Q179" s="884"/>
      <c r="R179" s="884"/>
      <c r="S179" s="884"/>
      <c r="T179" s="884"/>
      <c r="U179" s="884"/>
      <c r="V179" s="884"/>
      <c r="W179" s="884"/>
      <c r="X179" s="884"/>
      <c r="Y179" s="884"/>
      <c r="Z179" s="884"/>
      <c r="AA179" s="884"/>
      <c r="AB179" s="884"/>
      <c r="AC179" s="884"/>
      <c r="AD179" s="885"/>
      <c r="AE179" s="886"/>
      <c r="AF179" s="1159"/>
    </row>
    <row r="180" spans="1:51" ht="16.8" x14ac:dyDescent="0.3">
      <c r="A180" s="833" t="s">
        <v>30</v>
      </c>
      <c r="B180" s="882">
        <f>H180+J180+L180+N180+P180+R180+T180+V180+X180+Z180+AB180+AD180</f>
        <v>0</v>
      </c>
      <c r="C180" s="882"/>
      <c r="D180" s="882"/>
      <c r="E180" s="882"/>
      <c r="F180" s="883"/>
      <c r="G180" s="883"/>
      <c r="H180" s="884"/>
      <c r="I180" s="884"/>
      <c r="J180" s="884"/>
      <c r="K180" s="884"/>
      <c r="L180" s="884"/>
      <c r="M180" s="884"/>
      <c r="N180" s="884"/>
      <c r="O180" s="884"/>
      <c r="P180" s="884"/>
      <c r="Q180" s="884"/>
      <c r="R180" s="884"/>
      <c r="S180" s="884"/>
      <c r="T180" s="884"/>
      <c r="U180" s="884"/>
      <c r="V180" s="884"/>
      <c r="W180" s="884"/>
      <c r="X180" s="884"/>
      <c r="Y180" s="884"/>
      <c r="Z180" s="884"/>
      <c r="AA180" s="884"/>
      <c r="AB180" s="884"/>
      <c r="AC180" s="884"/>
      <c r="AD180" s="885"/>
      <c r="AE180" s="886"/>
      <c r="AF180" s="1159"/>
    </row>
    <row r="181" spans="1:51" ht="151.19999999999999" x14ac:dyDescent="0.3">
      <c r="A181" s="897" t="s">
        <v>532</v>
      </c>
      <c r="B181" s="898">
        <f>B182+B183+B184</f>
        <v>202.39999999999998</v>
      </c>
      <c r="C181" s="898">
        <f>C182+C183+C184</f>
        <v>116.7</v>
      </c>
      <c r="D181" s="898">
        <f>D182+D183+D184</f>
        <v>125.7</v>
      </c>
      <c r="E181" s="898">
        <f>E182+E183+E184</f>
        <v>102.9</v>
      </c>
      <c r="F181" s="899">
        <f>E181/B181</f>
        <v>0.50839920948616613</v>
      </c>
      <c r="G181" s="899">
        <f>E181/C181</f>
        <v>0.8817480719794345</v>
      </c>
      <c r="H181" s="898">
        <f>H184</f>
        <v>0</v>
      </c>
      <c r="I181" s="898">
        <f t="shared" ref="I181:AE181" si="61">I184</f>
        <v>0</v>
      </c>
      <c r="J181" s="898">
        <f t="shared" si="61"/>
        <v>0</v>
      </c>
      <c r="K181" s="898">
        <f t="shared" si="61"/>
        <v>0</v>
      </c>
      <c r="L181" s="898">
        <f t="shared" si="61"/>
        <v>80</v>
      </c>
      <c r="M181" s="898">
        <f t="shared" si="61"/>
        <v>0</v>
      </c>
      <c r="N181" s="898">
        <f t="shared" si="61"/>
        <v>36.700000000000003</v>
      </c>
      <c r="O181" s="898">
        <f t="shared" si="61"/>
        <v>93.9</v>
      </c>
      <c r="P181" s="898">
        <f t="shared" si="61"/>
        <v>0</v>
      </c>
      <c r="Q181" s="898">
        <f t="shared" si="61"/>
        <v>0</v>
      </c>
      <c r="R181" s="898">
        <f t="shared" si="61"/>
        <v>0</v>
      </c>
      <c r="S181" s="898">
        <f t="shared" si="61"/>
        <v>0</v>
      </c>
      <c r="T181" s="898">
        <f t="shared" si="61"/>
        <v>0</v>
      </c>
      <c r="U181" s="898">
        <f t="shared" si="61"/>
        <v>0</v>
      </c>
      <c r="V181" s="898">
        <f t="shared" si="61"/>
        <v>0</v>
      </c>
      <c r="W181" s="898">
        <f t="shared" si="61"/>
        <v>0</v>
      </c>
      <c r="X181" s="898">
        <f t="shared" si="61"/>
        <v>9</v>
      </c>
      <c r="Y181" s="898">
        <f t="shared" si="61"/>
        <v>9</v>
      </c>
      <c r="Z181" s="898">
        <f t="shared" si="61"/>
        <v>0</v>
      </c>
      <c r="AA181" s="898">
        <f t="shared" si="61"/>
        <v>0</v>
      </c>
      <c r="AB181" s="898">
        <f t="shared" si="61"/>
        <v>40</v>
      </c>
      <c r="AC181" s="898">
        <f t="shared" si="61"/>
        <v>15</v>
      </c>
      <c r="AD181" s="898">
        <f t="shared" si="61"/>
        <v>0</v>
      </c>
      <c r="AE181" s="898">
        <f t="shared" si="61"/>
        <v>0</v>
      </c>
      <c r="AF181" s="851"/>
    </row>
    <row r="182" spans="1:51" ht="16.8" x14ac:dyDescent="0.3">
      <c r="A182" s="833" t="s">
        <v>29</v>
      </c>
      <c r="B182" s="882"/>
      <c r="C182" s="882"/>
      <c r="D182" s="882"/>
      <c r="E182" s="882"/>
      <c r="F182" s="883"/>
      <c r="G182" s="883"/>
      <c r="H182" s="882"/>
      <c r="I182" s="882"/>
      <c r="J182" s="882"/>
      <c r="K182" s="882"/>
      <c r="L182" s="882"/>
      <c r="M182" s="882"/>
      <c r="N182" s="882"/>
      <c r="O182" s="882"/>
      <c r="P182" s="882"/>
      <c r="Q182" s="882"/>
      <c r="R182" s="882"/>
      <c r="S182" s="882"/>
      <c r="T182" s="882"/>
      <c r="U182" s="882"/>
      <c r="V182" s="882"/>
      <c r="W182" s="882"/>
      <c r="X182" s="882"/>
      <c r="Y182" s="882"/>
      <c r="Z182" s="882"/>
      <c r="AA182" s="882"/>
      <c r="AB182" s="882"/>
      <c r="AC182" s="882"/>
      <c r="AD182" s="900"/>
      <c r="AE182" s="886"/>
      <c r="AF182" s="1159"/>
    </row>
    <row r="183" spans="1:51" ht="33.6" x14ac:dyDescent="0.3">
      <c r="A183" s="833" t="s">
        <v>93</v>
      </c>
      <c r="B183" s="882"/>
      <c r="C183" s="882"/>
      <c r="D183" s="882"/>
      <c r="E183" s="882"/>
      <c r="F183" s="883"/>
      <c r="G183" s="883"/>
      <c r="H183" s="882"/>
      <c r="I183" s="882"/>
      <c r="J183" s="882"/>
      <c r="K183" s="882"/>
      <c r="L183" s="882"/>
      <c r="M183" s="882"/>
      <c r="N183" s="882"/>
      <c r="O183" s="882"/>
      <c r="P183" s="882"/>
      <c r="Q183" s="882"/>
      <c r="R183" s="882"/>
      <c r="S183" s="882"/>
      <c r="T183" s="882"/>
      <c r="U183" s="882"/>
      <c r="V183" s="882"/>
      <c r="W183" s="882"/>
      <c r="X183" s="882"/>
      <c r="Y183" s="882"/>
      <c r="Z183" s="882"/>
      <c r="AA183" s="882"/>
      <c r="AB183" s="882"/>
      <c r="AC183" s="882"/>
      <c r="AD183" s="900"/>
      <c r="AE183" s="886"/>
      <c r="AF183" s="1159"/>
    </row>
    <row r="184" spans="1:51" ht="16.8" x14ac:dyDescent="0.3">
      <c r="A184" s="833" t="s">
        <v>28</v>
      </c>
      <c r="B184" s="882">
        <f>B92+B141++B157+B164+B178</f>
        <v>202.39999999999998</v>
      </c>
      <c r="C184" s="882">
        <f>C92++C141++C157+C164</f>
        <v>116.7</v>
      </c>
      <c r="D184" s="882">
        <f>D92++D141++D157+D164</f>
        <v>125.7</v>
      </c>
      <c r="E184" s="882">
        <f>E92++E141++E157+E164</f>
        <v>102.9</v>
      </c>
      <c r="F184" s="883">
        <f>E184/B184</f>
        <v>0.50839920948616613</v>
      </c>
      <c r="G184" s="883">
        <f>E184/C184</f>
        <v>0.8817480719794345</v>
      </c>
      <c r="H184" s="882">
        <f t="shared" ref="H184:AE184" si="62">H89+H138+H154+H161</f>
        <v>0</v>
      </c>
      <c r="I184" s="882">
        <f t="shared" si="62"/>
        <v>0</v>
      </c>
      <c r="J184" s="882">
        <f t="shared" si="62"/>
        <v>0</v>
      </c>
      <c r="K184" s="882">
        <f t="shared" si="62"/>
        <v>0</v>
      </c>
      <c r="L184" s="882">
        <f t="shared" si="62"/>
        <v>80</v>
      </c>
      <c r="M184" s="882">
        <f t="shared" si="62"/>
        <v>0</v>
      </c>
      <c r="N184" s="882">
        <f t="shared" si="62"/>
        <v>36.700000000000003</v>
      </c>
      <c r="O184" s="882">
        <f t="shared" si="62"/>
        <v>93.9</v>
      </c>
      <c r="P184" s="882">
        <f t="shared" si="62"/>
        <v>0</v>
      </c>
      <c r="Q184" s="882">
        <f t="shared" si="62"/>
        <v>0</v>
      </c>
      <c r="R184" s="882">
        <f t="shared" si="62"/>
        <v>0</v>
      </c>
      <c r="S184" s="882">
        <f t="shared" si="62"/>
        <v>0</v>
      </c>
      <c r="T184" s="882">
        <f t="shared" si="62"/>
        <v>0</v>
      </c>
      <c r="U184" s="882">
        <f t="shared" si="62"/>
        <v>0</v>
      </c>
      <c r="V184" s="882">
        <f t="shared" si="62"/>
        <v>0</v>
      </c>
      <c r="W184" s="882">
        <f t="shared" si="62"/>
        <v>0</v>
      </c>
      <c r="X184" s="882">
        <f t="shared" si="62"/>
        <v>9</v>
      </c>
      <c r="Y184" s="882">
        <f t="shared" si="62"/>
        <v>9</v>
      </c>
      <c r="Z184" s="882">
        <f t="shared" si="62"/>
        <v>0</v>
      </c>
      <c r="AA184" s="882">
        <f t="shared" si="62"/>
        <v>0</v>
      </c>
      <c r="AB184" s="882">
        <f t="shared" si="62"/>
        <v>40</v>
      </c>
      <c r="AC184" s="882">
        <f t="shared" si="62"/>
        <v>15</v>
      </c>
      <c r="AD184" s="882">
        <f t="shared" si="62"/>
        <v>0</v>
      </c>
      <c r="AE184" s="882">
        <f t="shared" si="62"/>
        <v>0</v>
      </c>
      <c r="AF184" s="1159"/>
    </row>
    <row r="185" spans="1:51" ht="50.4" x14ac:dyDescent="0.3">
      <c r="A185" s="833" t="s">
        <v>94</v>
      </c>
      <c r="B185" s="882"/>
      <c r="C185" s="882"/>
      <c r="D185" s="882"/>
      <c r="E185" s="882"/>
      <c r="F185" s="883"/>
      <c r="G185" s="883"/>
      <c r="H185" s="884"/>
      <c r="I185" s="884"/>
      <c r="J185" s="884"/>
      <c r="K185" s="884"/>
      <c r="L185" s="884"/>
      <c r="M185" s="884"/>
      <c r="N185" s="884"/>
      <c r="O185" s="884"/>
      <c r="P185" s="884"/>
      <c r="Q185" s="884"/>
      <c r="R185" s="884"/>
      <c r="S185" s="884"/>
      <c r="T185" s="884"/>
      <c r="U185" s="884"/>
      <c r="V185" s="884"/>
      <c r="W185" s="884"/>
      <c r="X185" s="884"/>
      <c r="Y185" s="884"/>
      <c r="Z185" s="884"/>
      <c r="AA185" s="884"/>
      <c r="AB185" s="884"/>
      <c r="AC185" s="884"/>
      <c r="AD185" s="885"/>
      <c r="AE185" s="886"/>
      <c r="AF185" s="1159"/>
    </row>
    <row r="186" spans="1:51" ht="16.8" x14ac:dyDescent="0.3">
      <c r="A186" s="833" t="s">
        <v>30</v>
      </c>
      <c r="B186" s="882"/>
      <c r="C186" s="882"/>
      <c r="D186" s="882"/>
      <c r="E186" s="882"/>
      <c r="F186" s="883"/>
      <c r="G186" s="883"/>
      <c r="H186" s="884"/>
      <c r="I186" s="884"/>
      <c r="J186" s="884"/>
      <c r="K186" s="884"/>
      <c r="L186" s="884"/>
      <c r="M186" s="884"/>
      <c r="N186" s="884"/>
      <c r="O186" s="884"/>
      <c r="P186" s="884"/>
      <c r="Q186" s="884"/>
      <c r="R186" s="884"/>
      <c r="S186" s="884"/>
      <c r="T186" s="884"/>
      <c r="U186" s="884"/>
      <c r="V186" s="884"/>
      <c r="W186" s="884"/>
      <c r="X186" s="884"/>
      <c r="Y186" s="884"/>
      <c r="Z186" s="884"/>
      <c r="AA186" s="884"/>
      <c r="AB186" s="884"/>
      <c r="AC186" s="884"/>
      <c r="AD186" s="885"/>
      <c r="AE186" s="886"/>
      <c r="AF186" s="1159"/>
    </row>
    <row r="187" spans="1:51" ht="20.399999999999999" x14ac:dyDescent="0.3">
      <c r="A187" s="1901" t="s">
        <v>558</v>
      </c>
      <c r="B187" s="1902"/>
      <c r="C187" s="1902"/>
      <c r="D187" s="1902"/>
      <c r="E187" s="1902"/>
      <c r="F187" s="1902"/>
      <c r="G187" s="1902"/>
      <c r="H187" s="1902"/>
      <c r="I187" s="1902"/>
      <c r="J187" s="1902"/>
      <c r="K187" s="1902"/>
      <c r="L187" s="1902"/>
      <c r="M187" s="1902"/>
      <c r="N187" s="1902"/>
      <c r="O187" s="1902"/>
      <c r="P187" s="1902"/>
      <c r="Q187" s="1902"/>
      <c r="R187" s="1902"/>
      <c r="S187" s="1902"/>
      <c r="T187" s="1902"/>
      <c r="U187" s="1902"/>
      <c r="V187" s="1902"/>
      <c r="W187" s="1902"/>
      <c r="X187" s="1902"/>
      <c r="Y187" s="1902"/>
      <c r="Z187" s="1902"/>
      <c r="AA187" s="1902"/>
      <c r="AB187" s="1902"/>
      <c r="AC187" s="1902"/>
      <c r="AD187" s="1902"/>
      <c r="AE187" s="1903"/>
      <c r="AF187" s="1157"/>
    </row>
    <row r="188" spans="1:51" ht="20.399999999999999" x14ac:dyDescent="0.3">
      <c r="A188" s="1498" t="s">
        <v>559</v>
      </c>
      <c r="B188" s="1517"/>
      <c r="C188" s="1517"/>
      <c r="D188" s="1517"/>
      <c r="E188" s="1517"/>
      <c r="F188" s="1517"/>
      <c r="G188" s="1517"/>
      <c r="H188" s="1517"/>
      <c r="I188" s="1517"/>
      <c r="J188" s="1517"/>
      <c r="K188" s="1517"/>
      <c r="L188" s="1517"/>
      <c r="M188" s="1517"/>
      <c r="N188" s="1517"/>
      <c r="O188" s="1517"/>
      <c r="P188" s="1517"/>
      <c r="Q188" s="1517"/>
      <c r="R188" s="1517"/>
      <c r="S188" s="1517"/>
      <c r="T188" s="1517"/>
      <c r="U188" s="1517"/>
      <c r="V188" s="1517"/>
      <c r="W188" s="1517"/>
      <c r="X188" s="1517"/>
      <c r="Y188" s="1517"/>
      <c r="Z188" s="1517"/>
      <c r="AA188" s="1517"/>
      <c r="AB188" s="1889"/>
      <c r="AC188" s="1517"/>
      <c r="AD188" s="1889"/>
      <c r="AE188" s="1518"/>
      <c r="AF188" s="1159"/>
    </row>
    <row r="189" spans="1:51" ht="16.8" x14ac:dyDescent="0.3">
      <c r="A189" s="848" t="s">
        <v>26</v>
      </c>
      <c r="B189" s="880">
        <f>B190+B191+B192</f>
        <v>16286.9</v>
      </c>
      <c r="C189" s="880">
        <f>C190+C191+C192</f>
        <v>4037.9</v>
      </c>
      <c r="D189" s="880" t="e">
        <f>D190+D191+D192</f>
        <v>#VALUE!</v>
      </c>
      <c r="E189" s="880" t="e">
        <f>E190+E191+E192</f>
        <v>#VALUE!</v>
      </c>
      <c r="F189" s="881" t="e">
        <f>E189/B189</f>
        <v>#VALUE!</v>
      </c>
      <c r="G189" s="881" t="e">
        <f>E189/C189</f>
        <v>#VALUE!</v>
      </c>
      <c r="H189" s="880">
        <f t="shared" ref="H189:AE189" si="63">H190+H191+H192</f>
        <v>0</v>
      </c>
      <c r="I189" s="880">
        <f t="shared" si="63"/>
        <v>0</v>
      </c>
      <c r="J189" s="880">
        <f t="shared" si="63"/>
        <v>0</v>
      </c>
      <c r="K189" s="880">
        <f t="shared" si="63"/>
        <v>0</v>
      </c>
      <c r="L189" s="880">
        <f t="shared" si="63"/>
        <v>635.5</v>
      </c>
      <c r="M189" s="880">
        <f t="shared" si="63"/>
        <v>372.8</v>
      </c>
      <c r="N189" s="880">
        <f t="shared" si="63"/>
        <v>0</v>
      </c>
      <c r="O189" s="880">
        <f t="shared" si="63"/>
        <v>262.7</v>
      </c>
      <c r="P189" s="880">
        <f t="shared" si="63"/>
        <v>3402.4</v>
      </c>
      <c r="Q189" s="880">
        <f>Q192+Q84</f>
        <v>1916.1999999999998</v>
      </c>
      <c r="R189" s="880">
        <f t="shared" si="63"/>
        <v>3134.5</v>
      </c>
      <c r="S189" s="880">
        <f t="shared" si="63"/>
        <v>4661.3</v>
      </c>
      <c r="T189" s="880">
        <f t="shared" si="63"/>
        <v>2723.5</v>
      </c>
      <c r="U189" s="880">
        <v>2723.5</v>
      </c>
      <c r="V189" s="880">
        <f t="shared" si="63"/>
        <v>5739.6</v>
      </c>
      <c r="W189" s="1304">
        <v>2275</v>
      </c>
      <c r="X189" s="880">
        <f t="shared" si="63"/>
        <v>351.4</v>
      </c>
      <c r="Y189" s="880"/>
      <c r="Z189" s="880">
        <f t="shared" si="63"/>
        <v>300</v>
      </c>
      <c r="AA189" s="880">
        <v>3134.6</v>
      </c>
      <c r="AB189" s="880">
        <f t="shared" si="63"/>
        <v>0</v>
      </c>
      <c r="AC189" s="880">
        <f t="shared" si="63"/>
        <v>0</v>
      </c>
      <c r="AD189" s="880">
        <f t="shared" si="63"/>
        <v>0</v>
      </c>
      <c r="AE189" s="880">
        <f t="shared" si="63"/>
        <v>22</v>
      </c>
      <c r="AF189" s="837"/>
    </row>
    <row r="190" spans="1:51" ht="16.8" x14ac:dyDescent="0.3">
      <c r="A190" s="833" t="s">
        <v>29</v>
      </c>
      <c r="B190" s="882"/>
      <c r="C190" s="882"/>
      <c r="D190" s="882"/>
      <c r="E190" s="882"/>
      <c r="F190" s="883"/>
      <c r="G190" s="883"/>
      <c r="H190" s="882"/>
      <c r="I190" s="882"/>
      <c r="J190" s="882"/>
      <c r="K190" s="882"/>
      <c r="L190" s="882"/>
      <c r="M190" s="882"/>
      <c r="N190" s="882"/>
      <c r="O190" s="882"/>
      <c r="P190" s="882"/>
      <c r="Q190" s="882"/>
      <c r="R190" s="882"/>
      <c r="S190" s="882"/>
      <c r="T190" s="882"/>
      <c r="U190" s="882"/>
      <c r="V190" s="882"/>
      <c r="W190" s="882"/>
      <c r="X190" s="882"/>
      <c r="Y190" s="882"/>
      <c r="Z190" s="882"/>
      <c r="AA190" s="882"/>
      <c r="AB190" s="882"/>
      <c r="AC190" s="882"/>
      <c r="AD190" s="900"/>
      <c r="AE190" s="886"/>
      <c r="AF190" s="1159"/>
    </row>
    <row r="191" spans="1:51" ht="33.6" x14ac:dyDescent="0.3">
      <c r="A191" s="833" t="s">
        <v>93</v>
      </c>
      <c r="B191" s="882"/>
      <c r="C191" s="882"/>
      <c r="D191" s="882"/>
      <c r="E191" s="882"/>
      <c r="F191" s="883"/>
      <c r="G191" s="883"/>
      <c r="H191" s="882"/>
      <c r="I191" s="882"/>
      <c r="J191" s="882"/>
      <c r="K191" s="882"/>
      <c r="L191" s="882"/>
      <c r="M191" s="882"/>
      <c r="N191" s="882"/>
      <c r="O191" s="882"/>
      <c r="P191" s="882"/>
      <c r="Q191" s="882"/>
      <c r="R191" s="882"/>
      <c r="S191" s="882"/>
      <c r="T191" s="882"/>
      <c r="U191" s="882"/>
      <c r="V191" s="882"/>
      <c r="W191" s="882"/>
      <c r="X191" s="882"/>
      <c r="Y191" s="882"/>
      <c r="Z191" s="882"/>
      <c r="AA191" s="882"/>
      <c r="AB191" s="882"/>
      <c r="AC191" s="882"/>
      <c r="AD191" s="900"/>
      <c r="AE191" s="886"/>
      <c r="AF191" s="1159"/>
    </row>
    <row r="192" spans="1:51" ht="285.60000000000002" x14ac:dyDescent="0.3">
      <c r="A192" s="833" t="s">
        <v>28</v>
      </c>
      <c r="B192" s="882">
        <f>H192+J192+L192+N192+P192+R192+T192+V192+X192+Z192+AB192+AD192</f>
        <v>16286.9</v>
      </c>
      <c r="C192" s="882">
        <f>H192+J192+L192+N192+P192</f>
        <v>4037.9</v>
      </c>
      <c r="D192" s="882" t="e">
        <f>E192</f>
        <v>#VALUE!</v>
      </c>
      <c r="E192" s="882" t="e">
        <f>I192+K192+M192+O192+Q192+S192+U192+W192+Y192+AA192+AC192+AE192</f>
        <v>#VALUE!</v>
      </c>
      <c r="F192" s="883" t="e">
        <f>E192/B192</f>
        <v>#VALUE!</v>
      </c>
      <c r="G192" s="883" t="e">
        <f>E192/C192</f>
        <v>#VALUE!</v>
      </c>
      <c r="H192" s="882">
        <v>0</v>
      </c>
      <c r="I192" s="882"/>
      <c r="J192" s="882"/>
      <c r="K192" s="882"/>
      <c r="L192" s="1193">
        <f>AL192</f>
        <v>635.5</v>
      </c>
      <c r="M192" s="1193">
        <f>AN192</f>
        <v>372.8</v>
      </c>
      <c r="N192" s="1193"/>
      <c r="O192" s="1193">
        <f>AQ192</f>
        <v>262.7</v>
      </c>
      <c r="P192" s="882">
        <f>AO193</f>
        <v>3402.4</v>
      </c>
      <c r="Q192" s="882">
        <f>AP193</f>
        <v>1875.6</v>
      </c>
      <c r="R192" s="882">
        <f>AQ193</f>
        <v>3134.5</v>
      </c>
      <c r="S192" s="882">
        <f>AR193</f>
        <v>4661.3</v>
      </c>
      <c r="T192" s="882">
        <f>AS193</f>
        <v>2723.5</v>
      </c>
      <c r="U192" s="882">
        <v>2723.5</v>
      </c>
      <c r="V192" s="882">
        <f>AU193</f>
        <v>5739.6</v>
      </c>
      <c r="W192" s="1193" t="s">
        <v>738</v>
      </c>
      <c r="X192" s="882">
        <v>351.4</v>
      </c>
      <c r="Y192" s="882"/>
      <c r="Z192" s="882">
        <v>300</v>
      </c>
      <c r="AA192" s="882">
        <v>3134.6</v>
      </c>
      <c r="AB192" s="882"/>
      <c r="AC192" s="882"/>
      <c r="AD192" s="900"/>
      <c r="AE192" s="886">
        <v>22</v>
      </c>
      <c r="AF192" s="1159" t="s">
        <v>649</v>
      </c>
      <c r="AG192" s="1194" t="s">
        <v>650</v>
      </c>
      <c r="AH192" s="1194">
        <v>0</v>
      </c>
      <c r="AI192" s="1194">
        <v>0</v>
      </c>
      <c r="AJ192" s="1194">
        <v>0</v>
      </c>
      <c r="AK192" s="1194">
        <v>0</v>
      </c>
      <c r="AL192" s="1194">
        <v>635.5</v>
      </c>
      <c r="AM192" s="1194">
        <v>0</v>
      </c>
      <c r="AN192" s="1194">
        <v>372.8</v>
      </c>
      <c r="AO192" s="1194">
        <v>0</v>
      </c>
      <c r="AP192" s="1194">
        <v>0</v>
      </c>
      <c r="AQ192" s="1194">
        <v>262.7</v>
      </c>
      <c r="AR192" s="1194">
        <v>0</v>
      </c>
      <c r="AS192" s="1194">
        <v>0</v>
      </c>
      <c r="AT192" s="1194">
        <v>0</v>
      </c>
      <c r="AU192" s="1194">
        <v>0</v>
      </c>
      <c r="AV192" s="1194">
        <v>0</v>
      </c>
      <c r="AW192" s="1194">
        <v>0</v>
      </c>
      <c r="AX192" s="1194">
        <v>0</v>
      </c>
      <c r="AY192" s="1194">
        <v>0</v>
      </c>
    </row>
    <row r="193" spans="1:51" ht="50.4" x14ac:dyDescent="0.3">
      <c r="A193" s="833" t="s">
        <v>94</v>
      </c>
      <c r="B193" s="882"/>
      <c r="C193" s="882"/>
      <c r="D193" s="882"/>
      <c r="E193" s="882"/>
      <c r="F193" s="883"/>
      <c r="G193" s="883"/>
      <c r="H193" s="884"/>
      <c r="I193" s="884"/>
      <c r="J193" s="884"/>
      <c r="K193" s="884"/>
      <c r="L193" s="1195"/>
      <c r="M193" s="1195"/>
      <c r="N193" s="1195"/>
      <c r="O193" s="1195"/>
      <c r="P193" s="884"/>
      <c r="Q193" s="884"/>
      <c r="R193" s="884"/>
      <c r="S193" s="884"/>
      <c r="T193" s="884"/>
      <c r="U193" s="884"/>
      <c r="V193" s="884"/>
      <c r="W193" s="884"/>
      <c r="X193" s="884"/>
      <c r="Y193" s="884"/>
      <c r="Z193" s="884"/>
      <c r="AA193" s="884"/>
      <c r="AB193" s="884"/>
      <c r="AC193" s="884"/>
      <c r="AD193" s="885"/>
      <c r="AE193" s="886"/>
      <c r="AF193" s="1159"/>
      <c r="AG193" s="1196" t="s">
        <v>651</v>
      </c>
      <c r="AH193" s="1196"/>
      <c r="AI193" s="1196"/>
      <c r="AJ193" s="1196"/>
      <c r="AK193" s="1196"/>
      <c r="AL193" s="1196"/>
      <c r="AM193" s="1196"/>
      <c r="AN193" s="1196"/>
      <c r="AO193" s="1196">
        <v>3402.4</v>
      </c>
      <c r="AP193" s="1196">
        <v>1875.6</v>
      </c>
      <c r="AQ193" s="1196">
        <v>3134.5</v>
      </c>
      <c r="AR193" s="1196">
        <v>4661.3</v>
      </c>
      <c r="AS193" s="1196">
        <v>2723.5</v>
      </c>
      <c r="AT193" s="1196"/>
      <c r="AU193" s="1196">
        <v>5739.6</v>
      </c>
      <c r="AV193" s="1196"/>
      <c r="AW193" s="1196"/>
      <c r="AX193" s="1196"/>
      <c r="AY193" s="1196"/>
    </row>
    <row r="194" spans="1:51" ht="16.8" x14ac:dyDescent="0.3">
      <c r="A194" s="833" t="s">
        <v>30</v>
      </c>
      <c r="B194" s="908"/>
      <c r="C194" s="882"/>
      <c r="D194" s="882"/>
      <c r="E194" s="882"/>
      <c r="F194" s="883"/>
      <c r="G194" s="883"/>
      <c r="H194" s="884"/>
      <c r="I194" s="884"/>
      <c r="J194" s="884"/>
      <c r="K194" s="884"/>
      <c r="L194" s="884"/>
      <c r="M194" s="884"/>
      <c r="N194" s="884"/>
      <c r="O194" s="884"/>
      <c r="P194" s="884"/>
      <c r="Q194" s="884"/>
      <c r="R194" s="884"/>
      <c r="S194" s="884"/>
      <c r="T194" s="884"/>
      <c r="U194" s="884"/>
      <c r="V194" s="884"/>
      <c r="W194" s="884"/>
      <c r="X194" s="884"/>
      <c r="Y194" s="884"/>
      <c r="Z194" s="884"/>
      <c r="AA194" s="884"/>
      <c r="AB194" s="884"/>
      <c r="AC194" s="884"/>
      <c r="AD194" s="885"/>
      <c r="AE194" s="886"/>
      <c r="AF194" s="1159"/>
    </row>
    <row r="195" spans="1:51" ht="134.4" x14ac:dyDescent="0.3">
      <c r="A195" s="897" t="s">
        <v>533</v>
      </c>
      <c r="B195" s="901">
        <f>B196+B197+B198</f>
        <v>16286.9</v>
      </c>
      <c r="C195" s="901">
        <f t="shared" ref="C195:E195" si="64">C196+C197+C198</f>
        <v>9895.9</v>
      </c>
      <c r="D195" s="901">
        <f t="shared" si="64"/>
        <v>15368.1</v>
      </c>
      <c r="E195" s="901">
        <f t="shared" si="64"/>
        <v>15368.1</v>
      </c>
      <c r="F195" s="902">
        <f>E195/B195</f>
        <v>0.94358656343441671</v>
      </c>
      <c r="G195" s="902">
        <f>E195/C195</f>
        <v>1.552976485211047</v>
      </c>
      <c r="H195" s="901">
        <f>H198</f>
        <v>0</v>
      </c>
      <c r="I195" s="901">
        <f t="shared" ref="I195:AE195" si="65">I198</f>
        <v>0</v>
      </c>
      <c r="J195" s="901">
        <f t="shared" si="65"/>
        <v>0</v>
      </c>
      <c r="K195" s="901">
        <f t="shared" si="65"/>
        <v>0</v>
      </c>
      <c r="L195" s="901">
        <f t="shared" si="65"/>
        <v>635.5</v>
      </c>
      <c r="M195" s="901">
        <f t="shared" si="65"/>
        <v>372.8</v>
      </c>
      <c r="N195" s="901">
        <f t="shared" si="65"/>
        <v>0</v>
      </c>
      <c r="O195" s="901">
        <f t="shared" si="65"/>
        <v>262.7</v>
      </c>
      <c r="P195" s="901">
        <f t="shared" si="65"/>
        <v>3402.4</v>
      </c>
      <c r="Q195" s="901">
        <f>Q198</f>
        <v>1916.1999999999998</v>
      </c>
      <c r="R195" s="901">
        <f t="shared" si="65"/>
        <v>3134.5</v>
      </c>
      <c r="S195" s="901">
        <f t="shared" si="65"/>
        <v>4661.3</v>
      </c>
      <c r="T195" s="901">
        <f t="shared" si="65"/>
        <v>2723.5</v>
      </c>
      <c r="U195" s="901">
        <f t="shared" si="65"/>
        <v>2723.5</v>
      </c>
      <c r="V195" s="901">
        <f t="shared" si="65"/>
        <v>5739.6</v>
      </c>
      <c r="W195" s="901">
        <f t="shared" si="65"/>
        <v>2275</v>
      </c>
      <c r="X195" s="901">
        <f t="shared" si="65"/>
        <v>351.4</v>
      </c>
      <c r="Y195" s="901">
        <f t="shared" si="65"/>
        <v>0</v>
      </c>
      <c r="Z195" s="901">
        <f t="shared" si="65"/>
        <v>300</v>
      </c>
      <c r="AA195" s="901">
        <f t="shared" si="65"/>
        <v>3134.6</v>
      </c>
      <c r="AB195" s="901">
        <f t="shared" si="65"/>
        <v>0</v>
      </c>
      <c r="AC195" s="901">
        <f t="shared" si="65"/>
        <v>0</v>
      </c>
      <c r="AD195" s="901">
        <f t="shared" si="65"/>
        <v>0</v>
      </c>
      <c r="AE195" s="901">
        <f t="shared" si="65"/>
        <v>22</v>
      </c>
      <c r="AF195" s="903"/>
    </row>
    <row r="196" spans="1:51" ht="16.8" x14ac:dyDescent="0.3">
      <c r="A196" s="833" t="s">
        <v>29</v>
      </c>
      <c r="B196" s="882"/>
      <c r="C196" s="882"/>
      <c r="D196" s="882"/>
      <c r="E196" s="882"/>
      <c r="F196" s="883"/>
      <c r="G196" s="883"/>
      <c r="H196" s="882"/>
      <c r="I196" s="882"/>
      <c r="J196" s="882"/>
      <c r="K196" s="882"/>
      <c r="L196" s="882"/>
      <c r="M196" s="882"/>
      <c r="N196" s="882"/>
      <c r="O196" s="882"/>
      <c r="P196" s="882"/>
      <c r="Q196" s="882"/>
      <c r="R196" s="882"/>
      <c r="S196" s="882"/>
      <c r="T196" s="882"/>
      <c r="U196" s="882"/>
      <c r="V196" s="882"/>
      <c r="W196" s="882"/>
      <c r="X196" s="882"/>
      <c r="Y196" s="882"/>
      <c r="Z196" s="882"/>
      <c r="AA196" s="882"/>
      <c r="AB196" s="882"/>
      <c r="AC196" s="882"/>
      <c r="AD196" s="900"/>
      <c r="AE196" s="886"/>
      <c r="AF196" s="1159"/>
    </row>
    <row r="197" spans="1:51" ht="33.6" x14ac:dyDescent="0.3">
      <c r="A197" s="833" t="s">
        <v>93</v>
      </c>
      <c r="B197" s="882"/>
      <c r="C197" s="882"/>
      <c r="D197" s="882"/>
      <c r="E197" s="882"/>
      <c r="F197" s="883"/>
      <c r="G197" s="883"/>
      <c r="H197" s="882"/>
      <c r="I197" s="882"/>
      <c r="J197" s="882"/>
      <c r="K197" s="882"/>
      <c r="L197" s="882"/>
      <c r="M197" s="882"/>
      <c r="N197" s="882"/>
      <c r="O197" s="882"/>
      <c r="P197" s="882"/>
      <c r="Q197" s="882"/>
      <c r="R197" s="882"/>
      <c r="S197" s="882"/>
      <c r="T197" s="882"/>
      <c r="U197" s="882"/>
      <c r="V197" s="882"/>
      <c r="W197" s="882"/>
      <c r="X197" s="882"/>
      <c r="Y197" s="882"/>
      <c r="Z197" s="882"/>
      <c r="AA197" s="882"/>
      <c r="AB197" s="882"/>
      <c r="AC197" s="882"/>
      <c r="AD197" s="900"/>
      <c r="AE197" s="886"/>
      <c r="AF197" s="1159"/>
    </row>
    <row r="198" spans="1:51" ht="16.8" x14ac:dyDescent="0.3">
      <c r="A198" s="833" t="s">
        <v>28</v>
      </c>
      <c r="B198" s="882">
        <f>B192</f>
        <v>16286.9</v>
      </c>
      <c r="C198" s="882">
        <f>H198+J198+L198+N198+P198+R198+T198</f>
        <v>9895.9</v>
      </c>
      <c r="D198" s="882">
        <f>I198+K198+M198+O198+Q198+S198+U198++W198+Y198+AA198+AC198+AE198</f>
        <v>15368.1</v>
      </c>
      <c r="E198" s="882">
        <f>I198+K198+M198+O198+Q198+S198+U198+W198+Y198+AA198+AC198+AE198</f>
        <v>15368.1</v>
      </c>
      <c r="F198" s="883">
        <f>E198/B198</f>
        <v>0.94358656343441671</v>
      </c>
      <c r="G198" s="883">
        <f>E198/C198</f>
        <v>1.552976485211047</v>
      </c>
      <c r="H198" s="882">
        <f t="shared" ref="H198:AE198" si="66">H189</f>
        <v>0</v>
      </c>
      <c r="I198" s="882">
        <f t="shared" si="66"/>
        <v>0</v>
      </c>
      <c r="J198" s="882">
        <f t="shared" si="66"/>
        <v>0</v>
      </c>
      <c r="K198" s="882">
        <f t="shared" si="66"/>
        <v>0</v>
      </c>
      <c r="L198" s="882">
        <f t="shared" si="66"/>
        <v>635.5</v>
      </c>
      <c r="M198" s="882">
        <f t="shared" si="66"/>
        <v>372.8</v>
      </c>
      <c r="N198" s="882">
        <f t="shared" si="66"/>
        <v>0</v>
      </c>
      <c r="O198" s="882">
        <f t="shared" si="66"/>
        <v>262.7</v>
      </c>
      <c r="P198" s="882">
        <f t="shared" si="66"/>
        <v>3402.4</v>
      </c>
      <c r="Q198" s="882">
        <f>Q189</f>
        <v>1916.1999999999998</v>
      </c>
      <c r="R198" s="882">
        <f t="shared" si="66"/>
        <v>3134.5</v>
      </c>
      <c r="S198" s="882">
        <f t="shared" si="66"/>
        <v>4661.3</v>
      </c>
      <c r="T198" s="882">
        <f t="shared" si="66"/>
        <v>2723.5</v>
      </c>
      <c r="U198" s="882">
        <f t="shared" si="66"/>
        <v>2723.5</v>
      </c>
      <c r="V198" s="882">
        <f t="shared" si="66"/>
        <v>5739.6</v>
      </c>
      <c r="W198" s="882">
        <f t="shared" si="66"/>
        <v>2275</v>
      </c>
      <c r="X198" s="882">
        <f t="shared" si="66"/>
        <v>351.4</v>
      </c>
      <c r="Y198" s="882">
        <f t="shared" si="66"/>
        <v>0</v>
      </c>
      <c r="Z198" s="882">
        <f t="shared" si="66"/>
        <v>300</v>
      </c>
      <c r="AA198" s="882">
        <f t="shared" si="66"/>
        <v>3134.6</v>
      </c>
      <c r="AB198" s="882">
        <f t="shared" si="66"/>
        <v>0</v>
      </c>
      <c r="AC198" s="882">
        <f t="shared" si="66"/>
        <v>0</v>
      </c>
      <c r="AD198" s="882">
        <f t="shared" si="66"/>
        <v>0</v>
      </c>
      <c r="AE198" s="882">
        <f t="shared" si="66"/>
        <v>22</v>
      </c>
      <c r="AF198" s="1159"/>
    </row>
    <row r="199" spans="1:51" ht="50.4" x14ac:dyDescent="0.3">
      <c r="A199" s="833" t="s">
        <v>94</v>
      </c>
      <c r="B199" s="882"/>
      <c r="C199" s="882"/>
      <c r="D199" s="882"/>
      <c r="E199" s="882"/>
      <c r="F199" s="883"/>
      <c r="G199" s="883"/>
      <c r="H199" s="884"/>
      <c r="I199" s="884"/>
      <c r="J199" s="884"/>
      <c r="K199" s="884"/>
      <c r="L199" s="884"/>
      <c r="M199" s="884"/>
      <c r="N199" s="884"/>
      <c r="O199" s="884"/>
      <c r="P199" s="884"/>
      <c r="Q199" s="884"/>
      <c r="R199" s="884"/>
      <c r="S199" s="884"/>
      <c r="T199" s="884"/>
      <c r="U199" s="884"/>
      <c r="V199" s="884"/>
      <c r="W199" s="884"/>
      <c r="X199" s="884"/>
      <c r="Y199" s="884"/>
      <c r="Z199" s="884"/>
      <c r="AA199" s="884"/>
      <c r="AB199" s="884"/>
      <c r="AC199" s="884"/>
      <c r="AD199" s="885"/>
      <c r="AE199" s="886"/>
      <c r="AF199" s="1159"/>
    </row>
    <row r="200" spans="1:51" ht="16.8" x14ac:dyDescent="0.3">
      <c r="A200" s="833" t="s">
        <v>30</v>
      </c>
      <c r="B200" s="882"/>
      <c r="C200" s="882"/>
      <c r="D200" s="882"/>
      <c r="E200" s="882"/>
      <c r="F200" s="883"/>
      <c r="G200" s="883"/>
      <c r="H200" s="884"/>
      <c r="I200" s="884"/>
      <c r="J200" s="884"/>
      <c r="K200" s="884"/>
      <c r="L200" s="884"/>
      <c r="M200" s="884"/>
      <c r="N200" s="884"/>
      <c r="O200" s="884"/>
      <c r="P200" s="884"/>
      <c r="Q200" s="884"/>
      <c r="R200" s="884"/>
      <c r="S200" s="884"/>
      <c r="T200" s="884"/>
      <c r="U200" s="884"/>
      <c r="V200" s="884"/>
      <c r="W200" s="884"/>
      <c r="X200" s="884"/>
      <c r="Y200" s="884"/>
      <c r="Z200" s="884"/>
      <c r="AA200" s="884"/>
      <c r="AB200" s="884"/>
      <c r="AC200" s="884"/>
      <c r="AD200" s="885"/>
      <c r="AE200" s="886"/>
      <c r="AF200" s="1159"/>
    </row>
    <row r="201" spans="1:51" ht="33.6" x14ac:dyDescent="0.3">
      <c r="A201" s="857" t="s">
        <v>82</v>
      </c>
      <c r="B201" s="898">
        <f>B202+B203+B204</f>
        <v>17002.900000000001</v>
      </c>
      <c r="C201" s="898">
        <f>C202+C203+C204</f>
        <v>10202.446</v>
      </c>
      <c r="D201" s="898">
        <f>D202+D203+D204</f>
        <v>15963.2</v>
      </c>
      <c r="E201" s="898">
        <f>E202+E203+E204</f>
        <v>15950.6</v>
      </c>
      <c r="F201" s="899">
        <f>E201/B201</f>
        <v>0.93811055761076045</v>
      </c>
      <c r="G201" s="899">
        <f>E201/C201</f>
        <v>1.5634094020198686</v>
      </c>
      <c r="H201" s="898">
        <f>H204</f>
        <v>0</v>
      </c>
      <c r="I201" s="898">
        <f t="shared" ref="I201:AE201" si="67">I204</f>
        <v>0</v>
      </c>
      <c r="J201" s="898">
        <f t="shared" si="67"/>
        <v>0</v>
      </c>
      <c r="K201" s="898">
        <f t="shared" si="67"/>
        <v>0</v>
      </c>
      <c r="L201" s="898">
        <f t="shared" si="67"/>
        <v>905.346</v>
      </c>
      <c r="M201" s="898">
        <f t="shared" si="67"/>
        <v>491.8</v>
      </c>
      <c r="N201" s="898">
        <f t="shared" si="67"/>
        <v>36.700000000000003</v>
      </c>
      <c r="O201" s="898">
        <f t="shared" si="67"/>
        <v>356.6</v>
      </c>
      <c r="P201" s="898">
        <f t="shared" si="67"/>
        <v>3402.4</v>
      </c>
      <c r="Q201" s="1305">
        <f>Q204</f>
        <v>1956.7999999999997</v>
      </c>
      <c r="R201" s="898">
        <f t="shared" si="67"/>
        <v>3134.5</v>
      </c>
      <c r="S201" s="898">
        <f t="shared" si="67"/>
        <v>4661.3</v>
      </c>
      <c r="T201" s="898">
        <f t="shared" si="67"/>
        <v>2723.5</v>
      </c>
      <c r="U201" s="898">
        <f t="shared" si="67"/>
        <v>2723.5</v>
      </c>
      <c r="V201" s="898">
        <f t="shared" si="67"/>
        <v>5739.6</v>
      </c>
      <c r="W201" s="898">
        <f t="shared" si="67"/>
        <v>2275</v>
      </c>
      <c r="X201" s="898">
        <f t="shared" si="67"/>
        <v>374.35399999999998</v>
      </c>
      <c r="Y201" s="898">
        <f t="shared" si="67"/>
        <v>9</v>
      </c>
      <c r="Z201" s="898">
        <f t="shared" si="67"/>
        <v>300</v>
      </c>
      <c r="AA201" s="898">
        <f t="shared" si="67"/>
        <v>3134.6</v>
      </c>
      <c r="AB201" s="898">
        <f t="shared" si="67"/>
        <v>349.8</v>
      </c>
      <c r="AC201" s="898">
        <f t="shared" si="67"/>
        <v>335</v>
      </c>
      <c r="AD201" s="898">
        <f t="shared" si="67"/>
        <v>0</v>
      </c>
      <c r="AE201" s="898">
        <f t="shared" si="67"/>
        <v>22</v>
      </c>
      <c r="AF201" s="903"/>
    </row>
    <row r="202" spans="1:51" ht="16.8" x14ac:dyDescent="0.3">
      <c r="A202" s="829" t="s">
        <v>29</v>
      </c>
      <c r="B202" s="882"/>
      <c r="C202" s="882"/>
      <c r="D202" s="882"/>
      <c r="E202" s="882"/>
      <c r="F202" s="883"/>
      <c r="G202" s="883"/>
      <c r="H202" s="882"/>
      <c r="I202" s="882"/>
      <c r="J202" s="882"/>
      <c r="K202" s="882"/>
      <c r="L202" s="882"/>
      <c r="M202" s="882"/>
      <c r="N202" s="882"/>
      <c r="O202" s="882"/>
      <c r="P202" s="882"/>
      <c r="Q202" s="882"/>
      <c r="R202" s="882"/>
      <c r="S202" s="882"/>
      <c r="T202" s="882"/>
      <c r="U202" s="882"/>
      <c r="V202" s="882"/>
      <c r="W202" s="882"/>
      <c r="X202" s="882"/>
      <c r="Y202" s="882"/>
      <c r="Z202" s="882"/>
      <c r="AA202" s="882"/>
      <c r="AB202" s="882"/>
      <c r="AC202" s="882"/>
      <c r="AD202" s="882"/>
      <c r="AE202" s="886"/>
      <c r="AF202" s="1159"/>
    </row>
    <row r="203" spans="1:51" ht="33.6" x14ac:dyDescent="0.3">
      <c r="A203" s="833" t="s">
        <v>93</v>
      </c>
      <c r="B203" s="882">
        <f>B83</f>
        <v>0</v>
      </c>
      <c r="C203" s="882">
        <f>C83+C183+C197</f>
        <v>0</v>
      </c>
      <c r="D203" s="882">
        <f t="shared" ref="D203:AE203" si="68">D83</f>
        <v>0</v>
      </c>
      <c r="E203" s="882">
        <f t="shared" si="68"/>
        <v>0</v>
      </c>
      <c r="F203" s="884">
        <f t="shared" si="68"/>
        <v>0</v>
      </c>
      <c r="G203" s="884">
        <f t="shared" si="68"/>
        <v>0</v>
      </c>
      <c r="H203" s="882">
        <f t="shared" si="68"/>
        <v>0</v>
      </c>
      <c r="I203" s="882">
        <f t="shared" si="68"/>
        <v>0</v>
      </c>
      <c r="J203" s="882">
        <f t="shared" si="68"/>
        <v>0</v>
      </c>
      <c r="K203" s="882">
        <f t="shared" si="68"/>
        <v>0</v>
      </c>
      <c r="L203" s="882">
        <f t="shared" si="68"/>
        <v>0</v>
      </c>
      <c r="M203" s="882">
        <f t="shared" si="68"/>
        <v>0</v>
      </c>
      <c r="N203" s="882">
        <f t="shared" si="68"/>
        <v>0</v>
      </c>
      <c r="O203" s="882">
        <f t="shared" si="68"/>
        <v>0</v>
      </c>
      <c r="P203" s="882">
        <f t="shared" si="68"/>
        <v>0</v>
      </c>
      <c r="Q203" s="882">
        <f t="shared" si="68"/>
        <v>0</v>
      </c>
      <c r="R203" s="882">
        <f t="shared" si="68"/>
        <v>0</v>
      </c>
      <c r="S203" s="882">
        <f t="shared" si="68"/>
        <v>0</v>
      </c>
      <c r="T203" s="882">
        <f t="shared" si="68"/>
        <v>0</v>
      </c>
      <c r="U203" s="882">
        <f t="shared" si="68"/>
        <v>0</v>
      </c>
      <c r="V203" s="882">
        <f t="shared" si="68"/>
        <v>0</v>
      </c>
      <c r="W203" s="882">
        <f t="shared" si="68"/>
        <v>0</v>
      </c>
      <c r="X203" s="882">
        <f t="shared" si="68"/>
        <v>0</v>
      </c>
      <c r="Y203" s="882">
        <f t="shared" si="68"/>
        <v>0</v>
      </c>
      <c r="Z203" s="882">
        <f t="shared" si="68"/>
        <v>0</v>
      </c>
      <c r="AA203" s="882">
        <f t="shared" si="68"/>
        <v>0</v>
      </c>
      <c r="AB203" s="882">
        <f t="shared" si="68"/>
        <v>0</v>
      </c>
      <c r="AC203" s="882">
        <f t="shared" si="68"/>
        <v>0</v>
      </c>
      <c r="AD203" s="882">
        <f t="shared" si="68"/>
        <v>0</v>
      </c>
      <c r="AE203" s="882">
        <f t="shared" si="68"/>
        <v>0</v>
      </c>
      <c r="AF203" s="1159"/>
    </row>
    <row r="204" spans="1:51" ht="16.8" x14ac:dyDescent="0.3">
      <c r="A204" s="829" t="s">
        <v>28</v>
      </c>
      <c r="B204" s="882">
        <f>B84+B184+B198</f>
        <v>17002.900000000001</v>
      </c>
      <c r="C204" s="882">
        <f>C84+C184+C198</f>
        <v>10202.446</v>
      </c>
      <c r="D204" s="882">
        <f>D84+D184+D198</f>
        <v>15963.2</v>
      </c>
      <c r="E204" s="882">
        <f>E84+E184+E198</f>
        <v>15950.6</v>
      </c>
      <c r="F204" s="883">
        <f>E204/B204</f>
        <v>0.93811055761076045</v>
      </c>
      <c r="G204" s="883">
        <f>E204/C204</f>
        <v>1.5634094020198686</v>
      </c>
      <c r="H204" s="882">
        <f t="shared" ref="H204:AE204" si="69">H81+H181+H195</f>
        <v>0</v>
      </c>
      <c r="I204" s="882">
        <f t="shared" si="69"/>
        <v>0</v>
      </c>
      <c r="J204" s="882">
        <f t="shared" si="69"/>
        <v>0</v>
      </c>
      <c r="K204" s="882">
        <f t="shared" si="69"/>
        <v>0</v>
      </c>
      <c r="L204" s="882">
        <f t="shared" si="69"/>
        <v>905.346</v>
      </c>
      <c r="M204" s="882">
        <f t="shared" si="69"/>
        <v>491.8</v>
      </c>
      <c r="N204" s="882">
        <f t="shared" si="69"/>
        <v>36.700000000000003</v>
      </c>
      <c r="O204" s="882">
        <f t="shared" si="69"/>
        <v>356.6</v>
      </c>
      <c r="P204" s="882">
        <f t="shared" si="69"/>
        <v>3402.4</v>
      </c>
      <c r="Q204" s="882">
        <f>Q81+Q181+Q195</f>
        <v>1956.7999999999997</v>
      </c>
      <c r="R204" s="882">
        <f t="shared" si="69"/>
        <v>3134.5</v>
      </c>
      <c r="S204" s="882">
        <f t="shared" si="69"/>
        <v>4661.3</v>
      </c>
      <c r="T204" s="882">
        <f t="shared" si="69"/>
        <v>2723.5</v>
      </c>
      <c r="U204" s="882">
        <f t="shared" si="69"/>
        <v>2723.5</v>
      </c>
      <c r="V204" s="882">
        <f t="shared" si="69"/>
        <v>5739.6</v>
      </c>
      <c r="W204" s="882">
        <f t="shared" si="69"/>
        <v>2275</v>
      </c>
      <c r="X204" s="882">
        <f t="shared" si="69"/>
        <v>374.35399999999998</v>
      </c>
      <c r="Y204" s="882">
        <f t="shared" si="69"/>
        <v>9</v>
      </c>
      <c r="Z204" s="882">
        <f t="shared" si="69"/>
        <v>300</v>
      </c>
      <c r="AA204" s="882">
        <f t="shared" si="69"/>
        <v>3134.6</v>
      </c>
      <c r="AB204" s="882">
        <f t="shared" si="69"/>
        <v>349.8</v>
      </c>
      <c r="AC204" s="882">
        <f t="shared" si="69"/>
        <v>335</v>
      </c>
      <c r="AD204" s="882">
        <f t="shared" si="69"/>
        <v>0</v>
      </c>
      <c r="AE204" s="882">
        <f t="shared" si="69"/>
        <v>22</v>
      </c>
      <c r="AF204" s="1159"/>
    </row>
    <row r="205" spans="1:51" ht="50.4" x14ac:dyDescent="0.3">
      <c r="A205" s="834" t="s">
        <v>94</v>
      </c>
      <c r="B205" s="882">
        <f t="shared" ref="B205:AE205" si="70">B50</f>
        <v>0</v>
      </c>
      <c r="C205" s="882">
        <f t="shared" si="70"/>
        <v>0</v>
      </c>
      <c r="D205" s="882">
        <f t="shared" si="70"/>
        <v>0</v>
      </c>
      <c r="E205" s="882">
        <f t="shared" si="70"/>
        <v>0</v>
      </c>
      <c r="F205" s="884">
        <f>IFERROR(F50,0)</f>
        <v>0</v>
      </c>
      <c r="G205" s="884" t="e">
        <f t="shared" si="70"/>
        <v>#DIV/0!</v>
      </c>
      <c r="H205" s="884">
        <f t="shared" si="70"/>
        <v>0</v>
      </c>
      <c r="I205" s="884">
        <f t="shared" si="70"/>
        <v>0</v>
      </c>
      <c r="J205" s="884">
        <f t="shared" si="70"/>
        <v>0</v>
      </c>
      <c r="K205" s="884">
        <f t="shared" si="70"/>
        <v>0</v>
      </c>
      <c r="L205" s="884">
        <f t="shared" si="70"/>
        <v>0</v>
      </c>
      <c r="M205" s="884">
        <f t="shared" si="70"/>
        <v>0</v>
      </c>
      <c r="N205" s="884">
        <f t="shared" si="70"/>
        <v>0</v>
      </c>
      <c r="O205" s="884">
        <f t="shared" si="70"/>
        <v>0</v>
      </c>
      <c r="P205" s="884">
        <f t="shared" si="70"/>
        <v>0</v>
      </c>
      <c r="Q205" s="884">
        <f t="shared" si="70"/>
        <v>0</v>
      </c>
      <c r="R205" s="884">
        <f t="shared" si="70"/>
        <v>0</v>
      </c>
      <c r="S205" s="884">
        <f t="shared" si="70"/>
        <v>0</v>
      </c>
      <c r="T205" s="884">
        <f t="shared" si="70"/>
        <v>0</v>
      </c>
      <c r="U205" s="884">
        <f t="shared" si="70"/>
        <v>0</v>
      </c>
      <c r="V205" s="884">
        <f t="shared" si="70"/>
        <v>0</v>
      </c>
      <c r="W205" s="884">
        <f t="shared" si="70"/>
        <v>0</v>
      </c>
      <c r="X205" s="884">
        <f t="shared" si="70"/>
        <v>0</v>
      </c>
      <c r="Y205" s="884">
        <f t="shared" si="70"/>
        <v>0</v>
      </c>
      <c r="Z205" s="884">
        <f t="shared" si="70"/>
        <v>0</v>
      </c>
      <c r="AA205" s="884">
        <f t="shared" si="70"/>
        <v>0</v>
      </c>
      <c r="AB205" s="884">
        <f t="shared" si="70"/>
        <v>0</v>
      </c>
      <c r="AC205" s="884">
        <f t="shared" si="70"/>
        <v>0</v>
      </c>
      <c r="AD205" s="884">
        <f t="shared" si="70"/>
        <v>0</v>
      </c>
      <c r="AE205" s="882">
        <f t="shared" si="70"/>
        <v>0</v>
      </c>
      <c r="AF205" s="1159"/>
    </row>
    <row r="206" spans="1:51" ht="16.8" x14ac:dyDescent="0.3">
      <c r="A206" s="829" t="s">
        <v>30</v>
      </c>
      <c r="B206" s="882"/>
      <c r="C206" s="882"/>
      <c r="D206" s="882"/>
      <c r="E206" s="882"/>
      <c r="F206" s="883"/>
      <c r="G206" s="883"/>
      <c r="H206" s="884"/>
      <c r="I206" s="884"/>
      <c r="J206" s="884"/>
      <c r="K206" s="884"/>
      <c r="L206" s="884"/>
      <c r="M206" s="884"/>
      <c r="N206" s="884"/>
      <c r="O206" s="884"/>
      <c r="P206" s="884"/>
      <c r="Q206" s="884"/>
      <c r="R206" s="884"/>
      <c r="S206" s="884"/>
      <c r="T206" s="884"/>
      <c r="U206" s="884"/>
      <c r="V206" s="884"/>
      <c r="W206" s="884"/>
      <c r="X206" s="884"/>
      <c r="Y206" s="884"/>
      <c r="Z206" s="884"/>
      <c r="AA206" s="884"/>
      <c r="AB206" s="884"/>
      <c r="AC206" s="884"/>
      <c r="AD206" s="884"/>
      <c r="AE206" s="886"/>
      <c r="AF206" s="1159"/>
    </row>
    <row r="207" spans="1:51" ht="16.8" x14ac:dyDescent="0.3">
      <c r="A207" s="858"/>
      <c r="B207" s="904"/>
      <c r="C207" s="904"/>
      <c r="D207" s="904"/>
      <c r="E207" s="904"/>
      <c r="F207" s="904"/>
      <c r="G207" s="904"/>
      <c r="H207" s="905"/>
      <c r="I207" s="905"/>
      <c r="J207" s="905"/>
      <c r="K207" s="905"/>
      <c r="L207" s="905"/>
      <c r="M207" s="905"/>
      <c r="N207" s="905"/>
      <c r="O207" s="905"/>
      <c r="P207" s="905"/>
      <c r="Q207" s="905"/>
      <c r="R207" s="905"/>
      <c r="S207" s="905"/>
      <c r="T207" s="905"/>
      <c r="U207" s="905"/>
      <c r="V207" s="905"/>
      <c r="W207" s="905"/>
      <c r="X207" s="905"/>
      <c r="Y207" s="905"/>
      <c r="Z207" s="905"/>
      <c r="AA207" s="905"/>
      <c r="AB207" s="905"/>
      <c r="AC207" s="905"/>
      <c r="AD207" s="905"/>
      <c r="AE207" s="886"/>
      <c r="AF207" s="1159"/>
    </row>
    <row r="208" spans="1:51" ht="18" x14ac:dyDescent="0.35">
      <c r="A208" s="1501" t="s">
        <v>476</v>
      </c>
      <c r="B208" s="1501"/>
      <c r="C208" s="411"/>
      <c r="D208" s="411"/>
      <c r="E208" s="411"/>
      <c r="F208" s="748"/>
      <c r="G208" s="414" t="s">
        <v>317</v>
      </c>
      <c r="H208" s="414"/>
      <c r="I208" s="414"/>
      <c r="J208" s="414"/>
      <c r="K208" s="749"/>
      <c r="L208" s="749"/>
      <c r="M208" s="749"/>
      <c r="N208" s="749"/>
      <c r="O208" s="750"/>
      <c r="P208" s="750"/>
      <c r="Q208" s="750"/>
      <c r="R208" s="750"/>
      <c r="S208" s="750"/>
      <c r="T208" s="750"/>
      <c r="U208" s="750"/>
      <c r="V208" s="750"/>
      <c r="W208" s="750"/>
      <c r="X208" s="750"/>
      <c r="Y208" s="750"/>
      <c r="Z208" s="750"/>
      <c r="AA208" s="750"/>
      <c r="AB208" s="750"/>
      <c r="AC208" s="750"/>
      <c r="AD208" s="750"/>
      <c r="AE208" s="750"/>
      <c r="AF208" s="751"/>
    </row>
    <row r="209" spans="1:32" ht="18" x14ac:dyDescent="0.35">
      <c r="A209" s="415"/>
      <c r="B209" s="1155"/>
      <c r="C209" s="752"/>
      <c r="D209" s="411"/>
      <c r="E209" s="411"/>
      <c r="F209" s="416"/>
      <c r="G209" s="1492"/>
      <c r="H209" s="1492"/>
      <c r="I209" s="1493"/>
      <c r="J209" s="1493"/>
      <c r="K209" s="1493"/>
      <c r="L209" s="416"/>
      <c r="M209" s="416"/>
      <c r="N209" s="416"/>
      <c r="O209" s="416"/>
      <c r="P209" s="416"/>
      <c r="Q209" s="416"/>
      <c r="R209" s="416"/>
      <c r="S209" s="416"/>
      <c r="T209" s="416"/>
      <c r="U209" s="416"/>
      <c r="V209" s="416"/>
      <c r="W209" s="416"/>
      <c r="X209" s="416"/>
      <c r="Y209" s="416"/>
      <c r="Z209" s="416"/>
      <c r="AA209" s="416"/>
      <c r="AB209" s="416"/>
      <c r="AC209" s="416"/>
      <c r="AD209" s="416"/>
      <c r="AE209" s="420"/>
      <c r="AF209" s="753"/>
    </row>
    <row r="210" spans="1:32" ht="15.6" x14ac:dyDescent="0.3">
      <c r="A210" s="418" t="s">
        <v>316</v>
      </c>
      <c r="B210" s="419"/>
      <c r="C210" s="420"/>
      <c r="D210" s="420"/>
      <c r="E210" s="420"/>
      <c r="F210" s="420"/>
      <c r="G210" s="1494" t="s">
        <v>316</v>
      </c>
      <c r="H210" s="1494"/>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754"/>
    </row>
    <row r="211" spans="1:32" ht="18" x14ac:dyDescent="0.35">
      <c r="A211" s="906"/>
      <c r="B211" s="416"/>
      <c r="C211" s="416"/>
      <c r="D211" s="416"/>
      <c r="E211" s="416"/>
      <c r="F211" s="416"/>
      <c r="G211" s="416"/>
      <c r="H211" s="416"/>
      <c r="I211" s="416"/>
      <c r="J211" s="416"/>
      <c r="K211" s="416"/>
      <c r="L211" s="416"/>
      <c r="M211" s="416"/>
      <c r="N211" s="416"/>
      <c r="O211" s="416"/>
      <c r="P211" s="416"/>
      <c r="Q211" s="416"/>
      <c r="R211" s="416"/>
      <c r="S211" s="416"/>
      <c r="T211" s="416"/>
      <c r="U211" s="416"/>
      <c r="V211" s="416"/>
      <c r="W211" s="416"/>
      <c r="X211" s="416"/>
      <c r="Y211" s="416"/>
      <c r="Z211" s="416"/>
      <c r="AA211" s="416"/>
      <c r="AB211" s="416"/>
      <c r="AC211" s="416"/>
      <c r="AD211" s="416"/>
      <c r="AE211" s="420"/>
      <c r="AF211" s="755"/>
    </row>
  </sheetData>
  <customSheetViews>
    <customSheetView guid="{F10998C4-BD23-4123-9624-1436EC840983}" scale="50" topLeftCell="L202">
      <selection activeCell="AE192" sqref="AE192"/>
      <pageMargins left="0.7" right="0.7" top="0.75" bottom="0.75" header="0.3" footer="0.3"/>
    </customSheetView>
    <customSheetView guid="{388A1E4B-B5AE-4D91-9FF1-5AD49EECDDED}" scale="50" topLeftCell="A175">
      <selection activeCell="J219" sqref="J219"/>
      <pageMargins left="0.7" right="0.7" top="0.75" bottom="0.75" header="0.3" footer="0.3"/>
    </customSheetView>
    <customSheetView guid="{E4404F29-03A4-4E65-B4A8-EB6C15EFBA41}" scale="50" topLeftCell="A61">
      <selection activeCell="A73" sqref="A73:AE73"/>
      <pageMargins left="0.7" right="0.7" top="0.75" bottom="0.75" header="0.3" footer="0.3"/>
    </customSheetView>
    <customSheetView guid="{C7EAD3F1-26A7-4DE4-A1DE-F77FB026865E}" scale="50" topLeftCell="A175">
      <selection activeCell="J219" sqref="J219"/>
      <pageMargins left="0.7" right="0.7" top="0.75" bottom="0.75" header="0.3" footer="0.3"/>
    </customSheetView>
    <customSheetView guid="{79971965-4C3E-4F6D-82D4-06E9338FB302}" scale="50" topLeftCell="A175">
      <selection activeCell="J219" sqref="J219"/>
      <pageMargins left="0.7" right="0.7" top="0.75" bottom="0.75" header="0.3" footer="0.3"/>
    </customSheetView>
    <customSheetView guid="{67959110-810A-48DC-8557-7A749BB9427E}" scale="50" topLeftCell="L202">
      <selection activeCell="AE192" sqref="AE192"/>
      <pageMargins left="0.7" right="0.7" top="0.75" bottom="0.75" header="0.3" footer="0.3"/>
    </customSheetView>
    <customSheetView guid="{7D83ADC9-554F-49F5-9F3A-8020034AA83A}" scale="50" topLeftCell="A61">
      <selection activeCell="A73" sqref="A73:AE73"/>
      <pageMargins left="0.7" right="0.7" top="0.75" bottom="0.75" header="0.3" footer="0.3"/>
    </customSheetView>
    <customSheetView guid="{8991206F-96BC-4E4A-9BEF-FB119480CFE1}" scale="50" topLeftCell="A175">
      <selection activeCell="J219" sqref="J219"/>
      <pageMargins left="0.7" right="0.7" top="0.75" bottom="0.75" header="0.3" footer="0.3"/>
    </customSheetView>
    <customSheetView guid="{C599058B-0D9F-45BB-A102-E92C28C88691}" scale="50" showPageBreaks="1">
      <selection activeCell="J219" sqref="J219"/>
      <pageMargins left="0.7" right="0.7" top="0.75" bottom="0.75" header="0.3" footer="0.3"/>
      <pageSetup paperSize="9" orientation="portrait" horizontalDpi="0" verticalDpi="0" r:id="rId1"/>
    </customSheetView>
    <customSheetView guid="{FFEDA674-087A-4656-BF09-7E905D9B9A21}" scale="50" topLeftCell="A175">
      <selection activeCell="J219" sqref="J219"/>
      <pageMargins left="0.7" right="0.7" top="0.75" bottom="0.75" header="0.3" footer="0.3"/>
    </customSheetView>
    <customSheetView guid="{CC99A19B-7C06-4842-B555-F1FC30BBAE15}" scale="50" topLeftCell="A175">
      <selection activeCell="J219" sqref="J219"/>
      <pageMargins left="0.7" right="0.7" top="0.75" bottom="0.75" header="0.3" footer="0.3"/>
    </customSheetView>
    <customSheetView guid="{63473B3F-A685-4EE9-A01B-183212BE5C53}" scale="50" topLeftCell="A175">
      <selection activeCell="J219" sqref="J219"/>
      <pageMargins left="0.7" right="0.7" top="0.75" bottom="0.75" header="0.3" footer="0.3"/>
    </customSheetView>
    <customSheetView guid="{2D22DDA1-0B32-4042-8E55-53A9917D8437}" scale="50" topLeftCell="A175">
      <selection activeCell="J219" sqref="J219"/>
      <pageMargins left="0.7" right="0.7" top="0.75" bottom="0.75" header="0.3" footer="0.3"/>
    </customSheetView>
    <customSheetView guid="{B6ED5A6A-E502-40ED-B1F2-2FE231B320B9}" scale="50" topLeftCell="A61">
      <selection activeCell="A73" sqref="A73:AE73"/>
      <pageMargins left="0.7" right="0.7" top="0.75" bottom="0.75" header="0.3" footer="0.3"/>
    </customSheetView>
    <customSheetView guid="{9A254B3E-BF29-465E-994B-E56187330748}" scale="50" topLeftCell="A175">
      <selection activeCell="J219" sqref="J219"/>
      <pageMargins left="0.7" right="0.7" top="0.75" bottom="0.75" header="0.3" footer="0.3"/>
    </customSheetView>
    <customSheetView guid="{3680FFF4-6D9F-486C-AA14-8F72F0313081}" scale="70" topLeftCell="A193">
      <selection activeCell="Q204" sqref="Q204"/>
      <pageMargins left="0.7" right="0.7" top="0.75" bottom="0.75" header="0.3" footer="0.3"/>
    </customSheetView>
    <customSheetView guid="{EBBEF937-D19E-44FA-94D9-3672C89A5F21}" scale="50" topLeftCell="A175">
      <selection activeCell="J219" sqref="J219"/>
      <pageMargins left="0.7" right="0.7" top="0.75" bottom="0.75" header="0.3" footer="0.3"/>
    </customSheetView>
    <customSheetView guid="{E83B3B5A-C7A8-4F47-A336-85E65C55625C}" scale="50" topLeftCell="A175">
      <selection activeCell="J219" sqref="J219"/>
      <pageMargins left="0.7" right="0.7" top="0.75" bottom="0.75" header="0.3" footer="0.3"/>
    </customSheetView>
    <customSheetView guid="{A2E3A7A6-FF28-41C5-9BA8-3899D915CB9D}" scale="50" topLeftCell="A175">
      <selection activeCell="J219" sqref="J219"/>
      <pageMargins left="0.7" right="0.7" top="0.75" bottom="0.75" header="0.3" footer="0.3"/>
    </customSheetView>
    <customSheetView guid="{C3FD0E28-97E5-445A-A080-491543C717B0}" scale="50" topLeftCell="A175">
      <selection activeCell="J219" sqref="J219"/>
      <pageMargins left="0.7" right="0.7" top="0.75" bottom="0.75" header="0.3" footer="0.3"/>
    </customSheetView>
    <customSheetView guid="{7C652CC3-AEBA-4CE1-8785-60610E85E470}" scale="70" topLeftCell="A193">
      <selection activeCell="Q204" sqref="Q204"/>
      <pageMargins left="0.7" right="0.7" top="0.75" bottom="0.75" header="0.3" footer="0.3"/>
    </customSheetView>
    <customSheetView guid="{3B746F1D-385E-47E1-9DD6-DF5EE791B92F}" scale="50" topLeftCell="A175">
      <selection activeCell="J219" sqref="J219"/>
      <pageMargins left="0.7" right="0.7" top="0.75" bottom="0.75" header="0.3" footer="0.3"/>
    </customSheetView>
    <customSheetView guid="{F3ED6C4F-162A-421A-B77B-B013DF363C4B}" scale="50" topLeftCell="A24">
      <selection activeCell="AC43" sqref="AC43"/>
      <pageMargins left="0.7" right="0.7" top="0.75" bottom="0.75" header="0.3" footer="0.3"/>
    </customSheetView>
    <customSheetView guid="{F6B45C19-5DEC-4311-9E14-1DFCA0D8A318}" scale="50" topLeftCell="A193">
      <selection activeCell="AA204" sqref="AA204"/>
      <pageMargins left="0.7" right="0.7" top="0.75" bottom="0.75" header="0.3" footer="0.3"/>
    </customSheetView>
    <customSheetView guid="{60316D21-4A2C-431E-9A80-483B098C48B4}" scale="70" topLeftCell="A193">
      <selection activeCell="Q204" sqref="Q204"/>
      <pageMargins left="0.7" right="0.7" top="0.75" bottom="0.75" header="0.3" footer="0.3"/>
    </customSheetView>
    <customSheetView guid="{B20F874D-7001-429F-971F-C60F72171BB4}" scale="70" topLeftCell="N1">
      <selection activeCell="U25" sqref="U25"/>
      <pageMargins left="0.7" right="0.7" top="0.75" bottom="0.75" header="0.3" footer="0.3"/>
    </customSheetView>
    <customSheetView guid="{7E4D5209-3514-4B4B-9D2B-9C42A7BE704E}" scale="50" topLeftCell="A193">
      <selection activeCell="AC61" sqref="AC61"/>
      <pageMargins left="0.7" right="0.7" top="0.75" bottom="0.75" header="0.3" footer="0.3"/>
    </customSheetView>
  </customSheetViews>
  <mergeCells count="60">
    <mergeCell ref="X1:AD1"/>
    <mergeCell ref="A2:AD2"/>
    <mergeCell ref="A3:AD3"/>
    <mergeCell ref="A4:AD4"/>
    <mergeCell ref="A5:A7"/>
    <mergeCell ref="B5:B6"/>
    <mergeCell ref="C5:C6"/>
    <mergeCell ref="D5:D6"/>
    <mergeCell ref="E5:E6"/>
    <mergeCell ref="F5:G5"/>
    <mergeCell ref="A31:AE31"/>
    <mergeCell ref="T5:U5"/>
    <mergeCell ref="V5:W5"/>
    <mergeCell ref="X5:Y5"/>
    <mergeCell ref="Z5:AA5"/>
    <mergeCell ref="AB5:AC5"/>
    <mergeCell ref="AD5:AE5"/>
    <mergeCell ref="H5:I5"/>
    <mergeCell ref="J5:K5"/>
    <mergeCell ref="L5:M5"/>
    <mergeCell ref="N5:O5"/>
    <mergeCell ref="P5:Q5"/>
    <mergeCell ref="R5:S5"/>
    <mergeCell ref="AF5:AF6"/>
    <mergeCell ref="A9:AE9"/>
    <mergeCell ref="A10:AE10"/>
    <mergeCell ref="A17:AE17"/>
    <mergeCell ref="A24:AE24"/>
    <mergeCell ref="A87:AE87"/>
    <mergeCell ref="A38:AE38"/>
    <mergeCell ref="A45:AE45"/>
    <mergeCell ref="A52:AE52"/>
    <mergeCell ref="A59:AE59"/>
    <mergeCell ref="A66:AE66"/>
    <mergeCell ref="A69:AE69"/>
    <mergeCell ref="A71:AE71"/>
    <mergeCell ref="A73:AE73"/>
    <mergeCell ref="A75:AE75"/>
    <mergeCell ref="A77:AE77"/>
    <mergeCell ref="A79:AE79"/>
    <mergeCell ref="A160:AE160"/>
    <mergeCell ref="A88:AE88"/>
    <mergeCell ref="A95:AE95"/>
    <mergeCell ref="A102:AE102"/>
    <mergeCell ref="A109:AE109"/>
    <mergeCell ref="A116:AE116"/>
    <mergeCell ref="A123:AE123"/>
    <mergeCell ref="A130:AE130"/>
    <mergeCell ref="A137:AE137"/>
    <mergeCell ref="A144:AE144"/>
    <mergeCell ref="A151:AE151"/>
    <mergeCell ref="A153:AE153"/>
    <mergeCell ref="G210:H210"/>
    <mergeCell ref="A167:AE167"/>
    <mergeCell ref="A174:AE174"/>
    <mergeCell ref="A187:AE187"/>
    <mergeCell ref="A188:AE188"/>
    <mergeCell ref="A208:B208"/>
    <mergeCell ref="G209:H209"/>
    <mergeCell ref="I209:K20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1"/>
  <sheetViews>
    <sheetView zoomScale="80" zoomScaleNormal="80" workbookViewId="0">
      <pane xSplit="4" ySplit="2" topLeftCell="E3" activePane="bottomRight" state="frozen"/>
      <selection pane="topRight" activeCell="E1" sqref="E1"/>
      <selection pane="bottomLeft" activeCell="A3" sqref="A3"/>
      <selection pane="bottomRight" activeCell="M30" sqref="M30"/>
    </sheetView>
  </sheetViews>
  <sheetFormatPr defaultRowHeight="14.4" x14ac:dyDescent="0.3"/>
  <cols>
    <col min="1" max="1" width="25.6640625" customWidth="1"/>
    <col min="2" max="5" width="15.33203125" customWidth="1"/>
    <col min="6" max="31" width="12.44140625" customWidth="1"/>
  </cols>
  <sheetData>
    <row r="1" spans="1:31" ht="21" x14ac:dyDescent="0.3">
      <c r="L1" s="916"/>
      <c r="M1" s="916"/>
      <c r="N1" s="917" t="s">
        <v>560</v>
      </c>
      <c r="O1" s="916"/>
      <c r="Q1" s="916"/>
      <c r="R1" s="916"/>
      <c r="T1" s="916"/>
      <c r="U1" s="916"/>
      <c r="V1" s="916"/>
      <c r="W1" s="916"/>
      <c r="X1" s="916"/>
      <c r="Y1" s="916"/>
      <c r="Z1" s="916"/>
      <c r="AA1" s="916"/>
      <c r="AB1" s="916"/>
      <c r="AC1" s="916"/>
      <c r="AD1" s="916"/>
      <c r="AE1" s="916"/>
    </row>
    <row r="2" spans="1:31" ht="15.6" x14ac:dyDescent="0.3">
      <c r="N2" s="917" t="s">
        <v>561</v>
      </c>
    </row>
    <row r="3" spans="1:31" ht="15" customHeight="1" x14ac:dyDescent="0.3">
      <c r="A3" s="1916" t="s">
        <v>441</v>
      </c>
      <c r="B3" s="1923" t="s">
        <v>442</v>
      </c>
      <c r="C3" s="1924" t="s">
        <v>442</v>
      </c>
      <c r="D3" s="1924" t="s">
        <v>562</v>
      </c>
      <c r="E3" s="1820" t="s">
        <v>563</v>
      </c>
      <c r="F3" s="1919" t="s">
        <v>5</v>
      </c>
      <c r="G3" s="1920"/>
      <c r="H3" s="1919" t="s">
        <v>6</v>
      </c>
      <c r="I3" s="1920"/>
      <c r="J3" s="1919" t="s">
        <v>7</v>
      </c>
      <c r="K3" s="1920"/>
      <c r="L3" s="1919" t="s">
        <v>8</v>
      </c>
      <c r="M3" s="1920"/>
      <c r="N3" s="1919" t="s">
        <v>9</v>
      </c>
      <c r="O3" s="1920"/>
      <c r="P3" s="1919" t="s">
        <v>10</v>
      </c>
      <c r="Q3" s="1920"/>
      <c r="R3" s="1919" t="s">
        <v>11</v>
      </c>
      <c r="S3" s="1920"/>
      <c r="T3" s="1919" t="s">
        <v>12</v>
      </c>
      <c r="U3" s="1920"/>
      <c r="V3" s="1919" t="s">
        <v>13</v>
      </c>
      <c r="W3" s="1920"/>
      <c r="X3" s="1919" t="s">
        <v>14</v>
      </c>
      <c r="Y3" s="1920"/>
      <c r="Z3" s="1919" t="s">
        <v>15</v>
      </c>
      <c r="AA3" s="1920"/>
      <c r="AB3" s="1919" t="s">
        <v>16</v>
      </c>
      <c r="AC3" s="1920"/>
      <c r="AD3" s="1919" t="s">
        <v>17</v>
      </c>
      <c r="AE3" s="1920"/>
    </row>
    <row r="4" spans="1:31" ht="15" customHeight="1" x14ac:dyDescent="0.3">
      <c r="A4" s="1917"/>
      <c r="B4" s="1923"/>
      <c r="C4" s="1924"/>
      <c r="D4" s="1924"/>
      <c r="E4" s="1821"/>
      <c r="F4" s="1921"/>
      <c r="G4" s="1922"/>
      <c r="H4" s="1921"/>
      <c r="I4" s="1922"/>
      <c r="J4" s="1921"/>
      <c r="K4" s="1922"/>
      <c r="L4" s="1921"/>
      <c r="M4" s="1922"/>
      <c r="N4" s="1921"/>
      <c r="O4" s="1922"/>
      <c r="P4" s="1921"/>
      <c r="Q4" s="1922"/>
      <c r="R4" s="1921"/>
      <c r="S4" s="1922"/>
      <c r="T4" s="1921"/>
      <c r="U4" s="1922"/>
      <c r="V4" s="1921"/>
      <c r="W4" s="1922"/>
      <c r="X4" s="1921"/>
      <c r="Y4" s="1922"/>
      <c r="Z4" s="1921"/>
      <c r="AA4" s="1922"/>
      <c r="AB4" s="1921"/>
      <c r="AC4" s="1922"/>
      <c r="AD4" s="1921"/>
      <c r="AE4" s="1922"/>
    </row>
    <row r="5" spans="1:31" ht="46.8" x14ac:dyDescent="0.3">
      <c r="A5" s="1918"/>
      <c r="B5" s="756">
        <v>2021</v>
      </c>
      <c r="C5" s="726">
        <v>44228</v>
      </c>
      <c r="D5" s="726">
        <v>44228</v>
      </c>
      <c r="E5" s="1822"/>
      <c r="F5" s="725" t="s">
        <v>20</v>
      </c>
      <c r="G5" s="725" t="s">
        <v>21</v>
      </c>
      <c r="H5" s="725" t="s">
        <v>176</v>
      </c>
      <c r="I5" s="725" t="s">
        <v>23</v>
      </c>
      <c r="J5" s="725" t="s">
        <v>176</v>
      </c>
      <c r="K5" s="725" t="s">
        <v>23</v>
      </c>
      <c r="L5" s="725" t="s">
        <v>176</v>
      </c>
      <c r="M5" s="725" t="s">
        <v>23</v>
      </c>
      <c r="N5" s="725" t="s">
        <v>176</v>
      </c>
      <c r="O5" s="725" t="s">
        <v>23</v>
      </c>
      <c r="P5" s="725" t="s">
        <v>176</v>
      </c>
      <c r="Q5" s="725" t="s">
        <v>23</v>
      </c>
      <c r="R5" s="725" t="s">
        <v>176</v>
      </c>
      <c r="S5" s="725" t="s">
        <v>23</v>
      </c>
      <c r="T5" s="725" t="s">
        <v>176</v>
      </c>
      <c r="U5" s="725" t="s">
        <v>23</v>
      </c>
      <c r="V5" s="725" t="s">
        <v>176</v>
      </c>
      <c r="W5" s="725" t="s">
        <v>23</v>
      </c>
      <c r="X5" s="725" t="s">
        <v>176</v>
      </c>
      <c r="Y5" s="725" t="s">
        <v>23</v>
      </c>
      <c r="Z5" s="725" t="s">
        <v>176</v>
      </c>
      <c r="AA5" s="725" t="s">
        <v>23</v>
      </c>
      <c r="AB5" s="725" t="s">
        <v>176</v>
      </c>
      <c r="AC5" s="725" t="s">
        <v>23</v>
      </c>
      <c r="AD5" s="725" t="s">
        <v>176</v>
      </c>
      <c r="AE5" s="725" t="s">
        <v>23</v>
      </c>
    </row>
    <row r="6" spans="1:31" x14ac:dyDescent="0.3">
      <c r="A6" s="1925" t="s">
        <v>564</v>
      </c>
      <c r="B6" s="1926"/>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7"/>
    </row>
    <row r="7" spans="1:31" ht="16.8" x14ac:dyDescent="0.3">
      <c r="A7" s="727" t="s">
        <v>26</v>
      </c>
      <c r="B7" s="728">
        <f>B8+B9+B10</f>
        <v>113614.2</v>
      </c>
      <c r="C7" s="728">
        <f>C8+C9+C10</f>
        <v>0</v>
      </c>
      <c r="D7" s="728">
        <f t="shared" ref="D7:E7" si="0">D8+D9+D10</f>
        <v>0</v>
      </c>
      <c r="E7" s="728">
        <f t="shared" si="0"/>
        <v>0</v>
      </c>
      <c r="F7" s="728">
        <f>E7/B7%</f>
        <v>0</v>
      </c>
      <c r="G7" s="728">
        <f>IFERROR(E7/C7%,0)</f>
        <v>0</v>
      </c>
      <c r="H7" s="728">
        <f>H8+H9+H10</f>
        <v>0</v>
      </c>
      <c r="I7" s="728">
        <f t="shared" ref="I7:AE7" si="1">I8+I9+I10</f>
        <v>0</v>
      </c>
      <c r="J7" s="728">
        <f t="shared" si="1"/>
        <v>0</v>
      </c>
      <c r="K7" s="728">
        <f t="shared" si="1"/>
        <v>0</v>
      </c>
      <c r="L7" s="728">
        <f t="shared" si="1"/>
        <v>0</v>
      </c>
      <c r="M7" s="728">
        <f t="shared" si="1"/>
        <v>0</v>
      </c>
      <c r="N7" s="728">
        <f t="shared" si="1"/>
        <v>0</v>
      </c>
      <c r="O7" s="728">
        <f t="shared" si="1"/>
        <v>0</v>
      </c>
      <c r="P7" s="728">
        <f t="shared" si="1"/>
        <v>0</v>
      </c>
      <c r="Q7" s="728">
        <f t="shared" si="1"/>
        <v>0</v>
      </c>
      <c r="R7" s="728">
        <f t="shared" si="1"/>
        <v>0</v>
      </c>
      <c r="S7" s="728">
        <f t="shared" si="1"/>
        <v>0</v>
      </c>
      <c r="T7" s="728">
        <f t="shared" si="1"/>
        <v>0</v>
      </c>
      <c r="U7" s="728">
        <f t="shared" si="1"/>
        <v>0</v>
      </c>
      <c r="V7" s="728">
        <f t="shared" si="1"/>
        <v>0</v>
      </c>
      <c r="W7" s="728">
        <f t="shared" si="1"/>
        <v>0</v>
      </c>
      <c r="X7" s="728">
        <f t="shared" si="1"/>
        <v>0</v>
      </c>
      <c r="Y7" s="728">
        <f t="shared" si="1"/>
        <v>0</v>
      </c>
      <c r="Z7" s="728">
        <f t="shared" si="1"/>
        <v>0</v>
      </c>
      <c r="AA7" s="728">
        <f t="shared" si="1"/>
        <v>0</v>
      </c>
      <c r="AB7" s="728">
        <f t="shared" si="1"/>
        <v>0</v>
      </c>
      <c r="AC7" s="728">
        <f t="shared" si="1"/>
        <v>0</v>
      </c>
      <c r="AD7" s="728">
        <f t="shared" si="1"/>
        <v>113614.2</v>
      </c>
      <c r="AE7" s="728">
        <f t="shared" si="1"/>
        <v>0</v>
      </c>
    </row>
    <row r="8" spans="1:31" ht="18" x14ac:dyDescent="0.3">
      <c r="A8" s="729" t="s">
        <v>29</v>
      </c>
      <c r="B8" s="730">
        <f>H8+J8+L8+N8+P8+R8+T8+V8+X8+Z8+AB8+AD8</f>
        <v>11586.7</v>
      </c>
      <c r="C8" s="731">
        <f t="shared" ref="C8:C10" si="2">H8</f>
        <v>0</v>
      </c>
      <c r="D8" s="730">
        <f>E8</f>
        <v>0</v>
      </c>
      <c r="E8" s="730">
        <f>I8+K8+M8+O8+Q8+S8+U8+W8+Y8+AA8+AC8+AE8</f>
        <v>0</v>
      </c>
      <c r="F8" s="732">
        <f t="shared" ref="F8:F16" si="3">E8/B8%</f>
        <v>0</v>
      </c>
      <c r="G8" s="732">
        <f t="shared" ref="G8:G11" si="4">IFERROR(E8/C8%,0)</f>
        <v>0</v>
      </c>
      <c r="H8" s="731">
        <v>0</v>
      </c>
      <c r="I8" s="731">
        <v>0</v>
      </c>
      <c r="J8" s="731">
        <v>0</v>
      </c>
      <c r="K8" s="731">
        <v>0</v>
      </c>
      <c r="L8" s="731">
        <v>0</v>
      </c>
      <c r="M8" s="731">
        <v>0</v>
      </c>
      <c r="N8" s="918">
        <v>0</v>
      </c>
      <c r="O8" s="918">
        <v>0</v>
      </c>
      <c r="P8" s="731">
        <v>0</v>
      </c>
      <c r="Q8" s="731">
        <v>0</v>
      </c>
      <c r="R8" s="731">
        <v>0</v>
      </c>
      <c r="S8" s="731">
        <v>0</v>
      </c>
      <c r="T8" s="731">
        <v>0</v>
      </c>
      <c r="U8" s="731">
        <v>0</v>
      </c>
      <c r="V8" s="918">
        <v>0</v>
      </c>
      <c r="W8" s="731">
        <v>0</v>
      </c>
      <c r="X8" s="731">
        <v>0</v>
      </c>
      <c r="Y8" s="919">
        <v>0</v>
      </c>
      <c r="Z8" s="918">
        <v>0</v>
      </c>
      <c r="AA8" s="920">
        <v>0</v>
      </c>
      <c r="AB8" s="742">
        <v>0</v>
      </c>
      <c r="AC8" s="918">
        <v>0</v>
      </c>
      <c r="AD8" s="921">
        <v>11586.7</v>
      </c>
      <c r="AE8" s="922">
        <v>0</v>
      </c>
    </row>
    <row r="9" spans="1:31" ht="18" x14ac:dyDescent="0.3">
      <c r="A9" s="729" t="s">
        <v>382</v>
      </c>
      <c r="B9" s="730">
        <f>H9+J9+L9+N9+P9+R9+T9+V9+X9+Z9+AB9+AD9</f>
        <v>91802.2</v>
      </c>
      <c r="C9" s="731">
        <f t="shared" si="2"/>
        <v>0</v>
      </c>
      <c r="D9" s="730">
        <f t="shared" ref="D9:D11" si="5">E9</f>
        <v>0</v>
      </c>
      <c r="E9" s="730">
        <f t="shared" ref="E9:E11" si="6">I9+K9+M9+O9+Q9+S9+U9+W9+Y9+AA9+AC9+AE9</f>
        <v>0</v>
      </c>
      <c r="F9" s="732">
        <f t="shared" si="3"/>
        <v>0</v>
      </c>
      <c r="G9" s="732">
        <f t="shared" si="4"/>
        <v>0</v>
      </c>
      <c r="H9" s="731">
        <v>0</v>
      </c>
      <c r="I9" s="731">
        <v>0</v>
      </c>
      <c r="J9" s="731">
        <v>0</v>
      </c>
      <c r="K9" s="731">
        <v>0</v>
      </c>
      <c r="L9" s="731">
        <v>0</v>
      </c>
      <c r="M9" s="731">
        <v>0</v>
      </c>
      <c r="N9" s="918">
        <v>0</v>
      </c>
      <c r="O9" s="918">
        <v>0</v>
      </c>
      <c r="P9" s="731">
        <v>0</v>
      </c>
      <c r="Q9" s="731">
        <v>0</v>
      </c>
      <c r="R9" s="731">
        <v>0</v>
      </c>
      <c r="S9" s="731">
        <v>0</v>
      </c>
      <c r="T9" s="731">
        <v>0</v>
      </c>
      <c r="U9" s="731">
        <v>0</v>
      </c>
      <c r="V9" s="918">
        <v>0</v>
      </c>
      <c r="W9" s="731">
        <v>0</v>
      </c>
      <c r="X9" s="731">
        <v>0</v>
      </c>
      <c r="Y9" s="919">
        <v>0</v>
      </c>
      <c r="Z9" s="918">
        <v>0</v>
      </c>
      <c r="AA9" s="920">
        <v>0</v>
      </c>
      <c r="AB9" s="920">
        <v>0</v>
      </c>
      <c r="AC9" s="918">
        <v>0</v>
      </c>
      <c r="AD9" s="921">
        <v>91802.2</v>
      </c>
      <c r="AE9" s="922">
        <v>0</v>
      </c>
    </row>
    <row r="10" spans="1:31" ht="31.2" x14ac:dyDescent="0.3">
      <c r="A10" s="729" t="s">
        <v>28</v>
      </c>
      <c r="B10" s="730">
        <f>H10+J10+L10+N10+P10+R10+T10+V10+X10+Z10+AB10+AD10</f>
        <v>10225.299999999999</v>
      </c>
      <c r="C10" s="731">
        <f t="shared" si="2"/>
        <v>0</v>
      </c>
      <c r="D10" s="730">
        <f t="shared" si="5"/>
        <v>0</v>
      </c>
      <c r="E10" s="730">
        <f t="shared" si="6"/>
        <v>0</v>
      </c>
      <c r="F10" s="732">
        <f t="shared" si="3"/>
        <v>0</v>
      </c>
      <c r="G10" s="732">
        <f t="shared" si="4"/>
        <v>0</v>
      </c>
      <c r="H10" s="731">
        <v>0</v>
      </c>
      <c r="I10" s="731">
        <v>0</v>
      </c>
      <c r="J10" s="731">
        <v>0</v>
      </c>
      <c r="K10" s="731">
        <v>0</v>
      </c>
      <c r="L10" s="918">
        <v>0</v>
      </c>
      <c r="M10" s="731">
        <v>0</v>
      </c>
      <c r="N10" s="731">
        <v>0</v>
      </c>
      <c r="O10" s="918">
        <v>0</v>
      </c>
      <c r="P10" s="731">
        <v>0</v>
      </c>
      <c r="Q10" s="731">
        <v>0</v>
      </c>
      <c r="R10" s="731">
        <v>0</v>
      </c>
      <c r="S10" s="731">
        <v>0</v>
      </c>
      <c r="T10" s="731">
        <v>0</v>
      </c>
      <c r="U10" s="731">
        <v>0</v>
      </c>
      <c r="V10" s="918">
        <v>0</v>
      </c>
      <c r="W10" s="731">
        <v>0</v>
      </c>
      <c r="X10" s="731">
        <v>0</v>
      </c>
      <c r="Y10" s="919">
        <v>0</v>
      </c>
      <c r="Z10" s="918">
        <v>0</v>
      </c>
      <c r="AA10" s="920">
        <v>0</v>
      </c>
      <c r="AB10" s="920">
        <v>0</v>
      </c>
      <c r="AC10" s="918">
        <v>0</v>
      </c>
      <c r="AD10" s="921">
        <v>10225.299999999999</v>
      </c>
      <c r="AE10" s="922">
        <v>0</v>
      </c>
    </row>
    <row r="11" spans="1:31" ht="27.6" x14ac:dyDescent="0.3">
      <c r="A11" s="733" t="s">
        <v>380</v>
      </c>
      <c r="B11" s="735">
        <f t="shared" ref="B11" si="7">H11+J11+L11+N11+P11+R11+T11+V11+X11+Z11+AB11+AD11</f>
        <v>10225.299999999999</v>
      </c>
      <c r="C11" s="731">
        <f>H11</f>
        <v>0</v>
      </c>
      <c r="D11" s="730">
        <f t="shared" si="5"/>
        <v>0</v>
      </c>
      <c r="E11" s="730">
        <f t="shared" si="6"/>
        <v>0</v>
      </c>
      <c r="F11" s="732">
        <f t="shared" si="3"/>
        <v>0</v>
      </c>
      <c r="G11" s="732">
        <f t="shared" si="4"/>
        <v>0</v>
      </c>
      <c r="H11" s="734">
        <f>H10</f>
        <v>0</v>
      </c>
      <c r="I11" s="734">
        <f t="shared" ref="I11:AD11" si="8">I10</f>
        <v>0</v>
      </c>
      <c r="J11" s="734">
        <f t="shared" si="8"/>
        <v>0</v>
      </c>
      <c r="K11" s="734">
        <f t="shared" si="8"/>
        <v>0</v>
      </c>
      <c r="L11" s="734">
        <v>0</v>
      </c>
      <c r="M11" s="734">
        <f t="shared" si="8"/>
        <v>0</v>
      </c>
      <c r="N11" s="734">
        <f t="shared" si="8"/>
        <v>0</v>
      </c>
      <c r="O11" s="734">
        <f t="shared" si="8"/>
        <v>0</v>
      </c>
      <c r="P11" s="734">
        <f t="shared" si="8"/>
        <v>0</v>
      </c>
      <c r="Q11" s="734">
        <f t="shared" si="8"/>
        <v>0</v>
      </c>
      <c r="R11" s="734">
        <f t="shared" si="8"/>
        <v>0</v>
      </c>
      <c r="S11" s="734">
        <f t="shared" si="8"/>
        <v>0</v>
      </c>
      <c r="T11" s="734">
        <f t="shared" si="8"/>
        <v>0</v>
      </c>
      <c r="U11" s="734">
        <f t="shared" si="8"/>
        <v>0</v>
      </c>
      <c r="V11" s="734">
        <f t="shared" si="8"/>
        <v>0</v>
      </c>
      <c r="W11" s="734">
        <v>0</v>
      </c>
      <c r="X11" s="734">
        <v>0</v>
      </c>
      <c r="Y11" s="734">
        <f t="shared" si="8"/>
        <v>0</v>
      </c>
      <c r="Z11" s="734">
        <v>0</v>
      </c>
      <c r="AA11" s="734">
        <v>0</v>
      </c>
      <c r="AB11" s="734">
        <v>0</v>
      </c>
      <c r="AC11" s="734">
        <v>0</v>
      </c>
      <c r="AD11" s="734">
        <f t="shared" si="8"/>
        <v>10225.299999999999</v>
      </c>
      <c r="AE11" s="734">
        <v>0</v>
      </c>
    </row>
    <row r="12" spans="1:31" ht="16.8" x14ac:dyDescent="0.3">
      <c r="A12" s="923" t="s">
        <v>565</v>
      </c>
      <c r="B12" s="744">
        <f>B13+B14+B15</f>
        <v>113614.2</v>
      </c>
      <c r="C12" s="744">
        <f t="shared" ref="C12:E12" si="9">C13+C14+C15</f>
        <v>0</v>
      </c>
      <c r="D12" s="744">
        <f t="shared" si="9"/>
        <v>0</v>
      </c>
      <c r="E12" s="744">
        <f t="shared" si="9"/>
        <v>0</v>
      </c>
      <c r="F12" s="744">
        <f t="shared" si="3"/>
        <v>0</v>
      </c>
      <c r="G12" s="744">
        <f>IFERROR(E12/C12%,0)</f>
        <v>0</v>
      </c>
      <c r="H12" s="744">
        <f>H13+H14+H15</f>
        <v>0</v>
      </c>
      <c r="I12" s="744">
        <f t="shared" ref="I12:AE12" si="10">I13+I14+I15</f>
        <v>0</v>
      </c>
      <c r="J12" s="744">
        <f t="shared" si="10"/>
        <v>0</v>
      </c>
      <c r="K12" s="744">
        <f t="shared" si="10"/>
        <v>0</v>
      </c>
      <c r="L12" s="744">
        <f t="shared" si="10"/>
        <v>0</v>
      </c>
      <c r="M12" s="744">
        <f t="shared" si="10"/>
        <v>0</v>
      </c>
      <c r="N12" s="744">
        <f t="shared" si="10"/>
        <v>0</v>
      </c>
      <c r="O12" s="744">
        <f t="shared" si="10"/>
        <v>0</v>
      </c>
      <c r="P12" s="744">
        <f t="shared" si="10"/>
        <v>0</v>
      </c>
      <c r="Q12" s="744">
        <f t="shared" si="10"/>
        <v>0</v>
      </c>
      <c r="R12" s="744">
        <f t="shared" si="10"/>
        <v>0</v>
      </c>
      <c r="S12" s="744">
        <f t="shared" si="10"/>
        <v>0</v>
      </c>
      <c r="T12" s="744">
        <f t="shared" si="10"/>
        <v>0</v>
      </c>
      <c r="U12" s="744">
        <f t="shared" si="10"/>
        <v>0</v>
      </c>
      <c r="V12" s="744">
        <f t="shared" si="10"/>
        <v>0</v>
      </c>
      <c r="W12" s="744">
        <f t="shared" si="10"/>
        <v>0</v>
      </c>
      <c r="X12" s="744">
        <f t="shared" si="10"/>
        <v>0</v>
      </c>
      <c r="Y12" s="744">
        <f t="shared" si="10"/>
        <v>0</v>
      </c>
      <c r="Z12" s="744">
        <f t="shared" si="10"/>
        <v>0</v>
      </c>
      <c r="AA12" s="744">
        <f t="shared" si="10"/>
        <v>0</v>
      </c>
      <c r="AB12" s="744">
        <f t="shared" si="10"/>
        <v>0</v>
      </c>
      <c r="AC12" s="744">
        <f t="shared" si="10"/>
        <v>0</v>
      </c>
      <c r="AD12" s="744">
        <f t="shared" si="10"/>
        <v>113614.2</v>
      </c>
      <c r="AE12" s="744">
        <f t="shared" si="10"/>
        <v>0</v>
      </c>
    </row>
    <row r="13" spans="1:31" ht="16.8" x14ac:dyDescent="0.3">
      <c r="A13" s="729" t="s">
        <v>29</v>
      </c>
      <c r="B13" s="730">
        <f>B8</f>
        <v>11586.7</v>
      </c>
      <c r="C13" s="730">
        <f t="shared" ref="C13:E16" si="11">C8</f>
        <v>0</v>
      </c>
      <c r="D13" s="730">
        <f t="shared" si="11"/>
        <v>0</v>
      </c>
      <c r="E13" s="730">
        <f t="shared" si="11"/>
        <v>0</v>
      </c>
      <c r="F13" s="732">
        <f t="shared" si="3"/>
        <v>0</v>
      </c>
      <c r="G13" s="758">
        <f t="shared" ref="G13:G16" si="12">IFERROR(E13/C13%,0)</f>
        <v>0</v>
      </c>
      <c r="H13" s="730">
        <f>H8</f>
        <v>0</v>
      </c>
      <c r="I13" s="730">
        <f t="shared" ref="I13:AE16" si="13">I8</f>
        <v>0</v>
      </c>
      <c r="J13" s="730">
        <f t="shared" si="13"/>
        <v>0</v>
      </c>
      <c r="K13" s="730">
        <f t="shared" si="13"/>
        <v>0</v>
      </c>
      <c r="L13" s="730">
        <f t="shared" si="13"/>
        <v>0</v>
      </c>
      <c r="M13" s="730">
        <f t="shared" si="13"/>
        <v>0</v>
      </c>
      <c r="N13" s="730">
        <f t="shared" si="13"/>
        <v>0</v>
      </c>
      <c r="O13" s="730">
        <f t="shared" si="13"/>
        <v>0</v>
      </c>
      <c r="P13" s="730">
        <f t="shared" si="13"/>
        <v>0</v>
      </c>
      <c r="Q13" s="730">
        <f t="shared" si="13"/>
        <v>0</v>
      </c>
      <c r="R13" s="730">
        <f t="shared" si="13"/>
        <v>0</v>
      </c>
      <c r="S13" s="730">
        <f t="shared" si="13"/>
        <v>0</v>
      </c>
      <c r="T13" s="730">
        <f t="shared" si="13"/>
        <v>0</v>
      </c>
      <c r="U13" s="730">
        <f t="shared" si="13"/>
        <v>0</v>
      </c>
      <c r="V13" s="730">
        <f t="shared" si="13"/>
        <v>0</v>
      </c>
      <c r="W13" s="730">
        <f t="shared" si="13"/>
        <v>0</v>
      </c>
      <c r="X13" s="730">
        <f t="shared" si="13"/>
        <v>0</v>
      </c>
      <c r="Y13" s="730">
        <f t="shared" si="13"/>
        <v>0</v>
      </c>
      <c r="Z13" s="730">
        <f t="shared" si="13"/>
        <v>0</v>
      </c>
      <c r="AA13" s="730">
        <f t="shared" si="13"/>
        <v>0</v>
      </c>
      <c r="AB13" s="730">
        <f t="shared" si="13"/>
        <v>0</v>
      </c>
      <c r="AC13" s="730">
        <f t="shared" si="13"/>
        <v>0</v>
      </c>
      <c r="AD13" s="730">
        <f t="shared" si="13"/>
        <v>11586.7</v>
      </c>
      <c r="AE13" s="730">
        <f t="shared" si="13"/>
        <v>0</v>
      </c>
    </row>
    <row r="14" spans="1:31" ht="16.8" x14ac:dyDescent="0.3">
      <c r="A14" s="729" t="s">
        <v>382</v>
      </c>
      <c r="B14" s="730">
        <f>B9</f>
        <v>91802.2</v>
      </c>
      <c r="C14" s="730">
        <f t="shared" si="11"/>
        <v>0</v>
      </c>
      <c r="D14" s="730">
        <f t="shared" si="11"/>
        <v>0</v>
      </c>
      <c r="E14" s="730">
        <f t="shared" si="11"/>
        <v>0</v>
      </c>
      <c r="F14" s="732">
        <f t="shared" si="3"/>
        <v>0</v>
      </c>
      <c r="G14" s="758">
        <f t="shared" si="12"/>
        <v>0</v>
      </c>
      <c r="H14" s="730">
        <f t="shared" ref="H14:W16" si="14">H9</f>
        <v>0</v>
      </c>
      <c r="I14" s="730">
        <f t="shared" si="14"/>
        <v>0</v>
      </c>
      <c r="J14" s="730">
        <f t="shared" si="14"/>
        <v>0</v>
      </c>
      <c r="K14" s="730">
        <f t="shared" si="14"/>
        <v>0</v>
      </c>
      <c r="L14" s="730">
        <f t="shared" si="14"/>
        <v>0</v>
      </c>
      <c r="M14" s="730">
        <f t="shared" si="14"/>
        <v>0</v>
      </c>
      <c r="N14" s="730">
        <f t="shared" si="14"/>
        <v>0</v>
      </c>
      <c r="O14" s="730">
        <f t="shared" si="14"/>
        <v>0</v>
      </c>
      <c r="P14" s="730">
        <f t="shared" si="14"/>
        <v>0</v>
      </c>
      <c r="Q14" s="730">
        <f t="shared" si="14"/>
        <v>0</v>
      </c>
      <c r="R14" s="730">
        <f t="shared" si="14"/>
        <v>0</v>
      </c>
      <c r="S14" s="730">
        <f t="shared" si="14"/>
        <v>0</v>
      </c>
      <c r="T14" s="730">
        <f t="shared" si="14"/>
        <v>0</v>
      </c>
      <c r="U14" s="730">
        <f t="shared" si="14"/>
        <v>0</v>
      </c>
      <c r="V14" s="730">
        <f t="shared" si="14"/>
        <v>0</v>
      </c>
      <c r="W14" s="730">
        <f t="shared" si="14"/>
        <v>0</v>
      </c>
      <c r="X14" s="730">
        <f t="shared" si="13"/>
        <v>0</v>
      </c>
      <c r="Y14" s="730">
        <f t="shared" si="13"/>
        <v>0</v>
      </c>
      <c r="Z14" s="730">
        <f t="shared" si="13"/>
        <v>0</v>
      </c>
      <c r="AA14" s="730">
        <f t="shared" si="13"/>
        <v>0</v>
      </c>
      <c r="AB14" s="730">
        <f t="shared" si="13"/>
        <v>0</v>
      </c>
      <c r="AC14" s="730">
        <f t="shared" si="13"/>
        <v>0</v>
      </c>
      <c r="AD14" s="730">
        <f t="shared" si="13"/>
        <v>91802.2</v>
      </c>
      <c r="AE14" s="730">
        <f t="shared" si="13"/>
        <v>0</v>
      </c>
    </row>
    <row r="15" spans="1:31" ht="31.2" x14ac:dyDescent="0.3">
      <c r="A15" s="729" t="s">
        <v>28</v>
      </c>
      <c r="B15" s="730">
        <f>B10</f>
        <v>10225.299999999999</v>
      </c>
      <c r="C15" s="730">
        <f t="shared" si="11"/>
        <v>0</v>
      </c>
      <c r="D15" s="730">
        <f t="shared" si="11"/>
        <v>0</v>
      </c>
      <c r="E15" s="730">
        <f t="shared" si="11"/>
        <v>0</v>
      </c>
      <c r="F15" s="732">
        <f t="shared" si="3"/>
        <v>0</v>
      </c>
      <c r="G15" s="758">
        <f t="shared" si="12"/>
        <v>0</v>
      </c>
      <c r="H15" s="730">
        <f t="shared" si="14"/>
        <v>0</v>
      </c>
      <c r="I15" s="730">
        <f t="shared" si="13"/>
        <v>0</v>
      </c>
      <c r="J15" s="730">
        <f t="shared" si="13"/>
        <v>0</v>
      </c>
      <c r="K15" s="730">
        <f t="shared" si="13"/>
        <v>0</v>
      </c>
      <c r="L15" s="730">
        <f t="shared" si="13"/>
        <v>0</v>
      </c>
      <c r="M15" s="730">
        <f t="shared" si="13"/>
        <v>0</v>
      </c>
      <c r="N15" s="730">
        <f t="shared" si="13"/>
        <v>0</v>
      </c>
      <c r="O15" s="730">
        <f t="shared" si="13"/>
        <v>0</v>
      </c>
      <c r="P15" s="730">
        <f t="shared" si="13"/>
        <v>0</v>
      </c>
      <c r="Q15" s="730">
        <f t="shared" si="13"/>
        <v>0</v>
      </c>
      <c r="R15" s="730">
        <f t="shared" si="13"/>
        <v>0</v>
      </c>
      <c r="S15" s="730">
        <f t="shared" si="13"/>
        <v>0</v>
      </c>
      <c r="T15" s="730">
        <f t="shared" si="13"/>
        <v>0</v>
      </c>
      <c r="U15" s="730">
        <f t="shared" si="13"/>
        <v>0</v>
      </c>
      <c r="V15" s="730">
        <f t="shared" si="13"/>
        <v>0</v>
      </c>
      <c r="W15" s="730">
        <f t="shared" si="13"/>
        <v>0</v>
      </c>
      <c r="X15" s="730">
        <f t="shared" si="13"/>
        <v>0</v>
      </c>
      <c r="Y15" s="730">
        <f t="shared" si="13"/>
        <v>0</v>
      </c>
      <c r="Z15" s="730">
        <f t="shared" si="13"/>
        <v>0</v>
      </c>
      <c r="AA15" s="730">
        <f t="shared" si="13"/>
        <v>0</v>
      </c>
      <c r="AB15" s="730">
        <f t="shared" si="13"/>
        <v>0</v>
      </c>
      <c r="AC15" s="730">
        <f t="shared" si="13"/>
        <v>0</v>
      </c>
      <c r="AD15" s="730">
        <f t="shared" si="13"/>
        <v>10225.299999999999</v>
      </c>
      <c r="AE15" s="730">
        <f t="shared" si="13"/>
        <v>0</v>
      </c>
    </row>
    <row r="16" spans="1:31" ht="27.6" x14ac:dyDescent="0.3">
      <c r="A16" s="733" t="s">
        <v>380</v>
      </c>
      <c r="B16" s="735">
        <f>B11</f>
        <v>10225.299999999999</v>
      </c>
      <c r="C16" s="735">
        <f t="shared" si="11"/>
        <v>0</v>
      </c>
      <c r="D16" s="735">
        <f t="shared" si="11"/>
        <v>0</v>
      </c>
      <c r="E16" s="735">
        <f t="shared" si="11"/>
        <v>0</v>
      </c>
      <c r="F16" s="736">
        <f t="shared" si="3"/>
        <v>0</v>
      </c>
      <c r="G16" s="758">
        <f t="shared" si="12"/>
        <v>0</v>
      </c>
      <c r="H16" s="730">
        <f t="shared" si="14"/>
        <v>0</v>
      </c>
      <c r="I16" s="730">
        <f t="shared" si="13"/>
        <v>0</v>
      </c>
      <c r="J16" s="730">
        <f t="shared" si="13"/>
        <v>0</v>
      </c>
      <c r="K16" s="730">
        <f t="shared" si="13"/>
        <v>0</v>
      </c>
      <c r="L16" s="730">
        <f t="shared" si="13"/>
        <v>0</v>
      </c>
      <c r="M16" s="730">
        <f t="shared" si="13"/>
        <v>0</v>
      </c>
      <c r="N16" s="730">
        <f t="shared" si="13"/>
        <v>0</v>
      </c>
      <c r="O16" s="730">
        <f t="shared" si="13"/>
        <v>0</v>
      </c>
      <c r="P16" s="730">
        <f t="shared" si="13"/>
        <v>0</v>
      </c>
      <c r="Q16" s="730">
        <f t="shared" si="13"/>
        <v>0</v>
      </c>
      <c r="R16" s="730">
        <f t="shared" si="13"/>
        <v>0</v>
      </c>
      <c r="S16" s="730">
        <f t="shared" si="13"/>
        <v>0</v>
      </c>
      <c r="T16" s="730">
        <f t="shared" si="13"/>
        <v>0</v>
      </c>
      <c r="U16" s="730">
        <f t="shared" si="13"/>
        <v>0</v>
      </c>
      <c r="V16" s="730">
        <f t="shared" si="13"/>
        <v>0</v>
      </c>
      <c r="W16" s="730">
        <f t="shared" si="13"/>
        <v>0</v>
      </c>
      <c r="X16" s="730">
        <f t="shared" si="13"/>
        <v>0</v>
      </c>
      <c r="Y16" s="730">
        <f t="shared" si="13"/>
        <v>0</v>
      </c>
      <c r="Z16" s="730">
        <f t="shared" si="13"/>
        <v>0</v>
      </c>
      <c r="AA16" s="730">
        <f t="shared" si="13"/>
        <v>0</v>
      </c>
      <c r="AB16" s="730">
        <f t="shared" si="13"/>
        <v>0</v>
      </c>
      <c r="AC16" s="730">
        <f t="shared" si="13"/>
        <v>0</v>
      </c>
      <c r="AD16" s="730">
        <f t="shared" si="13"/>
        <v>10225.299999999999</v>
      </c>
      <c r="AE16" s="730">
        <f t="shared" si="13"/>
        <v>0</v>
      </c>
    </row>
    <row r="19" spans="1:31" ht="18" x14ac:dyDescent="0.35">
      <c r="A19" s="1501" t="s">
        <v>476</v>
      </c>
      <c r="B19" s="1501"/>
      <c r="C19" s="411"/>
      <c r="D19" s="411"/>
      <c r="E19" s="411"/>
      <c r="F19" s="748"/>
      <c r="G19" s="414" t="s">
        <v>317</v>
      </c>
      <c r="H19" s="414"/>
      <c r="I19" s="414"/>
      <c r="J19" s="414"/>
      <c r="K19" s="749"/>
      <c r="L19" s="749"/>
      <c r="M19" s="749"/>
      <c r="N19" s="749"/>
      <c r="O19" s="750"/>
      <c r="P19" s="750"/>
      <c r="Q19" s="750"/>
      <c r="R19" s="750"/>
      <c r="S19" s="750"/>
      <c r="T19" s="750"/>
      <c r="U19" s="750"/>
      <c r="V19" s="750"/>
      <c r="W19" s="750"/>
      <c r="X19" s="750"/>
      <c r="Y19" s="750"/>
      <c r="Z19" s="750"/>
      <c r="AA19" s="750"/>
      <c r="AB19" s="750"/>
      <c r="AC19" s="750"/>
      <c r="AD19" s="750"/>
      <c r="AE19" s="750"/>
    </row>
    <row r="20" spans="1:31" ht="18" x14ac:dyDescent="0.35">
      <c r="A20" s="415"/>
      <c r="B20" s="417" t="s">
        <v>566</v>
      </c>
      <c r="C20" s="752"/>
      <c r="D20" s="411"/>
      <c r="E20" s="411"/>
      <c r="F20" s="416"/>
      <c r="G20" s="1492"/>
      <c r="H20" s="1492"/>
      <c r="I20" s="1493" t="s">
        <v>567</v>
      </c>
      <c r="J20" s="1493"/>
      <c r="K20" s="1493"/>
      <c r="L20" s="416"/>
      <c r="M20" s="416"/>
      <c r="N20" s="416"/>
      <c r="O20" s="416"/>
      <c r="P20" s="416"/>
      <c r="Q20" s="416"/>
      <c r="R20" s="416"/>
      <c r="S20" s="416"/>
      <c r="T20" s="416"/>
      <c r="U20" s="416"/>
      <c r="V20" s="416"/>
      <c r="W20" s="416"/>
      <c r="X20" s="416"/>
      <c r="Y20" s="416"/>
      <c r="Z20" s="416"/>
      <c r="AA20" s="416"/>
      <c r="AB20" s="416"/>
      <c r="AC20" s="416"/>
      <c r="AD20" s="416"/>
      <c r="AE20" s="420"/>
    </row>
    <row r="21" spans="1:31" ht="15.6" x14ac:dyDescent="0.3">
      <c r="A21" s="418" t="s">
        <v>316</v>
      </c>
      <c r="B21" s="419"/>
      <c r="C21" s="420"/>
      <c r="D21" s="420"/>
      <c r="E21" s="420"/>
      <c r="F21" s="420"/>
      <c r="G21" s="1494" t="s">
        <v>316</v>
      </c>
      <c r="H21" s="1494"/>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row>
  </sheetData>
  <customSheetViews>
    <customSheetView guid="{F10998C4-BD23-4123-9624-1436EC840983}" scale="80">
      <pane xSplit="4" ySplit="2" topLeftCell="E3" activePane="bottomRight" state="frozen"/>
      <selection pane="bottomRight" activeCell="M30" sqref="M30"/>
      <pageMargins left="0.7" right="0.7" top="0.75" bottom="0.75" header="0.3" footer="0.3"/>
    </customSheetView>
    <customSheetView guid="{388A1E4B-B5AE-4D91-9FF1-5AD49EECDDED}" scale="80">
      <pane xSplit="4" ySplit="2" topLeftCell="E3" activePane="bottomRight" state="frozen"/>
      <selection pane="bottomRight" activeCell="M30" sqref="M30"/>
      <pageMargins left="0.7" right="0.7" top="0.75" bottom="0.75" header="0.3" footer="0.3"/>
    </customSheetView>
    <customSheetView guid="{E4404F29-03A4-4E65-B4A8-EB6C15EFBA41}" scale="80" showPageBreaks="1">
      <pane xSplit="4" ySplit="2" topLeftCell="E3" activePane="bottomRight"/>
      <selection pane="bottomRight" activeCell="M30" sqref="M30"/>
      <pageMargins left="0.7" right="0.7" top="0.75" bottom="0.75" header="0.3" footer="0.3"/>
      <pageSetup paperSize="9" orientation="portrait" r:id="rId1"/>
    </customSheetView>
    <customSheetView guid="{C7EAD3F1-26A7-4DE4-A1DE-F77FB026865E}" scale="80">
      <pane xSplit="4" ySplit="2" topLeftCell="E3" activePane="bottomRight" state="frozen"/>
      <selection pane="bottomRight" activeCell="M30" sqref="M30"/>
      <pageMargins left="0.7" right="0.7" top="0.75" bottom="0.75" header="0.3" footer="0.3"/>
    </customSheetView>
    <customSheetView guid="{79971965-4C3E-4F6D-82D4-06E9338FB302}" scale="80">
      <pane xSplit="4" ySplit="2" topLeftCell="E3" activePane="bottomRight" state="frozen"/>
      <selection pane="bottomRight" activeCell="M30" sqref="M30"/>
      <pageMargins left="0.7" right="0.7" top="0.75" bottom="0.75" header="0.3" footer="0.3"/>
    </customSheetView>
    <customSheetView guid="{67959110-810A-48DC-8557-7A749BB9427E}" scale="80">
      <pane xSplit="4" ySplit="2" topLeftCell="E3" activePane="bottomRight" state="frozen"/>
      <selection pane="bottomRight" activeCell="M30" sqref="M30"/>
      <pageMargins left="0.7" right="0.7" top="0.75" bottom="0.75" header="0.3" footer="0.3"/>
    </customSheetView>
    <customSheetView guid="{7D83ADC9-554F-49F5-9F3A-8020034AA83A}" scale="80">
      <pane xSplit="4" ySplit="2" topLeftCell="E3" activePane="bottomRight" state="frozen"/>
      <selection pane="bottomRight" activeCell="M30" sqref="M30"/>
      <pageMargins left="0.7" right="0.7" top="0.75" bottom="0.75" header="0.3" footer="0.3"/>
    </customSheetView>
    <customSheetView guid="{8991206F-96BC-4E4A-9BEF-FB119480CFE1}" scale="80">
      <pane xSplit="4" ySplit="2" topLeftCell="E3" activePane="bottomRight" state="frozen"/>
      <selection pane="bottomRight" activeCell="M30" sqref="M30"/>
      <pageMargins left="0.7" right="0.7" top="0.75" bottom="0.75" header="0.3" footer="0.3"/>
    </customSheetView>
    <customSheetView guid="{C599058B-0D9F-45BB-A102-E92C28C88691}" scale="80" showPageBreaks="1">
      <pane xSplit="4" ySplit="2" topLeftCell="E3" activePane="bottomRight" state="frozen"/>
      <selection pane="bottomRight" activeCell="M30" sqref="M30"/>
      <pageMargins left="0.7" right="0.7" top="0.75" bottom="0.75" header="0.3" footer="0.3"/>
      <pageSetup paperSize="9" orientation="portrait" horizontalDpi="0" verticalDpi="0" r:id="rId2"/>
    </customSheetView>
    <customSheetView guid="{FFEDA674-087A-4656-BF09-7E905D9B9A21}" scale="80">
      <pane xSplit="4" ySplit="2" topLeftCell="E3" activePane="bottomRight" state="frozen"/>
      <selection pane="bottomRight" activeCell="M30" sqref="M30"/>
      <pageMargins left="0.7" right="0.7" top="0.75" bottom="0.75" header="0.3" footer="0.3"/>
    </customSheetView>
    <customSheetView guid="{CC99A19B-7C06-4842-B555-F1FC30BBAE15}" scale="80">
      <pane xSplit="4" ySplit="2" topLeftCell="E3" activePane="bottomRight" state="frozen"/>
      <selection pane="bottomRight" activeCell="M30" sqref="M30"/>
      <pageMargins left="0.7" right="0.7" top="0.75" bottom="0.75" header="0.3" footer="0.3"/>
    </customSheetView>
    <customSheetView guid="{63473B3F-A685-4EE9-A01B-183212BE5C53}" scale="80">
      <pane xSplit="4" ySplit="2" topLeftCell="E3" activePane="bottomRight" state="frozen"/>
      <selection pane="bottomRight" activeCell="M30" sqref="M30"/>
      <pageMargins left="0.7" right="0.7" top="0.75" bottom="0.75" header="0.3" footer="0.3"/>
    </customSheetView>
    <customSheetView guid="{B9F5A68E-7A21-490B-A9C1-858A34AED228}" scale="80">
      <pane xSplit="4" ySplit="2" topLeftCell="E3" activePane="bottomRight" state="frozen"/>
      <selection pane="bottomRight" activeCell="M30" sqref="M30"/>
      <pageMargins left="0.7" right="0.7" top="0.75" bottom="0.75" header="0.3" footer="0.3"/>
    </customSheetView>
    <customSheetView guid="{E36983B1-2930-4BC3-9F81-C76866BFC5EC}" scale="80">
      <pane xSplit="4" ySplit="2" topLeftCell="E3" activePane="bottomRight" state="frozen"/>
      <selection pane="bottomRight" activeCell="M30" sqref="M30"/>
      <pageMargins left="0.7" right="0.7" top="0.75" bottom="0.75" header="0.3" footer="0.3"/>
    </customSheetView>
    <customSheetView guid="{14AFD6C3-FC5A-47D1-B6D3-4DD498FDE7ED}" scale="80">
      <pane xSplit="4" ySplit="2" topLeftCell="E3" activePane="bottomRight" state="frozen"/>
      <selection pane="bottomRight" activeCell="M30" sqref="M30"/>
      <pageMargins left="0.7" right="0.7" top="0.75" bottom="0.75" header="0.3" footer="0.3"/>
    </customSheetView>
    <customSheetView guid="{E6058B35-16EE-4520-97FC-BC8944DC361A}" scale="80">
      <pane xSplit="4" ySplit="2" topLeftCell="E3" activePane="bottomRight" state="frozen"/>
      <selection pane="bottomRight" activeCell="M30" sqref="M30"/>
      <pageMargins left="0.7" right="0.7" top="0.75" bottom="0.75" header="0.3" footer="0.3"/>
    </customSheetView>
    <customSheetView guid="{7DE9713E-1F38-437C-8FB6-9C29DB24E5B8}" scale="80">
      <pane xSplit="4" ySplit="2" topLeftCell="E3" activePane="bottomRight" state="frozen"/>
      <selection pane="bottomRight" activeCell="M30" sqref="M30"/>
      <pageMargins left="0.7" right="0.7" top="0.75" bottom="0.75" header="0.3" footer="0.3"/>
    </customSheetView>
    <customSheetView guid="{356BE809-9589-4A4C-A8C3-12B5A4A1A47A}" scale="80">
      <pane xSplit="4" ySplit="2" topLeftCell="E3" activePane="bottomRight" state="frozen"/>
      <selection pane="bottomRight" activeCell="M30" sqref="M30"/>
      <pageMargins left="0.7" right="0.7" top="0.75" bottom="0.75" header="0.3" footer="0.3"/>
    </customSheetView>
    <customSheetView guid="{2D22DDA1-0B32-4042-8E55-53A9917D8437}" scale="80">
      <pane xSplit="4" ySplit="2" topLeftCell="E3" activePane="bottomRight" state="frozen"/>
      <selection pane="bottomRight" activeCell="M30" sqref="M30"/>
      <pageMargins left="0.7" right="0.7" top="0.75" bottom="0.75" header="0.3" footer="0.3"/>
    </customSheetView>
    <customSheetView guid="{B6ED5A6A-E502-40ED-B1F2-2FE231B320B9}" scale="80">
      <pane xSplit="4" ySplit="2" topLeftCell="E3" activePane="bottomRight" state="frozen"/>
      <selection pane="bottomRight" activeCell="M30" sqref="M30"/>
      <pageMargins left="0.7" right="0.7" top="0.75" bottom="0.75" header="0.3" footer="0.3"/>
    </customSheetView>
    <customSheetView guid="{9A254B3E-BF29-465E-994B-E56187330748}" scale="80">
      <pane xSplit="4" ySplit="2" topLeftCell="E3" activePane="bottomRight" state="frozen"/>
      <selection pane="bottomRight" activeCell="M30" sqref="M30"/>
      <pageMargins left="0.7" right="0.7" top="0.75" bottom="0.75" header="0.3" footer="0.3"/>
    </customSheetView>
    <customSheetView guid="{3680FFF4-6D9F-486C-AA14-8F72F0313081}" scale="80">
      <pane xSplit="4" ySplit="2" topLeftCell="E3" activePane="bottomRight" state="frozen"/>
      <selection pane="bottomRight" activeCell="M30" sqref="M30"/>
      <pageMargins left="0.7" right="0.7" top="0.75" bottom="0.75" header="0.3" footer="0.3"/>
      <pageSetup paperSize="9" orientation="portrait" r:id="rId3"/>
    </customSheetView>
    <customSheetView guid="{EBBEF937-D19E-44FA-94D9-3672C89A5F21}" scale="80">
      <pane xSplit="4" ySplit="2" topLeftCell="E3" activePane="bottomRight" state="frozen"/>
      <selection pane="bottomRight" activeCell="M30" sqref="M30"/>
      <pageMargins left="0.7" right="0.7" top="0.75" bottom="0.75" header="0.3" footer="0.3"/>
    </customSheetView>
    <customSheetView guid="{E83B3B5A-C7A8-4F47-A336-85E65C55625C}" scale="80">
      <pane xSplit="4" ySplit="2" topLeftCell="E3" activePane="bottomRight" state="frozen"/>
      <selection pane="bottomRight" activeCell="M30" sqref="M30"/>
      <pageMargins left="0.7" right="0.7" top="0.75" bottom="0.75" header="0.3" footer="0.3"/>
    </customSheetView>
    <customSheetView guid="{A2E3A7A6-FF28-41C5-9BA8-3899D915CB9D}" scale="80">
      <pane xSplit="4" ySplit="2" topLeftCell="E3" activePane="bottomRight" state="frozen"/>
      <selection pane="bottomRight" activeCell="M30" sqref="M30"/>
      <pageMargins left="0.7" right="0.7" top="0.75" bottom="0.75" header="0.3" footer="0.3"/>
    </customSheetView>
    <customSheetView guid="{C3FD0E28-97E5-445A-A080-491543C717B0}" scale="80">
      <pane xSplit="4" ySplit="2" topLeftCell="E3" activePane="bottomRight" state="frozen"/>
      <selection pane="bottomRight" activeCell="M30" sqref="M30"/>
      <pageMargins left="0.7" right="0.7" top="0.75" bottom="0.75" header="0.3" footer="0.3"/>
    </customSheetView>
    <customSheetView guid="{7C652CC3-AEBA-4CE1-8785-60610E85E470}" scale="80">
      <pane xSplit="4" ySplit="2" topLeftCell="E3" activePane="bottomRight" state="frozen"/>
      <selection pane="bottomRight" activeCell="M30" sqref="M30"/>
      <pageMargins left="0.7" right="0.7" top="0.75" bottom="0.75" header="0.3" footer="0.3"/>
      <pageSetup paperSize="9" orientation="portrait" r:id="rId4"/>
    </customSheetView>
    <customSheetView guid="{3B746F1D-385E-47E1-9DD6-DF5EE791B92F}" scale="80">
      <pane xSplit="4" ySplit="2" topLeftCell="E3" activePane="bottomRight" state="frozen"/>
      <selection pane="bottomRight" activeCell="M30" sqref="M30"/>
      <pageMargins left="0.7" right="0.7" top="0.75" bottom="0.75" header="0.3" footer="0.3"/>
    </customSheetView>
    <customSheetView guid="{F3ED6C4F-162A-421A-B77B-B013DF363C4B}" scale="80">
      <pane xSplit="4" ySplit="2" topLeftCell="E3" activePane="bottomRight" state="frozen"/>
      <selection pane="bottomRight" activeCell="M30" sqref="M30"/>
      <pageMargins left="0.7" right="0.7" top="0.75" bottom="0.75" header="0.3" footer="0.3"/>
      <pageSetup paperSize="9" orientation="portrait" r:id="rId5"/>
    </customSheetView>
    <customSheetView guid="{F6B45C19-5DEC-4311-9E14-1DFCA0D8A318}" scale="80">
      <pane xSplit="4" ySplit="2" topLeftCell="E3" activePane="bottomRight" state="frozen"/>
      <selection pane="bottomRight" activeCell="M30" sqref="M30"/>
      <pageMargins left="0.7" right="0.7" top="0.75" bottom="0.75" header="0.3" footer="0.3"/>
    </customSheetView>
    <customSheetView guid="{60316D21-4A2C-431E-9A80-483B098C48B4}" scale="80">
      <pane xSplit="4" ySplit="2" topLeftCell="E3" activePane="bottomRight" state="frozen"/>
      <selection pane="bottomRight" activeCell="M30" sqref="M30"/>
      <pageMargins left="0.7" right="0.7" top="0.75" bottom="0.75" header="0.3" footer="0.3"/>
      <pageSetup paperSize="9" orientation="portrait" r:id="rId6"/>
    </customSheetView>
    <customSheetView guid="{B20F874D-7001-429F-971F-C60F72171BB4}" scale="80">
      <pane xSplit="4" ySplit="2" topLeftCell="E3" activePane="bottomRight" state="frozen"/>
      <selection pane="bottomRight" activeCell="M30" sqref="M30"/>
      <pageMargins left="0.7" right="0.7" top="0.75" bottom="0.75" header="0.3" footer="0.3"/>
    </customSheetView>
    <customSheetView guid="{7E4D5209-3514-4B4B-9D2B-9C42A7BE704E}" scale="80">
      <pane xSplit="4" ySplit="2" topLeftCell="E3" activePane="bottomRight" state="frozen"/>
      <selection pane="bottomRight" activeCell="M30" sqref="M30"/>
      <pageMargins left="0.7" right="0.7" top="0.75" bottom="0.75" header="0.3" footer="0.3"/>
    </customSheetView>
  </customSheetViews>
  <mergeCells count="23">
    <mergeCell ref="A6:AE6"/>
    <mergeCell ref="A19:B19"/>
    <mergeCell ref="G20:H20"/>
    <mergeCell ref="I20:K20"/>
    <mergeCell ref="G21:H21"/>
    <mergeCell ref="AB3:AC4"/>
    <mergeCell ref="AD3:AE4"/>
    <mergeCell ref="H3:I4"/>
    <mergeCell ref="J3:K4"/>
    <mergeCell ref="L3:M4"/>
    <mergeCell ref="N3:O4"/>
    <mergeCell ref="P3:Q4"/>
    <mergeCell ref="R3:S4"/>
    <mergeCell ref="T3:U4"/>
    <mergeCell ref="V3:W4"/>
    <mergeCell ref="A3:A5"/>
    <mergeCell ref="E3:E5"/>
    <mergeCell ref="F3:G4"/>
    <mergeCell ref="X3:Y4"/>
    <mergeCell ref="Z3:AA4"/>
    <mergeCell ref="B3:B4"/>
    <mergeCell ref="C3:C4"/>
    <mergeCell ref="D3: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topLeftCell="A9" zoomScale="50" zoomScaleNormal="50" workbookViewId="0">
      <pane xSplit="1" ySplit="4" topLeftCell="B79" activePane="bottomRight" state="frozen"/>
      <selection activeCell="A9" sqref="A9"/>
      <selection pane="topRight" activeCell="B9" sqref="B9"/>
      <selection pane="bottomLeft" activeCell="A13" sqref="A13"/>
      <selection pane="bottomRight" activeCell="B100" sqref="B100"/>
    </sheetView>
  </sheetViews>
  <sheetFormatPr defaultRowHeight="15.6" x14ac:dyDescent="0.3"/>
  <cols>
    <col min="1" max="1" width="45.44140625" style="64" customWidth="1"/>
    <col min="2" max="7" width="18.5546875" style="64" customWidth="1"/>
    <col min="8" max="19" width="16.33203125" style="65" customWidth="1"/>
    <col min="20" max="31" width="16.33203125" style="66" customWidth="1"/>
    <col min="32" max="32" width="76.44140625" style="66" bestFit="1" customWidth="1"/>
    <col min="33" max="274" width="9.33203125" style="65"/>
    <col min="275" max="275" width="45.44140625" style="65" customWidth="1"/>
    <col min="276" max="276" width="18.5546875" style="65" customWidth="1"/>
    <col min="277" max="288" width="16.33203125" style="65" customWidth="1"/>
    <col min="289" max="530" width="9.33203125" style="65"/>
    <col min="531" max="531" width="45.44140625" style="65" customWidth="1"/>
    <col min="532" max="532" width="18.5546875" style="65" customWidth="1"/>
    <col min="533" max="544" width="16.33203125" style="65" customWidth="1"/>
    <col min="545" max="786" width="9.33203125" style="65"/>
    <col min="787" max="787" width="45.44140625" style="65" customWidth="1"/>
    <col min="788" max="788" width="18.5546875" style="65" customWidth="1"/>
    <col min="789" max="800" width="16.33203125" style="65" customWidth="1"/>
    <col min="801" max="1042" width="9.33203125" style="65"/>
    <col min="1043" max="1043" width="45.44140625" style="65" customWidth="1"/>
    <col min="1044" max="1044" width="18.5546875" style="65" customWidth="1"/>
    <col min="1045" max="1056" width="16.33203125" style="65" customWidth="1"/>
    <col min="1057" max="1298" width="9.33203125" style="65"/>
    <col min="1299" max="1299" width="45.44140625" style="65" customWidth="1"/>
    <col min="1300" max="1300" width="18.5546875" style="65" customWidth="1"/>
    <col min="1301" max="1312" width="16.33203125" style="65" customWidth="1"/>
    <col min="1313" max="1554" width="9.33203125" style="65"/>
    <col min="1555" max="1555" width="45.44140625" style="65" customWidth="1"/>
    <col min="1556" max="1556" width="18.5546875" style="65" customWidth="1"/>
    <col min="1557" max="1568" width="16.33203125" style="65" customWidth="1"/>
    <col min="1569" max="1810" width="9.33203125" style="65"/>
    <col min="1811" max="1811" width="45.44140625" style="65" customWidth="1"/>
    <col min="1812" max="1812" width="18.5546875" style="65" customWidth="1"/>
    <col min="1813" max="1824" width="16.33203125" style="65" customWidth="1"/>
    <col min="1825" max="2066" width="9.33203125" style="65"/>
    <col min="2067" max="2067" width="45.44140625" style="65" customWidth="1"/>
    <col min="2068" max="2068" width="18.5546875" style="65" customWidth="1"/>
    <col min="2069" max="2080" width="16.33203125" style="65" customWidth="1"/>
    <col min="2081" max="2322" width="9.33203125" style="65"/>
    <col min="2323" max="2323" width="45.44140625" style="65" customWidth="1"/>
    <col min="2324" max="2324" width="18.5546875" style="65" customWidth="1"/>
    <col min="2325" max="2336" width="16.33203125" style="65" customWidth="1"/>
    <col min="2337" max="2578" width="9.33203125" style="65"/>
    <col min="2579" max="2579" width="45.44140625" style="65" customWidth="1"/>
    <col min="2580" max="2580" width="18.5546875" style="65" customWidth="1"/>
    <col min="2581" max="2592" width="16.33203125" style="65" customWidth="1"/>
    <col min="2593" max="2834" width="9.33203125" style="65"/>
    <col min="2835" max="2835" width="45.44140625" style="65" customWidth="1"/>
    <col min="2836" max="2836" width="18.5546875" style="65" customWidth="1"/>
    <col min="2837" max="2848" width="16.33203125" style="65" customWidth="1"/>
    <col min="2849" max="3090" width="9.33203125" style="65"/>
    <col min="3091" max="3091" width="45.44140625" style="65" customWidth="1"/>
    <col min="3092" max="3092" width="18.5546875" style="65" customWidth="1"/>
    <col min="3093" max="3104" width="16.33203125" style="65" customWidth="1"/>
    <col min="3105" max="3346" width="9.33203125" style="65"/>
    <col min="3347" max="3347" width="45.44140625" style="65" customWidth="1"/>
    <col min="3348" max="3348" width="18.5546875" style="65" customWidth="1"/>
    <col min="3349" max="3360" width="16.33203125" style="65" customWidth="1"/>
    <col min="3361" max="3602" width="9.33203125" style="65"/>
    <col min="3603" max="3603" width="45.44140625" style="65" customWidth="1"/>
    <col min="3604" max="3604" width="18.5546875" style="65" customWidth="1"/>
    <col min="3605" max="3616" width="16.33203125" style="65" customWidth="1"/>
    <col min="3617" max="3858" width="9.33203125" style="65"/>
    <col min="3859" max="3859" width="45.44140625" style="65" customWidth="1"/>
    <col min="3860" max="3860" width="18.5546875" style="65" customWidth="1"/>
    <col min="3861" max="3872" width="16.33203125" style="65" customWidth="1"/>
    <col min="3873" max="4114" width="9.33203125" style="65"/>
    <col min="4115" max="4115" width="45.44140625" style="65" customWidth="1"/>
    <col min="4116" max="4116" width="18.5546875" style="65" customWidth="1"/>
    <col min="4117" max="4128" width="16.33203125" style="65" customWidth="1"/>
    <col min="4129" max="4370" width="9.33203125" style="65"/>
    <col min="4371" max="4371" width="45.44140625" style="65" customWidth="1"/>
    <col min="4372" max="4372" width="18.5546875" style="65" customWidth="1"/>
    <col min="4373" max="4384" width="16.33203125" style="65" customWidth="1"/>
    <col min="4385" max="4626" width="9.33203125" style="65"/>
    <col min="4627" max="4627" width="45.44140625" style="65" customWidth="1"/>
    <col min="4628" max="4628" width="18.5546875" style="65" customWidth="1"/>
    <col min="4629" max="4640" width="16.33203125" style="65" customWidth="1"/>
    <col min="4641" max="4882" width="9.33203125" style="65"/>
    <col min="4883" max="4883" width="45.44140625" style="65" customWidth="1"/>
    <col min="4884" max="4884" width="18.5546875" style="65" customWidth="1"/>
    <col min="4885" max="4896" width="16.33203125" style="65" customWidth="1"/>
    <col min="4897" max="5138" width="9.33203125" style="65"/>
    <col min="5139" max="5139" width="45.44140625" style="65" customWidth="1"/>
    <col min="5140" max="5140" width="18.5546875" style="65" customWidth="1"/>
    <col min="5141" max="5152" width="16.33203125" style="65" customWidth="1"/>
    <col min="5153" max="5394" width="9.33203125" style="65"/>
    <col min="5395" max="5395" width="45.44140625" style="65" customWidth="1"/>
    <col min="5396" max="5396" width="18.5546875" style="65" customWidth="1"/>
    <col min="5397" max="5408" width="16.33203125" style="65" customWidth="1"/>
    <col min="5409" max="5650" width="9.33203125" style="65"/>
    <col min="5651" max="5651" width="45.44140625" style="65" customWidth="1"/>
    <col min="5652" max="5652" width="18.5546875" style="65" customWidth="1"/>
    <col min="5653" max="5664" width="16.33203125" style="65" customWidth="1"/>
    <col min="5665" max="5906" width="9.33203125" style="65"/>
    <col min="5907" max="5907" width="45.44140625" style="65" customWidth="1"/>
    <col min="5908" max="5908" width="18.5546875" style="65" customWidth="1"/>
    <col min="5909" max="5920" width="16.33203125" style="65" customWidth="1"/>
    <col min="5921" max="6162" width="9.33203125" style="65"/>
    <col min="6163" max="6163" width="45.44140625" style="65" customWidth="1"/>
    <col min="6164" max="6164" width="18.5546875" style="65" customWidth="1"/>
    <col min="6165" max="6176" width="16.33203125" style="65" customWidth="1"/>
    <col min="6177" max="6418" width="9.33203125" style="65"/>
    <col min="6419" max="6419" width="45.44140625" style="65" customWidth="1"/>
    <col min="6420" max="6420" width="18.5546875" style="65" customWidth="1"/>
    <col min="6421" max="6432" width="16.33203125" style="65" customWidth="1"/>
    <col min="6433" max="6674" width="9.33203125" style="65"/>
    <col min="6675" max="6675" width="45.44140625" style="65" customWidth="1"/>
    <col min="6676" max="6676" width="18.5546875" style="65" customWidth="1"/>
    <col min="6677" max="6688" width="16.33203125" style="65" customWidth="1"/>
    <col min="6689" max="6930" width="9.33203125" style="65"/>
    <col min="6931" max="6931" width="45.44140625" style="65" customWidth="1"/>
    <col min="6932" max="6932" width="18.5546875" style="65" customWidth="1"/>
    <col min="6933" max="6944" width="16.33203125" style="65" customWidth="1"/>
    <col min="6945" max="7186" width="9.33203125" style="65"/>
    <col min="7187" max="7187" width="45.44140625" style="65" customWidth="1"/>
    <col min="7188" max="7188" width="18.5546875" style="65" customWidth="1"/>
    <col min="7189" max="7200" width="16.33203125" style="65" customWidth="1"/>
    <col min="7201" max="7442" width="9.33203125" style="65"/>
    <col min="7443" max="7443" width="45.44140625" style="65" customWidth="1"/>
    <col min="7444" max="7444" width="18.5546875" style="65" customWidth="1"/>
    <col min="7445" max="7456" width="16.33203125" style="65" customWidth="1"/>
    <col min="7457" max="7698" width="9.33203125" style="65"/>
    <col min="7699" max="7699" width="45.44140625" style="65" customWidth="1"/>
    <col min="7700" max="7700" width="18.5546875" style="65" customWidth="1"/>
    <col min="7701" max="7712" width="16.33203125" style="65" customWidth="1"/>
    <col min="7713" max="7954" width="9.33203125" style="65"/>
    <col min="7955" max="7955" width="45.44140625" style="65" customWidth="1"/>
    <col min="7956" max="7956" width="18.5546875" style="65" customWidth="1"/>
    <col min="7957" max="7968" width="16.33203125" style="65" customWidth="1"/>
    <col min="7969" max="8210" width="9.33203125" style="65"/>
    <col min="8211" max="8211" width="45.44140625" style="65" customWidth="1"/>
    <col min="8212" max="8212" width="18.5546875" style="65" customWidth="1"/>
    <col min="8213" max="8224" width="16.33203125" style="65" customWidth="1"/>
    <col min="8225" max="8466" width="9.33203125" style="65"/>
    <col min="8467" max="8467" width="45.44140625" style="65" customWidth="1"/>
    <col min="8468" max="8468" width="18.5546875" style="65" customWidth="1"/>
    <col min="8469" max="8480" width="16.33203125" style="65" customWidth="1"/>
    <col min="8481" max="8722" width="9.33203125" style="65"/>
    <col min="8723" max="8723" width="45.44140625" style="65" customWidth="1"/>
    <col min="8724" max="8724" width="18.5546875" style="65" customWidth="1"/>
    <col min="8725" max="8736" width="16.33203125" style="65" customWidth="1"/>
    <col min="8737" max="8978" width="9.33203125" style="65"/>
    <col min="8979" max="8979" width="45.44140625" style="65" customWidth="1"/>
    <col min="8980" max="8980" width="18.5546875" style="65" customWidth="1"/>
    <col min="8981" max="8992" width="16.33203125" style="65" customWidth="1"/>
    <col min="8993" max="9234" width="9.33203125" style="65"/>
    <col min="9235" max="9235" width="45.44140625" style="65" customWidth="1"/>
    <col min="9236" max="9236" width="18.5546875" style="65" customWidth="1"/>
    <col min="9237" max="9248" width="16.33203125" style="65" customWidth="1"/>
    <col min="9249" max="9490" width="9.33203125" style="65"/>
    <col min="9491" max="9491" width="45.44140625" style="65" customWidth="1"/>
    <col min="9492" max="9492" width="18.5546875" style="65" customWidth="1"/>
    <col min="9493" max="9504" width="16.33203125" style="65" customWidth="1"/>
    <col min="9505" max="9746" width="9.33203125" style="65"/>
    <col min="9747" max="9747" width="45.44140625" style="65" customWidth="1"/>
    <col min="9748" max="9748" width="18.5546875" style="65" customWidth="1"/>
    <col min="9749" max="9760" width="16.33203125" style="65" customWidth="1"/>
    <col min="9761" max="10002" width="9.33203125" style="65"/>
    <col min="10003" max="10003" width="45.44140625" style="65" customWidth="1"/>
    <col min="10004" max="10004" width="18.5546875" style="65" customWidth="1"/>
    <col min="10005" max="10016" width="16.33203125" style="65" customWidth="1"/>
    <col min="10017" max="10258" width="9.33203125" style="65"/>
    <col min="10259" max="10259" width="45.44140625" style="65" customWidth="1"/>
    <col min="10260" max="10260" width="18.5546875" style="65" customWidth="1"/>
    <col min="10261" max="10272" width="16.33203125" style="65" customWidth="1"/>
    <col min="10273" max="10514" width="9.33203125" style="65"/>
    <col min="10515" max="10515" width="45.44140625" style="65" customWidth="1"/>
    <col min="10516" max="10516" width="18.5546875" style="65" customWidth="1"/>
    <col min="10517" max="10528" width="16.33203125" style="65" customWidth="1"/>
    <col min="10529" max="10770" width="9.33203125" style="65"/>
    <col min="10771" max="10771" width="45.44140625" style="65" customWidth="1"/>
    <col min="10772" max="10772" width="18.5546875" style="65" customWidth="1"/>
    <col min="10773" max="10784" width="16.33203125" style="65" customWidth="1"/>
    <col min="10785" max="11026" width="9.33203125" style="65"/>
    <col min="11027" max="11027" width="45.44140625" style="65" customWidth="1"/>
    <col min="11028" max="11028" width="18.5546875" style="65" customWidth="1"/>
    <col min="11029" max="11040" width="16.33203125" style="65" customWidth="1"/>
    <col min="11041" max="11282" width="9.33203125" style="65"/>
    <col min="11283" max="11283" width="45.44140625" style="65" customWidth="1"/>
    <col min="11284" max="11284" width="18.5546875" style="65" customWidth="1"/>
    <col min="11285" max="11296" width="16.33203125" style="65" customWidth="1"/>
    <col min="11297" max="11538" width="9.33203125" style="65"/>
    <col min="11539" max="11539" width="45.44140625" style="65" customWidth="1"/>
    <col min="11540" max="11540" width="18.5546875" style="65" customWidth="1"/>
    <col min="11541" max="11552" width="16.33203125" style="65" customWidth="1"/>
    <col min="11553" max="11794" width="9.33203125" style="65"/>
    <col min="11795" max="11795" width="45.44140625" style="65" customWidth="1"/>
    <col min="11796" max="11796" width="18.5546875" style="65" customWidth="1"/>
    <col min="11797" max="11808" width="16.33203125" style="65" customWidth="1"/>
    <col min="11809" max="12050" width="9.33203125" style="65"/>
    <col min="12051" max="12051" width="45.44140625" style="65" customWidth="1"/>
    <col min="12052" max="12052" width="18.5546875" style="65" customWidth="1"/>
    <col min="12053" max="12064" width="16.33203125" style="65" customWidth="1"/>
    <col min="12065" max="12306" width="9.33203125" style="65"/>
    <col min="12307" max="12307" width="45.44140625" style="65" customWidth="1"/>
    <col min="12308" max="12308" width="18.5546875" style="65" customWidth="1"/>
    <col min="12309" max="12320" width="16.33203125" style="65" customWidth="1"/>
    <col min="12321" max="12562" width="9.33203125" style="65"/>
    <col min="12563" max="12563" width="45.44140625" style="65" customWidth="1"/>
    <col min="12564" max="12564" width="18.5546875" style="65" customWidth="1"/>
    <col min="12565" max="12576" width="16.33203125" style="65" customWidth="1"/>
    <col min="12577" max="12818" width="9.33203125" style="65"/>
    <col min="12819" max="12819" width="45.44140625" style="65" customWidth="1"/>
    <col min="12820" max="12820" width="18.5546875" style="65" customWidth="1"/>
    <col min="12821" max="12832" width="16.33203125" style="65" customWidth="1"/>
    <col min="12833" max="13074" width="9.33203125" style="65"/>
    <col min="13075" max="13075" width="45.44140625" style="65" customWidth="1"/>
    <col min="13076" max="13076" width="18.5546875" style="65" customWidth="1"/>
    <col min="13077" max="13088" width="16.33203125" style="65" customWidth="1"/>
    <col min="13089" max="13330" width="9.33203125" style="65"/>
    <col min="13331" max="13331" width="45.44140625" style="65" customWidth="1"/>
    <col min="13332" max="13332" width="18.5546875" style="65" customWidth="1"/>
    <col min="13333" max="13344" width="16.33203125" style="65" customWidth="1"/>
    <col min="13345" max="13586" width="9.33203125" style="65"/>
    <col min="13587" max="13587" width="45.44140625" style="65" customWidth="1"/>
    <col min="13588" max="13588" width="18.5546875" style="65" customWidth="1"/>
    <col min="13589" max="13600" width="16.33203125" style="65" customWidth="1"/>
    <col min="13601" max="13842" width="9.33203125" style="65"/>
    <col min="13843" max="13843" width="45.44140625" style="65" customWidth="1"/>
    <col min="13844" max="13844" width="18.5546875" style="65" customWidth="1"/>
    <col min="13845" max="13856" width="16.33203125" style="65" customWidth="1"/>
    <col min="13857" max="14098" width="9.33203125" style="65"/>
    <col min="14099" max="14099" width="45.44140625" style="65" customWidth="1"/>
    <col min="14100" max="14100" width="18.5546875" style="65" customWidth="1"/>
    <col min="14101" max="14112" width="16.33203125" style="65" customWidth="1"/>
    <col min="14113" max="14354" width="9.33203125" style="65"/>
    <col min="14355" max="14355" width="45.44140625" style="65" customWidth="1"/>
    <col min="14356" max="14356" width="18.5546875" style="65" customWidth="1"/>
    <col min="14357" max="14368" width="16.33203125" style="65" customWidth="1"/>
    <col min="14369" max="14610" width="9.33203125" style="65"/>
    <col min="14611" max="14611" width="45.44140625" style="65" customWidth="1"/>
    <col min="14612" max="14612" width="18.5546875" style="65" customWidth="1"/>
    <col min="14613" max="14624" width="16.33203125" style="65" customWidth="1"/>
    <col min="14625" max="14866" width="9.33203125" style="65"/>
    <col min="14867" max="14867" width="45.44140625" style="65" customWidth="1"/>
    <col min="14868" max="14868" width="18.5546875" style="65" customWidth="1"/>
    <col min="14869" max="14880" width="16.33203125" style="65" customWidth="1"/>
    <col min="14881" max="15122" width="9.33203125" style="65"/>
    <col min="15123" max="15123" width="45.44140625" style="65" customWidth="1"/>
    <col min="15124" max="15124" width="18.5546875" style="65" customWidth="1"/>
    <col min="15125" max="15136" width="16.33203125" style="65" customWidth="1"/>
    <col min="15137" max="15378" width="9.33203125" style="65"/>
    <col min="15379" max="15379" width="45.44140625" style="65" customWidth="1"/>
    <col min="15380" max="15380" width="18.5546875" style="65" customWidth="1"/>
    <col min="15381" max="15392" width="16.33203125" style="65" customWidth="1"/>
    <col min="15393" max="15634" width="9.33203125" style="65"/>
    <col min="15635" max="15635" width="45.44140625" style="65" customWidth="1"/>
    <col min="15636" max="15636" width="18.5546875" style="65" customWidth="1"/>
    <col min="15637" max="15648" width="16.33203125" style="65" customWidth="1"/>
    <col min="15649" max="15890" width="9.33203125" style="65"/>
    <col min="15891" max="15891" width="45.44140625" style="65" customWidth="1"/>
    <col min="15892" max="15892" width="18.5546875" style="65" customWidth="1"/>
    <col min="15893" max="15904" width="16.33203125" style="65" customWidth="1"/>
    <col min="15905" max="16146" width="9.33203125" style="65"/>
    <col min="16147" max="16147" width="45.44140625" style="65" customWidth="1"/>
    <col min="16148" max="16148" width="18.5546875" style="65" customWidth="1"/>
    <col min="16149" max="16160" width="16.33203125" style="65" customWidth="1"/>
    <col min="16161" max="16384" width="9.33203125" style="65"/>
  </cols>
  <sheetData>
    <row r="1" spans="1:33" ht="25.5" customHeight="1" x14ac:dyDescent="0.3">
      <c r="J1" s="66"/>
      <c r="K1" s="66"/>
      <c r="T1" s="65"/>
      <c r="U1" s="65"/>
      <c r="V1" s="65"/>
      <c r="W1" s="65"/>
      <c r="AB1" s="1271"/>
      <c r="AC1" s="1271"/>
      <c r="AD1" s="1271"/>
      <c r="AE1" s="1271"/>
      <c r="AF1" s="1271"/>
    </row>
    <row r="2" spans="1:33" ht="54" customHeight="1" x14ac:dyDescent="0.3">
      <c r="A2" s="67"/>
      <c r="J2" s="66"/>
      <c r="K2" s="66"/>
      <c r="T2" s="65"/>
      <c r="U2" s="65"/>
      <c r="V2" s="65"/>
      <c r="W2" s="65"/>
      <c r="X2" s="1272"/>
      <c r="Y2" s="1272"/>
      <c r="Z2" s="1272"/>
      <c r="AA2" s="1272"/>
      <c r="AB2" s="1272"/>
      <c r="AC2" s="1272"/>
      <c r="AD2" s="1272"/>
      <c r="AE2" s="1272"/>
      <c r="AF2" s="1272"/>
    </row>
    <row r="3" spans="1:33" ht="27.75" customHeight="1" x14ac:dyDescent="0.3">
      <c r="J3" s="68"/>
      <c r="K3" s="68"/>
      <c r="T3" s="65"/>
      <c r="U3" s="65"/>
      <c r="V3" s="65"/>
      <c r="W3" s="65"/>
      <c r="X3" s="1272"/>
      <c r="Y3" s="1272"/>
      <c r="Z3" s="1272"/>
      <c r="AA3" s="1272"/>
      <c r="AB3" s="1272"/>
      <c r="AC3" s="1272"/>
      <c r="AD3" s="1272"/>
      <c r="AE3" s="1272"/>
      <c r="AF3" s="1272"/>
    </row>
    <row r="4" spans="1:33" ht="16.5" hidden="1" customHeight="1" x14ac:dyDescent="0.35">
      <c r="A4" s="69"/>
      <c r="P4" s="70"/>
      <c r="Q4" s="70"/>
      <c r="R4" s="71"/>
      <c r="S4" s="71"/>
      <c r="AD4" s="72"/>
      <c r="AE4" s="72"/>
      <c r="AF4" s="72"/>
    </row>
    <row r="5" spans="1:33" ht="16.5" hidden="1" customHeight="1" x14ac:dyDescent="0.35">
      <c r="A5" s="69"/>
      <c r="P5" s="70"/>
      <c r="Q5" s="70"/>
      <c r="R5" s="71"/>
      <c r="S5" s="71"/>
      <c r="AD5" s="72"/>
      <c r="AE5" s="72"/>
      <c r="AF5" s="72"/>
    </row>
    <row r="6" spans="1:33" ht="21.75" customHeight="1" x14ac:dyDescent="0.3">
      <c r="A6" s="1273" t="s">
        <v>87</v>
      </c>
      <c r="B6" s="1273"/>
      <c r="C6" s="1273"/>
      <c r="D6" s="1273"/>
      <c r="E6" s="1273"/>
      <c r="F6" s="1273"/>
      <c r="G6" s="1273"/>
      <c r="H6" s="1273"/>
      <c r="I6" s="1273"/>
      <c r="J6" s="1273"/>
      <c r="K6" s="1273"/>
      <c r="L6" s="1273"/>
      <c r="M6" s="1273"/>
      <c r="N6" s="1273"/>
      <c r="O6" s="1273"/>
      <c r="P6" s="1273"/>
      <c r="Q6" s="1273"/>
      <c r="R6" s="1273"/>
      <c r="S6" s="1273"/>
      <c r="T6" s="1273"/>
      <c r="U6" s="1273"/>
      <c r="V6" s="1273"/>
      <c r="W6" s="1273"/>
      <c r="X6" s="1273"/>
      <c r="Y6" s="1273"/>
      <c r="Z6" s="1273"/>
      <c r="AA6" s="1273"/>
      <c r="AB6" s="1273"/>
      <c r="AC6" s="1273"/>
      <c r="AD6" s="1273"/>
      <c r="AE6" s="1273"/>
      <c r="AF6" s="1273"/>
    </row>
    <row r="7" spans="1:33" ht="24" customHeight="1" x14ac:dyDescent="0.3">
      <c r="A7" s="1273" t="s">
        <v>88</v>
      </c>
      <c r="B7" s="1273"/>
      <c r="C7" s="1273"/>
      <c r="D7" s="1273"/>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row>
    <row r="8" spans="1:33" s="73" customFormat="1" ht="21" customHeight="1" x14ac:dyDescent="0.35">
      <c r="A8" s="1274"/>
      <c r="B8" s="1274"/>
      <c r="C8" s="1274"/>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90"/>
      <c r="AF8" s="90"/>
    </row>
    <row r="9" spans="1:33" s="73" customFormat="1" ht="37.5" customHeight="1" x14ac:dyDescent="0.35">
      <c r="A9" s="1270" t="s">
        <v>85</v>
      </c>
      <c r="B9" s="1270"/>
      <c r="C9" s="1270"/>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90"/>
      <c r="AF9" s="90"/>
    </row>
    <row r="10" spans="1:33" s="73" customFormat="1" ht="40.5" customHeight="1" x14ac:dyDescent="0.35">
      <c r="A10" s="1281" t="s">
        <v>114</v>
      </c>
      <c r="B10" s="1275"/>
      <c r="C10" s="1275"/>
      <c r="D10" s="1275"/>
      <c r="E10" s="1275"/>
      <c r="F10" s="1275"/>
      <c r="G10" s="1275"/>
      <c r="H10" s="1275"/>
      <c r="I10" s="1275"/>
      <c r="J10" s="1275"/>
      <c r="K10" s="1275"/>
      <c r="L10" s="1275"/>
      <c r="M10" s="1275"/>
      <c r="N10" s="1275"/>
      <c r="O10" s="1275"/>
      <c r="P10" s="1275"/>
      <c r="Q10" s="1275"/>
      <c r="R10" s="1275"/>
      <c r="S10" s="1275"/>
      <c r="T10" s="1275"/>
      <c r="U10" s="1275"/>
      <c r="V10" s="1275"/>
      <c r="W10" s="1275"/>
      <c r="X10" s="1275"/>
      <c r="Y10" s="1275"/>
      <c r="Z10" s="1275"/>
      <c r="AA10" s="1275"/>
      <c r="AB10" s="1275"/>
      <c r="AC10" s="1275"/>
      <c r="AD10" s="1275"/>
      <c r="AE10" s="1276"/>
      <c r="AF10" s="1276"/>
    </row>
    <row r="11" spans="1:33" s="74" customFormat="1" ht="53.25" customHeight="1" x14ac:dyDescent="0.3">
      <c r="A11" s="1266" t="s">
        <v>89</v>
      </c>
      <c r="B11" s="1268" t="s">
        <v>90</v>
      </c>
      <c r="C11" s="1268"/>
      <c r="D11" s="1268"/>
      <c r="E11" s="1268"/>
      <c r="F11" s="1264" t="s">
        <v>5</v>
      </c>
      <c r="G11" s="1265"/>
      <c r="H11" s="1277" t="s">
        <v>6</v>
      </c>
      <c r="I11" s="1278"/>
      <c r="J11" s="1257" t="s">
        <v>7</v>
      </c>
      <c r="K11" s="1258"/>
      <c r="L11" s="1257" t="s">
        <v>8</v>
      </c>
      <c r="M11" s="1258"/>
      <c r="N11" s="1257" t="s">
        <v>9</v>
      </c>
      <c r="O11" s="1258"/>
      <c r="P11" s="1257" t="s">
        <v>10</v>
      </c>
      <c r="Q11" s="1258"/>
      <c r="R11" s="1257" t="s">
        <v>11</v>
      </c>
      <c r="S11" s="1258"/>
      <c r="T11" s="1257" t="s">
        <v>12</v>
      </c>
      <c r="U11" s="1258"/>
      <c r="V11" s="1257" t="s">
        <v>13</v>
      </c>
      <c r="W11" s="1258"/>
      <c r="X11" s="1257" t="s">
        <v>14</v>
      </c>
      <c r="Y11" s="1258"/>
      <c r="Z11" s="1257" t="s">
        <v>15</v>
      </c>
      <c r="AA11" s="1258"/>
      <c r="AB11" s="1257" t="s">
        <v>16</v>
      </c>
      <c r="AC11" s="1258"/>
      <c r="AD11" s="1257" t="s">
        <v>17</v>
      </c>
      <c r="AE11" s="1258"/>
      <c r="AF11" s="1261" t="s">
        <v>18</v>
      </c>
    </row>
    <row r="12" spans="1:33" s="76" customFormat="1" ht="84" customHeight="1" x14ac:dyDescent="0.3">
      <c r="A12" s="1267"/>
      <c r="B12" s="1269"/>
      <c r="C12" s="1282" t="s">
        <v>681</v>
      </c>
      <c r="D12" s="1282" t="s">
        <v>682</v>
      </c>
      <c r="E12" s="1282" t="s">
        <v>683</v>
      </c>
      <c r="F12" s="1269" t="s">
        <v>20</v>
      </c>
      <c r="G12" s="1269" t="s">
        <v>21</v>
      </c>
      <c r="H12" s="75" t="s">
        <v>22</v>
      </c>
      <c r="I12" s="75" t="s">
        <v>113</v>
      </c>
      <c r="J12" s="75" t="s">
        <v>22</v>
      </c>
      <c r="K12" s="75" t="s">
        <v>113</v>
      </c>
      <c r="L12" s="75" t="s">
        <v>22</v>
      </c>
      <c r="M12" s="75" t="s">
        <v>113</v>
      </c>
      <c r="N12" s="75" t="s">
        <v>22</v>
      </c>
      <c r="O12" s="75" t="s">
        <v>113</v>
      </c>
      <c r="P12" s="75" t="s">
        <v>22</v>
      </c>
      <c r="Q12" s="75" t="s">
        <v>113</v>
      </c>
      <c r="R12" s="75" t="s">
        <v>22</v>
      </c>
      <c r="S12" s="75" t="s">
        <v>113</v>
      </c>
      <c r="T12" s="75" t="s">
        <v>22</v>
      </c>
      <c r="U12" s="75" t="s">
        <v>113</v>
      </c>
      <c r="V12" s="75" t="s">
        <v>22</v>
      </c>
      <c r="W12" s="75" t="s">
        <v>113</v>
      </c>
      <c r="X12" s="75" t="s">
        <v>22</v>
      </c>
      <c r="Y12" s="75" t="s">
        <v>113</v>
      </c>
      <c r="Z12" s="75" t="s">
        <v>22</v>
      </c>
      <c r="AA12" s="75" t="s">
        <v>113</v>
      </c>
      <c r="AB12" s="75" t="s">
        <v>22</v>
      </c>
      <c r="AC12" s="75" t="s">
        <v>113</v>
      </c>
      <c r="AD12" s="75" t="s">
        <v>22</v>
      </c>
      <c r="AE12" s="75" t="s">
        <v>113</v>
      </c>
      <c r="AF12" s="1262"/>
    </row>
    <row r="13" spans="1:33" s="78" customFormat="1" ht="24.75" customHeight="1" x14ac:dyDescent="0.3">
      <c r="A13" s="77">
        <v>1</v>
      </c>
      <c r="B13" s="77">
        <v>2</v>
      </c>
      <c r="C13" s="77">
        <v>3</v>
      </c>
      <c r="D13" s="77">
        <v>4</v>
      </c>
      <c r="E13" s="77">
        <v>5</v>
      </c>
      <c r="F13" s="77">
        <v>6</v>
      </c>
      <c r="G13" s="77">
        <v>7</v>
      </c>
      <c r="H13" s="77">
        <v>8</v>
      </c>
      <c r="I13" s="77">
        <v>9</v>
      </c>
      <c r="J13" s="77">
        <v>10</v>
      </c>
      <c r="K13" s="77">
        <v>11</v>
      </c>
      <c r="L13" s="77">
        <v>12</v>
      </c>
      <c r="M13" s="77">
        <v>13</v>
      </c>
      <c r="N13" s="77">
        <v>14</v>
      </c>
      <c r="O13" s="77">
        <v>15</v>
      </c>
      <c r="P13" s="77">
        <v>16</v>
      </c>
      <c r="Q13" s="77">
        <v>17</v>
      </c>
      <c r="R13" s="77">
        <v>18</v>
      </c>
      <c r="S13" s="77">
        <v>19</v>
      </c>
      <c r="T13" s="77">
        <v>20</v>
      </c>
      <c r="U13" s="77">
        <v>21</v>
      </c>
      <c r="V13" s="77">
        <v>22</v>
      </c>
      <c r="W13" s="77">
        <v>23</v>
      </c>
      <c r="X13" s="77">
        <v>24</v>
      </c>
      <c r="Y13" s="77">
        <v>25</v>
      </c>
      <c r="Z13" s="77">
        <v>26</v>
      </c>
      <c r="AA13" s="77">
        <v>27</v>
      </c>
      <c r="AB13" s="77">
        <v>28</v>
      </c>
      <c r="AC13" s="77">
        <v>29</v>
      </c>
      <c r="AD13" s="77">
        <v>30</v>
      </c>
      <c r="AE13" s="77">
        <v>31</v>
      </c>
      <c r="AF13" s="1263"/>
    </row>
    <row r="14" spans="1:33" s="81" customFormat="1" ht="39.75" customHeight="1" x14ac:dyDescent="0.3">
      <c r="A14" s="80" t="s">
        <v>91</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row>
    <row r="15" spans="1:33" s="81" customFormat="1" ht="409.5" customHeight="1" x14ac:dyDescent="0.35">
      <c r="A15" s="1299" t="s">
        <v>92</v>
      </c>
      <c r="B15" s="1208">
        <f>B16</f>
        <v>29289.5</v>
      </c>
      <c r="C15" s="1208">
        <f>C16</f>
        <v>15197</v>
      </c>
      <c r="D15" s="1208">
        <f>D16</f>
        <v>14948.85</v>
      </c>
      <c r="E15" s="1208">
        <f>E16</f>
        <v>14679.629999999997</v>
      </c>
      <c r="F15" s="1208">
        <v>7.5009132965738576</v>
      </c>
      <c r="G15" s="1208">
        <v>99.999089667728725</v>
      </c>
      <c r="H15" s="1209">
        <v>0</v>
      </c>
      <c r="I15" s="1209">
        <v>0</v>
      </c>
      <c r="J15" s="1209">
        <f t="shared" ref="J15:AE15" si="0">J16</f>
        <v>2197</v>
      </c>
      <c r="K15" s="1209">
        <f t="shared" si="0"/>
        <v>2196.98</v>
      </c>
      <c r="L15" s="1209">
        <f t="shared" si="0"/>
        <v>2180</v>
      </c>
      <c r="M15" s="1209">
        <f t="shared" si="0"/>
        <v>2118.5100000000002</v>
      </c>
      <c r="N15" s="1209">
        <f t="shared" si="0"/>
        <v>2155</v>
      </c>
      <c r="O15" s="1209">
        <f t="shared" si="0"/>
        <v>2100.9299999999998</v>
      </c>
      <c r="P15" s="1209">
        <f t="shared" si="0"/>
        <v>2155</v>
      </c>
      <c r="Q15" s="1209">
        <f t="shared" si="0"/>
        <v>2151.15</v>
      </c>
      <c r="R15" s="1209">
        <f t="shared" si="0"/>
        <v>2160</v>
      </c>
      <c r="S15" s="1209">
        <f t="shared" si="0"/>
        <v>2186.9699999999998</v>
      </c>
      <c r="T15" s="1209">
        <f t="shared" si="0"/>
        <v>2160</v>
      </c>
      <c r="U15" s="1209">
        <f t="shared" si="0"/>
        <v>1853.22</v>
      </c>
      <c r="V15" s="1209">
        <f t="shared" si="0"/>
        <v>2190</v>
      </c>
      <c r="W15" s="1209">
        <f t="shared" si="0"/>
        <v>2071.87</v>
      </c>
      <c r="X15" s="1209">
        <f t="shared" si="0"/>
        <v>2200</v>
      </c>
      <c r="Y15" s="1209">
        <f t="shared" si="0"/>
        <v>0</v>
      </c>
      <c r="Z15" s="1209">
        <f t="shared" si="0"/>
        <v>2200</v>
      </c>
      <c r="AA15" s="1209">
        <f t="shared" si="0"/>
        <v>0</v>
      </c>
      <c r="AB15" s="1209">
        <f t="shared" si="0"/>
        <v>2200</v>
      </c>
      <c r="AC15" s="1209">
        <f t="shared" si="0"/>
        <v>0</v>
      </c>
      <c r="AD15" s="1209">
        <f t="shared" si="0"/>
        <v>7492.5</v>
      </c>
      <c r="AE15" s="1209">
        <f t="shared" si="0"/>
        <v>0</v>
      </c>
      <c r="AF15" s="1322" t="s">
        <v>715</v>
      </c>
      <c r="AG15" s="1279"/>
    </row>
    <row r="16" spans="1:33" s="81" customFormat="1" ht="18" x14ac:dyDescent="0.35">
      <c r="A16" s="1188" t="s">
        <v>26</v>
      </c>
      <c r="B16" s="1210">
        <f>B18</f>
        <v>29289.5</v>
      </c>
      <c r="C16" s="1210">
        <f>C18</f>
        <v>15197</v>
      </c>
      <c r="D16" s="1210">
        <f>D18</f>
        <v>14948.85</v>
      </c>
      <c r="E16" s="1210">
        <f>E18</f>
        <v>14679.629999999997</v>
      </c>
      <c r="F16" s="1208">
        <v>7.5009132965738576</v>
      </c>
      <c r="G16" s="1208">
        <v>99.999089667728725</v>
      </c>
      <c r="H16" s="1210">
        <v>0</v>
      </c>
      <c r="I16" s="1210">
        <v>0</v>
      </c>
      <c r="J16" s="1210">
        <f t="shared" ref="J16:AD16" si="1">J18</f>
        <v>2197</v>
      </c>
      <c r="K16" s="1210">
        <f t="shared" si="1"/>
        <v>2196.98</v>
      </c>
      <c r="L16" s="1210">
        <f t="shared" si="1"/>
        <v>2180</v>
      </c>
      <c r="M16" s="1210">
        <f t="shared" si="1"/>
        <v>2118.5100000000002</v>
      </c>
      <c r="N16" s="1210">
        <f t="shared" si="1"/>
        <v>2155</v>
      </c>
      <c r="O16" s="1210">
        <f t="shared" si="1"/>
        <v>2100.9299999999998</v>
      </c>
      <c r="P16" s="1210">
        <f t="shared" si="1"/>
        <v>2155</v>
      </c>
      <c r="Q16" s="1210">
        <f t="shared" si="1"/>
        <v>2151.15</v>
      </c>
      <c r="R16" s="1210">
        <f t="shared" si="1"/>
        <v>2160</v>
      </c>
      <c r="S16" s="1210">
        <f t="shared" si="1"/>
        <v>2186.9699999999998</v>
      </c>
      <c r="T16" s="1210">
        <f t="shared" si="1"/>
        <v>2160</v>
      </c>
      <c r="U16" s="1210">
        <f t="shared" si="1"/>
        <v>1853.22</v>
      </c>
      <c r="V16" s="1210">
        <f t="shared" si="1"/>
        <v>2190</v>
      </c>
      <c r="W16" s="1210">
        <f t="shared" si="1"/>
        <v>2071.87</v>
      </c>
      <c r="X16" s="1210">
        <f t="shared" si="1"/>
        <v>2200</v>
      </c>
      <c r="Y16" s="1210">
        <f t="shared" si="1"/>
        <v>0</v>
      </c>
      <c r="Z16" s="1210">
        <f t="shared" si="1"/>
        <v>2200</v>
      </c>
      <c r="AA16" s="1210">
        <f t="shared" si="1"/>
        <v>0</v>
      </c>
      <c r="AB16" s="1210">
        <f t="shared" si="1"/>
        <v>2200</v>
      </c>
      <c r="AC16" s="1210">
        <f t="shared" si="1"/>
        <v>0</v>
      </c>
      <c r="AD16" s="1210">
        <f t="shared" si="1"/>
        <v>7492.5</v>
      </c>
      <c r="AE16" s="1210"/>
      <c r="AF16" s="1210"/>
      <c r="AG16" s="1279"/>
    </row>
    <row r="17" spans="1:33" s="81" customFormat="1" ht="18" x14ac:dyDescent="0.35">
      <c r="A17" s="87" t="s">
        <v>29</v>
      </c>
      <c r="B17" s="1210"/>
      <c r="C17" s="1210"/>
      <c r="D17" s="1210"/>
      <c r="E17" s="1210"/>
      <c r="F17" s="1208" t="e">
        <v>#DIV/0!</v>
      </c>
      <c r="G17" s="1208" t="e">
        <v>#DIV/0!</v>
      </c>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1279"/>
    </row>
    <row r="18" spans="1:33" s="81" customFormat="1" ht="36" x14ac:dyDescent="0.35">
      <c r="A18" s="1323" t="s">
        <v>93</v>
      </c>
      <c r="B18" s="1210">
        <f>H18+J18+L18+N18+P18+R18+T18+V18+X18+Z18+AB18+AD18</f>
        <v>29289.5</v>
      </c>
      <c r="C18" s="1210">
        <f>H18+J18+L18+N18+P18+R18+T18+V18</f>
        <v>15197</v>
      </c>
      <c r="D18" s="1210">
        <v>14948.85</v>
      </c>
      <c r="E18" s="1210">
        <f>I18+K18+M18+O18+Q18+S18+U18+W18</f>
        <v>14679.629999999997</v>
      </c>
      <c r="F18" s="1208">
        <v>7.5009132965738576</v>
      </c>
      <c r="G18" s="1208">
        <v>99.999089667728725</v>
      </c>
      <c r="H18" s="1212">
        <v>0</v>
      </c>
      <c r="I18" s="1212">
        <v>0</v>
      </c>
      <c r="J18" s="1212">
        <v>2197</v>
      </c>
      <c r="K18" s="1212">
        <v>2196.98</v>
      </c>
      <c r="L18" s="1212">
        <v>2180</v>
      </c>
      <c r="M18" s="1212">
        <v>2118.5100000000002</v>
      </c>
      <c r="N18" s="1212">
        <v>2155</v>
      </c>
      <c r="O18" s="1212">
        <v>2100.9299999999998</v>
      </c>
      <c r="P18" s="1212">
        <v>2155</v>
      </c>
      <c r="Q18" s="1212">
        <v>2151.15</v>
      </c>
      <c r="R18" s="1212">
        <v>2160</v>
      </c>
      <c r="S18" s="1212">
        <v>2186.9699999999998</v>
      </c>
      <c r="T18" s="1212">
        <v>2160</v>
      </c>
      <c r="U18" s="1212">
        <v>1853.22</v>
      </c>
      <c r="V18" s="1212">
        <v>2190</v>
      </c>
      <c r="W18" s="1212">
        <v>2071.87</v>
      </c>
      <c r="X18" s="1212">
        <v>2200</v>
      </c>
      <c r="Y18" s="1212"/>
      <c r="Z18" s="1212">
        <v>2200</v>
      </c>
      <c r="AA18" s="1212"/>
      <c r="AB18" s="1212">
        <v>2200</v>
      </c>
      <c r="AC18" s="1212"/>
      <c r="AD18" s="1212">
        <v>7492.5</v>
      </c>
      <c r="AE18" s="1212"/>
      <c r="AF18" s="1212"/>
      <c r="AG18" s="1279"/>
    </row>
    <row r="19" spans="1:33" s="81" customFormat="1" ht="18" x14ac:dyDescent="0.35">
      <c r="A19" s="1213" t="s">
        <v>28</v>
      </c>
      <c r="B19" s="1213"/>
      <c r="C19" s="1213"/>
      <c r="D19" s="1213"/>
      <c r="E19" s="1213"/>
      <c r="F19" s="1213"/>
      <c r="G19" s="1213"/>
      <c r="H19" s="801"/>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1279"/>
    </row>
    <row r="20" spans="1:33" s="81" customFormat="1" ht="36" x14ac:dyDescent="0.35">
      <c r="A20" s="1025" t="s">
        <v>94</v>
      </c>
      <c r="B20" s="1213"/>
      <c r="C20" s="1213"/>
      <c r="D20" s="1213"/>
      <c r="E20" s="1213"/>
      <c r="F20" s="1213"/>
      <c r="G20" s="1213"/>
      <c r="H20" s="801"/>
      <c r="I20" s="801"/>
      <c r="J20" s="801"/>
      <c r="K20" s="801"/>
      <c r="L20" s="801"/>
      <c r="M20" s="801"/>
      <c r="N20" s="801"/>
      <c r="O20" s="801"/>
      <c r="P20" s="801"/>
      <c r="Q20" s="801"/>
      <c r="R20" s="801"/>
      <c r="S20" s="801"/>
      <c r="T20" s="801"/>
      <c r="U20" s="801"/>
      <c r="V20" s="801"/>
      <c r="W20" s="801"/>
      <c r="X20" s="801"/>
      <c r="Y20" s="801"/>
      <c r="Z20" s="801"/>
      <c r="AA20" s="801"/>
      <c r="AB20" s="801"/>
      <c r="AC20" s="801"/>
      <c r="AD20" s="801"/>
      <c r="AE20" s="801"/>
      <c r="AF20" s="801"/>
      <c r="AG20" s="1279"/>
    </row>
    <row r="21" spans="1:33" s="81" customFormat="1" ht="18" x14ac:dyDescent="0.35">
      <c r="A21" s="1213" t="s">
        <v>95</v>
      </c>
      <c r="B21" s="1213"/>
      <c r="C21" s="1213"/>
      <c r="D21" s="1213"/>
      <c r="E21" s="1213"/>
      <c r="F21" s="1213"/>
      <c r="G21" s="1213"/>
      <c r="H21" s="801"/>
      <c r="I21" s="801"/>
      <c r="J21" s="801"/>
      <c r="K21" s="801"/>
      <c r="L21" s="801"/>
      <c r="M21" s="801"/>
      <c r="N21" s="801"/>
      <c r="O21" s="801"/>
      <c r="P21" s="801"/>
      <c r="Q21" s="801"/>
      <c r="R21" s="801"/>
      <c r="S21" s="801"/>
      <c r="T21" s="801"/>
      <c r="U21" s="801"/>
      <c r="V21" s="801"/>
      <c r="W21" s="801"/>
      <c r="X21" s="801"/>
      <c r="Y21" s="801"/>
      <c r="Z21" s="801"/>
      <c r="AA21" s="801"/>
      <c r="AB21" s="801"/>
      <c r="AC21" s="801"/>
      <c r="AD21" s="801"/>
      <c r="AE21" s="801"/>
      <c r="AF21" s="801"/>
      <c r="AG21" s="1279"/>
    </row>
    <row r="22" spans="1:33" s="81" customFormat="1" ht="243.75" customHeight="1" x14ac:dyDescent="0.3">
      <c r="A22" s="1214" t="s">
        <v>96</v>
      </c>
      <c r="B22" s="1208">
        <f>B23</f>
        <v>19883.329999999998</v>
      </c>
      <c r="C22" s="1208">
        <f>C23</f>
        <v>14510.35</v>
      </c>
      <c r="D22" s="1208">
        <f>D23</f>
        <v>12984.81</v>
      </c>
      <c r="E22" s="1208">
        <f>E23</f>
        <v>12660.64</v>
      </c>
      <c r="F22" s="1208">
        <v>14.212732777738395</v>
      </c>
      <c r="G22" s="1208">
        <v>90.620177591207081</v>
      </c>
      <c r="H22" s="1209">
        <f t="shared" ref="H22:AE22" si="2">H23</f>
        <v>1841.21</v>
      </c>
      <c r="I22" s="1209">
        <f t="shared" si="2"/>
        <v>1448.27</v>
      </c>
      <c r="J22" s="1209">
        <f t="shared" si="2"/>
        <v>1256.4441099999999</v>
      </c>
      <c r="K22" s="1209">
        <f t="shared" si="2"/>
        <v>1358.83</v>
      </c>
      <c r="L22" s="1209">
        <f t="shared" si="2"/>
        <v>1560.34014</v>
      </c>
      <c r="M22" s="1209">
        <f t="shared" si="2"/>
        <v>1191.26</v>
      </c>
      <c r="N22" s="1209">
        <f t="shared" si="2"/>
        <v>1742.51511</v>
      </c>
      <c r="O22" s="1209">
        <f t="shared" si="2"/>
        <v>0</v>
      </c>
      <c r="P22" s="1209">
        <f t="shared" si="2"/>
        <v>1606.29411</v>
      </c>
      <c r="Q22" s="1209">
        <f t="shared" si="2"/>
        <v>0</v>
      </c>
      <c r="R22" s="1209">
        <f t="shared" si="2"/>
        <v>1728.69011</v>
      </c>
      <c r="S22" s="1209">
        <f t="shared" si="2"/>
        <v>0</v>
      </c>
      <c r="T22" s="1209">
        <f t="shared" si="2"/>
        <v>1972.16111</v>
      </c>
      <c r="U22" s="1209">
        <f t="shared" si="2"/>
        <v>0</v>
      </c>
      <c r="V22" s="1209">
        <f t="shared" si="2"/>
        <v>1247.6951100000001</v>
      </c>
      <c r="W22" s="1209">
        <f t="shared" si="2"/>
        <v>0</v>
      </c>
      <c r="X22" s="1209">
        <f t="shared" si="2"/>
        <v>852.90611000000001</v>
      </c>
      <c r="Y22" s="1209">
        <f t="shared" si="2"/>
        <v>0</v>
      </c>
      <c r="Z22" s="1209">
        <f t="shared" si="2"/>
        <v>1693.2957100000001</v>
      </c>
      <c r="AA22" s="1209">
        <f t="shared" si="2"/>
        <v>0</v>
      </c>
      <c r="AB22" s="1209">
        <f t="shared" si="2"/>
        <v>1426.3271099999999</v>
      </c>
      <c r="AC22" s="1209">
        <f t="shared" si="2"/>
        <v>0</v>
      </c>
      <c r="AD22" s="1209">
        <f t="shared" si="2"/>
        <v>2822.7208900000001</v>
      </c>
      <c r="AE22" s="1209">
        <f t="shared" si="2"/>
        <v>0</v>
      </c>
      <c r="AF22" s="1324" t="s">
        <v>716</v>
      </c>
      <c r="AG22" s="1279"/>
    </row>
    <row r="23" spans="1:33" s="81" customFormat="1" ht="18" x14ac:dyDescent="0.35">
      <c r="A23" s="1216" t="s">
        <v>26</v>
      </c>
      <c r="B23" s="1210">
        <f>B25</f>
        <v>19883.329999999998</v>
      </c>
      <c r="C23" s="1210">
        <f>C25</f>
        <v>14510.35</v>
      </c>
      <c r="D23" s="1210">
        <f>D25</f>
        <v>12984.81</v>
      </c>
      <c r="E23" s="1210">
        <f>E25</f>
        <v>12660.64</v>
      </c>
      <c r="F23" s="1208">
        <v>14.212732777738395</v>
      </c>
      <c r="G23" s="1208">
        <v>90.620177591207081</v>
      </c>
      <c r="H23" s="1217">
        <f t="shared" ref="H23:AE23" si="3">H25</f>
        <v>1841.21</v>
      </c>
      <c r="I23" s="1217">
        <f t="shared" si="3"/>
        <v>1448.27</v>
      </c>
      <c r="J23" s="1217">
        <f t="shared" si="3"/>
        <v>1256.4441099999999</v>
      </c>
      <c r="K23" s="1217">
        <f t="shared" si="3"/>
        <v>1358.83</v>
      </c>
      <c r="L23" s="1217">
        <f t="shared" si="3"/>
        <v>1560.34014</v>
      </c>
      <c r="M23" s="1217">
        <f t="shared" si="3"/>
        <v>1191.26</v>
      </c>
      <c r="N23" s="1217">
        <f t="shared" si="3"/>
        <v>1742.51511</v>
      </c>
      <c r="O23" s="1217">
        <f t="shared" si="3"/>
        <v>0</v>
      </c>
      <c r="P23" s="1217">
        <f t="shared" si="3"/>
        <v>1606.29411</v>
      </c>
      <c r="Q23" s="1217">
        <f t="shared" si="3"/>
        <v>0</v>
      </c>
      <c r="R23" s="1217">
        <f t="shared" si="3"/>
        <v>1728.69011</v>
      </c>
      <c r="S23" s="1217">
        <f t="shared" si="3"/>
        <v>0</v>
      </c>
      <c r="T23" s="1217">
        <f t="shared" si="3"/>
        <v>1972.16111</v>
      </c>
      <c r="U23" s="1217">
        <f t="shared" si="3"/>
        <v>0</v>
      </c>
      <c r="V23" s="1217">
        <f t="shared" si="3"/>
        <v>1247.6951100000001</v>
      </c>
      <c r="W23" s="1217">
        <f t="shared" si="3"/>
        <v>0</v>
      </c>
      <c r="X23" s="1217">
        <f t="shared" si="3"/>
        <v>852.90611000000001</v>
      </c>
      <c r="Y23" s="1217">
        <f t="shared" si="3"/>
        <v>0</v>
      </c>
      <c r="Z23" s="1217">
        <f t="shared" si="3"/>
        <v>1693.2957100000001</v>
      </c>
      <c r="AA23" s="1217">
        <f t="shared" si="3"/>
        <v>0</v>
      </c>
      <c r="AB23" s="1217">
        <f t="shared" si="3"/>
        <v>1426.3271099999999</v>
      </c>
      <c r="AC23" s="1217">
        <f t="shared" si="3"/>
        <v>0</v>
      </c>
      <c r="AD23" s="1217">
        <f t="shared" si="3"/>
        <v>2822.7208900000001</v>
      </c>
      <c r="AE23" s="1217">
        <f t="shared" si="3"/>
        <v>0</v>
      </c>
      <c r="AF23" s="1217"/>
      <c r="AG23" s="1280"/>
    </row>
    <row r="24" spans="1:33" s="81" customFormat="1" ht="18" x14ac:dyDescent="0.35">
      <c r="A24" s="1213" t="s">
        <v>29</v>
      </c>
      <c r="B24" s="1213"/>
      <c r="C24" s="1213"/>
      <c r="D24" s="1213"/>
      <c r="E24" s="1213"/>
      <c r="F24" s="1208" t="e">
        <v>#DIV/0!</v>
      </c>
      <c r="G24" s="1208" t="e">
        <v>#DIV/0!</v>
      </c>
      <c r="H24" s="801"/>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1"/>
      <c r="AG24" s="1279"/>
    </row>
    <row r="25" spans="1:33" s="81" customFormat="1" ht="36" x14ac:dyDescent="0.35">
      <c r="A25" s="1025" t="s">
        <v>93</v>
      </c>
      <c r="B25" s="1210">
        <f>B32+B39</f>
        <v>19883.329999999998</v>
      </c>
      <c r="C25" s="1210">
        <f>C32+C39</f>
        <v>14510.35</v>
      </c>
      <c r="D25" s="1210">
        <f>D32+D39</f>
        <v>12984.81</v>
      </c>
      <c r="E25" s="1210">
        <f>E32+E39</f>
        <v>12660.64</v>
      </c>
      <c r="F25" s="1208">
        <v>14.212732777738395</v>
      </c>
      <c r="G25" s="1208">
        <v>90.620177591207081</v>
      </c>
      <c r="H25" s="1212">
        <f>H32+H39</f>
        <v>1841.21</v>
      </c>
      <c r="I25" s="1212">
        <v>1448.27</v>
      </c>
      <c r="J25" s="1212">
        <v>1256.4441099999999</v>
      </c>
      <c r="K25" s="1212">
        <v>1358.83</v>
      </c>
      <c r="L25" s="1212">
        <v>1560.34014</v>
      </c>
      <c r="M25" s="1212">
        <f>M32+M39</f>
        <v>1191.26</v>
      </c>
      <c r="N25" s="1212">
        <v>1742.51511</v>
      </c>
      <c r="O25" s="1212">
        <v>0</v>
      </c>
      <c r="P25" s="1212">
        <v>1606.29411</v>
      </c>
      <c r="Q25" s="1212">
        <v>0</v>
      </c>
      <c r="R25" s="1212">
        <v>1728.69011</v>
      </c>
      <c r="S25" s="1212">
        <v>0</v>
      </c>
      <c r="T25" s="1212">
        <v>1972.16111</v>
      </c>
      <c r="U25" s="1212">
        <v>0</v>
      </c>
      <c r="V25" s="1212">
        <v>1247.6951100000001</v>
      </c>
      <c r="W25" s="1212">
        <v>0</v>
      </c>
      <c r="X25" s="1212">
        <v>852.90611000000001</v>
      </c>
      <c r="Y25" s="1212">
        <v>0</v>
      </c>
      <c r="Z25" s="1212">
        <v>1693.2957100000001</v>
      </c>
      <c r="AA25" s="1212">
        <v>0</v>
      </c>
      <c r="AB25" s="1212">
        <v>1426.3271099999999</v>
      </c>
      <c r="AC25" s="1212">
        <v>0</v>
      </c>
      <c r="AD25" s="1212">
        <v>2822.7208900000001</v>
      </c>
      <c r="AE25" s="1212">
        <v>0</v>
      </c>
      <c r="AF25" s="1212"/>
      <c r="AG25" s="1279"/>
    </row>
    <row r="26" spans="1:33" s="81" customFormat="1" ht="18" x14ac:dyDescent="0.35">
      <c r="A26" s="1213" t="s">
        <v>28</v>
      </c>
      <c r="B26" s="1213"/>
      <c r="C26" s="1213"/>
      <c r="D26" s="1213"/>
      <c r="E26" s="1213"/>
      <c r="F26" s="1208" t="e">
        <v>#DIV/0!</v>
      </c>
      <c r="G26" s="1208" t="e">
        <v>#DIV/0!</v>
      </c>
      <c r="H26" s="801"/>
      <c r="I26" s="801"/>
      <c r="J26" s="801"/>
      <c r="K26" s="801"/>
      <c r="L26" s="801"/>
      <c r="M26" s="801"/>
      <c r="N26" s="801"/>
      <c r="O26" s="801"/>
      <c r="P26" s="801"/>
      <c r="Q26" s="801"/>
      <c r="R26" s="801"/>
      <c r="S26" s="801"/>
      <c r="T26" s="801"/>
      <c r="U26" s="801"/>
      <c r="V26" s="801"/>
      <c r="W26" s="801"/>
      <c r="X26" s="801"/>
      <c r="Y26" s="801"/>
      <c r="Z26" s="801"/>
      <c r="AA26" s="801"/>
      <c r="AB26" s="801"/>
      <c r="AC26" s="801"/>
      <c r="AD26" s="801"/>
      <c r="AE26" s="801"/>
      <c r="AF26" s="801"/>
      <c r="AG26" s="1279"/>
    </row>
    <row r="27" spans="1:33" s="81" customFormat="1" ht="36" x14ac:dyDescent="0.35">
      <c r="A27" s="1025" t="s">
        <v>94</v>
      </c>
      <c r="B27" s="1213"/>
      <c r="C27" s="1213"/>
      <c r="D27" s="1213"/>
      <c r="E27" s="1213"/>
      <c r="F27" s="1208" t="e">
        <v>#DIV/0!</v>
      </c>
      <c r="G27" s="1208" t="e">
        <v>#DIV/0!</v>
      </c>
      <c r="H27" s="801"/>
      <c r="I27" s="801"/>
      <c r="J27" s="801"/>
      <c r="K27" s="801"/>
      <c r="L27" s="801"/>
      <c r="M27" s="801"/>
      <c r="N27" s="801"/>
      <c r="O27" s="801"/>
      <c r="P27" s="801"/>
      <c r="Q27" s="801"/>
      <c r="R27" s="801"/>
      <c r="S27" s="801"/>
      <c r="T27" s="801"/>
      <c r="U27" s="801"/>
      <c r="V27" s="801"/>
      <c r="W27" s="801"/>
      <c r="X27" s="801"/>
      <c r="Y27" s="801"/>
      <c r="Z27" s="801"/>
      <c r="AA27" s="801"/>
      <c r="AB27" s="801"/>
      <c r="AC27" s="801"/>
      <c r="AD27" s="801"/>
      <c r="AE27" s="801"/>
      <c r="AF27" s="801"/>
      <c r="AG27" s="1279"/>
    </row>
    <row r="28" spans="1:33" s="81" customFormat="1" ht="18" x14ac:dyDescent="0.35">
      <c r="A28" s="1213" t="s">
        <v>95</v>
      </c>
      <c r="B28" s="1213"/>
      <c r="C28" s="1213"/>
      <c r="D28" s="1213"/>
      <c r="E28" s="1213"/>
      <c r="F28" s="1208" t="e">
        <v>#DIV/0!</v>
      </c>
      <c r="G28" s="1208" t="e">
        <v>#DIV/0!</v>
      </c>
      <c r="H28" s="801"/>
      <c r="I28" s="801"/>
      <c r="J28" s="801"/>
      <c r="K28" s="801"/>
      <c r="L28" s="801"/>
      <c r="M28" s="801"/>
      <c r="N28" s="801"/>
      <c r="O28" s="801"/>
      <c r="P28" s="801"/>
      <c r="Q28" s="801"/>
      <c r="R28" s="801"/>
      <c r="S28" s="801"/>
      <c r="T28" s="801"/>
      <c r="U28" s="801"/>
      <c r="V28" s="801"/>
      <c r="W28" s="801"/>
      <c r="X28" s="801"/>
      <c r="Y28" s="801"/>
      <c r="Z28" s="801"/>
      <c r="AA28" s="801"/>
      <c r="AB28" s="801"/>
      <c r="AC28" s="801"/>
      <c r="AD28" s="801"/>
      <c r="AE28" s="801"/>
      <c r="AF28" s="801"/>
      <c r="AG28" s="1279"/>
    </row>
    <row r="29" spans="1:33" s="81" customFormat="1" ht="322.5" customHeight="1" x14ac:dyDescent="0.35">
      <c r="A29" s="1214" t="s">
        <v>97</v>
      </c>
      <c r="B29" s="1208">
        <f>B30</f>
        <v>18912.03</v>
      </c>
      <c r="C29" s="1208">
        <f>C30</f>
        <v>14043.300000000001</v>
      </c>
      <c r="D29" s="1208">
        <f>D30</f>
        <v>12517.76</v>
      </c>
      <c r="E29" s="1208">
        <f>E30</f>
        <v>12193.68</v>
      </c>
      <c r="F29" s="1208">
        <v>14.947841506339424</v>
      </c>
      <c r="G29" s="1208">
        <v>90.620177591207081</v>
      </c>
      <c r="H29" s="1212">
        <f t="shared" ref="H29:AE29" si="4">H30</f>
        <v>1841.21</v>
      </c>
      <c r="I29" s="1212">
        <f t="shared" si="4"/>
        <v>1448.27</v>
      </c>
      <c r="J29" s="1212">
        <f t="shared" si="4"/>
        <v>1256.3900000000001</v>
      </c>
      <c r="K29" s="1212">
        <f t="shared" si="4"/>
        <v>1302.31</v>
      </c>
      <c r="L29" s="1212">
        <f t="shared" si="4"/>
        <v>1560.34</v>
      </c>
      <c r="M29" s="1212">
        <f t="shared" si="4"/>
        <v>1191.26</v>
      </c>
      <c r="N29" s="1212">
        <f t="shared" si="4"/>
        <v>2168.65</v>
      </c>
      <c r="O29" s="1212">
        <f t="shared" si="4"/>
        <v>1856.79</v>
      </c>
      <c r="P29" s="1212">
        <f t="shared" si="4"/>
        <v>1763.9</v>
      </c>
      <c r="Q29" s="1212">
        <f t="shared" si="4"/>
        <v>1501.23</v>
      </c>
      <c r="R29" s="1212">
        <f t="shared" si="4"/>
        <v>2278.35</v>
      </c>
      <c r="S29" s="1212">
        <f t="shared" si="4"/>
        <v>1744.76</v>
      </c>
      <c r="T29" s="1212">
        <f t="shared" si="4"/>
        <v>2026.52</v>
      </c>
      <c r="U29" s="1212">
        <f t="shared" si="4"/>
        <v>2045.94</v>
      </c>
      <c r="V29" s="1212">
        <f t="shared" si="4"/>
        <v>1147.94</v>
      </c>
      <c r="W29" s="1212">
        <f t="shared" si="4"/>
        <v>1103.1199999999999</v>
      </c>
      <c r="X29" s="1212">
        <f t="shared" si="4"/>
        <v>852.91</v>
      </c>
      <c r="Y29" s="1212">
        <f t="shared" si="4"/>
        <v>0</v>
      </c>
      <c r="Z29" s="1212">
        <f t="shared" si="4"/>
        <v>1660.01</v>
      </c>
      <c r="AA29" s="1212">
        <f t="shared" si="4"/>
        <v>0</v>
      </c>
      <c r="AB29" s="1212">
        <f t="shared" si="4"/>
        <v>1403.87</v>
      </c>
      <c r="AC29" s="1212">
        <f t="shared" si="4"/>
        <v>0</v>
      </c>
      <c r="AD29" s="1212">
        <f t="shared" si="4"/>
        <v>951.94</v>
      </c>
      <c r="AE29" s="1212">
        <f t="shared" si="4"/>
        <v>0</v>
      </c>
      <c r="AF29" s="1303" t="s">
        <v>686</v>
      </c>
      <c r="AG29" s="1279"/>
    </row>
    <row r="30" spans="1:33" s="81" customFormat="1" ht="18" x14ac:dyDescent="0.35">
      <c r="A30" s="1216" t="s">
        <v>26</v>
      </c>
      <c r="B30" s="1210">
        <f>B32</f>
        <v>18912.03</v>
      </c>
      <c r="C30" s="1210">
        <f>C32</f>
        <v>14043.300000000001</v>
      </c>
      <c r="D30" s="1210">
        <f>D32</f>
        <v>12517.76</v>
      </c>
      <c r="E30" s="1210">
        <f>E32</f>
        <v>12193.68</v>
      </c>
      <c r="F30" s="1208">
        <v>14.947841506339424</v>
      </c>
      <c r="G30" s="1208">
        <v>90.620177591207081</v>
      </c>
      <c r="H30" s="1212">
        <f t="shared" ref="H30:AE30" si="5">H32</f>
        <v>1841.21</v>
      </c>
      <c r="I30" s="1212">
        <f t="shared" si="5"/>
        <v>1448.27</v>
      </c>
      <c r="J30" s="1212">
        <f t="shared" si="5"/>
        <v>1256.3900000000001</v>
      </c>
      <c r="K30" s="1212">
        <f t="shared" si="5"/>
        <v>1302.31</v>
      </c>
      <c r="L30" s="1212">
        <f t="shared" si="5"/>
        <v>1560.34</v>
      </c>
      <c r="M30" s="1212">
        <f t="shared" si="5"/>
        <v>1191.26</v>
      </c>
      <c r="N30" s="1212">
        <f t="shared" si="5"/>
        <v>2168.65</v>
      </c>
      <c r="O30" s="1212">
        <f t="shared" si="5"/>
        <v>1856.79</v>
      </c>
      <c r="P30" s="1212">
        <f t="shared" si="5"/>
        <v>1763.9</v>
      </c>
      <c r="Q30" s="1212">
        <f t="shared" si="5"/>
        <v>1501.23</v>
      </c>
      <c r="R30" s="1212">
        <f t="shared" si="5"/>
        <v>2278.35</v>
      </c>
      <c r="S30" s="1212">
        <f t="shared" si="5"/>
        <v>1744.76</v>
      </c>
      <c r="T30" s="1212">
        <f t="shared" si="5"/>
        <v>2026.52</v>
      </c>
      <c r="U30" s="1212">
        <f t="shared" si="5"/>
        <v>2045.94</v>
      </c>
      <c r="V30" s="1212">
        <f t="shared" si="5"/>
        <v>1147.94</v>
      </c>
      <c r="W30" s="1212">
        <f t="shared" si="5"/>
        <v>1103.1199999999999</v>
      </c>
      <c r="X30" s="1212">
        <f t="shared" si="5"/>
        <v>852.91</v>
      </c>
      <c r="Y30" s="1212">
        <f t="shared" si="5"/>
        <v>0</v>
      </c>
      <c r="Z30" s="1212">
        <f t="shared" si="5"/>
        <v>1660.01</v>
      </c>
      <c r="AA30" s="1212">
        <f t="shared" si="5"/>
        <v>0</v>
      </c>
      <c r="AB30" s="1212">
        <f t="shared" si="5"/>
        <v>1403.87</v>
      </c>
      <c r="AC30" s="1212">
        <f t="shared" si="5"/>
        <v>0</v>
      </c>
      <c r="AD30" s="1212">
        <f t="shared" si="5"/>
        <v>951.94</v>
      </c>
      <c r="AE30" s="1212">
        <f t="shared" si="5"/>
        <v>0</v>
      </c>
      <c r="AF30" s="1212"/>
      <c r="AG30" s="1279"/>
    </row>
    <row r="31" spans="1:33" s="81" customFormat="1" ht="18" x14ac:dyDescent="0.35">
      <c r="A31" s="1213" t="s">
        <v>29</v>
      </c>
      <c r="B31" s="1213"/>
      <c r="C31" s="1213"/>
      <c r="D31" s="1213"/>
      <c r="E31" s="1213"/>
      <c r="F31" s="1208" t="e">
        <v>#DIV/0!</v>
      </c>
      <c r="G31" s="1208" t="e">
        <v>#DIV/0!</v>
      </c>
      <c r="H31" s="801"/>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1279"/>
    </row>
    <row r="32" spans="1:33" s="81" customFormat="1" ht="36" x14ac:dyDescent="0.35">
      <c r="A32" s="1025" t="s">
        <v>93</v>
      </c>
      <c r="B32" s="1210">
        <f>H32+J32+L32+N32+P32+R32+T32+V32+X32+Z32+AB32+AD32</f>
        <v>18912.03</v>
      </c>
      <c r="C32" s="1210">
        <f>H32+J32+L32+N32+P32+R32+T32+V32</f>
        <v>14043.300000000001</v>
      </c>
      <c r="D32" s="1210">
        <v>12517.76</v>
      </c>
      <c r="E32" s="1210">
        <f>I32+K32+M32+O32+Q32+S32+U32+W32</f>
        <v>12193.68</v>
      </c>
      <c r="F32" s="1208">
        <v>14.947841506339424</v>
      </c>
      <c r="G32" s="1208">
        <v>90.620177591207081</v>
      </c>
      <c r="H32" s="1212">
        <v>1841.21</v>
      </c>
      <c r="I32" s="1212">
        <v>1448.27</v>
      </c>
      <c r="J32" s="1212">
        <v>1256.3900000000001</v>
      </c>
      <c r="K32" s="1212">
        <v>1302.31</v>
      </c>
      <c r="L32" s="1212">
        <v>1560.34</v>
      </c>
      <c r="M32" s="1212">
        <v>1191.26</v>
      </c>
      <c r="N32" s="1212">
        <v>2168.65</v>
      </c>
      <c r="O32" s="1212">
        <v>1856.79</v>
      </c>
      <c r="P32" s="1212">
        <v>1763.9</v>
      </c>
      <c r="Q32" s="1212">
        <v>1501.23</v>
      </c>
      <c r="R32" s="1212">
        <v>2278.35</v>
      </c>
      <c r="S32" s="1212">
        <v>1744.76</v>
      </c>
      <c r="T32" s="1212">
        <v>2026.52</v>
      </c>
      <c r="U32" s="1212">
        <v>2045.94</v>
      </c>
      <c r="V32" s="1212">
        <v>1147.94</v>
      </c>
      <c r="W32" s="1212">
        <v>1103.1199999999999</v>
      </c>
      <c r="X32" s="1212">
        <v>852.91</v>
      </c>
      <c r="Y32" s="1212">
        <v>0</v>
      </c>
      <c r="Z32" s="1212">
        <v>1660.01</v>
      </c>
      <c r="AA32" s="1212">
        <v>0</v>
      </c>
      <c r="AB32" s="1212">
        <v>1403.87</v>
      </c>
      <c r="AC32" s="1212">
        <v>0</v>
      </c>
      <c r="AD32" s="1212">
        <v>951.94</v>
      </c>
      <c r="AE32" s="1212">
        <v>0</v>
      </c>
      <c r="AF32" s="1212"/>
      <c r="AG32" s="1279"/>
    </row>
    <row r="33" spans="1:33" s="81" customFormat="1" ht="18" x14ac:dyDescent="0.35">
      <c r="A33" s="1213" t="s">
        <v>28</v>
      </c>
      <c r="B33" s="1213"/>
      <c r="C33" s="1213"/>
      <c r="D33" s="1213"/>
      <c r="E33" s="1213"/>
      <c r="F33" s="1208" t="e">
        <v>#DIV/0!</v>
      </c>
      <c r="G33" s="1208" t="e">
        <v>#DIV/0!</v>
      </c>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1279"/>
    </row>
    <row r="34" spans="1:33" s="81" customFormat="1" ht="36" x14ac:dyDescent="0.35">
      <c r="A34" s="1025" t="s">
        <v>94</v>
      </c>
      <c r="B34" s="1213"/>
      <c r="C34" s="1213"/>
      <c r="D34" s="1213"/>
      <c r="E34" s="1213"/>
      <c r="F34" s="1208" t="e">
        <v>#DIV/0!</v>
      </c>
      <c r="G34" s="1208" t="e">
        <v>#DIV/0!</v>
      </c>
      <c r="H34" s="801"/>
      <c r="I34" s="801"/>
      <c r="J34" s="801"/>
      <c r="K34" s="801"/>
      <c r="L34" s="801"/>
      <c r="M34" s="801"/>
      <c r="N34" s="801"/>
      <c r="O34" s="801"/>
      <c r="P34" s="801"/>
      <c r="Q34" s="801"/>
      <c r="R34" s="801"/>
      <c r="S34" s="801"/>
      <c r="T34" s="801"/>
      <c r="U34" s="801"/>
      <c r="V34" s="801"/>
      <c r="W34" s="801"/>
      <c r="X34" s="801"/>
      <c r="Y34" s="801"/>
      <c r="Z34" s="801"/>
      <c r="AA34" s="801"/>
      <c r="AB34" s="801"/>
      <c r="AC34" s="801"/>
      <c r="AD34" s="801"/>
      <c r="AE34" s="801"/>
      <c r="AF34" s="801"/>
      <c r="AG34" s="1279"/>
    </row>
    <row r="35" spans="1:33" s="81" customFormat="1" ht="18" x14ac:dyDescent="0.35">
      <c r="A35" s="1213" t="s">
        <v>95</v>
      </c>
      <c r="B35" s="1213"/>
      <c r="C35" s="1213"/>
      <c r="D35" s="1213"/>
      <c r="E35" s="1213"/>
      <c r="F35" s="1208" t="e">
        <v>#DIV/0!</v>
      </c>
      <c r="G35" s="1208" t="e">
        <v>#DIV/0!</v>
      </c>
      <c r="H35" s="801"/>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1279"/>
    </row>
    <row r="36" spans="1:33" s="81" customFormat="1" ht="216" customHeight="1" x14ac:dyDescent="0.3">
      <c r="A36" s="1214" t="s">
        <v>98</v>
      </c>
      <c r="B36" s="1208">
        <f>B37</f>
        <v>971.3</v>
      </c>
      <c r="C36" s="1208">
        <f>C37</f>
        <v>467.04999999999995</v>
      </c>
      <c r="D36" s="1208">
        <f>D37</f>
        <v>467.05</v>
      </c>
      <c r="E36" s="1208">
        <f>E37</f>
        <v>466.96</v>
      </c>
      <c r="F36" s="1208">
        <v>0</v>
      </c>
      <c r="G36" s="1208">
        <v>0</v>
      </c>
      <c r="H36" s="1208">
        <f t="shared" ref="H36:AE36" si="6">H37</f>
        <v>0</v>
      </c>
      <c r="I36" s="1208">
        <f t="shared" si="6"/>
        <v>0</v>
      </c>
      <c r="J36" s="1208">
        <f t="shared" si="6"/>
        <v>0</v>
      </c>
      <c r="K36" s="1208">
        <f t="shared" si="6"/>
        <v>0</v>
      </c>
      <c r="L36" s="1208">
        <f t="shared" si="6"/>
        <v>31.15</v>
      </c>
      <c r="M36" s="1208">
        <f t="shared" si="6"/>
        <v>0</v>
      </c>
      <c r="N36" s="1208">
        <f t="shared" si="6"/>
        <v>0</v>
      </c>
      <c r="O36" s="1208">
        <f t="shared" si="6"/>
        <v>0</v>
      </c>
      <c r="P36" s="1208">
        <f t="shared" si="6"/>
        <v>0</v>
      </c>
      <c r="Q36" s="1208">
        <f t="shared" si="6"/>
        <v>0</v>
      </c>
      <c r="R36" s="1208">
        <f t="shared" si="6"/>
        <v>435.9</v>
      </c>
      <c r="S36" s="1208">
        <f t="shared" si="6"/>
        <v>0</v>
      </c>
      <c r="T36" s="1208">
        <f t="shared" si="6"/>
        <v>0</v>
      </c>
      <c r="U36" s="1208">
        <f t="shared" si="6"/>
        <v>466.96</v>
      </c>
      <c r="V36" s="1208">
        <f t="shared" si="6"/>
        <v>0</v>
      </c>
      <c r="W36" s="1208">
        <f t="shared" si="6"/>
        <v>0</v>
      </c>
      <c r="X36" s="1208">
        <f t="shared" si="6"/>
        <v>0</v>
      </c>
      <c r="Y36" s="1208">
        <f t="shared" si="6"/>
        <v>0</v>
      </c>
      <c r="Z36" s="1208">
        <f t="shared" si="6"/>
        <v>0</v>
      </c>
      <c r="AA36" s="1208">
        <f t="shared" si="6"/>
        <v>0</v>
      </c>
      <c r="AB36" s="1208">
        <f t="shared" si="6"/>
        <v>0</v>
      </c>
      <c r="AC36" s="1208">
        <f t="shared" si="6"/>
        <v>0</v>
      </c>
      <c r="AD36" s="1208">
        <f t="shared" si="6"/>
        <v>504.25</v>
      </c>
      <c r="AE36" s="1208">
        <f t="shared" si="6"/>
        <v>0</v>
      </c>
      <c r="AF36" s="1325" t="s">
        <v>717</v>
      </c>
      <c r="AG36" s="1279"/>
    </row>
    <row r="37" spans="1:33" s="81" customFormat="1" ht="18" x14ac:dyDescent="0.35">
      <c r="A37" s="1216" t="s">
        <v>26</v>
      </c>
      <c r="B37" s="1210">
        <f>B39</f>
        <v>971.3</v>
      </c>
      <c r="C37" s="1210">
        <f>C39</f>
        <v>467.04999999999995</v>
      </c>
      <c r="D37" s="1210">
        <f>D39</f>
        <v>467.05</v>
      </c>
      <c r="E37" s="1210">
        <f>E39</f>
        <v>466.96</v>
      </c>
      <c r="F37" s="1210"/>
      <c r="G37" s="1210"/>
      <c r="H37" s="1210">
        <f t="shared" ref="H37:AE37" si="7">H39</f>
        <v>0</v>
      </c>
      <c r="I37" s="1210">
        <f t="shared" si="7"/>
        <v>0</v>
      </c>
      <c r="J37" s="1210">
        <f t="shared" si="7"/>
        <v>0</v>
      </c>
      <c r="K37" s="1210">
        <f t="shared" si="7"/>
        <v>0</v>
      </c>
      <c r="L37" s="1210">
        <f t="shared" si="7"/>
        <v>31.15</v>
      </c>
      <c r="M37" s="1210">
        <f t="shared" si="7"/>
        <v>0</v>
      </c>
      <c r="N37" s="1210">
        <f t="shared" si="7"/>
        <v>0</v>
      </c>
      <c r="O37" s="1210">
        <f t="shared" si="7"/>
        <v>0</v>
      </c>
      <c r="P37" s="1210">
        <f t="shared" si="7"/>
        <v>0</v>
      </c>
      <c r="Q37" s="1210">
        <f t="shared" si="7"/>
        <v>0</v>
      </c>
      <c r="R37" s="1210">
        <f t="shared" si="7"/>
        <v>435.9</v>
      </c>
      <c r="S37" s="1210">
        <f t="shared" si="7"/>
        <v>0</v>
      </c>
      <c r="T37" s="1210">
        <f t="shared" si="7"/>
        <v>0</v>
      </c>
      <c r="U37" s="1210">
        <f t="shared" si="7"/>
        <v>466.96</v>
      </c>
      <c r="V37" s="1210">
        <f t="shared" si="7"/>
        <v>0</v>
      </c>
      <c r="W37" s="1210">
        <f t="shared" si="7"/>
        <v>0</v>
      </c>
      <c r="X37" s="1210">
        <f t="shared" si="7"/>
        <v>0</v>
      </c>
      <c r="Y37" s="1210">
        <f t="shared" si="7"/>
        <v>0</v>
      </c>
      <c r="Z37" s="1210">
        <f t="shared" si="7"/>
        <v>0</v>
      </c>
      <c r="AA37" s="1210">
        <f t="shared" si="7"/>
        <v>0</v>
      </c>
      <c r="AB37" s="1210">
        <f t="shared" si="7"/>
        <v>0</v>
      </c>
      <c r="AC37" s="1210">
        <f t="shared" si="7"/>
        <v>0</v>
      </c>
      <c r="AD37" s="1210">
        <f t="shared" si="7"/>
        <v>504.25</v>
      </c>
      <c r="AE37" s="1210">
        <f t="shared" si="7"/>
        <v>0</v>
      </c>
      <c r="AF37" s="1210"/>
      <c r="AG37" s="1279"/>
    </row>
    <row r="38" spans="1:33" s="81" customFormat="1" ht="18" x14ac:dyDescent="0.35">
      <c r="A38" s="1213" t="s">
        <v>29</v>
      </c>
      <c r="B38" s="1213"/>
      <c r="C38" s="1213"/>
      <c r="D38" s="1213"/>
      <c r="E38" s="1213"/>
      <c r="F38" s="1213"/>
      <c r="G38" s="1213"/>
      <c r="H38" s="801"/>
      <c r="I38" s="801"/>
      <c r="J38" s="801"/>
      <c r="K38" s="801"/>
      <c r="L38" s="801"/>
      <c r="M38" s="801"/>
      <c r="N38" s="801"/>
      <c r="O38" s="801"/>
      <c r="P38" s="801"/>
      <c r="Q38" s="801"/>
      <c r="R38" s="801"/>
      <c r="S38" s="801"/>
      <c r="T38" s="801"/>
      <c r="U38" s="801"/>
      <c r="V38" s="801"/>
      <c r="W38" s="801"/>
      <c r="X38" s="801"/>
      <c r="Y38" s="801"/>
      <c r="Z38" s="801"/>
      <c r="AA38" s="801"/>
      <c r="AB38" s="801"/>
      <c r="AC38" s="801"/>
      <c r="AD38" s="801"/>
      <c r="AE38" s="801"/>
      <c r="AF38" s="801"/>
      <c r="AG38" s="1279"/>
    </row>
    <row r="39" spans="1:33" s="81" customFormat="1" ht="36" x14ac:dyDescent="0.35">
      <c r="A39" s="1326" t="s">
        <v>93</v>
      </c>
      <c r="B39" s="1210">
        <f>H39+J39+L39+N39+P39+R39+T39+V39+X39+Z39+AB39+AD39</f>
        <v>971.3</v>
      </c>
      <c r="C39" s="1210">
        <f>H39+J39+L39+N39+P39+R39+T39</f>
        <v>467.04999999999995</v>
      </c>
      <c r="D39" s="1210">
        <v>467.05</v>
      </c>
      <c r="E39" s="1210">
        <f>I39+K39+M39+O39+Q39+S39+U39</f>
        <v>466.96</v>
      </c>
      <c r="F39" s="1210"/>
      <c r="G39" s="1210"/>
      <c r="H39" s="1212">
        <v>0</v>
      </c>
      <c r="I39" s="1212">
        <v>0</v>
      </c>
      <c r="J39" s="1212">
        <v>0</v>
      </c>
      <c r="K39" s="1212">
        <v>0</v>
      </c>
      <c r="L39" s="1212">
        <v>31.15</v>
      </c>
      <c r="M39" s="1212">
        <v>0</v>
      </c>
      <c r="N39" s="1212">
        <v>0</v>
      </c>
      <c r="O39" s="1212">
        <v>0</v>
      </c>
      <c r="P39" s="1212">
        <v>0</v>
      </c>
      <c r="Q39" s="1212">
        <v>0</v>
      </c>
      <c r="R39" s="1212">
        <v>435.9</v>
      </c>
      <c r="S39" s="1212">
        <v>0</v>
      </c>
      <c r="T39" s="1212">
        <v>0</v>
      </c>
      <c r="U39" s="1212">
        <v>466.96</v>
      </c>
      <c r="V39" s="1212">
        <v>0</v>
      </c>
      <c r="W39" s="1212">
        <v>0</v>
      </c>
      <c r="X39" s="1212">
        <v>0</v>
      </c>
      <c r="Y39" s="1212"/>
      <c r="Z39" s="1212">
        <v>0</v>
      </c>
      <c r="AA39" s="1212"/>
      <c r="AB39" s="1212">
        <v>0</v>
      </c>
      <c r="AC39" s="1212"/>
      <c r="AD39" s="1212">
        <v>504.25</v>
      </c>
      <c r="AE39" s="1212"/>
      <c r="AF39" s="1212"/>
      <c r="AG39" s="1279"/>
    </row>
    <row r="40" spans="1:33" s="81" customFormat="1" ht="18" x14ac:dyDescent="0.35">
      <c r="A40" s="87" t="s">
        <v>28</v>
      </c>
      <c r="B40" s="87"/>
      <c r="C40" s="87"/>
      <c r="D40" s="87"/>
      <c r="E40" s="87"/>
      <c r="F40" s="87"/>
      <c r="G40" s="87"/>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1279"/>
    </row>
    <row r="41" spans="1:33" s="81" customFormat="1" ht="36" x14ac:dyDescent="0.35">
      <c r="A41" s="1211" t="s">
        <v>94</v>
      </c>
      <c r="B41" s="87"/>
      <c r="C41" s="87"/>
      <c r="D41" s="87"/>
      <c r="E41" s="87"/>
      <c r="F41" s="87"/>
      <c r="G41" s="87"/>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1279"/>
    </row>
    <row r="42" spans="1:33" s="81" customFormat="1" ht="18" x14ac:dyDescent="0.35">
      <c r="A42" s="87" t="s">
        <v>95</v>
      </c>
      <c r="B42" s="87"/>
      <c r="C42" s="87"/>
      <c r="D42" s="87"/>
      <c r="E42" s="87"/>
      <c r="F42" s="87"/>
      <c r="G42" s="87"/>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1279"/>
    </row>
    <row r="43" spans="1:33" s="81" customFormat="1" ht="409.5" customHeight="1" x14ac:dyDescent="0.35">
      <c r="A43" s="1218" t="s">
        <v>99</v>
      </c>
      <c r="B43" s="1209">
        <f>B44</f>
        <v>1820</v>
      </c>
      <c r="C43" s="1209">
        <f>C44</f>
        <v>700</v>
      </c>
      <c r="D43" s="1209">
        <f>D44</f>
        <v>1151.1500000000001</v>
      </c>
      <c r="E43" s="1209">
        <f>E44</f>
        <v>0</v>
      </c>
      <c r="F43" s="1209">
        <v>0</v>
      </c>
      <c r="G43" s="1209" t="e">
        <v>#DIV/0!</v>
      </c>
      <c r="H43" s="1219">
        <f t="shared" ref="H43:AE43" si="8">H44</f>
        <v>0</v>
      </c>
      <c r="I43" s="1219">
        <f t="shared" si="8"/>
        <v>0</v>
      </c>
      <c r="J43" s="1219">
        <f t="shared" si="8"/>
        <v>0</v>
      </c>
      <c r="K43" s="1219">
        <f t="shared" si="8"/>
        <v>0</v>
      </c>
      <c r="L43" s="1219">
        <f t="shared" si="8"/>
        <v>0</v>
      </c>
      <c r="M43" s="1219">
        <f t="shared" si="8"/>
        <v>0</v>
      </c>
      <c r="N43" s="1219">
        <f t="shared" si="8"/>
        <v>0</v>
      </c>
      <c r="O43" s="1219">
        <f t="shared" si="8"/>
        <v>0</v>
      </c>
      <c r="P43" s="1219">
        <f t="shared" si="8"/>
        <v>0</v>
      </c>
      <c r="Q43" s="1219">
        <f t="shared" si="8"/>
        <v>0</v>
      </c>
      <c r="R43" s="1219">
        <f t="shared" si="8"/>
        <v>0</v>
      </c>
      <c r="S43" s="1219">
        <f t="shared" si="8"/>
        <v>0</v>
      </c>
      <c r="T43" s="1219">
        <f t="shared" si="8"/>
        <v>0</v>
      </c>
      <c r="U43" s="1219">
        <f t="shared" si="8"/>
        <v>0</v>
      </c>
      <c r="V43" s="1219">
        <f t="shared" si="8"/>
        <v>700</v>
      </c>
      <c r="W43" s="1219">
        <f t="shared" si="8"/>
        <v>0</v>
      </c>
      <c r="X43" s="1219">
        <f t="shared" si="8"/>
        <v>1120</v>
      </c>
      <c r="Y43" s="1219">
        <f t="shared" si="8"/>
        <v>0</v>
      </c>
      <c r="Z43" s="1219">
        <f t="shared" si="8"/>
        <v>0</v>
      </c>
      <c r="AA43" s="1219">
        <f t="shared" si="8"/>
        <v>0</v>
      </c>
      <c r="AB43" s="1219">
        <f t="shared" si="8"/>
        <v>0</v>
      </c>
      <c r="AC43" s="1219">
        <f t="shared" si="8"/>
        <v>0</v>
      </c>
      <c r="AD43" s="1219">
        <f t="shared" si="8"/>
        <v>0</v>
      </c>
      <c r="AE43" s="1219">
        <f t="shared" si="8"/>
        <v>0</v>
      </c>
      <c r="AF43" s="1327" t="s">
        <v>718</v>
      </c>
      <c r="AG43" s="1279"/>
    </row>
    <row r="44" spans="1:33" s="81" customFormat="1" ht="18" x14ac:dyDescent="0.35">
      <c r="A44" s="1188" t="s">
        <v>26</v>
      </c>
      <c r="B44" s="1210">
        <f>B46</f>
        <v>1820</v>
      </c>
      <c r="C44" s="1210">
        <f>C46</f>
        <v>700</v>
      </c>
      <c r="D44" s="1210">
        <f>D46</f>
        <v>1151.1500000000001</v>
      </c>
      <c r="E44" s="1210">
        <f>E46</f>
        <v>0</v>
      </c>
      <c r="F44" s="1209">
        <v>0</v>
      </c>
      <c r="G44" s="1209" t="e">
        <v>#DIV/0!</v>
      </c>
      <c r="H44" s="1220">
        <f t="shared" ref="H44:AE44" si="9">H46</f>
        <v>0</v>
      </c>
      <c r="I44" s="1220">
        <f t="shared" si="9"/>
        <v>0</v>
      </c>
      <c r="J44" s="1220">
        <f t="shared" si="9"/>
        <v>0</v>
      </c>
      <c r="K44" s="1220">
        <f t="shared" si="9"/>
        <v>0</v>
      </c>
      <c r="L44" s="1220">
        <f t="shared" si="9"/>
        <v>0</v>
      </c>
      <c r="M44" s="1220">
        <f t="shared" si="9"/>
        <v>0</v>
      </c>
      <c r="N44" s="1220">
        <f t="shared" si="9"/>
        <v>0</v>
      </c>
      <c r="O44" s="1220">
        <f t="shared" si="9"/>
        <v>0</v>
      </c>
      <c r="P44" s="1220">
        <f t="shared" si="9"/>
        <v>0</v>
      </c>
      <c r="Q44" s="1220">
        <f t="shared" si="9"/>
        <v>0</v>
      </c>
      <c r="R44" s="1220">
        <f t="shared" si="9"/>
        <v>0</v>
      </c>
      <c r="S44" s="1220">
        <f t="shared" si="9"/>
        <v>0</v>
      </c>
      <c r="T44" s="1220">
        <f t="shared" si="9"/>
        <v>0</v>
      </c>
      <c r="U44" s="1220">
        <f t="shared" si="9"/>
        <v>0</v>
      </c>
      <c r="V44" s="1220">
        <f t="shared" si="9"/>
        <v>700</v>
      </c>
      <c r="W44" s="1220">
        <f t="shared" si="9"/>
        <v>0</v>
      </c>
      <c r="X44" s="1220">
        <f t="shared" si="9"/>
        <v>1120</v>
      </c>
      <c r="Y44" s="1220">
        <f t="shared" si="9"/>
        <v>0</v>
      </c>
      <c r="Z44" s="1220">
        <f t="shared" si="9"/>
        <v>0</v>
      </c>
      <c r="AA44" s="1220">
        <f t="shared" si="9"/>
        <v>0</v>
      </c>
      <c r="AB44" s="1220">
        <f t="shared" si="9"/>
        <v>0</v>
      </c>
      <c r="AC44" s="1220">
        <f t="shared" si="9"/>
        <v>0</v>
      </c>
      <c r="AD44" s="1220">
        <f t="shared" si="9"/>
        <v>0</v>
      </c>
      <c r="AE44" s="1220">
        <f t="shared" si="9"/>
        <v>0</v>
      </c>
      <c r="AF44" s="1220"/>
      <c r="AG44" s="1279"/>
    </row>
    <row r="45" spans="1:33" s="81" customFormat="1" ht="18" x14ac:dyDescent="0.35">
      <c r="A45" s="87" t="s">
        <v>29</v>
      </c>
      <c r="B45" s="87"/>
      <c r="C45" s="87"/>
      <c r="D45" s="87"/>
      <c r="E45" s="87"/>
      <c r="F45" s="1209" t="e">
        <v>#DIV/0!</v>
      </c>
      <c r="G45" s="1209" t="e">
        <v>#DIV/0!</v>
      </c>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1279"/>
    </row>
    <row r="46" spans="1:33" s="81" customFormat="1" ht="36" x14ac:dyDescent="0.35">
      <c r="A46" s="1323" t="s">
        <v>93</v>
      </c>
      <c r="B46" s="1210">
        <f>H46+J46+L46+N46+P46+R46+T46+V46+X46+Z46+AB46+AD46</f>
        <v>1820</v>
      </c>
      <c r="C46" s="1210">
        <f>H46+J46+L46+N46+P46+R46+T46+V46</f>
        <v>700</v>
      </c>
      <c r="D46" s="1210">
        <v>1151.1500000000001</v>
      </c>
      <c r="E46" s="1210">
        <f>I46+K46+M46+O46+Q46+S46</f>
        <v>0</v>
      </c>
      <c r="F46" s="1209">
        <v>0</v>
      </c>
      <c r="G46" s="1209" t="e">
        <v>#DIV/0!</v>
      </c>
      <c r="H46" s="1212">
        <v>0</v>
      </c>
      <c r="I46" s="1212">
        <v>0</v>
      </c>
      <c r="J46" s="1212">
        <v>0</v>
      </c>
      <c r="K46" s="1212">
        <v>0</v>
      </c>
      <c r="L46" s="1212">
        <v>0</v>
      </c>
      <c r="M46" s="1212">
        <v>0</v>
      </c>
      <c r="N46" s="1212">
        <v>0</v>
      </c>
      <c r="O46" s="1212">
        <v>0</v>
      </c>
      <c r="P46" s="1212">
        <v>0</v>
      </c>
      <c r="Q46" s="1212">
        <v>0</v>
      </c>
      <c r="R46" s="1212">
        <v>0</v>
      </c>
      <c r="S46" s="1212">
        <v>0</v>
      </c>
      <c r="T46" s="1212">
        <v>0</v>
      </c>
      <c r="U46" s="1212">
        <v>0</v>
      </c>
      <c r="V46" s="1212">
        <v>700</v>
      </c>
      <c r="W46" s="1212">
        <v>0</v>
      </c>
      <c r="X46" s="1212">
        <v>1120</v>
      </c>
      <c r="Y46" s="1212">
        <v>0</v>
      </c>
      <c r="Z46" s="1212">
        <v>0</v>
      </c>
      <c r="AA46" s="1212">
        <v>0</v>
      </c>
      <c r="AB46" s="1212">
        <v>0</v>
      </c>
      <c r="AC46" s="1212">
        <v>0</v>
      </c>
      <c r="AD46" s="1212">
        <v>0</v>
      </c>
      <c r="AE46" s="1212">
        <v>0</v>
      </c>
      <c r="AF46" s="1212"/>
      <c r="AG46" s="1279"/>
    </row>
    <row r="47" spans="1:33" s="81" customFormat="1" ht="18" x14ac:dyDescent="0.35">
      <c r="A47" s="87" t="s">
        <v>28</v>
      </c>
      <c r="B47" s="87"/>
      <c r="C47" s="87"/>
      <c r="D47" s="87"/>
      <c r="E47" s="87"/>
      <c r="F47" s="1209" t="e">
        <v>#DIV/0!</v>
      </c>
      <c r="G47" s="1209" t="e">
        <v>#DIV/0!</v>
      </c>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1279"/>
    </row>
    <row r="48" spans="1:33" s="81" customFormat="1" ht="36" x14ac:dyDescent="0.35">
      <c r="A48" s="1221" t="s">
        <v>94</v>
      </c>
      <c r="B48" s="87"/>
      <c r="C48" s="87"/>
      <c r="D48" s="87"/>
      <c r="E48" s="87"/>
      <c r="F48" s="1209"/>
      <c r="G48" s="1209"/>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1279"/>
    </row>
    <row r="49" spans="1:33" s="81" customFormat="1" ht="18" x14ac:dyDescent="0.35">
      <c r="A49" s="1221" t="s">
        <v>95</v>
      </c>
      <c r="B49" s="87"/>
      <c r="C49" s="87"/>
      <c r="D49" s="87"/>
      <c r="E49" s="87"/>
      <c r="F49" s="1209"/>
      <c r="G49" s="1209"/>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1279"/>
    </row>
    <row r="50" spans="1:33" s="81" customFormat="1" ht="249" customHeight="1" x14ac:dyDescent="0.3">
      <c r="A50" s="1207" t="s">
        <v>100</v>
      </c>
      <c r="B50" s="1222">
        <f>B51</f>
        <v>8125.28</v>
      </c>
      <c r="C50" s="1222">
        <f>C51</f>
        <v>5829.5599999999995</v>
      </c>
      <c r="D50" s="1222">
        <f>D51</f>
        <v>5954.6</v>
      </c>
      <c r="E50" s="1222">
        <f>E51</f>
        <v>5267.28</v>
      </c>
      <c r="F50" s="1222">
        <v>13.282707530691376</v>
      </c>
      <c r="G50" s="1222">
        <v>87.868159244751126</v>
      </c>
      <c r="H50" s="1209">
        <f t="shared" ref="H50:AE50" si="10">H51</f>
        <v>682.13</v>
      </c>
      <c r="I50" s="1209">
        <f t="shared" si="10"/>
        <v>566.94000000000005</v>
      </c>
      <c r="J50" s="1209">
        <f t="shared" si="10"/>
        <v>536.14</v>
      </c>
      <c r="K50" s="1209">
        <f t="shared" si="10"/>
        <v>491.07</v>
      </c>
      <c r="L50" s="1209">
        <f t="shared" si="10"/>
        <v>416.36</v>
      </c>
      <c r="M50" s="1209">
        <f t="shared" si="10"/>
        <v>339.92</v>
      </c>
      <c r="N50" s="1209">
        <f t="shared" si="10"/>
        <v>1002.16</v>
      </c>
      <c r="O50" s="1209">
        <f t="shared" si="10"/>
        <v>1035.1300000000001</v>
      </c>
      <c r="P50" s="1209">
        <f t="shared" si="10"/>
        <v>531.32000000000005</v>
      </c>
      <c r="Q50" s="1209">
        <f t="shared" si="10"/>
        <v>468.6</v>
      </c>
      <c r="R50" s="1209">
        <f t="shared" si="10"/>
        <v>596.94000000000005</v>
      </c>
      <c r="S50" s="1209">
        <f t="shared" si="10"/>
        <v>526.84</v>
      </c>
      <c r="T50" s="1209">
        <f t="shared" si="10"/>
        <v>1344.85</v>
      </c>
      <c r="U50" s="1209">
        <f t="shared" si="10"/>
        <v>1265.5</v>
      </c>
      <c r="V50" s="1209">
        <f t="shared" si="10"/>
        <v>719.66</v>
      </c>
      <c r="W50" s="1209">
        <f t="shared" si="10"/>
        <v>573.28</v>
      </c>
      <c r="X50" s="1209">
        <f t="shared" si="10"/>
        <v>415.85</v>
      </c>
      <c r="Y50" s="1209">
        <f t="shared" si="10"/>
        <v>0</v>
      </c>
      <c r="Z50" s="1209">
        <f t="shared" si="10"/>
        <v>699.45</v>
      </c>
      <c r="AA50" s="1209">
        <f t="shared" si="10"/>
        <v>0</v>
      </c>
      <c r="AB50" s="1209">
        <f t="shared" si="10"/>
        <v>494.16</v>
      </c>
      <c r="AC50" s="1209">
        <f t="shared" si="10"/>
        <v>0</v>
      </c>
      <c r="AD50" s="1209">
        <f t="shared" si="10"/>
        <v>686.26</v>
      </c>
      <c r="AE50" s="1209">
        <f t="shared" si="10"/>
        <v>0</v>
      </c>
      <c r="AF50" s="1223" t="s">
        <v>687</v>
      </c>
      <c r="AG50" s="1279"/>
    </row>
    <row r="51" spans="1:33" s="81" customFormat="1" ht="18" x14ac:dyDescent="0.35">
      <c r="A51" s="1188" t="s">
        <v>26</v>
      </c>
      <c r="B51" s="1224">
        <f>B53</f>
        <v>8125.28</v>
      </c>
      <c r="C51" s="1224">
        <f>C53</f>
        <v>5829.5599999999995</v>
      </c>
      <c r="D51" s="1224">
        <f>D53</f>
        <v>5954.6</v>
      </c>
      <c r="E51" s="1224">
        <f>E53</f>
        <v>5267.28</v>
      </c>
      <c r="F51" s="1222">
        <v>13.282707530691376</v>
      </c>
      <c r="G51" s="1222">
        <v>87.868159244751126</v>
      </c>
      <c r="H51" s="1212">
        <f t="shared" ref="H51:AE51" si="11">H53</f>
        <v>682.13</v>
      </c>
      <c r="I51" s="1212">
        <f t="shared" si="11"/>
        <v>566.94000000000005</v>
      </c>
      <c r="J51" s="1212">
        <f t="shared" si="11"/>
        <v>536.14</v>
      </c>
      <c r="K51" s="1212">
        <f t="shared" si="11"/>
        <v>491.07</v>
      </c>
      <c r="L51" s="1212">
        <f t="shared" si="11"/>
        <v>416.36</v>
      </c>
      <c r="M51" s="1212">
        <f t="shared" si="11"/>
        <v>339.92</v>
      </c>
      <c r="N51" s="1212">
        <f t="shared" si="11"/>
        <v>1002.16</v>
      </c>
      <c r="O51" s="1212">
        <f t="shared" si="11"/>
        <v>1035.1300000000001</v>
      </c>
      <c r="P51" s="1212">
        <f t="shared" si="11"/>
        <v>531.32000000000005</v>
      </c>
      <c r="Q51" s="1212">
        <f t="shared" si="11"/>
        <v>468.6</v>
      </c>
      <c r="R51" s="1212">
        <f t="shared" si="11"/>
        <v>596.94000000000005</v>
      </c>
      <c r="S51" s="1212">
        <f t="shared" si="11"/>
        <v>526.84</v>
      </c>
      <c r="T51" s="1212">
        <f t="shared" si="11"/>
        <v>1344.85</v>
      </c>
      <c r="U51" s="1212">
        <f t="shared" si="11"/>
        <v>1265.5</v>
      </c>
      <c r="V51" s="1212">
        <f t="shared" si="11"/>
        <v>719.66</v>
      </c>
      <c r="W51" s="1212">
        <f t="shared" si="11"/>
        <v>573.28</v>
      </c>
      <c r="X51" s="1212">
        <f t="shared" si="11"/>
        <v>415.85</v>
      </c>
      <c r="Y51" s="1212">
        <f t="shared" si="11"/>
        <v>0</v>
      </c>
      <c r="Z51" s="1212">
        <f t="shared" si="11"/>
        <v>699.45</v>
      </c>
      <c r="AA51" s="1212">
        <f t="shared" si="11"/>
        <v>0</v>
      </c>
      <c r="AB51" s="1212">
        <f t="shared" si="11"/>
        <v>494.16</v>
      </c>
      <c r="AC51" s="1212">
        <f t="shared" si="11"/>
        <v>0</v>
      </c>
      <c r="AD51" s="1212">
        <f t="shared" si="11"/>
        <v>686.26</v>
      </c>
      <c r="AE51" s="1212">
        <f t="shared" si="11"/>
        <v>0</v>
      </c>
      <c r="AF51" s="1212"/>
      <c r="AG51" s="1279"/>
    </row>
    <row r="52" spans="1:33" s="81" customFormat="1" ht="18" x14ac:dyDescent="0.35">
      <c r="A52" s="87" t="s">
        <v>29</v>
      </c>
      <c r="B52" s="87"/>
      <c r="C52" s="87"/>
      <c r="D52" s="87"/>
      <c r="E52" s="87"/>
      <c r="F52" s="1222" t="e">
        <v>#DIV/0!</v>
      </c>
      <c r="G52" s="1222" t="e">
        <v>#DIV/0!</v>
      </c>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1279"/>
    </row>
    <row r="53" spans="1:33" s="81" customFormat="1" ht="339" customHeight="1" x14ac:dyDescent="0.35">
      <c r="A53" s="87" t="s">
        <v>93</v>
      </c>
      <c r="B53" s="1224">
        <f>H53+J53+L53+N53+P53+R53+T53+V53+X53+Z53+AB53+AD53</f>
        <v>8125.28</v>
      </c>
      <c r="C53" s="1224">
        <f>H53+J53+L53+N53+P53+R53+T53+V53</f>
        <v>5829.5599999999995</v>
      </c>
      <c r="D53" s="1224">
        <v>5954.6</v>
      </c>
      <c r="E53" s="1224">
        <f>I53+K53+M53+O53+Q53+S53+U53+W53</f>
        <v>5267.28</v>
      </c>
      <c r="F53" s="1222">
        <f>E53/B53*100</f>
        <v>64.825827540712439</v>
      </c>
      <c r="G53" s="1222">
        <f>E53/C53*100</f>
        <v>90.354675138432412</v>
      </c>
      <c r="H53" s="1212">
        <v>682.13</v>
      </c>
      <c r="I53" s="1212">
        <v>566.94000000000005</v>
      </c>
      <c r="J53" s="1212">
        <v>536.14</v>
      </c>
      <c r="K53" s="1212">
        <v>491.07</v>
      </c>
      <c r="L53" s="1212">
        <v>416.36</v>
      </c>
      <c r="M53" s="1212">
        <v>339.92</v>
      </c>
      <c r="N53" s="1212">
        <v>1002.16</v>
      </c>
      <c r="O53" s="1212">
        <v>1035.1300000000001</v>
      </c>
      <c r="P53" s="1212">
        <v>531.32000000000005</v>
      </c>
      <c r="Q53" s="1212">
        <v>468.6</v>
      </c>
      <c r="R53" s="1212">
        <v>596.94000000000005</v>
      </c>
      <c r="S53" s="1212">
        <v>526.84</v>
      </c>
      <c r="T53" s="1212">
        <v>1344.85</v>
      </c>
      <c r="U53" s="1212">
        <v>1265.5</v>
      </c>
      <c r="V53" s="1212">
        <v>719.66</v>
      </c>
      <c r="W53" s="1212">
        <v>573.28</v>
      </c>
      <c r="X53" s="1212">
        <v>415.85</v>
      </c>
      <c r="Y53" s="1212"/>
      <c r="Z53" s="1212">
        <v>699.45</v>
      </c>
      <c r="AA53" s="1212"/>
      <c r="AB53" s="1212">
        <v>494.16</v>
      </c>
      <c r="AC53" s="1212"/>
      <c r="AD53" s="1212">
        <v>686.26</v>
      </c>
      <c r="AE53" s="1212"/>
      <c r="AF53" s="1215" t="s">
        <v>684</v>
      </c>
      <c r="AG53" s="1279"/>
    </row>
    <row r="54" spans="1:33" s="81" customFormat="1" ht="18" x14ac:dyDescent="0.35">
      <c r="A54" s="87" t="s">
        <v>28</v>
      </c>
      <c r="B54" s="87"/>
      <c r="C54" s="87"/>
      <c r="D54" s="87"/>
      <c r="E54" s="87"/>
      <c r="F54" s="1222" t="e">
        <v>#DIV/0!</v>
      </c>
      <c r="G54" s="1222" t="e">
        <v>#DIV/0!</v>
      </c>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1279"/>
    </row>
    <row r="55" spans="1:33" s="81" customFormat="1" ht="36" x14ac:dyDescent="0.35">
      <c r="A55" s="87" t="s">
        <v>94</v>
      </c>
      <c r="B55" s="87"/>
      <c r="C55" s="87"/>
      <c r="D55" s="87"/>
      <c r="E55" s="87"/>
      <c r="F55" s="87"/>
      <c r="G55" s="87"/>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1279"/>
    </row>
    <row r="56" spans="1:33" s="81" customFormat="1" ht="18" x14ac:dyDescent="0.35">
      <c r="A56" s="87" t="s">
        <v>95</v>
      </c>
      <c r="B56" s="87"/>
      <c r="C56" s="87"/>
      <c r="D56" s="87"/>
      <c r="E56" s="87"/>
      <c r="F56" s="87"/>
      <c r="G56" s="87"/>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1279"/>
    </row>
    <row r="57" spans="1:33" s="81" customFormat="1" ht="316.5" customHeight="1" x14ac:dyDescent="0.35">
      <c r="A57" s="1218" t="s">
        <v>101</v>
      </c>
      <c r="B57" s="1208">
        <f>B58</f>
        <v>28913.95</v>
      </c>
      <c r="C57" s="1208">
        <f>C58</f>
        <v>661.26</v>
      </c>
      <c r="D57" s="1208">
        <f>D58</f>
        <v>601.20000000000005</v>
      </c>
      <c r="E57" s="1208">
        <f>E58</f>
        <v>601.18000000000006</v>
      </c>
      <c r="F57" s="1208">
        <v>0.23525017379184401</v>
      </c>
      <c r="G57" s="1208">
        <v>78.617660656495588</v>
      </c>
      <c r="H57" s="1209">
        <f t="shared" ref="H57:AE57" si="12">H58</f>
        <v>10.82</v>
      </c>
      <c r="I57" s="1209">
        <f t="shared" si="12"/>
        <v>10.77</v>
      </c>
      <c r="J57" s="1209">
        <f t="shared" si="12"/>
        <v>75.7</v>
      </c>
      <c r="K57" s="1209">
        <f t="shared" si="12"/>
        <v>57.25</v>
      </c>
      <c r="L57" s="1209">
        <f t="shared" si="12"/>
        <v>48.94</v>
      </c>
      <c r="M57" s="1209">
        <f t="shared" si="12"/>
        <v>39.33</v>
      </c>
      <c r="N57" s="1209">
        <f t="shared" si="12"/>
        <v>48.94</v>
      </c>
      <c r="O57" s="1209">
        <f t="shared" si="12"/>
        <v>38.26</v>
      </c>
      <c r="P57" s="1209">
        <f t="shared" si="12"/>
        <v>2221.2400000000002</v>
      </c>
      <c r="Q57" s="1209">
        <f t="shared" si="12"/>
        <v>2225.54</v>
      </c>
      <c r="R57" s="1209">
        <f t="shared" si="12"/>
        <v>48.94</v>
      </c>
      <c r="S57" s="1209">
        <f t="shared" si="12"/>
        <v>49.35</v>
      </c>
      <c r="T57" s="1209">
        <f t="shared" si="12"/>
        <v>48.94</v>
      </c>
      <c r="U57" s="1209">
        <f t="shared" si="12"/>
        <v>36.979999999999997</v>
      </c>
      <c r="V57" s="1209">
        <f t="shared" si="12"/>
        <v>48.94</v>
      </c>
      <c r="W57" s="1209">
        <f t="shared" si="12"/>
        <v>34.799999999999997</v>
      </c>
      <c r="X57" s="1209">
        <f t="shared" si="12"/>
        <v>48.94</v>
      </c>
      <c r="Y57" s="1209">
        <f t="shared" si="12"/>
        <v>0</v>
      </c>
      <c r="Z57" s="1209">
        <f t="shared" si="12"/>
        <v>48.94</v>
      </c>
      <c r="AA57" s="1209">
        <f t="shared" si="12"/>
        <v>0</v>
      </c>
      <c r="AB57" s="1209">
        <f t="shared" si="12"/>
        <v>48.94</v>
      </c>
      <c r="AC57" s="1209">
        <f t="shared" si="12"/>
        <v>0</v>
      </c>
      <c r="AD57" s="1209">
        <f t="shared" si="12"/>
        <v>26214.67</v>
      </c>
      <c r="AE57" s="1209">
        <f t="shared" si="12"/>
        <v>0</v>
      </c>
      <c r="AF57" s="1215" t="s">
        <v>671</v>
      </c>
      <c r="AG57" s="1279"/>
    </row>
    <row r="58" spans="1:33" s="81" customFormat="1" ht="18" x14ac:dyDescent="0.35">
      <c r="A58" s="1188" t="s">
        <v>26</v>
      </c>
      <c r="B58" s="1210">
        <f>B60+B61</f>
        <v>28913.95</v>
      </c>
      <c r="C58" s="1210">
        <f>C60+C61</f>
        <v>661.26</v>
      </c>
      <c r="D58" s="1210">
        <f>D60+D61</f>
        <v>601.20000000000005</v>
      </c>
      <c r="E58" s="1210">
        <f>E60+E61</f>
        <v>601.18000000000006</v>
      </c>
      <c r="F58" s="1208">
        <v>0.23525017379184401</v>
      </c>
      <c r="G58" s="1208">
        <v>78.617660656495588</v>
      </c>
      <c r="H58" s="1217">
        <f t="shared" ref="H58:AE58" si="13">H60+H61</f>
        <v>10.82</v>
      </c>
      <c r="I58" s="1217">
        <f t="shared" si="13"/>
        <v>10.77</v>
      </c>
      <c r="J58" s="1217">
        <f t="shared" si="13"/>
        <v>75.7</v>
      </c>
      <c r="K58" s="1217">
        <f t="shared" si="13"/>
        <v>57.25</v>
      </c>
      <c r="L58" s="1217">
        <f t="shared" si="13"/>
        <v>48.94</v>
      </c>
      <c r="M58" s="1217">
        <f t="shared" si="13"/>
        <v>39.33</v>
      </c>
      <c r="N58" s="1217">
        <f t="shared" si="13"/>
        <v>48.94</v>
      </c>
      <c r="O58" s="1217">
        <f t="shared" si="13"/>
        <v>38.26</v>
      </c>
      <c r="P58" s="1217">
        <f t="shared" si="13"/>
        <v>2221.2400000000002</v>
      </c>
      <c r="Q58" s="1217">
        <f t="shared" si="13"/>
        <v>2225.54</v>
      </c>
      <c r="R58" s="1217">
        <f t="shared" si="13"/>
        <v>48.94</v>
      </c>
      <c r="S58" s="1217">
        <f t="shared" si="13"/>
        <v>49.35</v>
      </c>
      <c r="T58" s="1217">
        <f t="shared" si="13"/>
        <v>48.94</v>
      </c>
      <c r="U58" s="1217">
        <f t="shared" si="13"/>
        <v>36.979999999999997</v>
      </c>
      <c r="V58" s="1217">
        <f t="shared" si="13"/>
        <v>48.94</v>
      </c>
      <c r="W58" s="1217">
        <f t="shared" si="13"/>
        <v>34.799999999999997</v>
      </c>
      <c r="X58" s="1217">
        <f t="shared" si="13"/>
        <v>48.94</v>
      </c>
      <c r="Y58" s="1217">
        <f t="shared" si="13"/>
        <v>0</v>
      </c>
      <c r="Z58" s="1217">
        <f t="shared" si="13"/>
        <v>48.94</v>
      </c>
      <c r="AA58" s="1217">
        <f t="shared" si="13"/>
        <v>0</v>
      </c>
      <c r="AB58" s="1217">
        <f t="shared" si="13"/>
        <v>48.94</v>
      </c>
      <c r="AC58" s="1217">
        <f t="shared" si="13"/>
        <v>0</v>
      </c>
      <c r="AD58" s="1217">
        <f t="shared" si="13"/>
        <v>26214.67</v>
      </c>
      <c r="AE58" s="1217">
        <f t="shared" si="13"/>
        <v>0</v>
      </c>
      <c r="AF58" s="1217"/>
      <c r="AG58" s="1279"/>
    </row>
    <row r="59" spans="1:33" s="81" customFormat="1" ht="18" x14ac:dyDescent="0.35">
      <c r="A59" s="87" t="s">
        <v>29</v>
      </c>
      <c r="B59" s="87"/>
      <c r="C59" s="87"/>
      <c r="D59" s="87"/>
      <c r="E59" s="87"/>
      <c r="F59" s="1208"/>
      <c r="G59" s="120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1279"/>
    </row>
    <row r="60" spans="1:33" s="81" customFormat="1" ht="36" x14ac:dyDescent="0.35">
      <c r="A60" s="87" t="s">
        <v>93</v>
      </c>
      <c r="B60" s="1210">
        <f>B67+B74</f>
        <v>25260.75</v>
      </c>
      <c r="C60" s="1210">
        <f>C74</f>
        <v>380.15999999999997</v>
      </c>
      <c r="D60" s="1210">
        <f>D74</f>
        <v>320.10000000000002</v>
      </c>
      <c r="E60" s="1210">
        <f>E74</f>
        <v>320.08</v>
      </c>
      <c r="F60" s="1208">
        <v>0.26927203125804111</v>
      </c>
      <c r="G60" s="1208">
        <v>78.617660656495588</v>
      </c>
      <c r="H60" s="1212">
        <f t="shared" ref="H60:AE60" si="14">H67+H74</f>
        <v>10.82</v>
      </c>
      <c r="I60" s="1212">
        <f t="shared" si="14"/>
        <v>10.77</v>
      </c>
      <c r="J60" s="1212">
        <f t="shared" si="14"/>
        <v>75.7</v>
      </c>
      <c r="K60" s="1212">
        <f t="shared" si="14"/>
        <v>57.25</v>
      </c>
      <c r="L60" s="1212">
        <f t="shared" si="14"/>
        <v>48.94</v>
      </c>
      <c r="M60" s="1212">
        <f t="shared" si="14"/>
        <v>39.33</v>
      </c>
      <c r="N60" s="1212">
        <f t="shared" si="14"/>
        <v>48.94</v>
      </c>
      <c r="O60" s="1212">
        <f t="shared" si="14"/>
        <v>38.26</v>
      </c>
      <c r="P60" s="1212">
        <f t="shared" si="14"/>
        <v>1940.14</v>
      </c>
      <c r="Q60" s="1212">
        <f t="shared" si="14"/>
        <v>1944.4399999999998</v>
      </c>
      <c r="R60" s="1212">
        <f t="shared" si="14"/>
        <v>48.94</v>
      </c>
      <c r="S60" s="1212">
        <f t="shared" si="14"/>
        <v>49.35</v>
      </c>
      <c r="T60" s="1212">
        <f t="shared" si="14"/>
        <v>48.94</v>
      </c>
      <c r="U60" s="1212">
        <f t="shared" si="14"/>
        <v>36.979999999999997</v>
      </c>
      <c r="V60" s="1212">
        <f t="shared" si="14"/>
        <v>48.94</v>
      </c>
      <c r="W60" s="1212">
        <f t="shared" si="14"/>
        <v>34.799999999999997</v>
      </c>
      <c r="X60" s="1212">
        <f t="shared" si="14"/>
        <v>48.94</v>
      </c>
      <c r="Y60" s="1212">
        <f t="shared" si="14"/>
        <v>0</v>
      </c>
      <c r="Z60" s="1212">
        <f t="shared" si="14"/>
        <v>48.94</v>
      </c>
      <c r="AA60" s="1212">
        <f t="shared" si="14"/>
        <v>0</v>
      </c>
      <c r="AB60" s="1212">
        <f t="shared" si="14"/>
        <v>48.94</v>
      </c>
      <c r="AC60" s="1212">
        <f t="shared" si="14"/>
        <v>0</v>
      </c>
      <c r="AD60" s="1212">
        <f t="shared" si="14"/>
        <v>22842.57</v>
      </c>
      <c r="AE60" s="1212">
        <f t="shared" si="14"/>
        <v>0</v>
      </c>
      <c r="AF60" s="1212"/>
      <c r="AG60" s="1279"/>
    </row>
    <row r="61" spans="1:33" s="81" customFormat="1" ht="18" x14ac:dyDescent="0.35">
      <c r="A61" s="87" t="s">
        <v>28</v>
      </c>
      <c r="B61" s="1210">
        <f>B68</f>
        <v>3653.2</v>
      </c>
      <c r="C61" s="1210">
        <f>C68</f>
        <v>281.10000000000002</v>
      </c>
      <c r="D61" s="1210">
        <f>D68</f>
        <v>281.10000000000002</v>
      </c>
      <c r="E61" s="1210">
        <f>E68</f>
        <v>281.10000000000002</v>
      </c>
      <c r="F61" s="1208">
        <v>0</v>
      </c>
      <c r="G61" s="1208" t="e">
        <v>#DIV/0!</v>
      </c>
      <c r="H61" s="1220">
        <f t="shared" ref="H61:AE61" si="15">H68</f>
        <v>0</v>
      </c>
      <c r="I61" s="1220">
        <f t="shared" si="15"/>
        <v>0</v>
      </c>
      <c r="J61" s="1220">
        <f t="shared" si="15"/>
        <v>0</v>
      </c>
      <c r="K61" s="1220">
        <f t="shared" si="15"/>
        <v>0</v>
      </c>
      <c r="L61" s="1220">
        <f t="shared" si="15"/>
        <v>0</v>
      </c>
      <c r="M61" s="1220">
        <f t="shared" si="15"/>
        <v>0</v>
      </c>
      <c r="N61" s="1220">
        <f t="shared" si="15"/>
        <v>0</v>
      </c>
      <c r="O61" s="1220">
        <f t="shared" si="15"/>
        <v>0</v>
      </c>
      <c r="P61" s="1220">
        <f t="shared" si="15"/>
        <v>281.10000000000002</v>
      </c>
      <c r="Q61" s="1220">
        <f t="shared" si="15"/>
        <v>281.10000000000002</v>
      </c>
      <c r="R61" s="1220">
        <f t="shared" si="15"/>
        <v>0</v>
      </c>
      <c r="S61" s="1220">
        <f t="shared" si="15"/>
        <v>0</v>
      </c>
      <c r="T61" s="1220">
        <f t="shared" si="15"/>
        <v>0</v>
      </c>
      <c r="U61" s="1220">
        <f t="shared" si="15"/>
        <v>0</v>
      </c>
      <c r="V61" s="1220">
        <f t="shared" si="15"/>
        <v>0</v>
      </c>
      <c r="W61" s="1220">
        <f t="shared" si="15"/>
        <v>0</v>
      </c>
      <c r="X61" s="1220">
        <f t="shared" si="15"/>
        <v>0</v>
      </c>
      <c r="Y61" s="1220">
        <f t="shared" si="15"/>
        <v>0</v>
      </c>
      <c r="Z61" s="1220">
        <f t="shared" si="15"/>
        <v>0</v>
      </c>
      <c r="AA61" s="1220">
        <f t="shared" si="15"/>
        <v>0</v>
      </c>
      <c r="AB61" s="1220">
        <f t="shared" si="15"/>
        <v>0</v>
      </c>
      <c r="AC61" s="1220">
        <f t="shared" si="15"/>
        <v>0</v>
      </c>
      <c r="AD61" s="1220">
        <f t="shared" si="15"/>
        <v>3372.1</v>
      </c>
      <c r="AE61" s="1220">
        <f t="shared" si="15"/>
        <v>0</v>
      </c>
      <c r="AF61" s="1220"/>
      <c r="AG61" s="1279"/>
    </row>
    <row r="62" spans="1:33" s="81" customFormat="1" ht="36" x14ac:dyDescent="0.35">
      <c r="A62" s="87" t="s">
        <v>94</v>
      </c>
      <c r="B62" s="87"/>
      <c r="C62" s="87"/>
      <c r="D62" s="87"/>
      <c r="E62" s="87"/>
      <c r="F62" s="87"/>
      <c r="G62" s="87"/>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1279"/>
    </row>
    <row r="63" spans="1:33" s="81" customFormat="1" ht="18" x14ac:dyDescent="0.35">
      <c r="A63" s="87" t="s">
        <v>95</v>
      </c>
      <c r="B63" s="87"/>
      <c r="C63" s="87"/>
      <c r="D63" s="87"/>
      <c r="E63" s="87"/>
      <c r="F63" s="87"/>
      <c r="G63" s="87"/>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1279"/>
    </row>
    <row r="64" spans="1:33" s="81" customFormat="1" ht="126.75" customHeight="1" x14ac:dyDescent="0.35">
      <c r="A64" s="1188" t="s">
        <v>102</v>
      </c>
      <c r="B64" s="1208">
        <f>B65</f>
        <v>28237.9</v>
      </c>
      <c r="C64" s="1208">
        <f>C65</f>
        <v>2172.3000000000002</v>
      </c>
      <c r="D64" s="1208">
        <f>D65</f>
        <v>22974.699999999997</v>
      </c>
      <c r="E64" s="1208">
        <f>E65</f>
        <v>2172.1999999999998</v>
      </c>
      <c r="F64" s="1208">
        <v>0</v>
      </c>
      <c r="G64" s="1208" t="e">
        <v>#DIV/0!</v>
      </c>
      <c r="H64" s="1208">
        <f t="shared" ref="H64:AE64" si="16">H65</f>
        <v>0</v>
      </c>
      <c r="I64" s="1208">
        <f t="shared" si="16"/>
        <v>0</v>
      </c>
      <c r="J64" s="1208">
        <f t="shared" si="16"/>
        <v>0</v>
      </c>
      <c r="K64" s="1208">
        <f t="shared" si="16"/>
        <v>0</v>
      </c>
      <c r="L64" s="1208">
        <f t="shared" si="16"/>
        <v>0</v>
      </c>
      <c r="M64" s="1208">
        <f t="shared" si="16"/>
        <v>0</v>
      </c>
      <c r="N64" s="1208">
        <f t="shared" si="16"/>
        <v>0</v>
      </c>
      <c r="O64" s="1208">
        <f t="shared" si="16"/>
        <v>0</v>
      </c>
      <c r="P64" s="1208">
        <f t="shared" si="16"/>
        <v>2172.3000000000002</v>
      </c>
      <c r="Q64" s="1208">
        <f t="shared" si="16"/>
        <v>2172.1999999999998</v>
      </c>
      <c r="R64" s="1208">
        <f t="shared" si="16"/>
        <v>0</v>
      </c>
      <c r="S64" s="1208">
        <f t="shared" si="16"/>
        <v>0</v>
      </c>
      <c r="T64" s="1208">
        <f t="shared" si="16"/>
        <v>0</v>
      </c>
      <c r="U64" s="1208">
        <f t="shared" si="16"/>
        <v>0</v>
      </c>
      <c r="V64" s="1208">
        <f t="shared" si="16"/>
        <v>0</v>
      </c>
      <c r="W64" s="1208">
        <f t="shared" si="16"/>
        <v>0</v>
      </c>
      <c r="X64" s="1208">
        <f t="shared" si="16"/>
        <v>0</v>
      </c>
      <c r="Y64" s="1208">
        <f t="shared" si="16"/>
        <v>0</v>
      </c>
      <c r="Z64" s="1208">
        <f t="shared" si="16"/>
        <v>0</v>
      </c>
      <c r="AA64" s="1208">
        <f t="shared" si="16"/>
        <v>0</v>
      </c>
      <c r="AB64" s="1208">
        <f t="shared" si="16"/>
        <v>0</v>
      </c>
      <c r="AC64" s="1208">
        <f t="shared" si="16"/>
        <v>0</v>
      </c>
      <c r="AD64" s="1208">
        <f t="shared" si="16"/>
        <v>26065.599999999999</v>
      </c>
      <c r="AE64" s="1208">
        <f t="shared" si="16"/>
        <v>0</v>
      </c>
      <c r="AF64" s="1025"/>
      <c r="AG64" s="1279"/>
    </row>
    <row r="65" spans="1:33" s="81" customFormat="1" ht="18" x14ac:dyDescent="0.35">
      <c r="A65" s="1188" t="s">
        <v>26</v>
      </c>
      <c r="B65" s="1210">
        <f>B67+B68</f>
        <v>28237.9</v>
      </c>
      <c r="C65" s="1210">
        <f>C67+C68</f>
        <v>2172.3000000000002</v>
      </c>
      <c r="D65" s="1210">
        <f>D67+D68</f>
        <v>22974.699999999997</v>
      </c>
      <c r="E65" s="1210">
        <f>E67+E68</f>
        <v>2172.1999999999998</v>
      </c>
      <c r="F65" s="1208">
        <v>0</v>
      </c>
      <c r="G65" s="1208" t="e">
        <v>#DIV/0!</v>
      </c>
      <c r="H65" s="1210">
        <f t="shared" ref="H65:AE65" si="17">H67+H68</f>
        <v>0</v>
      </c>
      <c r="I65" s="1210">
        <f t="shared" si="17"/>
        <v>0</v>
      </c>
      <c r="J65" s="1210">
        <f t="shared" si="17"/>
        <v>0</v>
      </c>
      <c r="K65" s="1210">
        <f t="shared" si="17"/>
        <v>0</v>
      </c>
      <c r="L65" s="1210">
        <f t="shared" si="17"/>
        <v>0</v>
      </c>
      <c r="M65" s="1210">
        <f t="shared" si="17"/>
        <v>0</v>
      </c>
      <c r="N65" s="1210">
        <f t="shared" si="17"/>
        <v>0</v>
      </c>
      <c r="O65" s="1210">
        <f t="shared" si="17"/>
        <v>0</v>
      </c>
      <c r="P65" s="1210">
        <f t="shared" si="17"/>
        <v>2172.3000000000002</v>
      </c>
      <c r="Q65" s="1210">
        <f t="shared" si="17"/>
        <v>2172.1999999999998</v>
      </c>
      <c r="R65" s="1210">
        <f t="shared" si="17"/>
        <v>0</v>
      </c>
      <c r="S65" s="1210">
        <f t="shared" si="17"/>
        <v>0</v>
      </c>
      <c r="T65" s="1210">
        <f t="shared" si="17"/>
        <v>0</v>
      </c>
      <c r="U65" s="1210">
        <f t="shared" si="17"/>
        <v>0</v>
      </c>
      <c r="V65" s="1210">
        <f t="shared" si="17"/>
        <v>0</v>
      </c>
      <c r="W65" s="1210">
        <f t="shared" si="17"/>
        <v>0</v>
      </c>
      <c r="X65" s="1210">
        <f t="shared" si="17"/>
        <v>0</v>
      </c>
      <c r="Y65" s="1210">
        <f t="shared" si="17"/>
        <v>0</v>
      </c>
      <c r="Z65" s="1210">
        <f t="shared" si="17"/>
        <v>0</v>
      </c>
      <c r="AA65" s="1210">
        <f t="shared" si="17"/>
        <v>0</v>
      </c>
      <c r="AB65" s="1210">
        <f t="shared" si="17"/>
        <v>0</v>
      </c>
      <c r="AC65" s="1210">
        <f t="shared" si="17"/>
        <v>0</v>
      </c>
      <c r="AD65" s="1210">
        <f t="shared" si="17"/>
        <v>26065.599999999999</v>
      </c>
      <c r="AE65" s="1210">
        <f t="shared" si="17"/>
        <v>0</v>
      </c>
      <c r="AF65" s="1210"/>
      <c r="AG65" s="1279"/>
    </row>
    <row r="66" spans="1:33" s="81" customFormat="1" ht="18" x14ac:dyDescent="0.35">
      <c r="A66" s="87" t="s">
        <v>29</v>
      </c>
      <c r="B66" s="87"/>
      <c r="C66" s="87"/>
      <c r="D66" s="87"/>
      <c r="E66" s="87"/>
      <c r="F66" s="1208" t="e">
        <v>#DIV/0!</v>
      </c>
      <c r="G66" s="1208" t="e">
        <v>#DIV/0!</v>
      </c>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1279"/>
    </row>
    <row r="67" spans="1:33" s="81" customFormat="1" ht="36" x14ac:dyDescent="0.35">
      <c r="A67" s="87" t="s">
        <v>93</v>
      </c>
      <c r="B67" s="1210">
        <f>H67+J67+L67+N67+P67+R67+T67+V67+X67+Z67+AB67+AD67</f>
        <v>24584.7</v>
      </c>
      <c r="C67" s="1210">
        <f>H67+J67+L67+N67+P67+R67</f>
        <v>1891.2</v>
      </c>
      <c r="D67" s="1210">
        <v>22693.599999999999</v>
      </c>
      <c r="E67" s="1210">
        <f>I67+K67+M67+O67+Q67+S67</f>
        <v>1891.1</v>
      </c>
      <c r="F67" s="1208">
        <v>0</v>
      </c>
      <c r="G67" s="1208" t="e">
        <v>#DIV/0!</v>
      </c>
      <c r="H67" s="1212">
        <v>0</v>
      </c>
      <c r="I67" s="1212">
        <v>0</v>
      </c>
      <c r="J67" s="1212">
        <v>0</v>
      </c>
      <c r="K67" s="1212">
        <v>0</v>
      </c>
      <c r="L67" s="1212">
        <v>0</v>
      </c>
      <c r="M67" s="1212">
        <v>0</v>
      </c>
      <c r="N67" s="1212">
        <v>0</v>
      </c>
      <c r="O67" s="1212">
        <v>0</v>
      </c>
      <c r="P67" s="1212">
        <v>1891.2</v>
      </c>
      <c r="Q67" s="1212">
        <v>1891.1</v>
      </c>
      <c r="R67" s="1212">
        <v>0</v>
      </c>
      <c r="S67" s="1212">
        <v>0</v>
      </c>
      <c r="T67" s="1212">
        <v>0</v>
      </c>
      <c r="U67" s="1212">
        <v>0</v>
      </c>
      <c r="V67" s="1212">
        <v>0</v>
      </c>
      <c r="W67" s="1212">
        <v>0</v>
      </c>
      <c r="X67" s="1212">
        <v>0</v>
      </c>
      <c r="Y67" s="1212"/>
      <c r="Z67" s="1212">
        <v>0</v>
      </c>
      <c r="AA67" s="1212"/>
      <c r="AB67" s="1212">
        <v>0</v>
      </c>
      <c r="AC67" s="1212"/>
      <c r="AD67" s="1212">
        <v>22693.5</v>
      </c>
      <c r="AE67" s="1212"/>
      <c r="AF67" s="1212"/>
      <c r="AG67" s="1279"/>
    </row>
    <row r="68" spans="1:33" s="81" customFormat="1" ht="18" x14ac:dyDescent="0.35">
      <c r="A68" s="87" t="s">
        <v>28</v>
      </c>
      <c r="B68" s="1210">
        <f>H68+J68+L68+N68+P68+R68+T68+V68+X68+Z68+AB68+AD68</f>
        <v>3653.2</v>
      </c>
      <c r="C68" s="1210">
        <f>H68+J68+L68+N68+P68+R68</f>
        <v>281.10000000000002</v>
      </c>
      <c r="D68" s="1210">
        <v>281.10000000000002</v>
      </c>
      <c r="E68" s="1210">
        <f>I68+K68+M68+O68+Q68+S68</f>
        <v>281.10000000000002</v>
      </c>
      <c r="F68" s="1208">
        <v>0</v>
      </c>
      <c r="G68" s="1208" t="e">
        <v>#DIV/0!</v>
      </c>
      <c r="H68" s="1212">
        <v>0</v>
      </c>
      <c r="I68" s="1212">
        <v>0</v>
      </c>
      <c r="J68" s="1212">
        <v>0</v>
      </c>
      <c r="K68" s="1212">
        <v>0</v>
      </c>
      <c r="L68" s="1212">
        <v>0</v>
      </c>
      <c r="M68" s="1212">
        <v>0</v>
      </c>
      <c r="N68" s="1212">
        <v>0</v>
      </c>
      <c r="O68" s="1212">
        <v>0</v>
      </c>
      <c r="P68" s="1212">
        <v>281.10000000000002</v>
      </c>
      <c r="Q68" s="1212">
        <v>281.10000000000002</v>
      </c>
      <c r="R68" s="1212">
        <v>0</v>
      </c>
      <c r="S68" s="1212">
        <v>0</v>
      </c>
      <c r="T68" s="1212">
        <v>0</v>
      </c>
      <c r="U68" s="1212">
        <v>0</v>
      </c>
      <c r="V68" s="1212">
        <v>0</v>
      </c>
      <c r="W68" s="1212">
        <v>0</v>
      </c>
      <c r="X68" s="1212">
        <v>0</v>
      </c>
      <c r="Y68" s="1212"/>
      <c r="Z68" s="1212">
        <v>0</v>
      </c>
      <c r="AA68" s="1212"/>
      <c r="AB68" s="1212">
        <v>0</v>
      </c>
      <c r="AC68" s="1212"/>
      <c r="AD68" s="1212">
        <v>3372.1</v>
      </c>
      <c r="AE68" s="1212"/>
      <c r="AF68" s="1212"/>
      <c r="AG68" s="1279"/>
    </row>
    <row r="69" spans="1:33" s="81" customFormat="1" ht="36" x14ac:dyDescent="0.35">
      <c r="A69" s="87" t="s">
        <v>94</v>
      </c>
      <c r="B69" s="87"/>
      <c r="C69" s="87"/>
      <c r="D69" s="87"/>
      <c r="E69" s="87"/>
      <c r="F69" s="87"/>
      <c r="G69" s="87"/>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1279"/>
    </row>
    <row r="70" spans="1:33" s="81" customFormat="1" ht="18" x14ac:dyDescent="0.35">
      <c r="A70" s="87" t="s">
        <v>95</v>
      </c>
      <c r="B70" s="87"/>
      <c r="C70" s="87"/>
      <c r="D70" s="87"/>
      <c r="E70" s="87"/>
      <c r="F70" s="87"/>
      <c r="G70" s="87"/>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1279"/>
    </row>
    <row r="71" spans="1:33" s="81" customFormat="1" ht="409.5" customHeight="1" x14ac:dyDescent="0.35">
      <c r="A71" s="1188" t="s">
        <v>103</v>
      </c>
      <c r="B71" s="1208">
        <f>B72</f>
        <v>676.05</v>
      </c>
      <c r="C71" s="1208">
        <f>C72</f>
        <v>380.15999999999997</v>
      </c>
      <c r="D71" s="1208">
        <f>D72</f>
        <v>320.10000000000002</v>
      </c>
      <c r="E71" s="1208">
        <f>E72</f>
        <v>320.08</v>
      </c>
      <c r="F71" s="1208">
        <v>10.062130177514792</v>
      </c>
      <c r="G71" s="1208">
        <v>78.617660656495588</v>
      </c>
      <c r="H71" s="1209">
        <f t="shared" ref="H71:AE71" si="18">H72</f>
        <v>10.82</v>
      </c>
      <c r="I71" s="1209">
        <f t="shared" si="18"/>
        <v>10.77</v>
      </c>
      <c r="J71" s="1209">
        <f t="shared" si="18"/>
        <v>75.7</v>
      </c>
      <c r="K71" s="1209">
        <f t="shared" si="18"/>
        <v>57.25</v>
      </c>
      <c r="L71" s="1209">
        <f t="shared" si="18"/>
        <v>48.94</v>
      </c>
      <c r="M71" s="1209">
        <f t="shared" si="18"/>
        <v>39.33</v>
      </c>
      <c r="N71" s="1209">
        <f t="shared" si="18"/>
        <v>48.94</v>
      </c>
      <c r="O71" s="1209">
        <f t="shared" si="18"/>
        <v>38.26</v>
      </c>
      <c r="P71" s="1209">
        <f t="shared" si="18"/>
        <v>48.94</v>
      </c>
      <c r="Q71" s="1209">
        <f t="shared" si="18"/>
        <v>53.34</v>
      </c>
      <c r="R71" s="1209">
        <f t="shared" si="18"/>
        <v>48.94</v>
      </c>
      <c r="S71" s="1209">
        <f t="shared" si="18"/>
        <v>49.35</v>
      </c>
      <c r="T71" s="1209">
        <f t="shared" si="18"/>
        <v>48.94</v>
      </c>
      <c r="U71" s="1209">
        <f t="shared" si="18"/>
        <v>36.979999999999997</v>
      </c>
      <c r="V71" s="1209">
        <f t="shared" si="18"/>
        <v>48.94</v>
      </c>
      <c r="W71" s="1209">
        <f t="shared" si="18"/>
        <v>34.799999999999997</v>
      </c>
      <c r="X71" s="1209">
        <f t="shared" si="18"/>
        <v>48.94</v>
      </c>
      <c r="Y71" s="1209">
        <f t="shared" si="18"/>
        <v>0</v>
      </c>
      <c r="Z71" s="1209">
        <f t="shared" si="18"/>
        <v>48.94</v>
      </c>
      <c r="AA71" s="1209">
        <f t="shared" si="18"/>
        <v>0</v>
      </c>
      <c r="AB71" s="1209">
        <f t="shared" si="18"/>
        <v>48.94</v>
      </c>
      <c r="AC71" s="1209">
        <f t="shared" si="18"/>
        <v>0</v>
      </c>
      <c r="AD71" s="1209">
        <f t="shared" si="18"/>
        <v>149.07</v>
      </c>
      <c r="AE71" s="1209">
        <f t="shared" si="18"/>
        <v>0</v>
      </c>
      <c r="AF71" s="1328" t="s">
        <v>719</v>
      </c>
      <c r="AG71" s="1279"/>
    </row>
    <row r="72" spans="1:33" s="81" customFormat="1" ht="18" x14ac:dyDescent="0.35">
      <c r="A72" s="1188" t="s">
        <v>26</v>
      </c>
      <c r="B72" s="1210">
        <f>B74</f>
        <v>676.05</v>
      </c>
      <c r="C72" s="1210">
        <f>C74</f>
        <v>380.15999999999997</v>
      </c>
      <c r="D72" s="1210">
        <f>D74</f>
        <v>320.10000000000002</v>
      </c>
      <c r="E72" s="1210">
        <f>E74</f>
        <v>320.08</v>
      </c>
      <c r="F72" s="1208">
        <v>10.062130177514792</v>
      </c>
      <c r="G72" s="1208">
        <v>78.617660656495588</v>
      </c>
      <c r="H72" s="1217">
        <f t="shared" ref="H72:AE72" si="19">H74</f>
        <v>10.82</v>
      </c>
      <c r="I72" s="1217">
        <f t="shared" si="19"/>
        <v>10.77</v>
      </c>
      <c r="J72" s="1217">
        <f t="shared" si="19"/>
        <v>75.7</v>
      </c>
      <c r="K72" s="1217">
        <f t="shared" si="19"/>
        <v>57.25</v>
      </c>
      <c r="L72" s="1217">
        <f t="shared" si="19"/>
        <v>48.94</v>
      </c>
      <c r="M72" s="1217">
        <f t="shared" si="19"/>
        <v>39.33</v>
      </c>
      <c r="N72" s="1217">
        <f t="shared" si="19"/>
        <v>48.94</v>
      </c>
      <c r="O72" s="1217">
        <f t="shared" si="19"/>
        <v>38.26</v>
      </c>
      <c r="P72" s="1217">
        <f t="shared" si="19"/>
        <v>48.94</v>
      </c>
      <c r="Q72" s="1217">
        <f t="shared" si="19"/>
        <v>53.34</v>
      </c>
      <c r="R72" s="1217">
        <f t="shared" si="19"/>
        <v>48.94</v>
      </c>
      <c r="S72" s="1217">
        <f t="shared" si="19"/>
        <v>49.35</v>
      </c>
      <c r="T72" s="1217">
        <f t="shared" si="19"/>
        <v>48.94</v>
      </c>
      <c r="U72" s="1217">
        <f t="shared" si="19"/>
        <v>36.979999999999997</v>
      </c>
      <c r="V72" s="1217">
        <f t="shared" si="19"/>
        <v>48.94</v>
      </c>
      <c r="W72" s="1217">
        <f t="shared" si="19"/>
        <v>34.799999999999997</v>
      </c>
      <c r="X72" s="1217">
        <f t="shared" si="19"/>
        <v>48.94</v>
      </c>
      <c r="Y72" s="1217">
        <f t="shared" si="19"/>
        <v>0</v>
      </c>
      <c r="Z72" s="1217">
        <f t="shared" si="19"/>
        <v>48.94</v>
      </c>
      <c r="AA72" s="1217">
        <f t="shared" si="19"/>
        <v>0</v>
      </c>
      <c r="AB72" s="1217">
        <f t="shared" si="19"/>
        <v>48.94</v>
      </c>
      <c r="AC72" s="1217">
        <f t="shared" si="19"/>
        <v>0</v>
      </c>
      <c r="AD72" s="1217">
        <f t="shared" si="19"/>
        <v>149.07</v>
      </c>
      <c r="AE72" s="1217">
        <f t="shared" si="19"/>
        <v>0</v>
      </c>
      <c r="AF72" s="1217"/>
      <c r="AG72" s="1279"/>
    </row>
    <row r="73" spans="1:33" s="81" customFormat="1" ht="18" x14ac:dyDescent="0.35">
      <c r="A73" s="87" t="s">
        <v>29</v>
      </c>
      <c r="B73" s="87"/>
      <c r="C73" s="87"/>
      <c r="D73" s="87"/>
      <c r="E73" s="87"/>
      <c r="F73" s="1208" t="e">
        <v>#DIV/0!</v>
      </c>
      <c r="G73" s="1208" t="e">
        <v>#DIV/0!</v>
      </c>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1279"/>
    </row>
    <row r="74" spans="1:33" s="81" customFormat="1" ht="36" x14ac:dyDescent="0.35">
      <c r="A74" s="1329" t="s">
        <v>93</v>
      </c>
      <c r="B74" s="1210">
        <f>H74+J74+L74+N74+P74+R74+T74+V74+X74+Z74+AB74+AD74</f>
        <v>676.05</v>
      </c>
      <c r="C74" s="1210">
        <f>H74+J74+L74+N74+P74+R74+T74+V74</f>
        <v>380.15999999999997</v>
      </c>
      <c r="D74" s="1210">
        <v>320.10000000000002</v>
      </c>
      <c r="E74" s="1210">
        <f>I74+K74+M74+O74+Q74+S74+U74+W74</f>
        <v>320.08</v>
      </c>
      <c r="F74" s="1208">
        <v>10.062130177514792</v>
      </c>
      <c r="G74" s="1208">
        <v>78.617660656495588</v>
      </c>
      <c r="H74" s="1212">
        <v>10.82</v>
      </c>
      <c r="I74" s="1212">
        <v>10.77</v>
      </c>
      <c r="J74" s="1212">
        <v>75.7</v>
      </c>
      <c r="K74" s="1212">
        <v>57.25</v>
      </c>
      <c r="L74" s="1212">
        <v>48.94</v>
      </c>
      <c r="M74" s="1212">
        <v>39.33</v>
      </c>
      <c r="N74" s="1212">
        <v>48.94</v>
      </c>
      <c r="O74" s="1212">
        <v>38.26</v>
      </c>
      <c r="P74" s="1212">
        <v>48.94</v>
      </c>
      <c r="Q74" s="1212">
        <v>53.34</v>
      </c>
      <c r="R74" s="1212">
        <v>48.94</v>
      </c>
      <c r="S74" s="1212">
        <v>49.35</v>
      </c>
      <c r="T74" s="1212">
        <v>48.94</v>
      </c>
      <c r="U74" s="1212">
        <v>36.979999999999997</v>
      </c>
      <c r="V74" s="1212">
        <v>48.94</v>
      </c>
      <c r="W74" s="1212">
        <v>34.799999999999997</v>
      </c>
      <c r="X74" s="1212">
        <v>48.94</v>
      </c>
      <c r="Y74" s="1212"/>
      <c r="Z74" s="1212">
        <v>48.94</v>
      </c>
      <c r="AA74" s="1212"/>
      <c r="AB74" s="1212">
        <v>48.94</v>
      </c>
      <c r="AC74" s="1212"/>
      <c r="AD74" s="1212">
        <v>149.07</v>
      </c>
      <c r="AE74" s="1212"/>
      <c r="AF74" s="1212"/>
      <c r="AG74" s="1279"/>
    </row>
    <row r="75" spans="1:33" s="81" customFormat="1" ht="18" x14ac:dyDescent="0.35">
      <c r="A75" s="87" t="s">
        <v>28</v>
      </c>
      <c r="B75" s="87"/>
      <c r="C75" s="87"/>
      <c r="D75" s="87"/>
      <c r="E75" s="87"/>
      <c r="F75" s="87"/>
      <c r="G75" s="120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1279"/>
    </row>
    <row r="76" spans="1:33" s="81" customFormat="1" ht="36" x14ac:dyDescent="0.35">
      <c r="A76" s="87" t="s">
        <v>94</v>
      </c>
      <c r="B76" s="87"/>
      <c r="C76" s="87"/>
      <c r="D76" s="87"/>
      <c r="E76" s="87"/>
      <c r="F76" s="87"/>
      <c r="G76" s="87"/>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1279"/>
    </row>
    <row r="77" spans="1:33" s="81" customFormat="1" ht="18" x14ac:dyDescent="0.35">
      <c r="A77" s="87" t="s">
        <v>95</v>
      </c>
      <c r="B77" s="87"/>
      <c r="C77" s="87"/>
      <c r="D77" s="87"/>
      <c r="E77" s="87"/>
      <c r="F77" s="87"/>
      <c r="G77" s="87"/>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1279"/>
    </row>
    <row r="78" spans="1:33" s="81" customFormat="1" ht="52.8" x14ac:dyDescent="0.35">
      <c r="A78" s="1188" t="s">
        <v>104</v>
      </c>
      <c r="B78" s="87"/>
      <c r="C78" s="87"/>
      <c r="D78" s="87"/>
      <c r="E78" s="87"/>
      <c r="F78" s="87"/>
      <c r="G78" s="87"/>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1279"/>
    </row>
    <row r="79" spans="1:33" s="81" customFormat="1" ht="256.5" customHeight="1" x14ac:dyDescent="0.35">
      <c r="A79" s="1188" t="s">
        <v>105</v>
      </c>
      <c r="B79" s="1208">
        <f>B80</f>
        <v>1024</v>
      </c>
      <c r="C79" s="1208">
        <f>C80</f>
        <v>313.10000000000002</v>
      </c>
      <c r="D79" s="1208">
        <f>D80</f>
        <v>311.44</v>
      </c>
      <c r="E79" s="1208">
        <f>E80</f>
        <v>311.43</v>
      </c>
      <c r="F79" s="1208">
        <v>0</v>
      </c>
      <c r="G79" s="1208">
        <v>0</v>
      </c>
      <c r="H79" s="1209">
        <f t="shared" ref="H79:AE79" si="20">H80</f>
        <v>0</v>
      </c>
      <c r="I79" s="1209">
        <f t="shared" si="20"/>
        <v>0</v>
      </c>
      <c r="J79" s="1209">
        <f t="shared" si="20"/>
        <v>37.799999999999997</v>
      </c>
      <c r="K79" s="1209">
        <f t="shared" si="20"/>
        <v>37.57</v>
      </c>
      <c r="L79" s="1209">
        <f t="shared" si="20"/>
        <v>37.799999999999997</v>
      </c>
      <c r="M79" s="1209">
        <f t="shared" si="20"/>
        <v>37.57</v>
      </c>
      <c r="N79" s="1209">
        <f t="shared" si="20"/>
        <v>74.7</v>
      </c>
      <c r="O79" s="1209">
        <f t="shared" si="20"/>
        <v>37.57</v>
      </c>
      <c r="P79" s="1209">
        <f t="shared" si="20"/>
        <v>0.9</v>
      </c>
      <c r="Q79" s="1209">
        <f t="shared" si="20"/>
        <v>37.57</v>
      </c>
      <c r="R79" s="1209">
        <f t="shared" si="20"/>
        <v>37.799999999999997</v>
      </c>
      <c r="S79" s="1209">
        <f t="shared" si="20"/>
        <v>37.57</v>
      </c>
      <c r="T79" s="1209">
        <f t="shared" si="20"/>
        <v>37.799999999999997</v>
      </c>
      <c r="U79" s="1209">
        <f t="shared" si="20"/>
        <v>37.57</v>
      </c>
      <c r="V79" s="1209">
        <f t="shared" si="20"/>
        <v>86.3</v>
      </c>
      <c r="W79" s="1209">
        <f t="shared" si="20"/>
        <v>86.01</v>
      </c>
      <c r="X79" s="1209">
        <f t="shared" si="20"/>
        <v>117.8</v>
      </c>
      <c r="Y79" s="1209">
        <f t="shared" si="20"/>
        <v>0</v>
      </c>
      <c r="Z79" s="1209">
        <f t="shared" si="20"/>
        <v>37.799999999999997</v>
      </c>
      <c r="AA79" s="1209">
        <f t="shared" si="20"/>
        <v>0</v>
      </c>
      <c r="AB79" s="1209">
        <f t="shared" si="20"/>
        <v>508.3</v>
      </c>
      <c r="AC79" s="1209">
        <f t="shared" si="20"/>
        <v>0</v>
      </c>
      <c r="AD79" s="1209">
        <f t="shared" si="20"/>
        <v>47</v>
      </c>
      <c r="AE79" s="1209">
        <f t="shared" si="20"/>
        <v>0</v>
      </c>
      <c r="AF79" s="1215" t="s">
        <v>601</v>
      </c>
      <c r="AG79" s="1279"/>
    </row>
    <row r="80" spans="1:33" s="81" customFormat="1" ht="18" x14ac:dyDescent="0.35">
      <c r="A80" s="1188" t="s">
        <v>26</v>
      </c>
      <c r="B80" s="1210">
        <f>B83</f>
        <v>1024</v>
      </c>
      <c r="C80" s="1210">
        <f>C83</f>
        <v>313.10000000000002</v>
      </c>
      <c r="D80" s="1210">
        <f>D83</f>
        <v>311.44</v>
      </c>
      <c r="E80" s="1210">
        <f>E83</f>
        <v>311.43</v>
      </c>
      <c r="F80" s="1208">
        <v>0</v>
      </c>
      <c r="G80" s="1208">
        <v>0</v>
      </c>
      <c r="H80" s="1217">
        <f t="shared" ref="H80:AE80" si="21">H83</f>
        <v>0</v>
      </c>
      <c r="I80" s="1217">
        <f t="shared" si="21"/>
        <v>0</v>
      </c>
      <c r="J80" s="1217">
        <f t="shared" si="21"/>
        <v>37.799999999999997</v>
      </c>
      <c r="K80" s="1217">
        <f t="shared" si="21"/>
        <v>37.57</v>
      </c>
      <c r="L80" s="1217">
        <f t="shared" si="21"/>
        <v>37.799999999999997</v>
      </c>
      <c r="M80" s="1217">
        <f t="shared" si="21"/>
        <v>37.57</v>
      </c>
      <c r="N80" s="1217">
        <f>N83</f>
        <v>74.7</v>
      </c>
      <c r="O80" s="1217">
        <f t="shared" si="21"/>
        <v>37.57</v>
      </c>
      <c r="P80" s="1217">
        <f t="shared" si="21"/>
        <v>0.9</v>
      </c>
      <c r="Q80" s="1217">
        <f t="shared" si="21"/>
        <v>37.57</v>
      </c>
      <c r="R80" s="1217">
        <f t="shared" si="21"/>
        <v>37.799999999999997</v>
      </c>
      <c r="S80" s="1217">
        <f t="shared" si="21"/>
        <v>37.57</v>
      </c>
      <c r="T80" s="1217">
        <f t="shared" si="21"/>
        <v>37.799999999999997</v>
      </c>
      <c r="U80" s="1217">
        <f t="shared" si="21"/>
        <v>37.57</v>
      </c>
      <c r="V80" s="1217">
        <f t="shared" si="21"/>
        <v>86.3</v>
      </c>
      <c r="W80" s="1217">
        <f t="shared" si="21"/>
        <v>86.01</v>
      </c>
      <c r="X80" s="1217">
        <f t="shared" si="21"/>
        <v>117.8</v>
      </c>
      <c r="Y80" s="1217">
        <f t="shared" si="21"/>
        <v>0</v>
      </c>
      <c r="Z80" s="1217">
        <f t="shared" si="21"/>
        <v>37.799999999999997</v>
      </c>
      <c r="AA80" s="1217">
        <f t="shared" si="21"/>
        <v>0</v>
      </c>
      <c r="AB80" s="1217">
        <f t="shared" si="21"/>
        <v>508.3</v>
      </c>
      <c r="AC80" s="1217">
        <f t="shared" si="21"/>
        <v>0</v>
      </c>
      <c r="AD80" s="1217">
        <f t="shared" si="21"/>
        <v>47</v>
      </c>
      <c r="AE80" s="1217">
        <f t="shared" si="21"/>
        <v>0</v>
      </c>
      <c r="AF80" s="1217"/>
      <c r="AG80" s="1279"/>
    </row>
    <row r="81" spans="1:33" s="81" customFormat="1" ht="18" x14ac:dyDescent="0.35">
      <c r="A81" s="87" t="s">
        <v>29</v>
      </c>
      <c r="B81" s="1213"/>
      <c r="C81" s="1213"/>
      <c r="D81" s="1213"/>
      <c r="E81" s="1213"/>
      <c r="F81" s="1208">
        <v>0</v>
      </c>
      <c r="G81" s="1208">
        <v>0</v>
      </c>
      <c r="H81" s="801"/>
      <c r="I81" s="801"/>
      <c r="J81" s="801"/>
      <c r="K81" s="801"/>
      <c r="L81" s="801"/>
      <c r="M81" s="801"/>
      <c r="N81" s="801"/>
      <c r="O81" s="801"/>
      <c r="P81" s="801"/>
      <c r="Q81" s="801"/>
      <c r="R81" s="801"/>
      <c r="S81" s="801"/>
      <c r="T81" s="801"/>
      <c r="U81" s="801"/>
      <c r="V81" s="801"/>
      <c r="W81" s="801"/>
      <c r="X81" s="801"/>
      <c r="Y81" s="801"/>
      <c r="Z81" s="801"/>
      <c r="AA81" s="801"/>
      <c r="AB81" s="801"/>
      <c r="AC81" s="801"/>
      <c r="AD81" s="801"/>
      <c r="AE81" s="801"/>
      <c r="AF81" s="801"/>
      <c r="AG81" s="1279"/>
    </row>
    <row r="82" spans="1:33" s="81" customFormat="1" ht="36" x14ac:dyDescent="0.35">
      <c r="A82" s="87" t="s">
        <v>93</v>
      </c>
      <c r="B82" s="1213"/>
      <c r="C82" s="1213"/>
      <c r="D82" s="1213"/>
      <c r="E82" s="1213"/>
      <c r="F82" s="1208">
        <v>0</v>
      </c>
      <c r="G82" s="1208">
        <v>0</v>
      </c>
      <c r="H82" s="801"/>
      <c r="I82" s="801"/>
      <c r="J82" s="801"/>
      <c r="K82" s="801"/>
      <c r="L82" s="801"/>
      <c r="M82" s="801"/>
      <c r="N82" s="801"/>
      <c r="O82" s="801"/>
      <c r="P82" s="801"/>
      <c r="Q82" s="801"/>
      <c r="R82" s="801"/>
      <c r="S82" s="801"/>
      <c r="T82" s="801"/>
      <c r="U82" s="801"/>
      <c r="V82" s="801"/>
      <c r="W82" s="801"/>
      <c r="X82" s="801"/>
      <c r="Y82" s="801"/>
      <c r="Z82" s="801"/>
      <c r="AA82" s="801"/>
      <c r="AB82" s="801"/>
      <c r="AC82" s="801"/>
      <c r="AD82" s="801"/>
      <c r="AE82" s="801"/>
      <c r="AF82" s="801"/>
      <c r="AG82" s="1279"/>
    </row>
    <row r="83" spans="1:33" s="81" customFormat="1" ht="18" x14ac:dyDescent="0.35">
      <c r="A83" s="87" t="s">
        <v>28</v>
      </c>
      <c r="B83" s="1210">
        <f>H83+J83+L83+N83+P83+R83+T83+V83+X83+Z83+AB83+AD83</f>
        <v>1024</v>
      </c>
      <c r="C83" s="1210">
        <f>H83+J83+L83+N83+P83+R83+T83+V83</f>
        <v>313.10000000000002</v>
      </c>
      <c r="D83" s="1210">
        <v>311.44</v>
      </c>
      <c r="E83" s="1210">
        <f>I83+K83+M83+O83+Q83+S83+U83+W83</f>
        <v>311.43</v>
      </c>
      <c r="F83" s="1208">
        <v>0</v>
      </c>
      <c r="G83" s="1208">
        <v>0</v>
      </c>
      <c r="H83" s="1217">
        <v>0</v>
      </c>
      <c r="I83" s="1217">
        <v>0</v>
      </c>
      <c r="J83" s="1217">
        <v>37.799999999999997</v>
      </c>
      <c r="K83" s="1217">
        <v>37.57</v>
      </c>
      <c r="L83" s="1217">
        <v>37.799999999999997</v>
      </c>
      <c r="M83" s="1217">
        <v>37.57</v>
      </c>
      <c r="N83" s="1217">
        <v>74.7</v>
      </c>
      <c r="O83" s="1217">
        <v>37.57</v>
      </c>
      <c r="P83" s="1217">
        <v>0.9</v>
      </c>
      <c r="Q83" s="1217">
        <v>37.57</v>
      </c>
      <c r="R83" s="1217">
        <v>37.799999999999997</v>
      </c>
      <c r="S83" s="1217">
        <v>37.57</v>
      </c>
      <c r="T83" s="1217">
        <v>37.799999999999997</v>
      </c>
      <c r="U83" s="1217">
        <v>37.57</v>
      </c>
      <c r="V83" s="1217">
        <v>86.3</v>
      </c>
      <c r="W83" s="1217">
        <v>86.01</v>
      </c>
      <c r="X83" s="1217">
        <v>117.8</v>
      </c>
      <c r="Y83" s="1217"/>
      <c r="Z83" s="1217">
        <v>37.799999999999997</v>
      </c>
      <c r="AA83" s="1217"/>
      <c r="AB83" s="1217">
        <v>508.3</v>
      </c>
      <c r="AC83" s="1217"/>
      <c r="AD83" s="1217">
        <v>47</v>
      </c>
      <c r="AE83" s="1217"/>
      <c r="AF83" s="1217"/>
      <c r="AG83" s="1279"/>
    </row>
    <row r="84" spans="1:33" s="81" customFormat="1" ht="36" x14ac:dyDescent="0.35">
      <c r="A84" s="87" t="s">
        <v>94</v>
      </c>
      <c r="B84" s="1213"/>
      <c r="C84" s="1213"/>
      <c r="D84" s="1213"/>
      <c r="E84" s="1213"/>
      <c r="F84" s="1208">
        <v>0</v>
      </c>
      <c r="G84" s="1208">
        <v>0</v>
      </c>
      <c r="H84" s="801"/>
      <c r="I84" s="801"/>
      <c r="J84" s="801"/>
      <c r="K84" s="801"/>
      <c r="L84" s="801"/>
      <c r="M84" s="801"/>
      <c r="N84" s="801"/>
      <c r="O84" s="801"/>
      <c r="P84" s="801"/>
      <c r="Q84" s="801"/>
      <c r="R84" s="801"/>
      <c r="S84" s="801"/>
      <c r="T84" s="801"/>
      <c r="U84" s="801"/>
      <c r="V84" s="801"/>
      <c r="W84" s="801"/>
      <c r="X84" s="801"/>
      <c r="Y84" s="801"/>
      <c r="Z84" s="801"/>
      <c r="AA84" s="801"/>
      <c r="AB84" s="801"/>
      <c r="AC84" s="801"/>
      <c r="AD84" s="801"/>
      <c r="AE84" s="801"/>
      <c r="AF84" s="801"/>
      <c r="AG84" s="1279"/>
    </row>
    <row r="85" spans="1:33" s="81" customFormat="1" ht="18" x14ac:dyDescent="0.35">
      <c r="A85" s="87" t="s">
        <v>95</v>
      </c>
      <c r="B85" s="87"/>
      <c r="C85" s="87"/>
      <c r="D85" s="87"/>
      <c r="E85" s="87"/>
      <c r="F85" s="87"/>
      <c r="G85" s="87"/>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1279"/>
    </row>
    <row r="86" spans="1:33" s="81" customFormat="1" ht="78.75" customHeight="1" x14ac:dyDescent="0.3">
      <c r="A86" s="1188" t="s">
        <v>106</v>
      </c>
      <c r="B86" s="1222">
        <f>B87</f>
        <v>26.1</v>
      </c>
      <c r="C86" s="1222">
        <f>C87</f>
        <v>26.1</v>
      </c>
      <c r="D86" s="1222">
        <f>D87</f>
        <v>26.1</v>
      </c>
      <c r="E86" s="1222">
        <f>E87</f>
        <v>8</v>
      </c>
      <c r="F86" s="1222">
        <v>0</v>
      </c>
      <c r="G86" s="1222" t="e">
        <v>#DIV/0!</v>
      </c>
      <c r="H86" s="1209">
        <v>0</v>
      </c>
      <c r="I86" s="1209">
        <f t="shared" ref="I86:N86" si="22">I87</f>
        <v>0</v>
      </c>
      <c r="J86" s="1209">
        <f t="shared" si="22"/>
        <v>0</v>
      </c>
      <c r="K86" s="1209">
        <f t="shared" si="22"/>
        <v>0</v>
      </c>
      <c r="L86" s="1209">
        <f t="shared" si="22"/>
        <v>0</v>
      </c>
      <c r="M86" s="1209">
        <f t="shared" si="22"/>
        <v>0</v>
      </c>
      <c r="N86" s="1209">
        <f t="shared" si="22"/>
        <v>26.1</v>
      </c>
      <c r="O86" s="1209">
        <f>O87</f>
        <v>0</v>
      </c>
      <c r="P86" s="1209">
        <v>0</v>
      </c>
      <c r="Q86" s="1209">
        <f>Q87</f>
        <v>8</v>
      </c>
      <c r="R86" s="1209">
        <v>0</v>
      </c>
      <c r="S86" s="1209">
        <f>S87</f>
        <v>0</v>
      </c>
      <c r="T86" s="1209">
        <v>0</v>
      </c>
      <c r="U86" s="1209">
        <f>U87</f>
        <v>0</v>
      </c>
      <c r="V86" s="1209">
        <v>0</v>
      </c>
      <c r="W86" s="1209">
        <f>W87</f>
        <v>0</v>
      </c>
      <c r="X86" s="1209">
        <v>0</v>
      </c>
      <c r="Y86" s="1209">
        <f>Y87</f>
        <v>0</v>
      </c>
      <c r="Z86" s="1209">
        <v>0</v>
      </c>
      <c r="AA86" s="1209">
        <f>AA87</f>
        <v>0</v>
      </c>
      <c r="AB86" s="1209">
        <v>0</v>
      </c>
      <c r="AC86" s="1209">
        <f>AC87</f>
        <v>0</v>
      </c>
      <c r="AD86" s="1209">
        <v>0</v>
      </c>
      <c r="AE86" s="1209">
        <f>AE87</f>
        <v>0</v>
      </c>
      <c r="AF86" s="1223" t="s">
        <v>645</v>
      </c>
      <c r="AG86" s="1279"/>
    </row>
    <row r="87" spans="1:33" s="81" customFormat="1" ht="18" x14ac:dyDescent="0.35">
      <c r="A87" s="1188" t="s">
        <v>26</v>
      </c>
      <c r="B87" s="1224">
        <f>B90</f>
        <v>26.1</v>
      </c>
      <c r="C87" s="1224">
        <f>C90</f>
        <v>26.1</v>
      </c>
      <c r="D87" s="1224">
        <f>D90</f>
        <v>26.1</v>
      </c>
      <c r="E87" s="1224">
        <f>E90</f>
        <v>8</v>
      </c>
      <c r="F87" s="1222">
        <v>0</v>
      </c>
      <c r="G87" s="1222" t="e">
        <v>#DIV/0!</v>
      </c>
      <c r="H87" s="1217">
        <v>0</v>
      </c>
      <c r="I87" s="1217">
        <f t="shared" ref="I87:M87" si="23">I90</f>
        <v>0</v>
      </c>
      <c r="J87" s="1217">
        <f t="shared" si="23"/>
        <v>0</v>
      </c>
      <c r="K87" s="1217">
        <f t="shared" si="23"/>
        <v>0</v>
      </c>
      <c r="L87" s="1217">
        <f t="shared" si="23"/>
        <v>0</v>
      </c>
      <c r="M87" s="1217">
        <f t="shared" si="23"/>
        <v>0</v>
      </c>
      <c r="N87" s="1217">
        <f>N90</f>
        <v>26.1</v>
      </c>
      <c r="O87" s="1217">
        <f>O90</f>
        <v>0</v>
      </c>
      <c r="P87" s="1217">
        <v>0</v>
      </c>
      <c r="Q87" s="1217">
        <v>8</v>
      </c>
      <c r="R87" s="1217">
        <v>0</v>
      </c>
      <c r="S87" s="1217">
        <v>0</v>
      </c>
      <c r="T87" s="1217">
        <v>0</v>
      </c>
      <c r="U87" s="1217">
        <f>U90</f>
        <v>0</v>
      </c>
      <c r="V87" s="1217">
        <v>0</v>
      </c>
      <c r="W87" s="1217">
        <f>W90</f>
        <v>0</v>
      </c>
      <c r="X87" s="1217">
        <v>0</v>
      </c>
      <c r="Y87" s="1217">
        <f>Y90</f>
        <v>0</v>
      </c>
      <c r="Z87" s="1217">
        <v>0</v>
      </c>
      <c r="AA87" s="1217">
        <f>AA90</f>
        <v>0</v>
      </c>
      <c r="AB87" s="1217">
        <v>0</v>
      </c>
      <c r="AC87" s="1217">
        <f>AC90</f>
        <v>0</v>
      </c>
      <c r="AD87" s="1217">
        <v>0</v>
      </c>
      <c r="AE87" s="1217">
        <f>AE90</f>
        <v>0</v>
      </c>
      <c r="AF87" s="1217"/>
      <c r="AG87" s="1279"/>
    </row>
    <row r="88" spans="1:33" s="81" customFormat="1" ht="18" x14ac:dyDescent="0.35">
      <c r="A88" s="87" t="s">
        <v>29</v>
      </c>
      <c r="B88" s="87"/>
      <c r="C88" s="87"/>
      <c r="D88" s="87"/>
      <c r="E88" s="87"/>
      <c r="F88" s="1222" t="e">
        <v>#DIV/0!</v>
      </c>
      <c r="G88" s="1222" t="e">
        <v>#DIV/0!</v>
      </c>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1279"/>
    </row>
    <row r="89" spans="1:33" s="81" customFormat="1" ht="36" x14ac:dyDescent="0.35">
      <c r="A89" s="87" t="s">
        <v>93</v>
      </c>
      <c r="B89" s="87"/>
      <c r="C89" s="87"/>
      <c r="D89" s="87"/>
      <c r="E89" s="87"/>
      <c r="F89" s="1222">
        <v>0</v>
      </c>
      <c r="G89" s="1222">
        <v>0</v>
      </c>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1279"/>
    </row>
    <row r="90" spans="1:33" s="81" customFormat="1" ht="18" x14ac:dyDescent="0.35">
      <c r="A90" s="87" t="s">
        <v>28</v>
      </c>
      <c r="B90" s="1224">
        <f>B97</f>
        <v>26.1</v>
      </c>
      <c r="C90" s="1224">
        <f>H90+J90+L90+N90+P90+R90</f>
        <v>26.1</v>
      </c>
      <c r="D90" s="1224">
        <v>26.1</v>
      </c>
      <c r="E90" s="1224">
        <f>I90+K90+M90+O90+Q90+S90</f>
        <v>8</v>
      </c>
      <c r="F90" s="1222">
        <f>E90/(B90/100)</f>
        <v>30.651340996168582</v>
      </c>
      <c r="G90" s="1222">
        <f>E90/(C90/100)</f>
        <v>30.651340996168582</v>
      </c>
      <c r="H90" s="1217">
        <v>0</v>
      </c>
      <c r="I90" s="1217">
        <v>0</v>
      </c>
      <c r="J90" s="1217">
        <v>0</v>
      </c>
      <c r="K90" s="1217">
        <v>0</v>
      </c>
      <c r="L90" s="1217">
        <v>0</v>
      </c>
      <c r="M90" s="1217">
        <v>0</v>
      </c>
      <c r="N90" s="1217">
        <f>N97</f>
        <v>26.1</v>
      </c>
      <c r="O90" s="1217">
        <v>0</v>
      </c>
      <c r="P90" s="1217">
        <v>0</v>
      </c>
      <c r="Q90" s="1217">
        <v>8</v>
      </c>
      <c r="R90" s="1217">
        <v>0</v>
      </c>
      <c r="S90" s="1217">
        <v>0</v>
      </c>
      <c r="T90" s="1217">
        <v>0</v>
      </c>
      <c r="U90" s="1217">
        <v>0</v>
      </c>
      <c r="V90" s="1217">
        <v>0</v>
      </c>
      <c r="W90" s="1217">
        <v>0</v>
      </c>
      <c r="X90" s="1217">
        <v>0</v>
      </c>
      <c r="Y90" s="1217">
        <v>0</v>
      </c>
      <c r="Z90" s="1217">
        <v>0</v>
      </c>
      <c r="AA90" s="1217">
        <v>0</v>
      </c>
      <c r="AB90" s="1217">
        <v>0</v>
      </c>
      <c r="AC90" s="1217">
        <v>0</v>
      </c>
      <c r="AD90" s="1217">
        <v>0</v>
      </c>
      <c r="AE90" s="1217">
        <v>0</v>
      </c>
      <c r="AF90" s="1217"/>
      <c r="AG90" s="1279"/>
    </row>
    <row r="91" spans="1:33" s="81" customFormat="1" ht="36" x14ac:dyDescent="0.35">
      <c r="A91" s="87" t="s">
        <v>94</v>
      </c>
      <c r="B91" s="87"/>
      <c r="C91" s="87"/>
      <c r="D91" s="87"/>
      <c r="E91" s="87"/>
      <c r="F91" s="1222" t="e">
        <f>E91/(B91/100)</f>
        <v>#DIV/0!</v>
      </c>
      <c r="G91" s="1222" t="e">
        <f>E91/(C91/100)</f>
        <v>#DIV/0!</v>
      </c>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1279"/>
    </row>
    <row r="92" spans="1:33" s="81" customFormat="1" ht="18" x14ac:dyDescent="0.35">
      <c r="A92" s="87" t="s">
        <v>95</v>
      </c>
      <c r="B92" s="87"/>
      <c r="C92" s="87"/>
      <c r="D92" s="87"/>
      <c r="E92" s="87"/>
      <c r="F92" s="1222" t="e">
        <f>E92/(B92/100)</f>
        <v>#DIV/0!</v>
      </c>
      <c r="G92" s="1222" t="e">
        <f>E92/(C92/100)</f>
        <v>#DIV/0!</v>
      </c>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1279"/>
    </row>
    <row r="93" spans="1:33" s="81" customFormat="1" ht="70.2" x14ac:dyDescent="0.35">
      <c r="A93" s="1188" t="s">
        <v>107</v>
      </c>
      <c r="B93" s="1224">
        <f>B94</f>
        <v>26.1</v>
      </c>
      <c r="C93" s="1224">
        <v>0</v>
      </c>
      <c r="D93" s="1224">
        <v>0</v>
      </c>
      <c r="E93" s="1224">
        <v>0</v>
      </c>
      <c r="F93" s="1222">
        <f>E93/(B93/100)</f>
        <v>0</v>
      </c>
      <c r="G93" s="1222" t="e">
        <f>E93/(C93/100)</f>
        <v>#DIV/0!</v>
      </c>
      <c r="H93" s="1212">
        <v>0</v>
      </c>
      <c r="I93" s="1212">
        <f t="shared" ref="I93:N93" si="24">I94</f>
        <v>0</v>
      </c>
      <c r="J93" s="1212">
        <f t="shared" si="24"/>
        <v>0</v>
      </c>
      <c r="K93" s="1212">
        <f t="shared" si="24"/>
        <v>0</v>
      </c>
      <c r="L93" s="1212">
        <f t="shared" si="24"/>
        <v>0</v>
      </c>
      <c r="M93" s="1212">
        <f t="shared" si="24"/>
        <v>0</v>
      </c>
      <c r="N93" s="1212">
        <f t="shared" si="24"/>
        <v>26.1</v>
      </c>
      <c r="O93" s="1212"/>
      <c r="P93" s="1212">
        <v>0</v>
      </c>
      <c r="Q93" s="1212"/>
      <c r="R93" s="1212">
        <v>0</v>
      </c>
      <c r="S93" s="1212"/>
      <c r="T93" s="1212">
        <v>0</v>
      </c>
      <c r="U93" s="1212"/>
      <c r="V93" s="1212">
        <v>0</v>
      </c>
      <c r="W93" s="1212"/>
      <c r="X93" s="1212">
        <v>0</v>
      </c>
      <c r="Y93" s="1212"/>
      <c r="Z93" s="1212">
        <v>0</v>
      </c>
      <c r="AA93" s="1212"/>
      <c r="AB93" s="1212">
        <v>0</v>
      </c>
      <c r="AC93" s="1212"/>
      <c r="AD93" s="1212">
        <v>0</v>
      </c>
      <c r="AE93" s="1212"/>
      <c r="AF93" s="1212"/>
      <c r="AG93" s="1279"/>
    </row>
    <row r="94" spans="1:33" s="81" customFormat="1" ht="18" x14ac:dyDescent="0.35">
      <c r="A94" s="1188" t="s">
        <v>26</v>
      </c>
      <c r="B94" s="1224">
        <f>B97</f>
        <v>26.1</v>
      </c>
      <c r="C94" s="1224">
        <v>0</v>
      </c>
      <c r="D94" s="1224">
        <v>0</v>
      </c>
      <c r="E94" s="1224">
        <v>0</v>
      </c>
      <c r="F94" s="1222">
        <f>E94/(B94/100)</f>
        <v>0</v>
      </c>
      <c r="G94" s="1222" t="e">
        <f>E94/(C94/100)</f>
        <v>#DIV/0!</v>
      </c>
      <c r="H94" s="1217">
        <v>0</v>
      </c>
      <c r="I94" s="1217">
        <f t="shared" ref="I94:N94" si="25">I97</f>
        <v>0</v>
      </c>
      <c r="J94" s="1217">
        <f t="shared" si="25"/>
        <v>0</v>
      </c>
      <c r="K94" s="1217">
        <f t="shared" si="25"/>
        <v>0</v>
      </c>
      <c r="L94" s="1217">
        <f t="shared" si="25"/>
        <v>0</v>
      </c>
      <c r="M94" s="1217">
        <f t="shared" si="25"/>
        <v>0</v>
      </c>
      <c r="N94" s="1217">
        <f t="shared" si="25"/>
        <v>26.1</v>
      </c>
      <c r="O94" s="1217"/>
      <c r="P94" s="1217">
        <v>0</v>
      </c>
      <c r="Q94" s="1217"/>
      <c r="R94" s="1217">
        <v>0</v>
      </c>
      <c r="S94" s="1217"/>
      <c r="T94" s="1217">
        <v>0</v>
      </c>
      <c r="U94" s="1217"/>
      <c r="V94" s="1217">
        <v>0</v>
      </c>
      <c r="W94" s="1217"/>
      <c r="X94" s="1217">
        <v>0</v>
      </c>
      <c r="Y94" s="1217"/>
      <c r="Z94" s="1217">
        <v>0</v>
      </c>
      <c r="AA94" s="1217"/>
      <c r="AB94" s="1217">
        <v>0</v>
      </c>
      <c r="AC94" s="1217"/>
      <c r="AD94" s="1217">
        <v>0</v>
      </c>
      <c r="AE94" s="1217"/>
      <c r="AF94" s="1217"/>
      <c r="AG94" s="1279"/>
    </row>
    <row r="95" spans="1:33" s="81" customFormat="1" ht="18" x14ac:dyDescent="0.35">
      <c r="A95" s="87" t="s">
        <v>29</v>
      </c>
      <c r="B95" s="87"/>
      <c r="C95" s="87"/>
      <c r="D95" s="87"/>
      <c r="E95" s="87"/>
      <c r="F95" s="1222">
        <v>0</v>
      </c>
      <c r="G95" s="1222">
        <v>0</v>
      </c>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1279"/>
    </row>
    <row r="96" spans="1:33" s="81" customFormat="1" ht="36" x14ac:dyDescent="0.35">
      <c r="A96" s="87" t="s">
        <v>93</v>
      </c>
      <c r="B96" s="87"/>
      <c r="C96" s="87"/>
      <c r="D96" s="87"/>
      <c r="E96" s="87"/>
      <c r="F96" s="1222"/>
      <c r="G96" s="1222"/>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1279"/>
    </row>
    <row r="97" spans="1:44" s="81" customFormat="1" ht="18" x14ac:dyDescent="0.35">
      <c r="A97" s="87" t="s">
        <v>28</v>
      </c>
      <c r="B97" s="1224">
        <f>H97+J97+L97+N97+P97+R97+T97+V97+X97+Z97+AB97+AD97</f>
        <v>26.1</v>
      </c>
      <c r="C97" s="1224">
        <f>H97+J97+L97+N97+P97+R97</f>
        <v>26.1</v>
      </c>
      <c r="D97" s="1224">
        <v>16.100000000000001</v>
      </c>
      <c r="E97" s="1224">
        <f>I97+K97+M97+O97+Q97+S97</f>
        <v>8</v>
      </c>
      <c r="F97" s="1222">
        <f>E97/(B97/100)</f>
        <v>30.651340996168582</v>
      </c>
      <c r="G97" s="1222">
        <f>E97/(C97/100)</f>
        <v>30.651340996168582</v>
      </c>
      <c r="H97" s="1225">
        <v>0</v>
      </c>
      <c r="I97" s="1225">
        <v>0</v>
      </c>
      <c r="J97" s="1225">
        <v>0</v>
      </c>
      <c r="K97" s="1225">
        <v>0</v>
      </c>
      <c r="L97" s="1225">
        <v>0</v>
      </c>
      <c r="M97" s="1225">
        <v>0</v>
      </c>
      <c r="N97" s="1225">
        <v>26.1</v>
      </c>
      <c r="O97" s="1225"/>
      <c r="P97" s="1225">
        <v>0</v>
      </c>
      <c r="Q97" s="1225">
        <v>8</v>
      </c>
      <c r="R97" s="1225">
        <v>0</v>
      </c>
      <c r="S97" s="1225"/>
      <c r="T97" s="1225">
        <v>0</v>
      </c>
      <c r="U97" s="1225"/>
      <c r="V97" s="1225">
        <v>0</v>
      </c>
      <c r="W97" s="1225"/>
      <c r="X97" s="1225">
        <v>0</v>
      </c>
      <c r="Y97" s="1225"/>
      <c r="Z97" s="1225">
        <v>0</v>
      </c>
      <c r="AA97" s="1225"/>
      <c r="AB97" s="1225">
        <v>0</v>
      </c>
      <c r="AC97" s="1225"/>
      <c r="AD97" s="1225">
        <v>0</v>
      </c>
      <c r="AE97" s="1225"/>
      <c r="AF97" s="1225"/>
      <c r="AG97" s="1279"/>
    </row>
    <row r="98" spans="1:44" s="81" customFormat="1" ht="36" x14ac:dyDescent="0.35">
      <c r="A98" s="87" t="s">
        <v>94</v>
      </c>
      <c r="B98" s="87"/>
      <c r="C98" s="87"/>
      <c r="D98" s="87"/>
      <c r="E98" s="87"/>
      <c r="F98" s="1224"/>
      <c r="G98" s="1224"/>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1279"/>
    </row>
    <row r="99" spans="1:44" s="81" customFormat="1" ht="18" x14ac:dyDescent="0.35">
      <c r="A99" s="87" t="s">
        <v>95</v>
      </c>
      <c r="B99" s="87"/>
      <c r="C99" s="87"/>
      <c r="D99" s="87"/>
      <c r="E99" s="87"/>
      <c r="F99" s="1224"/>
      <c r="G99" s="1224"/>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1279"/>
    </row>
    <row r="100" spans="1:44" s="81" customFormat="1" ht="34.799999999999997" x14ac:dyDescent="0.3">
      <c r="A100" s="1188" t="s">
        <v>108</v>
      </c>
      <c r="B100" s="1226">
        <f t="shared" ref="B100:AE100" si="26">B102+B103</f>
        <v>88949.429619999995</v>
      </c>
      <c r="C100" s="1226">
        <f t="shared" si="26"/>
        <v>10880.68425</v>
      </c>
      <c r="D100" s="1226">
        <f t="shared" si="26"/>
        <v>36004.25</v>
      </c>
      <c r="E100" s="1226">
        <f t="shared" si="26"/>
        <v>9819.130000000001</v>
      </c>
      <c r="F100" s="1226">
        <f t="shared" si="26"/>
        <v>11.655289144189888</v>
      </c>
      <c r="G100" s="1226">
        <f t="shared" si="26"/>
        <v>90.875089659759027</v>
      </c>
      <c r="H100" s="1227">
        <f t="shared" si="26"/>
        <v>2534.16</v>
      </c>
      <c r="I100" s="1227">
        <f t="shared" si="26"/>
        <v>2025.98</v>
      </c>
      <c r="J100" s="1227">
        <f t="shared" si="26"/>
        <v>4103.0841099999998</v>
      </c>
      <c r="K100" s="1227">
        <f t="shared" si="26"/>
        <v>4141.7</v>
      </c>
      <c r="L100" s="1227">
        <f t="shared" si="26"/>
        <v>4243.4401399999997</v>
      </c>
      <c r="M100" s="1227">
        <f t="shared" si="26"/>
        <v>3726.5900000000006</v>
      </c>
      <c r="N100" s="1227">
        <f t="shared" si="26"/>
        <v>5049.4151099999999</v>
      </c>
      <c r="O100" s="1227">
        <f t="shared" si="26"/>
        <v>3211.89</v>
      </c>
      <c r="P100" s="1227">
        <f t="shared" si="26"/>
        <v>6514.7541099999999</v>
      </c>
      <c r="Q100" s="1227">
        <f t="shared" si="26"/>
        <v>4890.8600000000006</v>
      </c>
      <c r="R100" s="1227">
        <f t="shared" si="26"/>
        <v>4572.3701100000008</v>
      </c>
      <c r="S100" s="1227">
        <f t="shared" si="26"/>
        <v>2800.73</v>
      </c>
      <c r="T100" s="1227">
        <f t="shared" si="26"/>
        <v>5563.7511100000002</v>
      </c>
      <c r="U100" s="1227">
        <f t="shared" si="26"/>
        <v>3193.27</v>
      </c>
      <c r="V100" s="1227">
        <f t="shared" si="26"/>
        <v>4992.5951100000002</v>
      </c>
      <c r="W100" s="1227">
        <f t="shared" si="26"/>
        <v>2765.96</v>
      </c>
      <c r="X100" s="1227">
        <f t="shared" si="26"/>
        <v>4755.49611</v>
      </c>
      <c r="Y100" s="1227">
        <f t="shared" si="26"/>
        <v>0</v>
      </c>
      <c r="Z100" s="1227">
        <f t="shared" si="26"/>
        <v>4679.4857099999999</v>
      </c>
      <c r="AA100" s="1227">
        <f t="shared" si="26"/>
        <v>0</v>
      </c>
      <c r="AB100" s="1227">
        <f t="shared" si="26"/>
        <v>4677.7271100000007</v>
      </c>
      <c r="AC100" s="1227">
        <f t="shared" si="26"/>
        <v>0</v>
      </c>
      <c r="AD100" s="1227">
        <f t="shared" si="26"/>
        <v>37263.150889999997</v>
      </c>
      <c r="AE100" s="1227">
        <f t="shared" si="26"/>
        <v>0</v>
      </c>
      <c r="AF100" s="1227"/>
      <c r="AG100" s="1279"/>
    </row>
    <row r="101" spans="1:44" s="81" customFormat="1" ht="18" x14ac:dyDescent="0.35">
      <c r="A101" s="87" t="s">
        <v>29</v>
      </c>
      <c r="B101" s="87"/>
      <c r="C101" s="87"/>
      <c r="D101" s="87"/>
      <c r="E101" s="87"/>
      <c r="F101" s="1226" t="e">
        <v>#DIV/0!</v>
      </c>
      <c r="G101" s="1226" t="e">
        <v>#DIV/0!</v>
      </c>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1279"/>
    </row>
    <row r="102" spans="1:44" s="81" customFormat="1" ht="36" x14ac:dyDescent="0.35">
      <c r="A102" s="1211" t="s">
        <v>93</v>
      </c>
      <c r="B102" s="1228">
        <f>H102+J102+L102+N102+P102+R102+T102+V102+X102+Z102+AB102+AD102</f>
        <v>84246.129619999992</v>
      </c>
      <c r="C102" s="1228">
        <f>H102+J102+L102</f>
        <v>10805.08425</v>
      </c>
      <c r="D102" s="1228">
        <f>D90+D82+D60+D53+D46+D25+D18</f>
        <v>35385.61</v>
      </c>
      <c r="E102" s="1228">
        <f>I102+K102+M102</f>
        <v>9819.130000000001</v>
      </c>
      <c r="F102" s="1226">
        <f>E102/B102*100</f>
        <v>11.655289144189888</v>
      </c>
      <c r="G102" s="1226">
        <f>E102/C102*100</f>
        <v>90.875089659759027</v>
      </c>
      <c r="H102" s="1225">
        <f t="shared" ref="H102:AE102" si="27">H60+H53+H46+H25+H18</f>
        <v>2534.16</v>
      </c>
      <c r="I102" s="1225">
        <f t="shared" si="27"/>
        <v>2025.98</v>
      </c>
      <c r="J102" s="1225">
        <f t="shared" si="27"/>
        <v>4065.2841100000001</v>
      </c>
      <c r="K102" s="1225">
        <f t="shared" si="27"/>
        <v>4104.13</v>
      </c>
      <c r="L102" s="1225">
        <f t="shared" si="27"/>
        <v>4205.6401399999995</v>
      </c>
      <c r="M102" s="1225">
        <f t="shared" si="27"/>
        <v>3689.0200000000004</v>
      </c>
      <c r="N102" s="1225">
        <f t="shared" si="27"/>
        <v>4948.6151099999997</v>
      </c>
      <c r="O102" s="1225">
        <f t="shared" si="27"/>
        <v>3174.3199999999997</v>
      </c>
      <c r="P102" s="1225">
        <f t="shared" si="27"/>
        <v>6232.7541099999999</v>
      </c>
      <c r="Q102" s="1225">
        <f t="shared" si="27"/>
        <v>4564.1900000000005</v>
      </c>
      <c r="R102" s="1225">
        <f t="shared" si="27"/>
        <v>4534.5701100000006</v>
      </c>
      <c r="S102" s="1225">
        <f t="shared" si="27"/>
        <v>2763.16</v>
      </c>
      <c r="T102" s="1225">
        <f t="shared" si="27"/>
        <v>5525.95111</v>
      </c>
      <c r="U102" s="1225">
        <f t="shared" si="27"/>
        <v>3155.7</v>
      </c>
      <c r="V102" s="1225">
        <f t="shared" si="27"/>
        <v>4906.29511</v>
      </c>
      <c r="W102" s="1225">
        <f t="shared" si="27"/>
        <v>2679.95</v>
      </c>
      <c r="X102" s="1225">
        <f t="shared" si="27"/>
        <v>4637.6961099999999</v>
      </c>
      <c r="Y102" s="1225">
        <f t="shared" si="27"/>
        <v>0</v>
      </c>
      <c r="Z102" s="1225">
        <f t="shared" si="27"/>
        <v>4641.6857099999997</v>
      </c>
      <c r="AA102" s="1225">
        <f t="shared" si="27"/>
        <v>0</v>
      </c>
      <c r="AB102" s="1225">
        <f t="shared" si="27"/>
        <v>4169.4271100000005</v>
      </c>
      <c r="AC102" s="1225">
        <f t="shared" si="27"/>
        <v>0</v>
      </c>
      <c r="AD102" s="1225">
        <f t="shared" si="27"/>
        <v>33844.050889999999</v>
      </c>
      <c r="AE102" s="1225">
        <f t="shared" si="27"/>
        <v>0</v>
      </c>
      <c r="AF102" s="1225"/>
      <c r="AG102" s="1279"/>
    </row>
    <row r="103" spans="1:44" s="81" customFormat="1" ht="18" x14ac:dyDescent="0.35">
      <c r="A103" s="87" t="s">
        <v>28</v>
      </c>
      <c r="B103" s="1229">
        <f>H103+J103+L103+N103+P103+R103+T103+V103+X103+Z103+AB103+AD103+AE103</f>
        <v>4703.2999999999993</v>
      </c>
      <c r="C103" s="1229">
        <f>H103+J103+L103</f>
        <v>75.599999999999994</v>
      </c>
      <c r="D103" s="1229">
        <f>D90+D83+D61</f>
        <v>618.6400000000001</v>
      </c>
      <c r="E103" s="1229">
        <v>0</v>
      </c>
      <c r="F103" s="1226">
        <v>0</v>
      </c>
      <c r="G103" s="1226">
        <v>0</v>
      </c>
      <c r="H103" s="1217">
        <f t="shared" ref="H103:AE103" si="28">H90+H83+H61+H54+H47+H26+H19</f>
        <v>0</v>
      </c>
      <c r="I103" s="1217">
        <f t="shared" si="28"/>
        <v>0</v>
      </c>
      <c r="J103" s="1217">
        <f t="shared" si="28"/>
        <v>37.799999999999997</v>
      </c>
      <c r="K103" s="1217">
        <f t="shared" si="28"/>
        <v>37.57</v>
      </c>
      <c r="L103" s="1217">
        <f t="shared" si="28"/>
        <v>37.799999999999997</v>
      </c>
      <c r="M103" s="1217">
        <f t="shared" si="28"/>
        <v>37.57</v>
      </c>
      <c r="N103" s="1217">
        <f t="shared" si="28"/>
        <v>100.80000000000001</v>
      </c>
      <c r="O103" s="1217">
        <f t="shared" si="28"/>
        <v>37.57</v>
      </c>
      <c r="P103" s="1217">
        <f t="shared" si="28"/>
        <v>282</v>
      </c>
      <c r="Q103" s="1217">
        <f t="shared" si="28"/>
        <v>326.67</v>
      </c>
      <c r="R103" s="1217">
        <f t="shared" si="28"/>
        <v>37.799999999999997</v>
      </c>
      <c r="S103" s="1217">
        <f t="shared" si="28"/>
        <v>37.57</v>
      </c>
      <c r="T103" s="1217">
        <f t="shared" si="28"/>
        <v>37.799999999999997</v>
      </c>
      <c r="U103" s="1217">
        <f t="shared" si="28"/>
        <v>37.57</v>
      </c>
      <c r="V103" s="1217">
        <f t="shared" si="28"/>
        <v>86.3</v>
      </c>
      <c r="W103" s="1217">
        <f t="shared" si="28"/>
        <v>86.01</v>
      </c>
      <c r="X103" s="1217">
        <f t="shared" si="28"/>
        <v>117.8</v>
      </c>
      <c r="Y103" s="1217">
        <f t="shared" si="28"/>
        <v>0</v>
      </c>
      <c r="Z103" s="1217">
        <f t="shared" si="28"/>
        <v>37.799999999999997</v>
      </c>
      <c r="AA103" s="1217">
        <f t="shared" si="28"/>
        <v>0</v>
      </c>
      <c r="AB103" s="1217">
        <f t="shared" si="28"/>
        <v>508.3</v>
      </c>
      <c r="AC103" s="1217">
        <f t="shared" si="28"/>
        <v>0</v>
      </c>
      <c r="AD103" s="1217">
        <f t="shared" si="28"/>
        <v>3419.1</v>
      </c>
      <c r="AE103" s="1217">
        <f t="shared" si="28"/>
        <v>0</v>
      </c>
      <c r="AF103" s="1217"/>
      <c r="AG103" s="1279"/>
    </row>
    <row r="104" spans="1:44" s="81" customFormat="1" ht="36" x14ac:dyDescent="0.35">
      <c r="A104" s="1221" t="s">
        <v>94</v>
      </c>
      <c r="B104" s="87"/>
      <c r="C104" s="87"/>
      <c r="D104" s="87"/>
      <c r="E104" s="87"/>
      <c r="F104" s="87"/>
      <c r="G104" s="87"/>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1279"/>
    </row>
    <row r="105" spans="1:44" s="81" customFormat="1" ht="18" x14ac:dyDescent="0.35">
      <c r="A105" s="87" t="s">
        <v>95</v>
      </c>
      <c r="B105" s="87"/>
      <c r="C105" s="87"/>
      <c r="D105" s="87"/>
      <c r="E105" s="87"/>
      <c r="F105" s="87"/>
      <c r="G105" s="87"/>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1279"/>
    </row>
    <row r="106" spans="1:44" ht="21.6" customHeight="1" x14ac:dyDescent="0.35">
      <c r="A106" s="1230"/>
      <c r="B106" s="1231"/>
      <c r="C106" s="1231"/>
      <c r="D106" s="1231"/>
      <c r="E106" s="1231"/>
      <c r="F106" s="1231"/>
      <c r="G106" s="1231"/>
      <c r="H106" s="1232"/>
      <c r="I106" s="1232"/>
      <c r="J106" s="1233"/>
      <c r="K106" s="1233"/>
      <c r="L106" s="1233"/>
      <c r="M106" s="1233"/>
      <c r="N106" s="1233"/>
      <c r="O106" s="1233"/>
      <c r="P106" s="1233"/>
      <c r="Q106" s="1233"/>
      <c r="R106" s="1233"/>
      <c r="S106" s="1233"/>
      <c r="T106" s="1234"/>
      <c r="U106" s="1234"/>
      <c r="V106" s="1234"/>
      <c r="W106" s="1234"/>
      <c r="X106" s="1234"/>
      <c r="Y106" s="1234"/>
      <c r="Z106" s="1234"/>
      <c r="AA106" s="1234"/>
      <c r="AB106" s="1234"/>
      <c r="AC106" s="1234"/>
      <c r="AD106" s="1234"/>
      <c r="AE106" s="1234"/>
      <c r="AF106" s="1234"/>
    </row>
    <row r="107" spans="1:44" ht="73.5" customHeight="1" x14ac:dyDescent="0.3">
      <c r="A107" s="1259" t="s">
        <v>109</v>
      </c>
      <c r="B107" s="1259"/>
      <c r="C107" s="1259"/>
      <c r="D107" s="1259"/>
      <c r="E107" s="1259"/>
      <c r="F107" s="1259"/>
      <c r="G107" s="1259"/>
      <c r="H107" s="1259"/>
      <c r="I107" s="1259"/>
      <c r="J107" s="1259"/>
      <c r="K107" s="1259"/>
      <c r="L107" s="1259"/>
      <c r="M107" s="1259"/>
      <c r="N107" s="1235"/>
      <c r="O107" s="1235"/>
      <c r="P107" s="1234"/>
      <c r="Q107" s="1234"/>
      <c r="R107" s="1234"/>
      <c r="S107" s="1234"/>
      <c r="T107" s="1233"/>
      <c r="U107" s="1233"/>
      <c r="V107" s="1233"/>
      <c r="W107" s="1233"/>
      <c r="X107" s="1233"/>
      <c r="Y107" s="1233"/>
      <c r="Z107" s="1233"/>
      <c r="AA107" s="1233"/>
      <c r="AB107" s="1233"/>
      <c r="AC107" s="1233"/>
      <c r="AD107" s="1233"/>
      <c r="AE107" s="1233"/>
      <c r="AF107" s="1233"/>
      <c r="AG107" s="66"/>
      <c r="AH107" s="66"/>
      <c r="AI107" s="66"/>
      <c r="AJ107" s="66"/>
      <c r="AK107" s="66"/>
      <c r="AL107" s="66"/>
      <c r="AM107" s="66"/>
      <c r="AN107" s="66"/>
      <c r="AO107" s="66"/>
      <c r="AP107" s="66"/>
      <c r="AQ107" s="66"/>
      <c r="AR107" s="64"/>
    </row>
    <row r="108" spans="1:44" ht="12.75" customHeight="1" x14ac:dyDescent="0.3">
      <c r="A108" s="1236"/>
      <c r="B108" s="1233"/>
      <c r="C108" s="1233"/>
      <c r="D108" s="1233"/>
      <c r="E108" s="1233"/>
      <c r="F108" s="1233"/>
      <c r="G108" s="1233"/>
      <c r="H108" s="1234"/>
      <c r="I108" s="1234"/>
      <c r="J108" s="1234"/>
      <c r="K108" s="1234"/>
      <c r="L108" s="1234"/>
      <c r="M108" s="1234"/>
      <c r="N108" s="1234"/>
      <c r="O108" s="1234"/>
      <c r="P108" s="1234"/>
      <c r="Q108" s="1234"/>
      <c r="R108" s="1234"/>
      <c r="S108" s="1234"/>
      <c r="T108" s="1233"/>
      <c r="U108" s="1233"/>
      <c r="V108" s="1233"/>
      <c r="W108" s="1233"/>
      <c r="X108" s="1233"/>
      <c r="Y108" s="1233"/>
      <c r="Z108" s="1233"/>
      <c r="AA108" s="1233"/>
      <c r="AB108" s="1233"/>
      <c r="AC108" s="1233"/>
      <c r="AD108" s="1233"/>
      <c r="AE108" s="1233"/>
      <c r="AF108" s="1233"/>
      <c r="AG108" s="66"/>
      <c r="AH108" s="66"/>
      <c r="AI108" s="66"/>
      <c r="AJ108" s="66"/>
      <c r="AK108" s="66"/>
      <c r="AL108" s="66"/>
      <c r="AM108" s="66"/>
      <c r="AN108" s="66"/>
      <c r="AO108" s="66"/>
      <c r="AP108" s="66"/>
      <c r="AQ108" s="66"/>
      <c r="AR108" s="64"/>
    </row>
    <row r="109" spans="1:44" ht="19.2" customHeight="1" x14ac:dyDescent="0.3">
      <c r="A109" s="1259" t="s">
        <v>110</v>
      </c>
      <c r="B109" s="1259"/>
      <c r="C109" s="1259"/>
      <c r="D109" s="1259"/>
      <c r="E109" s="1259"/>
      <c r="F109" s="1259"/>
      <c r="G109" s="1259"/>
      <c r="H109" s="1259"/>
      <c r="I109" s="1259"/>
      <c r="J109" s="1259"/>
      <c r="K109" s="1259"/>
      <c r="L109" s="1259"/>
      <c r="M109" s="1259"/>
      <c r="N109" s="1259"/>
      <c r="O109" s="1259"/>
      <c r="P109" s="1234"/>
      <c r="Q109" s="1234"/>
      <c r="R109" s="1234"/>
      <c r="S109" s="1234"/>
      <c r="T109" s="1233"/>
      <c r="U109" s="1233"/>
      <c r="V109" s="1233"/>
      <c r="W109" s="1233"/>
      <c r="X109" s="1233"/>
      <c r="Y109" s="1233"/>
      <c r="Z109" s="1233"/>
      <c r="AA109" s="1233"/>
      <c r="AB109" s="1233"/>
      <c r="AC109" s="1233"/>
      <c r="AD109" s="1233"/>
      <c r="AE109" s="1233"/>
      <c r="AF109" s="1233"/>
      <c r="AG109" s="66"/>
      <c r="AH109" s="66"/>
      <c r="AI109" s="66"/>
      <c r="AJ109" s="66"/>
      <c r="AK109" s="66"/>
      <c r="AL109" s="66"/>
      <c r="AM109" s="66"/>
      <c r="AN109" s="66"/>
      <c r="AO109" s="66"/>
      <c r="AP109" s="66"/>
      <c r="AQ109" s="66"/>
      <c r="AR109" s="64"/>
    </row>
    <row r="110" spans="1:44" ht="24" customHeight="1" x14ac:dyDescent="0.3">
      <c r="A110" s="1259" t="s">
        <v>672</v>
      </c>
      <c r="B110" s="1259"/>
      <c r="C110" s="1259"/>
      <c r="D110" s="1259"/>
      <c r="E110" s="1259"/>
      <c r="F110" s="1259"/>
      <c r="G110" s="1259"/>
      <c r="H110" s="1259"/>
      <c r="I110" s="1259"/>
      <c r="J110" s="1259"/>
      <c r="K110" s="1259"/>
      <c r="L110" s="1259"/>
      <c r="M110" s="1259"/>
      <c r="N110" s="1259"/>
      <c r="O110" s="1259"/>
      <c r="P110" s="1234"/>
      <c r="Q110" s="1234"/>
      <c r="R110" s="1234"/>
      <c r="S110" s="1234"/>
      <c r="T110" s="1233"/>
      <c r="U110" s="1233"/>
      <c r="V110" s="1233"/>
      <c r="W110" s="1233"/>
      <c r="X110" s="1233"/>
      <c r="Y110" s="1233"/>
      <c r="Z110" s="1233"/>
      <c r="AA110" s="1233"/>
      <c r="AB110" s="1233"/>
      <c r="AC110" s="1233"/>
      <c r="AD110" s="1233"/>
      <c r="AE110" s="1233"/>
      <c r="AF110" s="1233"/>
      <c r="AG110" s="66"/>
      <c r="AH110" s="66"/>
      <c r="AI110" s="66"/>
      <c r="AJ110" s="66"/>
      <c r="AK110" s="66"/>
      <c r="AL110" s="66"/>
      <c r="AM110" s="66"/>
      <c r="AN110" s="66"/>
      <c r="AO110" s="66"/>
      <c r="AP110" s="66"/>
      <c r="AQ110" s="66"/>
      <c r="AR110" s="64"/>
    </row>
    <row r="111" spans="1:44" ht="9" customHeight="1" x14ac:dyDescent="0.3">
      <c r="A111" s="1259"/>
      <c r="B111" s="1259"/>
      <c r="C111" s="1259"/>
      <c r="D111" s="1259"/>
      <c r="E111" s="1259"/>
      <c r="F111" s="1259"/>
      <c r="G111" s="1259"/>
      <c r="H111" s="1259"/>
      <c r="I111" s="1259"/>
      <c r="J111" s="1259"/>
      <c r="K111" s="1259"/>
      <c r="L111" s="1259"/>
      <c r="M111" s="1259"/>
      <c r="N111" s="1259"/>
      <c r="O111" s="1259"/>
      <c r="P111" s="1234"/>
      <c r="Q111" s="1234"/>
      <c r="R111" s="1234"/>
      <c r="S111" s="1234"/>
      <c r="T111" s="1233"/>
      <c r="U111" s="1233"/>
      <c r="V111" s="1233"/>
      <c r="W111" s="1233"/>
      <c r="X111" s="1233"/>
      <c r="Y111" s="1233"/>
      <c r="Z111" s="1233"/>
      <c r="AA111" s="1233"/>
      <c r="AB111" s="1233"/>
      <c r="AC111" s="1233"/>
      <c r="AD111" s="1233"/>
      <c r="AE111" s="1233"/>
      <c r="AF111" s="1233"/>
      <c r="AG111" s="66"/>
      <c r="AH111" s="66"/>
      <c r="AI111" s="66"/>
      <c r="AJ111" s="66"/>
      <c r="AK111" s="66"/>
      <c r="AL111" s="66"/>
      <c r="AM111" s="66"/>
      <c r="AN111" s="66"/>
      <c r="AO111" s="66"/>
      <c r="AP111" s="66"/>
      <c r="AQ111" s="66"/>
      <c r="AR111" s="64"/>
    </row>
    <row r="112" spans="1:44" ht="18" customHeight="1" x14ac:dyDescent="0.3">
      <c r="A112" s="1260"/>
      <c r="B112" s="1260"/>
      <c r="C112" s="1260"/>
      <c r="D112" s="1260"/>
      <c r="E112" s="1260"/>
      <c r="F112" s="1260"/>
      <c r="G112" s="1260"/>
      <c r="H112" s="1260"/>
      <c r="I112" s="1260"/>
      <c r="J112" s="1260"/>
      <c r="K112" s="1260"/>
      <c r="L112" s="1260"/>
      <c r="M112" s="1260"/>
      <c r="N112" s="1259"/>
      <c r="O112" s="1259"/>
      <c r="P112" s="1234"/>
      <c r="Q112" s="1234"/>
      <c r="R112" s="1234"/>
      <c r="S112" s="1234"/>
      <c r="T112" s="1233"/>
      <c r="U112" s="1233"/>
      <c r="V112" s="1233"/>
      <c r="W112" s="1233"/>
      <c r="X112" s="1233"/>
      <c r="Y112" s="1233"/>
      <c r="Z112" s="1233"/>
      <c r="AA112" s="1233"/>
      <c r="AB112" s="1233"/>
      <c r="AC112" s="1233"/>
      <c r="AD112" s="1233"/>
      <c r="AE112" s="1233"/>
      <c r="AF112" s="1233"/>
      <c r="AG112" s="66"/>
      <c r="AH112" s="66"/>
      <c r="AI112" s="66"/>
      <c r="AJ112" s="66"/>
      <c r="AK112" s="66"/>
      <c r="AL112" s="66"/>
      <c r="AM112" s="66"/>
      <c r="AN112" s="66"/>
      <c r="AO112" s="66"/>
      <c r="AP112" s="66"/>
      <c r="AQ112" s="66"/>
      <c r="AR112" s="64"/>
    </row>
    <row r="113" spans="1:32" ht="21.75" customHeight="1" x14ac:dyDescent="0.3">
      <c r="A113" s="1259"/>
      <c r="B113" s="1259"/>
      <c r="C113" s="1259"/>
      <c r="D113" s="1259"/>
      <c r="E113" s="1259"/>
      <c r="F113" s="1259"/>
      <c r="G113" s="1259"/>
      <c r="H113" s="1259"/>
      <c r="I113" s="1259"/>
      <c r="J113" s="1259"/>
      <c r="K113" s="1259"/>
      <c r="L113" s="1259"/>
      <c r="M113" s="1259"/>
      <c r="N113" s="1233"/>
      <c r="O113" s="1233"/>
      <c r="P113" s="1233"/>
      <c r="Q113" s="1233"/>
      <c r="R113" s="1233"/>
      <c r="S113" s="1233"/>
      <c r="T113" s="1234"/>
      <c r="U113" s="1234"/>
      <c r="V113" s="1234"/>
      <c r="W113" s="1234"/>
      <c r="X113" s="1234"/>
      <c r="Y113" s="1234"/>
      <c r="Z113" s="1234"/>
      <c r="AA113" s="1234"/>
      <c r="AB113" s="1234"/>
      <c r="AC113" s="1234"/>
      <c r="AD113" s="1234"/>
      <c r="AE113" s="1234"/>
      <c r="AF113" s="1234"/>
    </row>
    <row r="114" spans="1:32" ht="48.75" customHeight="1" x14ac:dyDescent="0.3">
      <c r="A114" s="1236"/>
      <c r="B114" s="1236"/>
      <c r="C114" s="1236"/>
      <c r="D114" s="1236"/>
      <c r="E114" s="1236"/>
      <c r="F114" s="1236"/>
      <c r="G114" s="1236"/>
      <c r="H114" s="1233"/>
      <c r="I114" s="1233"/>
      <c r="J114" s="1233"/>
      <c r="K114" s="1233"/>
      <c r="L114" s="1233"/>
      <c r="M114" s="1233"/>
      <c r="N114" s="1233"/>
      <c r="O114" s="1233"/>
      <c r="P114" s="1233"/>
      <c r="Q114" s="1233"/>
      <c r="R114" s="1233"/>
      <c r="S114" s="1233"/>
      <c r="T114" s="1234"/>
      <c r="U114" s="1234"/>
      <c r="V114" s="1234"/>
      <c r="W114" s="1234"/>
      <c r="X114" s="1234"/>
      <c r="Y114" s="1234"/>
      <c r="Z114" s="1234"/>
      <c r="AA114" s="1234"/>
      <c r="AB114" s="1234"/>
      <c r="AC114" s="1234"/>
      <c r="AD114" s="1234"/>
      <c r="AE114" s="1234"/>
      <c r="AF114" s="1234"/>
    </row>
    <row r="115" spans="1:32" ht="18" x14ac:dyDescent="0.3">
      <c r="A115" s="1236"/>
      <c r="B115" s="1259"/>
      <c r="C115" s="1259"/>
      <c r="D115" s="1259"/>
      <c r="E115" s="1259"/>
      <c r="F115" s="1259"/>
      <c r="G115" s="1259"/>
      <c r="H115" s="1233"/>
      <c r="I115" s="1233"/>
      <c r="J115" s="1233"/>
      <c r="K115" s="1233"/>
      <c r="L115" s="1233"/>
      <c r="M115" s="1233"/>
      <c r="N115" s="1233"/>
      <c r="O115" s="1233"/>
      <c r="P115" s="1233"/>
      <c r="Q115" s="1233"/>
      <c r="R115" s="1233"/>
      <c r="S115" s="1233"/>
      <c r="T115" s="1234"/>
      <c r="U115" s="1234"/>
      <c r="V115" s="1234"/>
      <c r="W115" s="1234"/>
      <c r="X115" s="1234"/>
      <c r="Y115" s="1234"/>
      <c r="Z115" s="1234"/>
      <c r="AA115" s="1234"/>
      <c r="AB115" s="1234"/>
      <c r="AC115" s="1234"/>
      <c r="AD115" s="1234"/>
      <c r="AE115" s="1234"/>
      <c r="AF115" s="1234"/>
    </row>
  </sheetData>
  <customSheetViews>
    <customSheetView guid="{F10998C4-BD23-4123-9624-1436EC840983}" scale="50" hiddenRows="1" topLeftCell="A9">
      <pane xSplit="1" ySplit="4" topLeftCell="B79" activePane="bottomRight" state="frozen"/>
      <selection pane="bottomRight" activeCell="B100" sqref="B100"/>
      <pageMargins left="0.7" right="0.7" top="0.75" bottom="0.75" header="0.3" footer="0.3"/>
    </customSheetView>
    <customSheetView guid="{388A1E4B-B5AE-4D91-9FF1-5AD49EECDDED}" scale="50" hiddenRows="1" topLeftCell="A9">
      <pane xSplit="1" ySplit="4" topLeftCell="H79" activePane="bottomRight" state="frozen"/>
      <selection pane="bottomRight" activeCell="B100" sqref="B100"/>
      <pageMargins left="0.7" right="0.7" top="0.75" bottom="0.75" header="0.3" footer="0.3"/>
    </customSheetView>
    <customSheetView guid="{E4404F29-03A4-4E65-B4A8-EB6C15EFBA41}" scale="50" showPageBreaks="1" hiddenRows="1" topLeftCell="A9">
      <pane xSplit="1" ySplit="4" topLeftCell="B79" activePane="bottomRight"/>
      <selection pane="bottomRight" activeCell="B100" sqref="B100"/>
      <pageMargins left="0.7" right="0.7" top="0.75" bottom="0.75" header="0.3" footer="0.3"/>
      <pageSetup paperSize="9" orientation="portrait" r:id="rId1"/>
    </customSheetView>
    <customSheetView guid="{C7EAD3F1-26A7-4DE4-A1DE-F77FB026865E}" scale="50" hiddenRows="1" topLeftCell="A9">
      <pane xSplit="1" ySplit="4" topLeftCell="B79" activePane="bottomRight" state="frozen"/>
      <selection pane="bottomRight" activeCell="B100" sqref="B100"/>
      <pageMargins left="0.7" right="0.7" top="0.75" bottom="0.75" header="0.3" footer="0.3"/>
    </customSheetView>
    <customSheetView guid="{79971965-4C3E-4F6D-82D4-06E9338FB302}" scale="50" hiddenRows="1" topLeftCell="A9">
      <pane xSplit="1" ySplit="4" topLeftCell="B79" activePane="bottomRight" state="frozen"/>
      <selection pane="bottomRight" activeCell="B100" sqref="B100"/>
      <pageMargins left="0.7" right="0.7" top="0.75" bottom="0.75" header="0.3" footer="0.3"/>
    </customSheetView>
    <customSheetView guid="{67959110-810A-48DC-8557-7A749BB9427E}" scale="50" hiddenRows="1" topLeftCell="A9">
      <pane xSplit="1" ySplit="4" topLeftCell="B79" activePane="bottomRight" state="frozen"/>
      <selection pane="bottomRight" activeCell="B100" sqref="B100"/>
      <pageMargins left="0.7" right="0.7" top="0.75" bottom="0.75" header="0.3" footer="0.3"/>
    </customSheetView>
    <customSheetView guid="{7D83ADC9-554F-49F5-9F3A-8020034AA83A}" scale="50" hiddenRows="1" topLeftCell="A9">
      <pane xSplit="1" ySplit="4" topLeftCell="B79" activePane="bottomRight" state="frozen"/>
      <selection pane="bottomRight" activeCell="B100" sqref="B100"/>
      <pageMargins left="0.7" right="0.7" top="0.75" bottom="0.75" header="0.3" footer="0.3"/>
    </customSheetView>
    <customSheetView guid="{8991206F-96BC-4E4A-9BEF-FB119480CFE1}" scale="50" hiddenRows="1" topLeftCell="A9">
      <pane xSplit="1" ySplit="4" topLeftCell="B79" activePane="bottomRight" state="frozen"/>
      <selection pane="bottomRight" activeCell="B100" sqref="B100"/>
      <pageMargins left="0.7" right="0.7" top="0.75" bottom="0.75" header="0.3" footer="0.3"/>
    </customSheetView>
    <customSheetView guid="{C599058B-0D9F-45BB-A102-E92C28C88691}" scale="50" showPageBreaks="1" hiddenRows="1" topLeftCell="A9">
      <pane xSplit="1" ySplit="4" topLeftCell="B13" activePane="bottomRight" state="frozen"/>
      <selection pane="bottomRight" activeCell="A9" sqref="A1:XFD1048576"/>
      <pageMargins left="0.70866141732283472" right="0.70866141732283472" top="0.74803149606299213" bottom="0.74803149606299213" header="0.31496062992125984" footer="0.31496062992125984"/>
      <pageSetup paperSize="9" scale="35" orientation="landscape" horizontalDpi="0" verticalDpi="0" r:id="rId2"/>
    </customSheetView>
    <customSheetView guid="{FFEDA674-087A-4656-BF09-7E905D9B9A21}" scale="50" hiddenRows="1" topLeftCell="A9">
      <pane xSplit="1" ySplit="4" topLeftCell="B79" activePane="bottomRight" state="frozen"/>
      <selection pane="bottomRight" activeCell="B100" sqref="B100"/>
      <pageMargins left="0.7" right="0.7" top="0.75" bottom="0.75" header="0.3" footer="0.3"/>
    </customSheetView>
    <customSheetView guid="{CC99A19B-7C06-4842-B555-F1FC30BBAE15}" scale="50" hiddenRows="1" topLeftCell="A9">
      <pane xSplit="1" ySplit="4" topLeftCell="B79" activePane="bottomRight" state="frozen"/>
      <selection pane="bottomRight" activeCell="B100" sqref="B100"/>
      <pageMargins left="0.7" right="0.7" top="0.75" bottom="0.75" header="0.3" footer="0.3"/>
    </customSheetView>
    <customSheetView guid="{63473B3F-A685-4EE9-A01B-183212BE5C53}" scale="50" hiddenRows="1" topLeftCell="A9">
      <pane xSplit="1" ySplit="4" topLeftCell="B79" activePane="bottomRight" state="frozen"/>
      <selection pane="bottomRight" activeCell="B100" sqref="B100"/>
      <pageMargins left="0.7" right="0.7" top="0.75" bottom="0.75" header="0.3" footer="0.3"/>
    </customSheetView>
    <customSheetView guid="{B9F5A68E-7A21-490B-A9C1-858A34AED228}" scale="50" hiddenRows="1" topLeftCell="A9">
      <pane xSplit="1" ySplit="4" topLeftCell="B79" activePane="bottomRight" state="frozen"/>
      <selection pane="bottomRight" activeCell="B100" sqref="B100"/>
      <pageMargins left="0.7" right="0.7" top="0.75" bottom="0.75" header="0.3" footer="0.3"/>
    </customSheetView>
    <customSheetView guid="{E36983B1-2930-4BC3-9F81-C76866BFC5EC}" scale="50" hiddenRows="1" topLeftCell="A9">
      <pane xSplit="1" ySplit="4" topLeftCell="B79" activePane="bottomRight" state="frozen"/>
      <selection pane="bottomRight" activeCell="B100" sqref="B100"/>
      <pageMargins left="0.7" right="0.7" top="0.75" bottom="0.75" header="0.3" footer="0.3"/>
    </customSheetView>
    <customSheetView guid="{14AFD6C3-FC5A-47D1-B6D3-4DD498FDE7ED}" scale="50" hiddenRows="1" topLeftCell="A9">
      <pane xSplit="1" ySplit="4" topLeftCell="B79" activePane="bottomRight" state="frozen"/>
      <selection pane="bottomRight" activeCell="B100" sqref="B100"/>
      <pageMargins left="0.7" right="0.7" top="0.75" bottom="0.75" header="0.3" footer="0.3"/>
    </customSheetView>
    <customSheetView guid="{E6058B35-16EE-4520-97FC-BC8944DC361A}" scale="50" hiddenRows="1" topLeftCell="A9">
      <pane xSplit="1" ySplit="4" topLeftCell="B79" activePane="bottomRight" state="frozen"/>
      <selection pane="bottomRight" activeCell="B100" sqref="B100"/>
      <pageMargins left="0.7" right="0.7" top="0.75" bottom="0.75" header="0.3" footer="0.3"/>
    </customSheetView>
    <customSheetView guid="{7DE9713E-1F38-437C-8FB6-9C29DB24E5B8}" scale="50" hiddenRows="1" topLeftCell="A9">
      <pane xSplit="1" ySplit="4" topLeftCell="B13" activePane="bottomRight" state="frozen"/>
      <selection pane="bottomRight" activeCell="K25" sqref="K25"/>
      <pageMargins left="0.7" right="0.7" top="0.75" bottom="0.75" header="0.3" footer="0.3"/>
    </customSheetView>
    <customSheetView guid="{356BE809-9589-4A4C-A8C3-12B5A4A1A47A}" scale="50" hiddenRows="1" topLeftCell="A9">
      <pane xSplit="1" ySplit="4" topLeftCell="B79" activePane="bottomRight" state="frozen"/>
      <selection pane="bottomRight" activeCell="B100" sqref="B100"/>
      <pageMargins left="0.7" right="0.7" top="0.75" bottom="0.75" header="0.3" footer="0.3"/>
    </customSheetView>
    <customSheetView guid="{2D22DDA1-0B32-4042-8E55-53A9917D8437}" scale="50" hiddenRows="1" topLeftCell="A9">
      <pane xSplit="1" ySplit="4" topLeftCell="B31" activePane="bottomRight" state="frozen"/>
      <selection pane="bottomRight" activeCell="B32" sqref="B32"/>
      <pageMargins left="0.7" right="0.7" top="0.75" bottom="0.75" header="0.3" footer="0.3"/>
      <pageSetup paperSize="9" orientation="portrait" horizontalDpi="0" verticalDpi="0" r:id="rId3"/>
    </customSheetView>
    <customSheetView guid="{B6ED5A6A-E502-40ED-B1F2-2FE231B320B9}" scale="50" hiddenRows="1" topLeftCell="A9">
      <pane xSplit="1" ySplit="4" topLeftCell="B79" activePane="bottomRight" state="frozen"/>
      <selection pane="bottomRight" activeCell="B100" sqref="B100"/>
      <pageMargins left="0.7" right="0.7" top="0.75" bottom="0.75" header="0.3" footer="0.3"/>
    </customSheetView>
    <customSheetView guid="{9A254B3E-BF29-465E-994B-E56187330748}" scale="50" hiddenRows="1" topLeftCell="A9">
      <pane xSplit="1" ySplit="4" topLeftCell="B13" activePane="bottomRight" state="frozen"/>
      <selection pane="bottomRight" activeCell="C15" sqref="C15"/>
      <pageMargins left="0.7" right="0.7" top="0.75" bottom="0.75" header="0.3" footer="0.3"/>
    </customSheetView>
    <customSheetView guid="{3680FFF4-6D9F-486C-AA14-8F72F0313081}" scale="50" hiddenRows="1" topLeftCell="A9">
      <pane xSplit="1" ySplit="4" topLeftCell="B79" activePane="bottomRight" state="frozen"/>
      <selection pane="bottomRight" activeCell="B100" sqref="B100"/>
      <pageMargins left="0.7" right="0.7" top="0.75" bottom="0.75" header="0.3" footer="0.3"/>
      <pageSetup paperSize="9" orientation="portrait" r:id="rId4"/>
    </customSheetView>
    <customSheetView guid="{EBBEF937-D19E-44FA-94D9-3672C89A5F21}" scale="50" hiddenRows="1" topLeftCell="A9">
      <pane xSplit="1" ySplit="4" topLeftCell="U58" activePane="bottomRight" state="frozen"/>
      <selection pane="bottomRight" activeCell="AF71" sqref="AF71"/>
      <pageMargins left="0.7" right="0.7" top="0.75" bottom="0.75" header="0.3" footer="0.3"/>
      <pageSetup paperSize="9" orientation="portrait" r:id="rId5"/>
    </customSheetView>
    <customSheetView guid="{E83B3B5A-C7A8-4F47-A336-85E65C55625C}" scale="50" hiddenRows="1" topLeftCell="A9">
      <pane xSplit="1" ySplit="4" topLeftCell="B79" activePane="bottomRight" state="frozen"/>
      <selection pane="bottomRight" activeCell="B100" sqref="B100"/>
      <pageMargins left="0.7" right="0.7" top="0.75" bottom="0.75" header="0.3" footer="0.3"/>
    </customSheetView>
    <customSheetView guid="{A2E3A7A6-FF28-41C5-9BA8-3899D915CB9D}" scale="50" hiddenRows="1" topLeftCell="A9">
      <pane xSplit="1" ySplit="4" topLeftCell="B79" activePane="bottomRight" state="frozen"/>
      <selection pane="bottomRight" activeCell="B100" sqref="B100"/>
      <pageMargins left="0.7" right="0.7" top="0.75" bottom="0.75" header="0.3" footer="0.3"/>
    </customSheetView>
    <customSheetView guid="{C3FD0E28-97E5-445A-A080-491543C717B0}" scale="50" hiddenRows="1" topLeftCell="A9">
      <pane xSplit="1" ySplit="4" topLeftCell="B79" activePane="bottomRight" state="frozen"/>
      <selection pane="bottomRight" activeCell="B100" sqref="B100"/>
      <pageMargins left="0.7" right="0.7" top="0.75" bottom="0.75" header="0.3" footer="0.3"/>
    </customSheetView>
    <customSheetView guid="{7C652CC3-AEBA-4CE1-8785-60610E85E470}" scale="50" hiddenRows="1" topLeftCell="A9">
      <pane xSplit="1" ySplit="4" topLeftCell="B79" activePane="bottomRight" state="frozen"/>
      <selection pane="bottomRight" activeCell="B100" sqref="B100"/>
      <pageMargins left="0.7" right="0.7" top="0.75" bottom="0.75" header="0.3" footer="0.3"/>
      <pageSetup paperSize="9" orientation="portrait" r:id="rId6"/>
    </customSheetView>
    <customSheetView guid="{3B746F1D-385E-47E1-9DD6-DF5EE791B92F}" scale="50" hiddenRows="1" topLeftCell="A9">
      <pane xSplit="1" ySplit="4" topLeftCell="B79" activePane="bottomRight" state="frozen"/>
      <selection pane="bottomRight" activeCell="B100" sqref="B100"/>
      <pageMargins left="0.7" right="0.7" top="0.75" bottom="0.75" header="0.3" footer="0.3"/>
    </customSheetView>
    <customSheetView guid="{F3ED6C4F-162A-421A-B77B-B013DF363C4B}" scale="50" hiddenRows="1" topLeftCell="A9">
      <pane xSplit="1" ySplit="4" topLeftCell="B79" activePane="bottomRight" state="frozen"/>
      <selection pane="bottomRight" activeCell="B100" sqref="B100"/>
      <pageMargins left="0.7" right="0.7" top="0.75" bottom="0.75" header="0.3" footer="0.3"/>
      <pageSetup paperSize="9" orientation="portrait" r:id="rId7"/>
    </customSheetView>
    <customSheetView guid="{F6B45C19-5DEC-4311-9E14-1DFCA0D8A318}" scale="50" hiddenRows="1" topLeftCell="A9">
      <pane xSplit="1" ySplit="4" topLeftCell="B79" activePane="bottomRight" state="frozen"/>
      <selection pane="bottomRight" activeCell="B100" sqref="B100"/>
      <pageMargins left="0.7" right="0.7" top="0.75" bottom="0.75" header="0.3" footer="0.3"/>
    </customSheetView>
    <customSheetView guid="{60316D21-4A2C-431E-9A80-483B098C48B4}" scale="50" hiddenRows="1" topLeftCell="A9">
      <pane xSplit="1" ySplit="4" topLeftCell="B79" activePane="bottomRight" state="frozen"/>
      <selection pane="bottomRight" activeCell="B100" sqref="B100"/>
      <pageMargins left="0.7" right="0.7" top="0.75" bottom="0.75" header="0.3" footer="0.3"/>
      <pageSetup paperSize="9" orientation="portrait" r:id="rId8"/>
    </customSheetView>
    <customSheetView guid="{B20F874D-7001-429F-971F-C60F72171BB4}" scale="70" hiddenRows="1" topLeftCell="A9">
      <pane xSplit="1" ySplit="4" topLeftCell="H13" activePane="bottomRight" state="frozen"/>
      <selection pane="bottomRight" activeCell="W15" sqref="W15"/>
      <pageMargins left="0.7" right="0.7" top="0.75" bottom="0.75" header="0.3" footer="0.3"/>
    </customSheetView>
    <customSheetView guid="{7E4D5209-3514-4B4B-9D2B-9C42A7BE704E}" scale="50" topLeftCell="A9">
      <pane xSplit="1" ySplit="4" topLeftCell="B13" activePane="bottomRight" state="frozen"/>
      <selection pane="bottomRight" activeCell="C15" sqref="C15"/>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289"/>
  <sheetViews>
    <sheetView showGridLines="0" view="pageBreakPreview" topLeftCell="A4" zoomScale="70" zoomScaleNormal="70" workbookViewId="0">
      <pane ySplit="6" topLeftCell="A253" activePane="bottomLeft" state="frozen"/>
      <selection activeCell="A4" sqref="A4"/>
      <selection pane="bottomLeft" activeCell="A265" sqref="A265:AD265"/>
    </sheetView>
  </sheetViews>
  <sheetFormatPr defaultRowHeight="15.6" x14ac:dyDescent="0.3"/>
  <cols>
    <col min="1" max="1" width="41" style="60" customWidth="1"/>
    <col min="2" max="2" width="18.44140625" style="60" customWidth="1"/>
    <col min="3" max="5" width="18.33203125" style="60" customWidth="1"/>
    <col min="6" max="6" width="12.5546875" style="60" customWidth="1"/>
    <col min="7" max="7" width="13.6640625" style="60" customWidth="1"/>
    <col min="8" max="8" width="15" style="59" customWidth="1"/>
    <col min="9" max="9" width="15.33203125" style="59" customWidth="1"/>
    <col min="10" max="10" width="17.33203125" style="59" customWidth="1"/>
    <col min="11" max="11" width="16.5546875" style="59" customWidth="1"/>
    <col min="12" max="12" width="18.33203125" style="59" customWidth="1"/>
    <col min="13" max="13" width="14.33203125" style="59" customWidth="1"/>
    <col min="14" max="14" width="13.44140625" style="59" customWidth="1"/>
    <col min="15" max="15" width="15.6640625" style="59" customWidth="1"/>
    <col min="16" max="16" width="19" style="59" customWidth="1"/>
    <col min="17" max="17" width="16.33203125" style="59" customWidth="1"/>
    <col min="18" max="19" width="15.6640625" style="59" customWidth="1"/>
    <col min="20" max="31" width="15.6640625" style="3" customWidth="1"/>
    <col min="32" max="32" width="49.33203125" style="3" customWidth="1"/>
    <col min="33" max="33" width="18.44140625" style="59" customWidth="1"/>
    <col min="34" max="34" width="18.33203125" style="59" customWidth="1"/>
    <col min="35" max="35" width="16.33203125" style="59" customWidth="1"/>
    <col min="36" max="274" width="9.33203125" style="59"/>
    <col min="275" max="275" width="45.44140625" style="59" customWidth="1"/>
    <col min="276" max="276" width="18.33203125" style="59" customWidth="1"/>
    <col min="277" max="277" width="17.5546875" style="59" customWidth="1"/>
    <col min="278" max="278" width="18.5546875" style="59" customWidth="1"/>
    <col min="279" max="279" width="17" style="59" customWidth="1"/>
    <col min="280" max="288" width="15.6640625" style="59" customWidth="1"/>
    <col min="289" max="289" width="18.44140625" style="59" customWidth="1"/>
    <col min="290" max="530" width="9.33203125" style="59"/>
    <col min="531" max="531" width="45.44140625" style="59" customWidth="1"/>
    <col min="532" max="532" width="18.33203125" style="59" customWidth="1"/>
    <col min="533" max="533" width="17.5546875" style="59" customWidth="1"/>
    <col min="534" max="534" width="18.5546875" style="59" customWidth="1"/>
    <col min="535" max="535" width="17" style="59" customWidth="1"/>
    <col min="536" max="544" width="15.6640625" style="59" customWidth="1"/>
    <col min="545" max="545" width="18.44140625" style="59" customWidth="1"/>
    <col min="546" max="786" width="9.33203125" style="59"/>
    <col min="787" max="787" width="45.44140625" style="59" customWidth="1"/>
    <col min="788" max="788" width="18.33203125" style="59" customWidth="1"/>
    <col min="789" max="789" width="17.5546875" style="59" customWidth="1"/>
    <col min="790" max="790" width="18.5546875" style="59" customWidth="1"/>
    <col min="791" max="791" width="17" style="59" customWidth="1"/>
    <col min="792" max="800" width="15.6640625" style="59" customWidth="1"/>
    <col min="801" max="801" width="18.44140625" style="59" customWidth="1"/>
    <col min="802" max="1042" width="9.33203125" style="59"/>
    <col min="1043" max="1043" width="45.44140625" style="59" customWidth="1"/>
    <col min="1044" max="1044" width="18.33203125" style="59" customWidth="1"/>
    <col min="1045" max="1045" width="17.5546875" style="59" customWidth="1"/>
    <col min="1046" max="1046" width="18.5546875" style="59" customWidth="1"/>
    <col min="1047" max="1047" width="17" style="59" customWidth="1"/>
    <col min="1048" max="1056" width="15.6640625" style="59" customWidth="1"/>
    <col min="1057" max="1057" width="18.44140625" style="59" customWidth="1"/>
    <col min="1058" max="1298" width="9.33203125" style="59"/>
    <col min="1299" max="1299" width="45.44140625" style="59" customWidth="1"/>
    <col min="1300" max="1300" width="18.33203125" style="59" customWidth="1"/>
    <col min="1301" max="1301" width="17.5546875" style="59" customWidth="1"/>
    <col min="1302" max="1302" width="18.5546875" style="59" customWidth="1"/>
    <col min="1303" max="1303" width="17" style="59" customWidth="1"/>
    <col min="1304" max="1312" width="15.6640625" style="59" customWidth="1"/>
    <col min="1313" max="1313" width="18.44140625" style="59" customWidth="1"/>
    <col min="1314" max="1554" width="9.33203125" style="59"/>
    <col min="1555" max="1555" width="45.44140625" style="59" customWidth="1"/>
    <col min="1556" max="1556" width="18.33203125" style="59" customWidth="1"/>
    <col min="1557" max="1557" width="17.5546875" style="59" customWidth="1"/>
    <col min="1558" max="1558" width="18.5546875" style="59" customWidth="1"/>
    <col min="1559" max="1559" width="17" style="59" customWidth="1"/>
    <col min="1560" max="1568" width="15.6640625" style="59" customWidth="1"/>
    <col min="1569" max="1569" width="18.44140625" style="59" customWidth="1"/>
    <col min="1570" max="1810" width="9.33203125" style="59"/>
    <col min="1811" max="1811" width="45.44140625" style="59" customWidth="1"/>
    <col min="1812" max="1812" width="18.33203125" style="59" customWidth="1"/>
    <col min="1813" max="1813" width="17.5546875" style="59" customWidth="1"/>
    <col min="1814" max="1814" width="18.5546875" style="59" customWidth="1"/>
    <col min="1815" max="1815" width="17" style="59" customWidth="1"/>
    <col min="1816" max="1824" width="15.6640625" style="59" customWidth="1"/>
    <col min="1825" max="1825" width="18.44140625" style="59" customWidth="1"/>
    <col min="1826" max="2066" width="9.33203125" style="59"/>
    <col min="2067" max="2067" width="45.44140625" style="59" customWidth="1"/>
    <col min="2068" max="2068" width="18.33203125" style="59" customWidth="1"/>
    <col min="2069" max="2069" width="17.5546875" style="59" customWidth="1"/>
    <col min="2070" max="2070" width="18.5546875" style="59" customWidth="1"/>
    <col min="2071" max="2071" width="17" style="59" customWidth="1"/>
    <col min="2072" max="2080" width="15.6640625" style="59" customWidth="1"/>
    <col min="2081" max="2081" width="18.44140625" style="59" customWidth="1"/>
    <col min="2082" max="2322" width="9.33203125" style="59"/>
    <col min="2323" max="2323" width="45.44140625" style="59" customWidth="1"/>
    <col min="2324" max="2324" width="18.33203125" style="59" customWidth="1"/>
    <col min="2325" max="2325" width="17.5546875" style="59" customWidth="1"/>
    <col min="2326" max="2326" width="18.5546875" style="59" customWidth="1"/>
    <col min="2327" max="2327" width="17" style="59" customWidth="1"/>
    <col min="2328" max="2336" width="15.6640625" style="59" customWidth="1"/>
    <col min="2337" max="2337" width="18.44140625" style="59" customWidth="1"/>
    <col min="2338" max="2578" width="9.33203125" style="59"/>
    <col min="2579" max="2579" width="45.44140625" style="59" customWidth="1"/>
    <col min="2580" max="2580" width="18.33203125" style="59" customWidth="1"/>
    <col min="2581" max="2581" width="17.5546875" style="59" customWidth="1"/>
    <col min="2582" max="2582" width="18.5546875" style="59" customWidth="1"/>
    <col min="2583" max="2583" width="17" style="59" customWidth="1"/>
    <col min="2584" max="2592" width="15.6640625" style="59" customWidth="1"/>
    <col min="2593" max="2593" width="18.44140625" style="59" customWidth="1"/>
    <col min="2594" max="2834" width="9.33203125" style="59"/>
    <col min="2835" max="2835" width="45.44140625" style="59" customWidth="1"/>
    <col min="2836" max="2836" width="18.33203125" style="59" customWidth="1"/>
    <col min="2837" max="2837" width="17.5546875" style="59" customWidth="1"/>
    <col min="2838" max="2838" width="18.5546875" style="59" customWidth="1"/>
    <col min="2839" max="2839" width="17" style="59" customWidth="1"/>
    <col min="2840" max="2848" width="15.6640625" style="59" customWidth="1"/>
    <col min="2849" max="2849" width="18.44140625" style="59" customWidth="1"/>
    <col min="2850" max="3090" width="9.33203125" style="59"/>
    <col min="3091" max="3091" width="45.44140625" style="59" customWidth="1"/>
    <col min="3092" max="3092" width="18.33203125" style="59" customWidth="1"/>
    <col min="3093" max="3093" width="17.5546875" style="59" customWidth="1"/>
    <col min="3094" max="3094" width="18.5546875" style="59" customWidth="1"/>
    <col min="3095" max="3095" width="17" style="59" customWidth="1"/>
    <col min="3096" max="3104" width="15.6640625" style="59" customWidth="1"/>
    <col min="3105" max="3105" width="18.44140625" style="59" customWidth="1"/>
    <col min="3106" max="3346" width="9.33203125" style="59"/>
    <col min="3347" max="3347" width="45.44140625" style="59" customWidth="1"/>
    <col min="3348" max="3348" width="18.33203125" style="59" customWidth="1"/>
    <col min="3349" max="3349" width="17.5546875" style="59" customWidth="1"/>
    <col min="3350" max="3350" width="18.5546875" style="59" customWidth="1"/>
    <col min="3351" max="3351" width="17" style="59" customWidth="1"/>
    <col min="3352" max="3360" width="15.6640625" style="59" customWidth="1"/>
    <col min="3361" max="3361" width="18.44140625" style="59" customWidth="1"/>
    <col min="3362" max="3602" width="9.33203125" style="59"/>
    <col min="3603" max="3603" width="45.44140625" style="59" customWidth="1"/>
    <col min="3604" max="3604" width="18.33203125" style="59" customWidth="1"/>
    <col min="3605" max="3605" width="17.5546875" style="59" customWidth="1"/>
    <col min="3606" max="3606" width="18.5546875" style="59" customWidth="1"/>
    <col min="3607" max="3607" width="17" style="59" customWidth="1"/>
    <col min="3608" max="3616" width="15.6640625" style="59" customWidth="1"/>
    <col min="3617" max="3617" width="18.44140625" style="59" customWidth="1"/>
    <col min="3618" max="3858" width="9.33203125" style="59"/>
    <col min="3859" max="3859" width="45.44140625" style="59" customWidth="1"/>
    <col min="3860" max="3860" width="18.33203125" style="59" customWidth="1"/>
    <col min="3861" max="3861" width="17.5546875" style="59" customWidth="1"/>
    <col min="3862" max="3862" width="18.5546875" style="59" customWidth="1"/>
    <col min="3863" max="3863" width="17" style="59" customWidth="1"/>
    <col min="3864" max="3872" width="15.6640625" style="59" customWidth="1"/>
    <col min="3873" max="3873" width="18.44140625" style="59" customWidth="1"/>
    <col min="3874" max="4114" width="9.33203125" style="59"/>
    <col min="4115" max="4115" width="45.44140625" style="59" customWidth="1"/>
    <col min="4116" max="4116" width="18.33203125" style="59" customWidth="1"/>
    <col min="4117" max="4117" width="17.5546875" style="59" customWidth="1"/>
    <col min="4118" max="4118" width="18.5546875" style="59" customWidth="1"/>
    <col min="4119" max="4119" width="17" style="59" customWidth="1"/>
    <col min="4120" max="4128" width="15.6640625" style="59" customWidth="1"/>
    <col min="4129" max="4129" width="18.44140625" style="59" customWidth="1"/>
    <col min="4130" max="4370" width="9.33203125" style="59"/>
    <col min="4371" max="4371" width="45.44140625" style="59" customWidth="1"/>
    <col min="4372" max="4372" width="18.33203125" style="59" customWidth="1"/>
    <col min="4373" max="4373" width="17.5546875" style="59" customWidth="1"/>
    <col min="4374" max="4374" width="18.5546875" style="59" customWidth="1"/>
    <col min="4375" max="4375" width="17" style="59" customWidth="1"/>
    <col min="4376" max="4384" width="15.6640625" style="59" customWidth="1"/>
    <col min="4385" max="4385" width="18.44140625" style="59" customWidth="1"/>
    <col min="4386" max="4626" width="9.33203125" style="59"/>
    <col min="4627" max="4627" width="45.44140625" style="59" customWidth="1"/>
    <col min="4628" max="4628" width="18.33203125" style="59" customWidth="1"/>
    <col min="4629" max="4629" width="17.5546875" style="59" customWidth="1"/>
    <col min="4630" max="4630" width="18.5546875" style="59" customWidth="1"/>
    <col min="4631" max="4631" width="17" style="59" customWidth="1"/>
    <col min="4632" max="4640" width="15.6640625" style="59" customWidth="1"/>
    <col min="4641" max="4641" width="18.44140625" style="59" customWidth="1"/>
    <col min="4642" max="4882" width="9.33203125" style="59"/>
    <col min="4883" max="4883" width="45.44140625" style="59" customWidth="1"/>
    <col min="4884" max="4884" width="18.33203125" style="59" customWidth="1"/>
    <col min="4885" max="4885" width="17.5546875" style="59" customWidth="1"/>
    <col min="4886" max="4886" width="18.5546875" style="59" customWidth="1"/>
    <col min="4887" max="4887" width="17" style="59" customWidth="1"/>
    <col min="4888" max="4896" width="15.6640625" style="59" customWidth="1"/>
    <col min="4897" max="4897" width="18.44140625" style="59" customWidth="1"/>
    <col min="4898" max="5138" width="9.33203125" style="59"/>
    <col min="5139" max="5139" width="45.44140625" style="59" customWidth="1"/>
    <col min="5140" max="5140" width="18.33203125" style="59" customWidth="1"/>
    <col min="5141" max="5141" width="17.5546875" style="59" customWidth="1"/>
    <col min="5142" max="5142" width="18.5546875" style="59" customWidth="1"/>
    <col min="5143" max="5143" width="17" style="59" customWidth="1"/>
    <col min="5144" max="5152" width="15.6640625" style="59" customWidth="1"/>
    <col min="5153" max="5153" width="18.44140625" style="59" customWidth="1"/>
    <col min="5154" max="5394" width="9.33203125" style="59"/>
    <col min="5395" max="5395" width="45.44140625" style="59" customWidth="1"/>
    <col min="5396" max="5396" width="18.33203125" style="59" customWidth="1"/>
    <col min="5397" max="5397" width="17.5546875" style="59" customWidth="1"/>
    <col min="5398" max="5398" width="18.5546875" style="59" customWidth="1"/>
    <col min="5399" max="5399" width="17" style="59" customWidth="1"/>
    <col min="5400" max="5408" width="15.6640625" style="59" customWidth="1"/>
    <col min="5409" max="5409" width="18.44140625" style="59" customWidth="1"/>
    <col min="5410" max="5650" width="9.33203125" style="59"/>
    <col min="5651" max="5651" width="45.44140625" style="59" customWidth="1"/>
    <col min="5652" max="5652" width="18.33203125" style="59" customWidth="1"/>
    <col min="5653" max="5653" width="17.5546875" style="59" customWidth="1"/>
    <col min="5654" max="5654" width="18.5546875" style="59" customWidth="1"/>
    <col min="5655" max="5655" width="17" style="59" customWidth="1"/>
    <col min="5656" max="5664" width="15.6640625" style="59" customWidth="1"/>
    <col min="5665" max="5665" width="18.44140625" style="59" customWidth="1"/>
    <col min="5666" max="5906" width="9.33203125" style="59"/>
    <col min="5907" max="5907" width="45.44140625" style="59" customWidth="1"/>
    <col min="5908" max="5908" width="18.33203125" style="59" customWidth="1"/>
    <col min="5909" max="5909" width="17.5546875" style="59" customWidth="1"/>
    <col min="5910" max="5910" width="18.5546875" style="59" customWidth="1"/>
    <col min="5911" max="5911" width="17" style="59" customWidth="1"/>
    <col min="5912" max="5920" width="15.6640625" style="59" customWidth="1"/>
    <col min="5921" max="5921" width="18.44140625" style="59" customWidth="1"/>
    <col min="5922" max="6162" width="9.33203125" style="59"/>
    <col min="6163" max="6163" width="45.44140625" style="59" customWidth="1"/>
    <col min="6164" max="6164" width="18.33203125" style="59" customWidth="1"/>
    <col min="6165" max="6165" width="17.5546875" style="59" customWidth="1"/>
    <col min="6166" max="6166" width="18.5546875" style="59" customWidth="1"/>
    <col min="6167" max="6167" width="17" style="59" customWidth="1"/>
    <col min="6168" max="6176" width="15.6640625" style="59" customWidth="1"/>
    <col min="6177" max="6177" width="18.44140625" style="59" customWidth="1"/>
    <col min="6178" max="6418" width="9.33203125" style="59"/>
    <col min="6419" max="6419" width="45.44140625" style="59" customWidth="1"/>
    <col min="6420" max="6420" width="18.33203125" style="59" customWidth="1"/>
    <col min="6421" max="6421" width="17.5546875" style="59" customWidth="1"/>
    <col min="6422" max="6422" width="18.5546875" style="59" customWidth="1"/>
    <col min="6423" max="6423" width="17" style="59" customWidth="1"/>
    <col min="6424" max="6432" width="15.6640625" style="59" customWidth="1"/>
    <col min="6433" max="6433" width="18.44140625" style="59" customWidth="1"/>
    <col min="6434" max="6674" width="9.33203125" style="59"/>
    <col min="6675" max="6675" width="45.44140625" style="59" customWidth="1"/>
    <col min="6676" max="6676" width="18.33203125" style="59" customWidth="1"/>
    <col min="6677" max="6677" width="17.5546875" style="59" customWidth="1"/>
    <col min="6678" max="6678" width="18.5546875" style="59" customWidth="1"/>
    <col min="6679" max="6679" width="17" style="59" customWidth="1"/>
    <col min="6680" max="6688" width="15.6640625" style="59" customWidth="1"/>
    <col min="6689" max="6689" width="18.44140625" style="59" customWidth="1"/>
    <col min="6690" max="6930" width="9.33203125" style="59"/>
    <col min="6931" max="6931" width="45.44140625" style="59" customWidth="1"/>
    <col min="6932" max="6932" width="18.33203125" style="59" customWidth="1"/>
    <col min="6933" max="6933" width="17.5546875" style="59" customWidth="1"/>
    <col min="6934" max="6934" width="18.5546875" style="59" customWidth="1"/>
    <col min="6935" max="6935" width="17" style="59" customWidth="1"/>
    <col min="6936" max="6944" width="15.6640625" style="59" customWidth="1"/>
    <col min="6945" max="6945" width="18.44140625" style="59" customWidth="1"/>
    <col min="6946" max="7186" width="9.33203125" style="59"/>
    <col min="7187" max="7187" width="45.44140625" style="59" customWidth="1"/>
    <col min="7188" max="7188" width="18.33203125" style="59" customWidth="1"/>
    <col min="7189" max="7189" width="17.5546875" style="59" customWidth="1"/>
    <col min="7190" max="7190" width="18.5546875" style="59" customWidth="1"/>
    <col min="7191" max="7191" width="17" style="59" customWidth="1"/>
    <col min="7192" max="7200" width="15.6640625" style="59" customWidth="1"/>
    <col min="7201" max="7201" width="18.44140625" style="59" customWidth="1"/>
    <col min="7202" max="7442" width="9.33203125" style="59"/>
    <col min="7443" max="7443" width="45.44140625" style="59" customWidth="1"/>
    <col min="7444" max="7444" width="18.33203125" style="59" customWidth="1"/>
    <col min="7445" max="7445" width="17.5546875" style="59" customWidth="1"/>
    <col min="7446" max="7446" width="18.5546875" style="59" customWidth="1"/>
    <col min="7447" max="7447" width="17" style="59" customWidth="1"/>
    <col min="7448" max="7456" width="15.6640625" style="59" customWidth="1"/>
    <col min="7457" max="7457" width="18.44140625" style="59" customWidth="1"/>
    <col min="7458" max="7698" width="9.33203125" style="59"/>
    <col min="7699" max="7699" width="45.44140625" style="59" customWidth="1"/>
    <col min="7700" max="7700" width="18.33203125" style="59" customWidth="1"/>
    <col min="7701" max="7701" width="17.5546875" style="59" customWidth="1"/>
    <col min="7702" max="7702" width="18.5546875" style="59" customWidth="1"/>
    <col min="7703" max="7703" width="17" style="59" customWidth="1"/>
    <col min="7704" max="7712" width="15.6640625" style="59" customWidth="1"/>
    <col min="7713" max="7713" width="18.44140625" style="59" customWidth="1"/>
    <col min="7714" max="7954" width="9.33203125" style="59"/>
    <col min="7955" max="7955" width="45.44140625" style="59" customWidth="1"/>
    <col min="7956" max="7956" width="18.33203125" style="59" customWidth="1"/>
    <col min="7957" max="7957" width="17.5546875" style="59" customWidth="1"/>
    <col min="7958" max="7958" width="18.5546875" style="59" customWidth="1"/>
    <col min="7959" max="7959" width="17" style="59" customWidth="1"/>
    <col min="7960" max="7968" width="15.6640625" style="59" customWidth="1"/>
    <col min="7969" max="7969" width="18.44140625" style="59" customWidth="1"/>
    <col min="7970" max="8210" width="9.33203125" style="59"/>
    <col min="8211" max="8211" width="45.44140625" style="59" customWidth="1"/>
    <col min="8212" max="8212" width="18.33203125" style="59" customWidth="1"/>
    <col min="8213" max="8213" width="17.5546875" style="59" customWidth="1"/>
    <col min="8214" max="8214" width="18.5546875" style="59" customWidth="1"/>
    <col min="8215" max="8215" width="17" style="59" customWidth="1"/>
    <col min="8216" max="8224" width="15.6640625" style="59" customWidth="1"/>
    <col min="8225" max="8225" width="18.44140625" style="59" customWidth="1"/>
    <col min="8226" max="8466" width="9.33203125" style="59"/>
    <col min="8467" max="8467" width="45.44140625" style="59" customWidth="1"/>
    <col min="8468" max="8468" width="18.33203125" style="59" customWidth="1"/>
    <col min="8469" max="8469" width="17.5546875" style="59" customWidth="1"/>
    <col min="8470" max="8470" width="18.5546875" style="59" customWidth="1"/>
    <col min="8471" max="8471" width="17" style="59" customWidth="1"/>
    <col min="8472" max="8480" width="15.6640625" style="59" customWidth="1"/>
    <col min="8481" max="8481" width="18.44140625" style="59" customWidth="1"/>
    <col min="8482" max="8722" width="9.33203125" style="59"/>
    <col min="8723" max="8723" width="45.44140625" style="59" customWidth="1"/>
    <col min="8724" max="8724" width="18.33203125" style="59" customWidth="1"/>
    <col min="8725" max="8725" width="17.5546875" style="59" customWidth="1"/>
    <col min="8726" max="8726" width="18.5546875" style="59" customWidth="1"/>
    <col min="8727" max="8727" width="17" style="59" customWidth="1"/>
    <col min="8728" max="8736" width="15.6640625" style="59" customWidth="1"/>
    <col min="8737" max="8737" width="18.44140625" style="59" customWidth="1"/>
    <col min="8738" max="8978" width="9.33203125" style="59"/>
    <col min="8979" max="8979" width="45.44140625" style="59" customWidth="1"/>
    <col min="8980" max="8980" width="18.33203125" style="59" customWidth="1"/>
    <col min="8981" max="8981" width="17.5546875" style="59" customWidth="1"/>
    <col min="8982" max="8982" width="18.5546875" style="59" customWidth="1"/>
    <col min="8983" max="8983" width="17" style="59" customWidth="1"/>
    <col min="8984" max="8992" width="15.6640625" style="59" customWidth="1"/>
    <col min="8993" max="8993" width="18.44140625" style="59" customWidth="1"/>
    <col min="8994" max="9234" width="9.33203125" style="59"/>
    <col min="9235" max="9235" width="45.44140625" style="59" customWidth="1"/>
    <col min="9236" max="9236" width="18.33203125" style="59" customWidth="1"/>
    <col min="9237" max="9237" width="17.5546875" style="59" customWidth="1"/>
    <col min="9238" max="9238" width="18.5546875" style="59" customWidth="1"/>
    <col min="9239" max="9239" width="17" style="59" customWidth="1"/>
    <col min="9240" max="9248" width="15.6640625" style="59" customWidth="1"/>
    <col min="9249" max="9249" width="18.44140625" style="59" customWidth="1"/>
    <col min="9250" max="9490" width="9.33203125" style="59"/>
    <col min="9491" max="9491" width="45.44140625" style="59" customWidth="1"/>
    <col min="9492" max="9492" width="18.33203125" style="59" customWidth="1"/>
    <col min="9493" max="9493" width="17.5546875" style="59" customWidth="1"/>
    <col min="9494" max="9494" width="18.5546875" style="59" customWidth="1"/>
    <col min="9495" max="9495" width="17" style="59" customWidth="1"/>
    <col min="9496" max="9504" width="15.6640625" style="59" customWidth="1"/>
    <col min="9505" max="9505" width="18.44140625" style="59" customWidth="1"/>
    <col min="9506" max="9746" width="9.33203125" style="59"/>
    <col min="9747" max="9747" width="45.44140625" style="59" customWidth="1"/>
    <col min="9748" max="9748" width="18.33203125" style="59" customWidth="1"/>
    <col min="9749" max="9749" width="17.5546875" style="59" customWidth="1"/>
    <col min="9750" max="9750" width="18.5546875" style="59" customWidth="1"/>
    <col min="9751" max="9751" width="17" style="59" customWidth="1"/>
    <col min="9752" max="9760" width="15.6640625" style="59" customWidth="1"/>
    <col min="9761" max="9761" width="18.44140625" style="59" customWidth="1"/>
    <col min="9762" max="10002" width="9.33203125" style="59"/>
    <col min="10003" max="10003" width="45.44140625" style="59" customWidth="1"/>
    <col min="10004" max="10004" width="18.33203125" style="59" customWidth="1"/>
    <col min="10005" max="10005" width="17.5546875" style="59" customWidth="1"/>
    <col min="10006" max="10006" width="18.5546875" style="59" customWidth="1"/>
    <col min="10007" max="10007" width="17" style="59" customWidth="1"/>
    <col min="10008" max="10016" width="15.6640625" style="59" customWidth="1"/>
    <col min="10017" max="10017" width="18.44140625" style="59" customWidth="1"/>
    <col min="10018" max="10258" width="9.33203125" style="59"/>
    <col min="10259" max="10259" width="45.44140625" style="59" customWidth="1"/>
    <col min="10260" max="10260" width="18.33203125" style="59" customWidth="1"/>
    <col min="10261" max="10261" width="17.5546875" style="59" customWidth="1"/>
    <col min="10262" max="10262" width="18.5546875" style="59" customWidth="1"/>
    <col min="10263" max="10263" width="17" style="59" customWidth="1"/>
    <col min="10264" max="10272" width="15.6640625" style="59" customWidth="1"/>
    <col min="10273" max="10273" width="18.44140625" style="59" customWidth="1"/>
    <col min="10274" max="10514" width="9.33203125" style="59"/>
    <col min="10515" max="10515" width="45.44140625" style="59" customWidth="1"/>
    <col min="10516" max="10516" width="18.33203125" style="59" customWidth="1"/>
    <col min="10517" max="10517" width="17.5546875" style="59" customWidth="1"/>
    <col min="10518" max="10518" width="18.5546875" style="59" customWidth="1"/>
    <col min="10519" max="10519" width="17" style="59" customWidth="1"/>
    <col min="10520" max="10528" width="15.6640625" style="59" customWidth="1"/>
    <col min="10529" max="10529" width="18.44140625" style="59" customWidth="1"/>
    <col min="10530" max="10770" width="9.33203125" style="59"/>
    <col min="10771" max="10771" width="45.44140625" style="59" customWidth="1"/>
    <col min="10772" max="10772" width="18.33203125" style="59" customWidth="1"/>
    <col min="10773" max="10773" width="17.5546875" style="59" customWidth="1"/>
    <col min="10774" max="10774" width="18.5546875" style="59" customWidth="1"/>
    <col min="10775" max="10775" width="17" style="59" customWidth="1"/>
    <col min="10776" max="10784" width="15.6640625" style="59" customWidth="1"/>
    <col min="10785" max="10785" width="18.44140625" style="59" customWidth="1"/>
    <col min="10786" max="11026" width="9.33203125" style="59"/>
    <col min="11027" max="11027" width="45.44140625" style="59" customWidth="1"/>
    <col min="11028" max="11028" width="18.33203125" style="59" customWidth="1"/>
    <col min="11029" max="11029" width="17.5546875" style="59" customWidth="1"/>
    <col min="11030" max="11030" width="18.5546875" style="59" customWidth="1"/>
    <col min="11031" max="11031" width="17" style="59" customWidth="1"/>
    <col min="11032" max="11040" width="15.6640625" style="59" customWidth="1"/>
    <col min="11041" max="11041" width="18.44140625" style="59" customWidth="1"/>
    <col min="11042" max="11282" width="9.33203125" style="59"/>
    <col min="11283" max="11283" width="45.44140625" style="59" customWidth="1"/>
    <col min="11284" max="11284" width="18.33203125" style="59" customWidth="1"/>
    <col min="11285" max="11285" width="17.5546875" style="59" customWidth="1"/>
    <col min="11286" max="11286" width="18.5546875" style="59" customWidth="1"/>
    <col min="11287" max="11287" width="17" style="59" customWidth="1"/>
    <col min="11288" max="11296" width="15.6640625" style="59" customWidth="1"/>
    <col min="11297" max="11297" width="18.44140625" style="59" customWidth="1"/>
    <col min="11298" max="11538" width="9.33203125" style="59"/>
    <col min="11539" max="11539" width="45.44140625" style="59" customWidth="1"/>
    <col min="11540" max="11540" width="18.33203125" style="59" customWidth="1"/>
    <col min="11541" max="11541" width="17.5546875" style="59" customWidth="1"/>
    <col min="11542" max="11542" width="18.5546875" style="59" customWidth="1"/>
    <col min="11543" max="11543" width="17" style="59" customWidth="1"/>
    <col min="11544" max="11552" width="15.6640625" style="59" customWidth="1"/>
    <col min="11553" max="11553" width="18.44140625" style="59" customWidth="1"/>
    <col min="11554" max="11794" width="9.33203125" style="59"/>
    <col min="11795" max="11795" width="45.44140625" style="59" customWidth="1"/>
    <col min="11796" max="11796" width="18.33203125" style="59" customWidth="1"/>
    <col min="11797" max="11797" width="17.5546875" style="59" customWidth="1"/>
    <col min="11798" max="11798" width="18.5546875" style="59" customWidth="1"/>
    <col min="11799" max="11799" width="17" style="59" customWidth="1"/>
    <col min="11800" max="11808" width="15.6640625" style="59" customWidth="1"/>
    <col min="11809" max="11809" width="18.44140625" style="59" customWidth="1"/>
    <col min="11810" max="12050" width="9.33203125" style="59"/>
    <col min="12051" max="12051" width="45.44140625" style="59" customWidth="1"/>
    <col min="12052" max="12052" width="18.33203125" style="59" customWidth="1"/>
    <col min="12053" max="12053" width="17.5546875" style="59" customWidth="1"/>
    <col min="12054" max="12054" width="18.5546875" style="59" customWidth="1"/>
    <col min="12055" max="12055" width="17" style="59" customWidth="1"/>
    <col min="12056" max="12064" width="15.6640625" style="59" customWidth="1"/>
    <col min="12065" max="12065" width="18.44140625" style="59" customWidth="1"/>
    <col min="12066" max="12306" width="9.33203125" style="59"/>
    <col min="12307" max="12307" width="45.44140625" style="59" customWidth="1"/>
    <col min="12308" max="12308" width="18.33203125" style="59" customWidth="1"/>
    <col min="12309" max="12309" width="17.5546875" style="59" customWidth="1"/>
    <col min="12310" max="12310" width="18.5546875" style="59" customWidth="1"/>
    <col min="12311" max="12311" width="17" style="59" customWidth="1"/>
    <col min="12312" max="12320" width="15.6640625" style="59" customWidth="1"/>
    <col min="12321" max="12321" width="18.44140625" style="59" customWidth="1"/>
    <col min="12322" max="12562" width="9.33203125" style="59"/>
    <col min="12563" max="12563" width="45.44140625" style="59" customWidth="1"/>
    <col min="12564" max="12564" width="18.33203125" style="59" customWidth="1"/>
    <col min="12565" max="12565" width="17.5546875" style="59" customWidth="1"/>
    <col min="12566" max="12566" width="18.5546875" style="59" customWidth="1"/>
    <col min="12567" max="12567" width="17" style="59" customWidth="1"/>
    <col min="12568" max="12576" width="15.6640625" style="59" customWidth="1"/>
    <col min="12577" max="12577" width="18.44140625" style="59" customWidth="1"/>
    <col min="12578" max="12818" width="9.33203125" style="59"/>
    <col min="12819" max="12819" width="45.44140625" style="59" customWidth="1"/>
    <col min="12820" max="12820" width="18.33203125" style="59" customWidth="1"/>
    <col min="12821" max="12821" width="17.5546875" style="59" customWidth="1"/>
    <col min="12822" max="12822" width="18.5546875" style="59" customWidth="1"/>
    <col min="12823" max="12823" width="17" style="59" customWidth="1"/>
    <col min="12824" max="12832" width="15.6640625" style="59" customWidth="1"/>
    <col min="12833" max="12833" width="18.44140625" style="59" customWidth="1"/>
    <col min="12834" max="13074" width="9.33203125" style="59"/>
    <col min="13075" max="13075" width="45.44140625" style="59" customWidth="1"/>
    <col min="13076" max="13076" width="18.33203125" style="59" customWidth="1"/>
    <col min="13077" max="13077" width="17.5546875" style="59" customWidth="1"/>
    <col min="13078" max="13078" width="18.5546875" style="59" customWidth="1"/>
    <col min="13079" max="13079" width="17" style="59" customWidth="1"/>
    <col min="13080" max="13088" width="15.6640625" style="59" customWidth="1"/>
    <col min="13089" max="13089" width="18.44140625" style="59" customWidth="1"/>
    <col min="13090" max="13330" width="9.33203125" style="59"/>
    <col min="13331" max="13331" width="45.44140625" style="59" customWidth="1"/>
    <col min="13332" max="13332" width="18.33203125" style="59" customWidth="1"/>
    <col min="13333" max="13333" width="17.5546875" style="59" customWidth="1"/>
    <col min="13334" max="13334" width="18.5546875" style="59" customWidth="1"/>
    <col min="13335" max="13335" width="17" style="59" customWidth="1"/>
    <col min="13336" max="13344" width="15.6640625" style="59" customWidth="1"/>
    <col min="13345" max="13345" width="18.44140625" style="59" customWidth="1"/>
    <col min="13346" max="13586" width="9.33203125" style="59"/>
    <col min="13587" max="13587" width="45.44140625" style="59" customWidth="1"/>
    <col min="13588" max="13588" width="18.33203125" style="59" customWidth="1"/>
    <col min="13589" max="13589" width="17.5546875" style="59" customWidth="1"/>
    <col min="13590" max="13590" width="18.5546875" style="59" customWidth="1"/>
    <col min="13591" max="13591" width="17" style="59" customWidth="1"/>
    <col min="13592" max="13600" width="15.6640625" style="59" customWidth="1"/>
    <col min="13601" max="13601" width="18.44140625" style="59" customWidth="1"/>
    <col min="13602" max="13842" width="9.33203125" style="59"/>
    <col min="13843" max="13843" width="45.44140625" style="59" customWidth="1"/>
    <col min="13844" max="13844" width="18.33203125" style="59" customWidth="1"/>
    <col min="13845" max="13845" width="17.5546875" style="59" customWidth="1"/>
    <col min="13846" max="13846" width="18.5546875" style="59" customWidth="1"/>
    <col min="13847" max="13847" width="17" style="59" customWidth="1"/>
    <col min="13848" max="13856" width="15.6640625" style="59" customWidth="1"/>
    <col min="13857" max="13857" width="18.44140625" style="59" customWidth="1"/>
    <col min="13858" max="14098" width="9.33203125" style="59"/>
    <col min="14099" max="14099" width="45.44140625" style="59" customWidth="1"/>
    <col min="14100" max="14100" width="18.33203125" style="59" customWidth="1"/>
    <col min="14101" max="14101" width="17.5546875" style="59" customWidth="1"/>
    <col min="14102" max="14102" width="18.5546875" style="59" customWidth="1"/>
    <col min="14103" max="14103" width="17" style="59" customWidth="1"/>
    <col min="14104" max="14112" width="15.6640625" style="59" customWidth="1"/>
    <col min="14113" max="14113" width="18.44140625" style="59" customWidth="1"/>
    <col min="14114" max="14354" width="9.33203125" style="59"/>
    <col min="14355" max="14355" width="45.44140625" style="59" customWidth="1"/>
    <col min="14356" max="14356" width="18.33203125" style="59" customWidth="1"/>
    <col min="14357" max="14357" width="17.5546875" style="59" customWidth="1"/>
    <col min="14358" max="14358" width="18.5546875" style="59" customWidth="1"/>
    <col min="14359" max="14359" width="17" style="59" customWidth="1"/>
    <col min="14360" max="14368" width="15.6640625" style="59" customWidth="1"/>
    <col min="14369" max="14369" width="18.44140625" style="59" customWidth="1"/>
    <col min="14370" max="14610" width="9.33203125" style="59"/>
    <col min="14611" max="14611" width="45.44140625" style="59" customWidth="1"/>
    <col min="14612" max="14612" width="18.33203125" style="59" customWidth="1"/>
    <col min="14613" max="14613" width="17.5546875" style="59" customWidth="1"/>
    <col min="14614" max="14614" width="18.5546875" style="59" customWidth="1"/>
    <col min="14615" max="14615" width="17" style="59" customWidth="1"/>
    <col min="14616" max="14624" width="15.6640625" style="59" customWidth="1"/>
    <col min="14625" max="14625" width="18.44140625" style="59" customWidth="1"/>
    <col min="14626" max="14866" width="9.33203125" style="59"/>
    <col min="14867" max="14867" width="45.44140625" style="59" customWidth="1"/>
    <col min="14868" max="14868" width="18.33203125" style="59" customWidth="1"/>
    <col min="14869" max="14869" width="17.5546875" style="59" customWidth="1"/>
    <col min="14870" max="14870" width="18.5546875" style="59" customWidth="1"/>
    <col min="14871" max="14871" width="17" style="59" customWidth="1"/>
    <col min="14872" max="14880" width="15.6640625" style="59" customWidth="1"/>
    <col min="14881" max="14881" width="18.44140625" style="59" customWidth="1"/>
    <col min="14882" max="15122" width="9.33203125" style="59"/>
    <col min="15123" max="15123" width="45.44140625" style="59" customWidth="1"/>
    <col min="15124" max="15124" width="18.33203125" style="59" customWidth="1"/>
    <col min="15125" max="15125" width="17.5546875" style="59" customWidth="1"/>
    <col min="15126" max="15126" width="18.5546875" style="59" customWidth="1"/>
    <col min="15127" max="15127" width="17" style="59" customWidth="1"/>
    <col min="15128" max="15136" width="15.6640625" style="59" customWidth="1"/>
    <col min="15137" max="15137" width="18.44140625" style="59" customWidth="1"/>
    <col min="15138" max="15378" width="9.33203125" style="59"/>
    <col min="15379" max="15379" width="45.44140625" style="59" customWidth="1"/>
    <col min="15380" max="15380" width="18.33203125" style="59" customWidth="1"/>
    <col min="15381" max="15381" width="17.5546875" style="59" customWidth="1"/>
    <col min="15382" max="15382" width="18.5546875" style="59" customWidth="1"/>
    <col min="15383" max="15383" width="17" style="59" customWidth="1"/>
    <col min="15384" max="15392" width="15.6640625" style="59" customWidth="1"/>
    <col min="15393" max="15393" width="18.44140625" style="59" customWidth="1"/>
    <col min="15394" max="15634" width="9.33203125" style="59"/>
    <col min="15635" max="15635" width="45.44140625" style="59" customWidth="1"/>
    <col min="15636" max="15636" width="18.33203125" style="59" customWidth="1"/>
    <col min="15637" max="15637" width="17.5546875" style="59" customWidth="1"/>
    <col min="15638" max="15638" width="18.5546875" style="59" customWidth="1"/>
    <col min="15639" max="15639" width="17" style="59" customWidth="1"/>
    <col min="15640" max="15648" width="15.6640625" style="59" customWidth="1"/>
    <col min="15649" max="15649" width="18.44140625" style="59" customWidth="1"/>
    <col min="15650" max="15890" width="9.33203125" style="59"/>
    <col min="15891" max="15891" width="45.44140625" style="59" customWidth="1"/>
    <col min="15892" max="15892" width="18.33203125" style="59" customWidth="1"/>
    <col min="15893" max="15893" width="17.5546875" style="59" customWidth="1"/>
    <col min="15894" max="15894" width="18.5546875" style="59" customWidth="1"/>
    <col min="15895" max="15895" width="17" style="59" customWidth="1"/>
    <col min="15896" max="15904" width="15.6640625" style="59" customWidth="1"/>
    <col min="15905" max="15905" width="18.44140625" style="59" customWidth="1"/>
    <col min="15906" max="16146" width="9.33203125" style="59"/>
    <col min="16147" max="16147" width="45.44140625" style="59" customWidth="1"/>
    <col min="16148" max="16148" width="18.33203125" style="59" customWidth="1"/>
    <col min="16149" max="16149" width="17.5546875" style="59" customWidth="1"/>
    <col min="16150" max="16150" width="18.5546875" style="59" customWidth="1"/>
    <col min="16151" max="16151" width="17" style="59" customWidth="1"/>
    <col min="16152" max="16160" width="15.6640625" style="59" customWidth="1"/>
    <col min="16161" max="16161" width="18.44140625" style="59" customWidth="1"/>
    <col min="16162" max="16384" width="9.33203125" style="59"/>
  </cols>
  <sheetData>
    <row r="1" spans="1:35" ht="15" customHeight="1" x14ac:dyDescent="0.3">
      <c r="Z1" s="1577" t="s">
        <v>115</v>
      </c>
      <c r="AA1" s="1577"/>
      <c r="AB1" s="1577"/>
      <c r="AC1" s="1577"/>
      <c r="AD1" s="1577"/>
      <c r="AE1" s="118"/>
      <c r="AF1" s="118"/>
    </row>
    <row r="2" spans="1:35" ht="15" customHeight="1" x14ac:dyDescent="0.3">
      <c r="Z2" s="1577" t="s">
        <v>0</v>
      </c>
      <c r="AA2" s="1577"/>
      <c r="AB2" s="1577"/>
      <c r="AC2" s="1577"/>
      <c r="AD2" s="1577"/>
      <c r="AE2" s="118"/>
      <c r="AF2" s="118"/>
    </row>
    <row r="3" spans="1:35" ht="15" customHeight="1" x14ac:dyDescent="0.3">
      <c r="Z3" s="1577" t="s">
        <v>116</v>
      </c>
      <c r="AA3" s="1577"/>
      <c r="AB3" s="1577"/>
      <c r="AC3" s="1577"/>
      <c r="AD3" s="1577"/>
      <c r="AE3" s="118"/>
      <c r="AF3" s="118"/>
    </row>
    <row r="4" spans="1:35" ht="28.5" customHeight="1" x14ac:dyDescent="0.3">
      <c r="A4" s="1578" t="s">
        <v>213</v>
      </c>
      <c r="B4" s="1578"/>
      <c r="C4" s="1578"/>
      <c r="D4" s="1578"/>
      <c r="E4" s="1578"/>
      <c r="F4" s="1578"/>
      <c r="G4" s="1578"/>
      <c r="H4" s="1578"/>
      <c r="I4" s="1578"/>
      <c r="J4" s="1578"/>
      <c r="K4" s="1578"/>
      <c r="L4" s="1578"/>
      <c r="M4" s="1578"/>
      <c r="N4" s="1578"/>
      <c r="O4" s="1578"/>
      <c r="P4" s="1578"/>
      <c r="Q4" s="1578"/>
      <c r="R4" s="1578"/>
      <c r="S4" s="1578"/>
      <c r="T4" s="1578"/>
      <c r="U4" s="1578"/>
      <c r="V4" s="1578"/>
      <c r="W4" s="1578"/>
      <c r="X4" s="1578"/>
      <c r="Y4" s="1578"/>
      <c r="Z4" s="1578"/>
      <c r="AA4" s="1578"/>
      <c r="AB4" s="1578"/>
      <c r="AC4" s="1578"/>
      <c r="AD4" s="1578"/>
      <c r="AE4" s="119"/>
      <c r="AF4" s="119"/>
    </row>
    <row r="5" spans="1:35" ht="27" customHeight="1" x14ac:dyDescent="0.3">
      <c r="A5" s="1579" t="s">
        <v>117</v>
      </c>
      <c r="B5" s="1579"/>
      <c r="C5" s="1579"/>
      <c r="D5" s="1579"/>
      <c r="E5" s="1579"/>
      <c r="F5" s="1579"/>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c r="AE5" s="63"/>
      <c r="AF5" s="63"/>
    </row>
    <row r="6" spans="1:35" ht="20.25" customHeight="1" x14ac:dyDescent="0.3">
      <c r="A6" s="91"/>
      <c r="B6" s="63"/>
      <c r="C6" s="63"/>
      <c r="D6" s="63"/>
      <c r="E6" s="63"/>
      <c r="F6" s="63"/>
      <c r="G6" s="63"/>
      <c r="H6" s="91"/>
      <c r="I6" s="91"/>
      <c r="J6" s="92"/>
      <c r="K6" s="92"/>
      <c r="L6" s="92"/>
      <c r="M6" s="92"/>
      <c r="N6" s="92"/>
      <c r="O6" s="92"/>
      <c r="P6" s="92"/>
      <c r="Q6" s="92"/>
      <c r="R6" s="92"/>
      <c r="S6" s="92"/>
      <c r="T6" s="92"/>
      <c r="U6" s="91"/>
      <c r="V6" s="91"/>
      <c r="W6" s="91"/>
      <c r="X6" s="91"/>
      <c r="Y6" s="91"/>
      <c r="Z6" s="91"/>
      <c r="AA6" s="91"/>
      <c r="AB6" s="1576"/>
      <c r="AC6" s="1576"/>
      <c r="AD6" s="1576"/>
      <c r="AE6" s="120"/>
      <c r="AF6" s="120"/>
    </row>
    <row r="7" spans="1:35" s="94" customFormat="1" ht="18.75" customHeight="1" x14ac:dyDescent="0.3">
      <c r="A7" s="1134" t="s">
        <v>118</v>
      </c>
      <c r="B7" s="1135" t="s">
        <v>119</v>
      </c>
      <c r="C7" s="1135"/>
      <c r="D7" s="1135"/>
      <c r="E7" s="1135"/>
      <c r="F7" s="1139" t="s">
        <v>5</v>
      </c>
      <c r="G7" s="1140"/>
      <c r="H7" s="1139" t="s">
        <v>6</v>
      </c>
      <c r="I7" s="1140"/>
      <c r="J7" s="1139" t="s">
        <v>7</v>
      </c>
      <c r="K7" s="1140"/>
      <c r="L7" s="1139" t="s">
        <v>8</v>
      </c>
      <c r="M7" s="1140"/>
      <c r="N7" s="1139" t="s">
        <v>9</v>
      </c>
      <c r="O7" s="1140"/>
      <c r="P7" s="1139" t="s">
        <v>10</v>
      </c>
      <c r="Q7" s="1140"/>
      <c r="R7" s="1139" t="s">
        <v>11</v>
      </c>
      <c r="S7" s="1140"/>
      <c r="T7" s="1139" t="s">
        <v>12</v>
      </c>
      <c r="U7" s="1140"/>
      <c r="V7" s="1139" t="s">
        <v>13</v>
      </c>
      <c r="W7" s="1140"/>
      <c r="X7" s="1139" t="s">
        <v>14</v>
      </c>
      <c r="Y7" s="1140"/>
      <c r="Z7" s="1139" t="s">
        <v>15</v>
      </c>
      <c r="AA7" s="1140"/>
      <c r="AB7" s="1139" t="s">
        <v>16</v>
      </c>
      <c r="AC7" s="1140"/>
      <c r="AD7" s="1139" t="s">
        <v>17</v>
      </c>
      <c r="AE7" s="1140"/>
      <c r="AF7" s="1133" t="s">
        <v>18</v>
      </c>
    </row>
    <row r="8" spans="1:35" s="96" customFormat="1" ht="63.75" customHeight="1" x14ac:dyDescent="0.3">
      <c r="A8" s="1134"/>
      <c r="B8" s="1135"/>
      <c r="C8" s="1135" t="s">
        <v>824</v>
      </c>
      <c r="D8" s="1135" t="s">
        <v>822</v>
      </c>
      <c r="E8" s="1135" t="s">
        <v>823</v>
      </c>
      <c r="F8" s="1135" t="s">
        <v>173</v>
      </c>
      <c r="G8" s="1135" t="s">
        <v>21</v>
      </c>
      <c r="H8" s="95" t="s">
        <v>22</v>
      </c>
      <c r="I8" s="95" t="s">
        <v>113</v>
      </c>
      <c r="J8" s="95" t="s">
        <v>22</v>
      </c>
      <c r="K8" s="95" t="s">
        <v>113</v>
      </c>
      <c r="L8" s="95" t="s">
        <v>22</v>
      </c>
      <c r="M8" s="95" t="s">
        <v>113</v>
      </c>
      <c r="N8" s="95" t="s">
        <v>22</v>
      </c>
      <c r="O8" s="95" t="s">
        <v>113</v>
      </c>
      <c r="P8" s="95" t="s">
        <v>22</v>
      </c>
      <c r="Q8" s="95" t="s">
        <v>113</v>
      </c>
      <c r="R8" s="95" t="s">
        <v>22</v>
      </c>
      <c r="S8" s="95" t="s">
        <v>113</v>
      </c>
      <c r="T8" s="95" t="s">
        <v>22</v>
      </c>
      <c r="U8" s="95" t="s">
        <v>113</v>
      </c>
      <c r="V8" s="95" t="s">
        <v>22</v>
      </c>
      <c r="W8" s="95" t="s">
        <v>113</v>
      </c>
      <c r="X8" s="95" t="s">
        <v>22</v>
      </c>
      <c r="Y8" s="95" t="s">
        <v>113</v>
      </c>
      <c r="Z8" s="95" t="s">
        <v>22</v>
      </c>
      <c r="AA8" s="95" t="s">
        <v>113</v>
      </c>
      <c r="AB8" s="95" t="s">
        <v>22</v>
      </c>
      <c r="AC8" s="95" t="s">
        <v>113</v>
      </c>
      <c r="AD8" s="95" t="s">
        <v>22</v>
      </c>
      <c r="AE8" s="95" t="s">
        <v>113</v>
      </c>
      <c r="AF8" s="1133"/>
    </row>
    <row r="9" spans="1:35" s="98" customFormat="1" ht="24.75" customHeight="1" x14ac:dyDescent="0.3">
      <c r="A9" s="97">
        <v>1</v>
      </c>
      <c r="B9" s="97">
        <v>2</v>
      </c>
      <c r="C9" s="97">
        <v>3</v>
      </c>
      <c r="D9" s="97">
        <v>4</v>
      </c>
      <c r="E9" s="97">
        <v>5</v>
      </c>
      <c r="F9" s="97">
        <v>6</v>
      </c>
      <c r="G9" s="97">
        <v>7</v>
      </c>
      <c r="H9" s="97">
        <v>8</v>
      </c>
      <c r="I9" s="97">
        <v>9</v>
      </c>
      <c r="J9" s="97">
        <v>10</v>
      </c>
      <c r="K9" s="97">
        <v>11</v>
      </c>
      <c r="L9" s="97">
        <v>12</v>
      </c>
      <c r="M9" s="97">
        <v>13</v>
      </c>
      <c r="N9" s="97">
        <v>14</v>
      </c>
      <c r="O9" s="97">
        <v>15</v>
      </c>
      <c r="P9" s="97">
        <v>16</v>
      </c>
      <c r="Q9" s="97">
        <v>17</v>
      </c>
      <c r="R9" s="97">
        <v>18</v>
      </c>
      <c r="S9" s="97">
        <v>19</v>
      </c>
      <c r="T9" s="97">
        <v>20</v>
      </c>
      <c r="U9" s="97">
        <v>21</v>
      </c>
      <c r="V9" s="97">
        <v>22</v>
      </c>
      <c r="W9" s="97">
        <v>23</v>
      </c>
      <c r="X9" s="97">
        <v>24</v>
      </c>
      <c r="Y9" s="97">
        <v>25</v>
      </c>
      <c r="Z9" s="97">
        <v>26</v>
      </c>
      <c r="AA9" s="97">
        <v>27</v>
      </c>
      <c r="AB9" s="97">
        <v>28</v>
      </c>
      <c r="AC9" s="97">
        <v>29</v>
      </c>
      <c r="AD9" s="97">
        <v>30</v>
      </c>
      <c r="AE9" s="97">
        <v>31</v>
      </c>
      <c r="AF9" s="1133"/>
    </row>
    <row r="10" spans="1:35" s="99" customFormat="1" ht="18.75" customHeight="1" x14ac:dyDescent="0.3">
      <c r="A10" s="1136" t="s">
        <v>120</v>
      </c>
      <c r="B10" s="1137"/>
      <c r="C10" s="1137"/>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21"/>
      <c r="AF10" s="121"/>
    </row>
    <row r="11" spans="1:35" s="99" customFormat="1" ht="18.75" customHeight="1" x14ac:dyDescent="0.3">
      <c r="A11" s="1136" t="s">
        <v>121</v>
      </c>
      <c r="B11" s="1137"/>
      <c r="C11" s="1137"/>
      <c r="D11" s="1137"/>
      <c r="E11" s="1137"/>
      <c r="F11" s="1137"/>
      <c r="G11" s="1137"/>
      <c r="H11" s="1137"/>
      <c r="I11" s="1137"/>
      <c r="J11" s="1137"/>
      <c r="K11" s="1137"/>
      <c r="L11" s="1137"/>
      <c r="M11" s="1137"/>
      <c r="N11" s="1137"/>
      <c r="O11" s="1137"/>
      <c r="P11" s="1137"/>
      <c r="Q11" s="1137"/>
      <c r="R11" s="1137"/>
      <c r="S11" s="1137"/>
      <c r="T11" s="1137"/>
      <c r="U11" s="1137"/>
      <c r="V11" s="1137"/>
      <c r="W11" s="1137"/>
      <c r="X11" s="1137"/>
      <c r="Y11" s="1137"/>
      <c r="Z11" s="1137"/>
      <c r="AA11" s="1137"/>
      <c r="AB11" s="1137"/>
      <c r="AC11" s="1137"/>
      <c r="AD11" s="1137"/>
      <c r="AE11" s="121"/>
      <c r="AF11" s="121"/>
    </row>
    <row r="12" spans="1:35" s="100" customFormat="1" ht="18.75" customHeight="1" x14ac:dyDescent="0.35">
      <c r="A12" s="942" t="s">
        <v>122</v>
      </c>
      <c r="B12" s="943"/>
      <c r="C12" s="943"/>
      <c r="D12" s="943"/>
      <c r="E12" s="943"/>
      <c r="F12" s="943"/>
      <c r="G12" s="943"/>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5"/>
    </row>
    <row r="13" spans="1:35" s="102" customFormat="1" ht="17.399999999999999" x14ac:dyDescent="0.3">
      <c r="A13" s="946" t="s">
        <v>26</v>
      </c>
      <c r="B13" s="947">
        <f>B14+B15+B16</f>
        <v>54971.47971</v>
      </c>
      <c r="C13" s="947">
        <f>C14+C15+C16</f>
        <v>54971.47971</v>
      </c>
      <c r="D13" s="947">
        <f>D14+D15+D16</f>
        <v>54709.766819999997</v>
      </c>
      <c r="E13" s="947">
        <f>E14+E15+E16</f>
        <v>54773.226819999996</v>
      </c>
      <c r="F13" s="947">
        <f>E13/B13*100</f>
        <v>99.639353186332485</v>
      </c>
      <c r="G13" s="947">
        <f>E13/C13*100</f>
        <v>99.639353186332485</v>
      </c>
      <c r="H13" s="948">
        <f>H14+H15+H16</f>
        <v>1807.35</v>
      </c>
      <c r="I13" s="948">
        <f t="shared" ref="I13:AE13" si="0">I14+I15+I16</f>
        <v>1610.36682</v>
      </c>
      <c r="J13" s="948">
        <f t="shared" si="0"/>
        <v>5691.9250000000002</v>
      </c>
      <c r="K13" s="948">
        <f t="shared" si="0"/>
        <v>4560.1200000000008</v>
      </c>
      <c r="L13" s="948">
        <f t="shared" si="0"/>
        <v>5701.125</v>
      </c>
      <c r="M13" s="948">
        <f t="shared" si="0"/>
        <v>4203.97</v>
      </c>
      <c r="N13" s="948">
        <f t="shared" si="0"/>
        <v>5756.4550000000008</v>
      </c>
      <c r="O13" s="948">
        <f t="shared" si="0"/>
        <v>5212.2950000000001</v>
      </c>
      <c r="P13" s="948">
        <f t="shared" si="0"/>
        <v>6779.42</v>
      </c>
      <c r="Q13" s="948">
        <f t="shared" si="0"/>
        <v>5587.48</v>
      </c>
      <c r="R13" s="948">
        <f t="shared" si="0"/>
        <v>6103.9950000000008</v>
      </c>
      <c r="S13" s="948">
        <f t="shared" si="0"/>
        <v>6426.87</v>
      </c>
      <c r="T13" s="948">
        <f t="shared" si="0"/>
        <v>6211.3250000000007</v>
      </c>
      <c r="U13" s="948">
        <f t="shared" si="0"/>
        <v>6222.8950000000004</v>
      </c>
      <c r="V13" s="948">
        <f t="shared" si="0"/>
        <v>2229.8449999999998</v>
      </c>
      <c r="W13" s="948">
        <f t="shared" si="0"/>
        <v>3225.0199999999995</v>
      </c>
      <c r="X13" s="948">
        <f t="shared" si="0"/>
        <v>3636.0549999999998</v>
      </c>
      <c r="Y13" s="948">
        <f t="shared" si="0"/>
        <v>3126.2749999999996</v>
      </c>
      <c r="Z13" s="948">
        <f t="shared" si="0"/>
        <v>3360.125</v>
      </c>
      <c r="AA13" s="948">
        <f t="shared" si="0"/>
        <v>3720.625</v>
      </c>
      <c r="AB13" s="948">
        <f t="shared" si="0"/>
        <v>3372.009</v>
      </c>
      <c r="AC13" s="948">
        <f t="shared" si="0"/>
        <v>3287.4799999999996</v>
      </c>
      <c r="AD13" s="948">
        <f t="shared" si="0"/>
        <v>4099.7307099999998</v>
      </c>
      <c r="AE13" s="948">
        <f t="shared" si="0"/>
        <v>7367.7099999999991</v>
      </c>
      <c r="AF13" s="949"/>
      <c r="AG13" s="101">
        <f>H13+J13+L13+N13+P13+R13+T13+V13+X13+Z13+AB13+AD13</f>
        <v>54749.359710000004</v>
      </c>
      <c r="AH13" s="101">
        <f t="shared" ref="AH13:AH76" si="1">H13+J13+L13+N13+P13+R13+T13</f>
        <v>38051.595000000001</v>
      </c>
      <c r="AI13" s="101">
        <f t="shared" ref="AI13:AI76" si="2">I13+K13+M13+O13+Q13+S13+U13</f>
        <v>33823.99682</v>
      </c>
    </row>
    <row r="14" spans="1:35" s="102" customFormat="1" ht="18" x14ac:dyDescent="0.35">
      <c r="A14" s="950" t="s">
        <v>29</v>
      </c>
      <c r="B14" s="951">
        <f t="shared" ref="B14:D16" si="3">B20+B27+B33+B39</f>
        <v>77.3</v>
      </c>
      <c r="C14" s="951">
        <f t="shared" si="3"/>
        <v>77.3</v>
      </c>
      <c r="D14" s="951">
        <f t="shared" si="3"/>
        <v>77.3</v>
      </c>
      <c r="E14" s="951">
        <f>E20+E27+E33+E39+D46</f>
        <v>77.3</v>
      </c>
      <c r="F14" s="951">
        <f>E14/B14*100</f>
        <v>100</v>
      </c>
      <c r="G14" s="951">
        <f>E14/C14*100</f>
        <v>100</v>
      </c>
      <c r="H14" s="951">
        <f t="shared" ref="H14:AE14" si="4">H20+H27+H33+H39+H46</f>
        <v>0</v>
      </c>
      <c r="I14" s="951">
        <f t="shared" si="4"/>
        <v>0</v>
      </c>
      <c r="J14" s="951">
        <f t="shared" si="4"/>
        <v>0</v>
      </c>
      <c r="K14" s="951">
        <f t="shared" si="4"/>
        <v>0</v>
      </c>
      <c r="L14" s="951">
        <f t="shared" si="4"/>
        <v>0</v>
      </c>
      <c r="M14" s="951">
        <f t="shared" si="4"/>
        <v>0</v>
      </c>
      <c r="N14" s="951">
        <f t="shared" si="4"/>
        <v>0</v>
      </c>
      <c r="O14" s="951">
        <f t="shared" si="4"/>
        <v>0</v>
      </c>
      <c r="P14" s="951">
        <f t="shared" si="4"/>
        <v>0</v>
      </c>
      <c r="Q14" s="951">
        <f t="shared" si="4"/>
        <v>0</v>
      </c>
      <c r="R14" s="951">
        <f t="shared" si="4"/>
        <v>0</v>
      </c>
      <c r="S14" s="951">
        <f t="shared" si="4"/>
        <v>0</v>
      </c>
      <c r="T14" s="951">
        <f t="shared" si="4"/>
        <v>0</v>
      </c>
      <c r="U14" s="951">
        <f t="shared" si="4"/>
        <v>0</v>
      </c>
      <c r="V14" s="951">
        <f t="shared" si="4"/>
        <v>0</v>
      </c>
      <c r="W14" s="951">
        <f t="shared" si="4"/>
        <v>0</v>
      </c>
      <c r="X14" s="951">
        <f t="shared" si="4"/>
        <v>0</v>
      </c>
      <c r="Y14" s="951">
        <f t="shared" si="4"/>
        <v>0</v>
      </c>
      <c r="Z14" s="951">
        <f t="shared" si="4"/>
        <v>0</v>
      </c>
      <c r="AA14" s="951">
        <f t="shared" si="4"/>
        <v>0</v>
      </c>
      <c r="AB14" s="951">
        <f t="shared" si="4"/>
        <v>0</v>
      </c>
      <c r="AC14" s="951">
        <f t="shared" si="4"/>
        <v>0</v>
      </c>
      <c r="AD14" s="951">
        <f t="shared" si="4"/>
        <v>77.3</v>
      </c>
      <c r="AE14" s="951">
        <f t="shared" si="4"/>
        <v>77.3</v>
      </c>
      <c r="AF14" s="949"/>
      <c r="AG14" s="101">
        <f t="shared" ref="AG14:AG77" si="5">H14+J14+L14+N14+P14+R14+T14+V14+X14+Z14+AB14+AD14</f>
        <v>77.3</v>
      </c>
      <c r="AH14" s="101">
        <f t="shared" si="1"/>
        <v>0</v>
      </c>
      <c r="AI14" s="101">
        <f t="shared" si="2"/>
        <v>0</v>
      </c>
    </row>
    <row r="15" spans="1:35" s="102" customFormat="1" ht="18" x14ac:dyDescent="0.35">
      <c r="A15" s="950" t="s">
        <v>27</v>
      </c>
      <c r="B15" s="951">
        <f>B21+B28+B34+B40+B47</f>
        <v>807.66761000000008</v>
      </c>
      <c r="C15" s="951">
        <f>C21+C28+C34+C40+C47</f>
        <v>807.66761000000008</v>
      </c>
      <c r="D15" s="951">
        <f>E15</f>
        <v>807.67500000000007</v>
      </c>
      <c r="E15" s="951">
        <f>E21+E28+E34+E40+E47</f>
        <v>807.67500000000007</v>
      </c>
      <c r="F15" s="951">
        <f>E15/B15*100</f>
        <v>100.0009149803593</v>
      </c>
      <c r="G15" s="951">
        <f>E15/C15*100</f>
        <v>100.0009149803593</v>
      </c>
      <c r="H15" s="951">
        <f t="shared" ref="H15:AE15" si="6">H21+H28+H34+H39+H47</f>
        <v>0</v>
      </c>
      <c r="I15" s="951">
        <f t="shared" si="6"/>
        <v>0</v>
      </c>
      <c r="J15" s="951">
        <f t="shared" si="6"/>
        <v>0</v>
      </c>
      <c r="K15" s="951">
        <f t="shared" si="6"/>
        <v>0</v>
      </c>
      <c r="L15" s="951">
        <f t="shared" si="6"/>
        <v>0</v>
      </c>
      <c r="M15" s="951">
        <f t="shared" si="6"/>
        <v>0</v>
      </c>
      <c r="N15" s="951">
        <f t="shared" si="6"/>
        <v>9.1170000000000009</v>
      </c>
      <c r="O15" s="951">
        <f t="shared" si="6"/>
        <v>9.1170000000000009</v>
      </c>
      <c r="P15" s="951">
        <f t="shared" si="6"/>
        <v>287.95299999999997</v>
      </c>
      <c r="Q15" s="951">
        <f t="shared" si="6"/>
        <v>287.95299999999997</v>
      </c>
      <c r="R15" s="951">
        <f t="shared" si="6"/>
        <v>9.1170000000000009</v>
      </c>
      <c r="S15" s="951">
        <f t="shared" si="6"/>
        <v>9.1199999999999992</v>
      </c>
      <c r="T15" s="951">
        <f t="shared" si="6"/>
        <v>9.1170000000000009</v>
      </c>
      <c r="U15" s="951">
        <f t="shared" si="6"/>
        <v>9.1170000000000009</v>
      </c>
      <c r="V15" s="951">
        <f t="shared" si="6"/>
        <v>9.1170000000000009</v>
      </c>
      <c r="W15" s="951">
        <f t="shared" si="6"/>
        <v>9.1199999999999992</v>
      </c>
      <c r="X15" s="951">
        <f t="shared" si="6"/>
        <v>55.581000000000003</v>
      </c>
      <c r="Y15" s="951">
        <f t="shared" si="6"/>
        <v>55.581000000000003</v>
      </c>
      <c r="Z15" s="951">
        <f t="shared" si="6"/>
        <v>9.1170000000000009</v>
      </c>
      <c r="AA15" s="951">
        <f t="shared" si="6"/>
        <v>9.1170000000000009</v>
      </c>
      <c r="AB15" s="951">
        <f t="shared" si="6"/>
        <v>9.1170000000000009</v>
      </c>
      <c r="AC15" s="951">
        <f t="shared" si="6"/>
        <v>9.1199999999999992</v>
      </c>
      <c r="AD15" s="951">
        <f t="shared" si="6"/>
        <v>187.31161</v>
      </c>
      <c r="AE15" s="951">
        <f t="shared" si="6"/>
        <v>187.31</v>
      </c>
      <c r="AF15" s="949"/>
      <c r="AG15" s="101">
        <f t="shared" si="5"/>
        <v>585.54761000000008</v>
      </c>
      <c r="AH15" s="101">
        <f t="shared" si="1"/>
        <v>315.30400000000003</v>
      </c>
      <c r="AI15" s="101">
        <f t="shared" si="2"/>
        <v>315.30700000000002</v>
      </c>
    </row>
    <row r="16" spans="1:35" s="102" customFormat="1" ht="18" x14ac:dyDescent="0.35">
      <c r="A16" s="950" t="s">
        <v>28</v>
      </c>
      <c r="B16" s="951">
        <f>B22+B29+B35+B41+B48</f>
        <v>54086.5121</v>
      </c>
      <c r="C16" s="951">
        <f t="shared" ref="C16" si="7">C22+C29+C35+C41+C48</f>
        <v>54086.5121</v>
      </c>
      <c r="D16" s="951">
        <f t="shared" si="3"/>
        <v>53824.791819999999</v>
      </c>
      <c r="E16" s="951">
        <f>E22+E29+E35+E41+E48</f>
        <v>53888.251819999998</v>
      </c>
      <c r="F16" s="951">
        <f>E16/B16*100</f>
        <v>99.633438592539591</v>
      </c>
      <c r="G16" s="951">
        <f>E16/C16*100</f>
        <v>99.633438592539591</v>
      </c>
      <c r="H16" s="951">
        <f t="shared" ref="H16:AE16" si="8">H22+H29+H35+H41+H48</f>
        <v>1807.35</v>
      </c>
      <c r="I16" s="951">
        <f t="shared" si="8"/>
        <v>1610.36682</v>
      </c>
      <c r="J16" s="951">
        <f t="shared" si="8"/>
        <v>5691.9250000000002</v>
      </c>
      <c r="K16" s="951">
        <f t="shared" si="8"/>
        <v>4560.1200000000008</v>
      </c>
      <c r="L16" s="951">
        <f t="shared" si="8"/>
        <v>5701.125</v>
      </c>
      <c r="M16" s="951">
        <f t="shared" si="8"/>
        <v>4203.97</v>
      </c>
      <c r="N16" s="951">
        <f t="shared" si="8"/>
        <v>5747.3380000000006</v>
      </c>
      <c r="O16" s="951">
        <f t="shared" si="8"/>
        <v>5203.1779999999999</v>
      </c>
      <c r="P16" s="951">
        <f t="shared" si="8"/>
        <v>6491.4669999999996</v>
      </c>
      <c r="Q16" s="951">
        <f t="shared" si="8"/>
        <v>5299.527</v>
      </c>
      <c r="R16" s="951">
        <f t="shared" si="8"/>
        <v>6094.8780000000006</v>
      </c>
      <c r="S16" s="951">
        <f t="shared" si="8"/>
        <v>6417.75</v>
      </c>
      <c r="T16" s="951">
        <f t="shared" si="8"/>
        <v>6202.2080000000005</v>
      </c>
      <c r="U16" s="951">
        <f t="shared" si="8"/>
        <v>6213.7780000000002</v>
      </c>
      <c r="V16" s="951">
        <f t="shared" si="8"/>
        <v>2220.7279999999996</v>
      </c>
      <c r="W16" s="951">
        <f t="shared" si="8"/>
        <v>3215.8999999999996</v>
      </c>
      <c r="X16" s="951">
        <f t="shared" si="8"/>
        <v>3580.4739999999997</v>
      </c>
      <c r="Y16" s="951">
        <f t="shared" si="8"/>
        <v>3070.6939999999995</v>
      </c>
      <c r="Z16" s="951">
        <f t="shared" si="8"/>
        <v>3351.0079999999998</v>
      </c>
      <c r="AA16" s="951">
        <f t="shared" si="8"/>
        <v>3711.5079999999998</v>
      </c>
      <c r="AB16" s="951">
        <f t="shared" si="8"/>
        <v>3362.8919999999998</v>
      </c>
      <c r="AC16" s="951">
        <f t="shared" si="8"/>
        <v>3278.3599999999997</v>
      </c>
      <c r="AD16" s="951">
        <f t="shared" si="8"/>
        <v>3835.1190999999999</v>
      </c>
      <c r="AE16" s="951">
        <f t="shared" si="8"/>
        <v>7103.0999999999995</v>
      </c>
      <c r="AF16" s="949"/>
      <c r="AG16" s="101">
        <f t="shared" si="5"/>
        <v>54086.512100000007</v>
      </c>
      <c r="AH16" s="101">
        <f t="shared" si="1"/>
        <v>37736.291000000005</v>
      </c>
      <c r="AI16" s="101">
        <f t="shared" si="2"/>
        <v>33508.68982</v>
      </c>
    </row>
    <row r="17" spans="1:35" s="102" customFormat="1" ht="18" x14ac:dyDescent="0.35">
      <c r="A17" s="950" t="s">
        <v>30</v>
      </c>
      <c r="B17" s="951">
        <f>B24+B30+B36+B43</f>
        <v>0</v>
      </c>
      <c r="C17" s="951"/>
      <c r="D17" s="951">
        <f>D24+D30+D36+D43</f>
        <v>0</v>
      </c>
      <c r="E17" s="951">
        <f>E24+E30+E36+E43</f>
        <v>0</v>
      </c>
      <c r="F17" s="951" t="e">
        <f>E17/B17*100</f>
        <v>#DIV/0!</v>
      </c>
      <c r="G17" s="951" t="e">
        <f>E17/C17*100</f>
        <v>#DIV/0!</v>
      </c>
      <c r="H17" s="951">
        <f t="shared" ref="H17:AE17" si="9">H24+H30+H36+H43</f>
        <v>0</v>
      </c>
      <c r="I17" s="951">
        <f t="shared" si="9"/>
        <v>0</v>
      </c>
      <c r="J17" s="951">
        <f t="shared" si="9"/>
        <v>0</v>
      </c>
      <c r="K17" s="951">
        <f t="shared" si="9"/>
        <v>0</v>
      </c>
      <c r="L17" s="951">
        <f t="shared" si="9"/>
        <v>0</v>
      </c>
      <c r="M17" s="951">
        <f t="shared" si="9"/>
        <v>0</v>
      </c>
      <c r="N17" s="951">
        <f t="shared" si="9"/>
        <v>0</v>
      </c>
      <c r="O17" s="951">
        <f t="shared" si="9"/>
        <v>0</v>
      </c>
      <c r="P17" s="951">
        <f t="shared" si="9"/>
        <v>0</v>
      </c>
      <c r="Q17" s="951">
        <f t="shared" si="9"/>
        <v>0</v>
      </c>
      <c r="R17" s="951">
        <f t="shared" si="9"/>
        <v>0</v>
      </c>
      <c r="S17" s="951">
        <f t="shared" si="9"/>
        <v>0</v>
      </c>
      <c r="T17" s="951">
        <f t="shared" si="9"/>
        <v>0</v>
      </c>
      <c r="U17" s="951">
        <f t="shared" si="9"/>
        <v>0</v>
      </c>
      <c r="V17" s="951">
        <f t="shared" si="9"/>
        <v>0</v>
      </c>
      <c r="W17" s="951">
        <f t="shared" si="9"/>
        <v>0</v>
      </c>
      <c r="X17" s="951">
        <f t="shared" si="9"/>
        <v>0</v>
      </c>
      <c r="Y17" s="951">
        <f t="shared" si="9"/>
        <v>0</v>
      </c>
      <c r="Z17" s="951">
        <f t="shared" si="9"/>
        <v>0</v>
      </c>
      <c r="AA17" s="951">
        <f t="shared" si="9"/>
        <v>0</v>
      </c>
      <c r="AB17" s="951">
        <f t="shared" si="9"/>
        <v>0</v>
      </c>
      <c r="AC17" s="951">
        <f t="shared" si="9"/>
        <v>0</v>
      </c>
      <c r="AD17" s="951">
        <f t="shared" si="9"/>
        <v>0</v>
      </c>
      <c r="AE17" s="951">
        <f t="shared" si="9"/>
        <v>0</v>
      </c>
      <c r="AF17" s="949"/>
      <c r="AG17" s="101">
        <f t="shared" si="5"/>
        <v>0</v>
      </c>
      <c r="AH17" s="101">
        <f t="shared" si="1"/>
        <v>0</v>
      </c>
      <c r="AI17" s="101">
        <f t="shared" si="2"/>
        <v>0</v>
      </c>
    </row>
    <row r="18" spans="1:35" s="102" customFormat="1" ht="41.25" customHeight="1" x14ac:dyDescent="0.35">
      <c r="A18" s="952" t="s">
        <v>123</v>
      </c>
      <c r="B18" s="953"/>
      <c r="C18" s="953"/>
      <c r="D18" s="953"/>
      <c r="E18" s="953"/>
      <c r="F18" s="953"/>
      <c r="G18" s="953"/>
      <c r="H18" s="954"/>
      <c r="I18" s="954"/>
      <c r="J18" s="954"/>
      <c r="K18" s="954"/>
      <c r="L18" s="954"/>
      <c r="M18" s="954"/>
      <c r="N18" s="954"/>
      <c r="O18" s="954"/>
      <c r="P18" s="954"/>
      <c r="Q18" s="954"/>
      <c r="R18" s="954"/>
      <c r="S18" s="954"/>
      <c r="T18" s="954"/>
      <c r="U18" s="954"/>
      <c r="V18" s="954"/>
      <c r="W18" s="954"/>
      <c r="X18" s="954"/>
      <c r="Y18" s="954"/>
      <c r="Z18" s="954"/>
      <c r="AA18" s="954"/>
      <c r="AB18" s="954"/>
      <c r="AC18" s="954"/>
      <c r="AD18" s="954"/>
      <c r="AE18" s="954"/>
      <c r="AF18" s="1307" t="s">
        <v>741</v>
      </c>
      <c r="AG18" s="101">
        <f t="shared" si="5"/>
        <v>0</v>
      </c>
      <c r="AH18" s="101">
        <f t="shared" si="1"/>
        <v>0</v>
      </c>
      <c r="AI18" s="101">
        <f t="shared" si="2"/>
        <v>0</v>
      </c>
    </row>
    <row r="19" spans="1:35" s="100" customFormat="1" ht="64.5" customHeight="1" x14ac:dyDescent="0.3">
      <c r="A19" s="1335" t="s">
        <v>26</v>
      </c>
      <c r="B19" s="1336">
        <f>B21+B22+B20</f>
        <v>1218.8241100000002</v>
      </c>
      <c r="C19" s="1336">
        <f>C20+C21+C22</f>
        <v>1218.8241100000002</v>
      </c>
      <c r="D19" s="1336">
        <f>D20+D21+D22</f>
        <v>1218.7800000000002</v>
      </c>
      <c r="E19" s="1336">
        <f>E20+E21+E22</f>
        <v>1218.7800000000002</v>
      </c>
      <c r="F19" s="1336">
        <f>E19/B19*100</f>
        <v>99.996380938017381</v>
      </c>
      <c r="G19" s="1336">
        <f>E19/C19*100</f>
        <v>99.996380938017381</v>
      </c>
      <c r="H19" s="1337">
        <f>H21+H22+H20</f>
        <v>0</v>
      </c>
      <c r="I19" s="1337"/>
      <c r="J19" s="1337">
        <f t="shared" ref="J19:AD19" si="10">J21+J22+J20</f>
        <v>209.27500000000001</v>
      </c>
      <c r="K19" s="1337">
        <f t="shared" si="10"/>
        <v>209.28</v>
      </c>
      <c r="L19" s="1337">
        <f t="shared" si="10"/>
        <v>159.27500000000001</v>
      </c>
      <c r="M19" s="1337">
        <f t="shared" si="10"/>
        <v>159.28</v>
      </c>
      <c r="N19" s="1337">
        <f t="shared" si="10"/>
        <v>109.27500000000001</v>
      </c>
      <c r="O19" s="1337">
        <f>O21+O22+O20</f>
        <v>109.27500000000001</v>
      </c>
      <c r="P19" s="1337">
        <f t="shared" si="10"/>
        <v>40.519999999999996</v>
      </c>
      <c r="Q19" s="1337">
        <f t="shared" si="10"/>
        <v>40.519999999999996</v>
      </c>
      <c r="R19" s="1337">
        <f t="shared" si="10"/>
        <v>266.77500000000003</v>
      </c>
      <c r="S19" s="1337">
        <f t="shared" si="10"/>
        <v>266.78000000000003</v>
      </c>
      <c r="T19" s="1337">
        <f t="shared" si="10"/>
        <v>9.2750000000000004</v>
      </c>
      <c r="U19" s="1337">
        <f t="shared" si="10"/>
        <v>9.2750000000000004</v>
      </c>
      <c r="V19" s="1337">
        <f t="shared" si="10"/>
        <v>9.2750000000000004</v>
      </c>
      <c r="W19" s="1337">
        <f>W21+W22+W20</f>
        <v>9.2799999999999994</v>
      </c>
      <c r="X19" s="1337">
        <f t="shared" si="10"/>
        <v>67.355000000000004</v>
      </c>
      <c r="Y19" s="1337">
        <f>Y21+Y22+Y20</f>
        <v>67.355000000000004</v>
      </c>
      <c r="Z19" s="1337">
        <f t="shared" si="10"/>
        <v>9.2750000000000004</v>
      </c>
      <c r="AA19" s="1337">
        <f>AA21+AA22+AA20</f>
        <v>9.2750000000000004</v>
      </c>
      <c r="AB19" s="1337">
        <f t="shared" si="10"/>
        <v>9.2750000000000004</v>
      </c>
      <c r="AC19" s="1337">
        <f t="shared" si="10"/>
        <v>9.2799999999999994</v>
      </c>
      <c r="AD19" s="1337">
        <f t="shared" si="10"/>
        <v>329.24911000000003</v>
      </c>
      <c r="AE19" s="1337">
        <f>AE21+AE22+AE20</f>
        <v>329.18</v>
      </c>
      <c r="AF19" s="1338"/>
      <c r="AG19" s="101">
        <f t="shared" si="5"/>
        <v>1218.82411</v>
      </c>
      <c r="AH19" s="101">
        <f t="shared" si="1"/>
        <v>794.3950000000001</v>
      </c>
      <c r="AI19" s="101">
        <f t="shared" si="2"/>
        <v>794.41</v>
      </c>
    </row>
    <row r="20" spans="1:35" s="100" customFormat="1" ht="18" x14ac:dyDescent="0.3">
      <c r="A20" s="1339" t="s">
        <v>29</v>
      </c>
      <c r="B20" s="1311">
        <f>H20+J20+L20+N20+P20+R20+T20+V20+X20+Z20+AB20+AD20</f>
        <v>77.3</v>
      </c>
      <c r="C20" s="1311">
        <f>H20+J20+L20+N20+P20+R20+T20+V20+X20+Z20+AB20+AD20</f>
        <v>77.3</v>
      </c>
      <c r="D20" s="1311">
        <f>E20</f>
        <v>77.3</v>
      </c>
      <c r="E20" s="1311">
        <f>I20+K20+M20+O20+Q20+S20+U20+W20+Y20+AA20+AC20+AE20</f>
        <v>77.3</v>
      </c>
      <c r="F20" s="1311">
        <f>E20/B20*100</f>
        <v>100</v>
      </c>
      <c r="G20" s="1311">
        <f>E20/C20*100</f>
        <v>100</v>
      </c>
      <c r="H20" s="1340"/>
      <c r="I20" s="1340"/>
      <c r="J20" s="1341"/>
      <c r="K20" s="1341"/>
      <c r="L20" s="1341"/>
      <c r="M20" s="1341"/>
      <c r="N20" s="1341"/>
      <c r="O20" s="1341"/>
      <c r="P20" s="1341"/>
      <c r="Q20" s="1341"/>
      <c r="R20" s="1341"/>
      <c r="S20" s="1341"/>
      <c r="T20" s="1341"/>
      <c r="U20" s="1341"/>
      <c r="V20" s="1341"/>
      <c r="W20" s="1341"/>
      <c r="X20" s="1341"/>
      <c r="Y20" s="1341"/>
      <c r="Z20" s="1341"/>
      <c r="AA20" s="1341"/>
      <c r="AB20" s="1341"/>
      <c r="AC20" s="1341"/>
      <c r="AD20" s="1341">
        <v>77.3</v>
      </c>
      <c r="AE20" s="1341">
        <v>77.3</v>
      </c>
      <c r="AF20" s="1342"/>
      <c r="AG20" s="101">
        <f t="shared" si="5"/>
        <v>77.3</v>
      </c>
      <c r="AH20" s="101">
        <f t="shared" si="1"/>
        <v>0</v>
      </c>
      <c r="AI20" s="101">
        <f t="shared" si="2"/>
        <v>0</v>
      </c>
    </row>
    <row r="21" spans="1:35" s="100" customFormat="1" ht="18" x14ac:dyDescent="0.3">
      <c r="A21" s="1339" t="s">
        <v>27</v>
      </c>
      <c r="B21" s="1311">
        <f>H21+J21+L21+N21+P21+R21+T21+V21+X21+Z21+AB21+AD21</f>
        <v>331.70761000000005</v>
      </c>
      <c r="C21" s="1311">
        <f t="shared" ref="C21:C24" si="11">H21+J21+L21+N21+P21+R21+T21+V21+X21+Z21+AB21+AD21</f>
        <v>331.70761000000005</v>
      </c>
      <c r="D21" s="1311">
        <f>E21</f>
        <v>331.71500000000003</v>
      </c>
      <c r="E21" s="1311">
        <f t="shared" ref="E21:E24" si="12">I21+K21+M21+O21+Q21+S21+U21+W21+Y21+AA21+AC21+AE21</f>
        <v>331.71500000000003</v>
      </c>
      <c r="F21" s="1311">
        <f>E21/B21*100</f>
        <v>100.00222786567964</v>
      </c>
      <c r="G21" s="1311">
        <f>E21/C21*100</f>
        <v>100.00222786567964</v>
      </c>
      <c r="H21" s="1342"/>
      <c r="I21" s="1342"/>
      <c r="J21" s="1343"/>
      <c r="K21" s="1343"/>
      <c r="L21" s="1343"/>
      <c r="M21" s="1343"/>
      <c r="N21" s="1344">
        <v>9.1170000000000009</v>
      </c>
      <c r="O21" s="1344">
        <v>9.1170000000000009</v>
      </c>
      <c r="P21" s="1344">
        <v>34.113</v>
      </c>
      <c r="Q21" s="1344">
        <v>34.113</v>
      </c>
      <c r="R21" s="1344">
        <v>9.1170000000000009</v>
      </c>
      <c r="S21" s="1344">
        <v>9.1199999999999992</v>
      </c>
      <c r="T21" s="1344">
        <v>9.1170000000000009</v>
      </c>
      <c r="U21" s="1344">
        <v>9.1170000000000009</v>
      </c>
      <c r="V21" s="1344">
        <v>9.1170000000000009</v>
      </c>
      <c r="W21" s="1344">
        <v>9.1199999999999992</v>
      </c>
      <c r="X21" s="1344">
        <v>55.581000000000003</v>
      </c>
      <c r="Y21" s="1344">
        <v>55.581000000000003</v>
      </c>
      <c r="Z21" s="1344">
        <v>9.1170000000000009</v>
      </c>
      <c r="AA21" s="1344">
        <v>9.1170000000000009</v>
      </c>
      <c r="AB21" s="1344">
        <v>9.1170000000000009</v>
      </c>
      <c r="AC21" s="1344">
        <v>9.1199999999999992</v>
      </c>
      <c r="AD21" s="1344">
        <v>187.31161</v>
      </c>
      <c r="AE21" s="1344">
        <v>187.31</v>
      </c>
      <c r="AF21" s="1342"/>
      <c r="AG21" s="101">
        <f t="shared" si="5"/>
        <v>331.70761000000005</v>
      </c>
      <c r="AH21" s="101">
        <f t="shared" si="1"/>
        <v>61.464000000000013</v>
      </c>
      <c r="AI21" s="101">
        <f t="shared" si="2"/>
        <v>61.466999999999999</v>
      </c>
    </row>
    <row r="22" spans="1:35" s="100" customFormat="1" ht="18" x14ac:dyDescent="0.3">
      <c r="A22" s="1339" t="s">
        <v>28</v>
      </c>
      <c r="B22" s="1311">
        <f>H22+J22+L22+N22+P22+R22+T22+V22+X22+Z22+AB22+AD22</f>
        <v>809.81650000000013</v>
      </c>
      <c r="C22" s="1311">
        <f t="shared" si="11"/>
        <v>809.81650000000013</v>
      </c>
      <c r="D22" s="1311">
        <f>E22</f>
        <v>809.7650000000001</v>
      </c>
      <c r="E22" s="1311">
        <f t="shared" si="12"/>
        <v>809.7650000000001</v>
      </c>
      <c r="F22" s="1311">
        <f>E22/B22*100</f>
        <v>99.99364053461494</v>
      </c>
      <c r="G22" s="1311">
        <f>E22/C22*100</f>
        <v>99.99364053461494</v>
      </c>
      <c r="H22" s="1342"/>
      <c r="I22" s="1342"/>
      <c r="J22" s="1344">
        <v>209.27500000000001</v>
      </c>
      <c r="K22" s="1344">
        <v>209.28</v>
      </c>
      <c r="L22" s="1344">
        <v>159.27500000000001</v>
      </c>
      <c r="M22" s="1344">
        <v>159.28</v>
      </c>
      <c r="N22" s="1344">
        <v>100.158</v>
      </c>
      <c r="O22" s="1344">
        <v>100.158</v>
      </c>
      <c r="P22" s="1344">
        <f>P23</f>
        <v>6.407</v>
      </c>
      <c r="Q22" s="1344">
        <v>6.407</v>
      </c>
      <c r="R22" s="1344">
        <v>257.65800000000002</v>
      </c>
      <c r="S22" s="1344">
        <v>257.66000000000003</v>
      </c>
      <c r="T22" s="1344">
        <v>0.158</v>
      </c>
      <c r="U22" s="1344">
        <v>0.158</v>
      </c>
      <c r="V22" s="1344">
        <v>0.158</v>
      </c>
      <c r="W22" s="1344">
        <v>0.16</v>
      </c>
      <c r="X22" s="1344">
        <v>11.773999999999999</v>
      </c>
      <c r="Y22" s="1344">
        <v>11.773999999999999</v>
      </c>
      <c r="Z22" s="1344">
        <v>0.158</v>
      </c>
      <c r="AA22" s="1344">
        <v>0.158</v>
      </c>
      <c r="AB22" s="1344">
        <v>0.158</v>
      </c>
      <c r="AC22" s="1344">
        <v>0.16</v>
      </c>
      <c r="AD22" s="1344">
        <v>64.637500000000003</v>
      </c>
      <c r="AE22" s="1344">
        <v>64.569999999999993</v>
      </c>
      <c r="AF22" s="1342"/>
      <c r="AG22" s="101">
        <f t="shared" si="5"/>
        <v>809.81650000000013</v>
      </c>
      <c r="AH22" s="101">
        <f t="shared" si="1"/>
        <v>732.93100000000004</v>
      </c>
      <c r="AI22" s="101">
        <f t="shared" si="2"/>
        <v>732.9430000000001</v>
      </c>
    </row>
    <row r="23" spans="1:35" s="105" customFormat="1" ht="36" x14ac:dyDescent="0.3">
      <c r="A23" s="955" t="s">
        <v>94</v>
      </c>
      <c r="B23" s="1332">
        <f>H23+J23+L23+N23+P23+R23+T23+V23+X23+Z23+AB23+AD23</f>
        <v>102.32850000000001</v>
      </c>
      <c r="C23" s="1332">
        <f t="shared" si="11"/>
        <v>102.32850000000001</v>
      </c>
      <c r="D23" s="1332">
        <f>E23</f>
        <v>102.26499999999999</v>
      </c>
      <c r="E23" s="1332">
        <f t="shared" si="12"/>
        <v>102.26499999999999</v>
      </c>
      <c r="F23" s="1332">
        <f>E23/B23*100</f>
        <v>99.937944951797377</v>
      </c>
      <c r="G23" s="1332">
        <f>E23/C23*100</f>
        <v>99.937944951797377</v>
      </c>
      <c r="H23" s="1345"/>
      <c r="I23" s="1345"/>
      <c r="J23" s="1346">
        <v>9.2799999999999994</v>
      </c>
      <c r="K23" s="1346">
        <v>9.2799999999999994</v>
      </c>
      <c r="L23" s="1346">
        <v>9.2799999999999994</v>
      </c>
      <c r="M23" s="1346">
        <v>9.2799999999999994</v>
      </c>
      <c r="N23" s="1346">
        <v>0.158</v>
      </c>
      <c r="O23" s="1346">
        <v>0.158</v>
      </c>
      <c r="P23" s="1346">
        <v>6.407</v>
      </c>
      <c r="Q23" s="1346">
        <v>6.407</v>
      </c>
      <c r="R23" s="1346">
        <v>0.16</v>
      </c>
      <c r="S23" s="1346">
        <v>0.16</v>
      </c>
      <c r="T23" s="1346">
        <v>0.158</v>
      </c>
      <c r="U23" s="1346">
        <v>0.158</v>
      </c>
      <c r="V23" s="1346">
        <v>0.158</v>
      </c>
      <c r="W23" s="1346">
        <v>0.16</v>
      </c>
      <c r="X23" s="1346">
        <v>11.773999999999999</v>
      </c>
      <c r="Y23" s="1346">
        <v>11.773999999999999</v>
      </c>
      <c r="Z23" s="1346">
        <v>0.158</v>
      </c>
      <c r="AA23" s="1346">
        <v>0.158</v>
      </c>
      <c r="AB23" s="1346">
        <v>0.158</v>
      </c>
      <c r="AC23" s="1346">
        <v>0.16</v>
      </c>
      <c r="AD23" s="1346">
        <v>64.637500000000003</v>
      </c>
      <c r="AE23" s="1346">
        <v>64.569999999999993</v>
      </c>
      <c r="AF23" s="1345"/>
      <c r="AG23" s="101">
        <f t="shared" si="5"/>
        <v>102.32850000000001</v>
      </c>
      <c r="AH23" s="101">
        <f t="shared" si="1"/>
        <v>25.443000000000001</v>
      </c>
      <c r="AI23" s="101">
        <f t="shared" si="2"/>
        <v>25.443000000000001</v>
      </c>
    </row>
    <row r="24" spans="1:35" s="100" customFormat="1" ht="18" x14ac:dyDescent="0.3">
      <c r="A24" s="1339" t="s">
        <v>30</v>
      </c>
      <c r="B24" s="1311">
        <f>H24+J24+L24+N24+P24+R24+T24+V24+X24+Z24+AB24+AD24</f>
        <v>0</v>
      </c>
      <c r="C24" s="1311">
        <f t="shared" si="11"/>
        <v>0</v>
      </c>
      <c r="D24" s="1311"/>
      <c r="E24" s="1311">
        <f t="shared" si="12"/>
        <v>0</v>
      </c>
      <c r="F24" s="1311"/>
      <c r="G24" s="1311"/>
      <c r="H24" s="1340"/>
      <c r="I24" s="1340"/>
      <c r="J24" s="1340"/>
      <c r="K24" s="1340"/>
      <c r="L24" s="1340"/>
      <c r="M24" s="1340"/>
      <c r="N24" s="1340"/>
      <c r="O24" s="1340"/>
      <c r="P24" s="1340"/>
      <c r="Q24" s="1340"/>
      <c r="R24" s="1340"/>
      <c r="S24" s="1340"/>
      <c r="T24" s="1340"/>
      <c r="U24" s="1340"/>
      <c r="V24" s="1340"/>
      <c r="W24" s="1340"/>
      <c r="X24" s="1340"/>
      <c r="Y24" s="1340"/>
      <c r="Z24" s="1340"/>
      <c r="AA24" s="1340"/>
      <c r="AB24" s="1340"/>
      <c r="AC24" s="1340"/>
      <c r="AD24" s="1340"/>
      <c r="AE24" s="1340"/>
      <c r="AF24" s="1342"/>
      <c r="AG24" s="101">
        <f t="shared" si="5"/>
        <v>0</v>
      </c>
      <c r="AH24" s="101">
        <f t="shared" si="1"/>
        <v>0</v>
      </c>
      <c r="AI24" s="101">
        <f t="shared" si="2"/>
        <v>0</v>
      </c>
    </row>
    <row r="25" spans="1:35" s="100" customFormat="1" ht="87.75" customHeight="1" x14ac:dyDescent="0.3">
      <c r="A25" s="956" t="s">
        <v>124</v>
      </c>
      <c r="B25" s="1336"/>
      <c r="C25" s="1336"/>
      <c r="D25" s="1336"/>
      <c r="E25" s="1336"/>
      <c r="F25" s="1336"/>
      <c r="G25" s="1336"/>
      <c r="H25" s="1337"/>
      <c r="I25" s="1337"/>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08" t="s">
        <v>580</v>
      </c>
      <c r="AG25" s="101">
        <f t="shared" si="5"/>
        <v>0</v>
      </c>
      <c r="AH25" s="101">
        <f t="shared" si="1"/>
        <v>0</v>
      </c>
      <c r="AI25" s="101">
        <f t="shared" si="2"/>
        <v>0</v>
      </c>
    </row>
    <row r="26" spans="1:35" s="100" customFormat="1" ht="17.399999999999999" x14ac:dyDescent="0.3">
      <c r="A26" s="1335" t="s">
        <v>26</v>
      </c>
      <c r="B26" s="1336">
        <f>B27+B28+B29</f>
        <v>144.60000000000002</v>
      </c>
      <c r="C26" s="1336">
        <f>C27+C28+C29</f>
        <v>144.60000000000002</v>
      </c>
      <c r="D26" s="1336">
        <f>D27+D28+D29</f>
        <v>144.60000000000002</v>
      </c>
      <c r="E26" s="1336">
        <f>E27+E28+E29</f>
        <v>144.60000000000002</v>
      </c>
      <c r="F26" s="1336">
        <f>E26/B26*100</f>
        <v>100</v>
      </c>
      <c r="G26" s="1336">
        <f>E26/C26*100</f>
        <v>100</v>
      </c>
      <c r="H26" s="1337">
        <f t="shared" ref="H26:AD26" si="13">H27+H28+H29</f>
        <v>0</v>
      </c>
      <c r="I26" s="1337"/>
      <c r="J26" s="1337">
        <f t="shared" si="13"/>
        <v>44.45</v>
      </c>
      <c r="K26" s="1337">
        <f t="shared" si="13"/>
        <v>44.45</v>
      </c>
      <c r="L26" s="1337">
        <f t="shared" si="13"/>
        <v>100.15</v>
      </c>
      <c r="M26" s="1337">
        <f t="shared" si="13"/>
        <v>100.15</v>
      </c>
      <c r="N26" s="1337">
        <f t="shared" si="13"/>
        <v>0</v>
      </c>
      <c r="O26" s="1337"/>
      <c r="P26" s="1337">
        <f t="shared" si="13"/>
        <v>0</v>
      </c>
      <c r="Q26" s="1337"/>
      <c r="R26" s="1337">
        <f t="shared" si="13"/>
        <v>0</v>
      </c>
      <c r="S26" s="1337"/>
      <c r="T26" s="1337">
        <f t="shared" si="13"/>
        <v>0</v>
      </c>
      <c r="U26" s="1337"/>
      <c r="V26" s="1337">
        <f t="shared" si="13"/>
        <v>0</v>
      </c>
      <c r="W26" s="1337"/>
      <c r="X26" s="1337">
        <f t="shared" si="13"/>
        <v>0</v>
      </c>
      <c r="Y26" s="1337"/>
      <c r="Z26" s="1337">
        <f t="shared" si="13"/>
        <v>0</v>
      </c>
      <c r="AA26" s="1337"/>
      <c r="AB26" s="1337">
        <f t="shared" si="13"/>
        <v>0</v>
      </c>
      <c r="AC26" s="1337"/>
      <c r="AD26" s="1337">
        <f t="shared" si="13"/>
        <v>0</v>
      </c>
      <c r="AE26" s="1337"/>
      <c r="AF26" s="1338"/>
      <c r="AG26" s="101">
        <f t="shared" si="5"/>
        <v>144.60000000000002</v>
      </c>
      <c r="AH26" s="101">
        <f t="shared" si="1"/>
        <v>144.60000000000002</v>
      </c>
      <c r="AI26" s="101">
        <f t="shared" si="2"/>
        <v>144.60000000000002</v>
      </c>
    </row>
    <row r="27" spans="1:35" s="100" customFormat="1" ht="18" x14ac:dyDescent="0.3">
      <c r="A27" s="1339" t="s">
        <v>29</v>
      </c>
      <c r="B27" s="1311">
        <f>H27+J27+L27+N27+P27+R27+T27+V27+X27+Z27+AB27+AD27</f>
        <v>0</v>
      </c>
      <c r="C27" s="1311">
        <f t="shared" ref="C27:C30" si="14">H27+J27+L27+N27+P27+R27+T27+V27+X27+Z27+AB27+AD27</f>
        <v>0</v>
      </c>
      <c r="D27" s="1311">
        <v>0</v>
      </c>
      <c r="E27" s="1311">
        <f t="shared" ref="E27:E30" si="15">I27+K27+M27+O27+Q27+S27+U27+W27+Y27+AA27+AC27+AE27</f>
        <v>0</v>
      </c>
      <c r="F27" s="1311" t="e">
        <f>E27/B27*100</f>
        <v>#DIV/0!</v>
      </c>
      <c r="G27" s="1311" t="e">
        <f>E27/C27*100</f>
        <v>#DIV/0!</v>
      </c>
      <c r="H27" s="1340"/>
      <c r="I27" s="1340"/>
      <c r="J27" s="1340"/>
      <c r="K27" s="1340"/>
      <c r="L27" s="1340"/>
      <c r="M27" s="1340"/>
      <c r="N27" s="1340"/>
      <c r="O27" s="1340"/>
      <c r="P27" s="1340"/>
      <c r="Q27" s="1340"/>
      <c r="R27" s="1340"/>
      <c r="S27" s="1340"/>
      <c r="T27" s="1340"/>
      <c r="U27" s="1340"/>
      <c r="V27" s="1340"/>
      <c r="W27" s="1340"/>
      <c r="X27" s="1340"/>
      <c r="Y27" s="1340"/>
      <c r="Z27" s="1340"/>
      <c r="AA27" s="1340"/>
      <c r="AB27" s="1340"/>
      <c r="AC27" s="1340"/>
      <c r="AD27" s="1340"/>
      <c r="AE27" s="1340"/>
      <c r="AF27" s="1342"/>
      <c r="AG27" s="101">
        <f t="shared" si="5"/>
        <v>0</v>
      </c>
      <c r="AH27" s="101">
        <f t="shared" si="1"/>
        <v>0</v>
      </c>
      <c r="AI27" s="101">
        <f t="shared" si="2"/>
        <v>0</v>
      </c>
    </row>
    <row r="28" spans="1:35" s="100" customFormat="1" ht="18" x14ac:dyDescent="0.3">
      <c r="A28" s="1339" t="s">
        <v>27</v>
      </c>
      <c r="B28" s="1311">
        <f>H28+J28+L28+N28+P28+R28+T28+V28+X28+Z28+AB28+AD28</f>
        <v>0</v>
      </c>
      <c r="C28" s="1311">
        <f t="shared" si="14"/>
        <v>0</v>
      </c>
      <c r="D28" s="1311">
        <v>0</v>
      </c>
      <c r="E28" s="1311">
        <f t="shared" si="15"/>
        <v>0</v>
      </c>
      <c r="F28" s="1311" t="e">
        <f>E28/B28*100</f>
        <v>#DIV/0!</v>
      </c>
      <c r="G28" s="1311" t="e">
        <f>E28/C28*100</f>
        <v>#DIV/0!</v>
      </c>
      <c r="H28" s="1340"/>
      <c r="I28" s="1340"/>
      <c r="J28" s="1340"/>
      <c r="K28" s="1340"/>
      <c r="L28" s="1340"/>
      <c r="M28" s="1340"/>
      <c r="N28" s="1340"/>
      <c r="O28" s="1340"/>
      <c r="P28" s="1340"/>
      <c r="Q28" s="1340"/>
      <c r="R28" s="1340"/>
      <c r="S28" s="1340"/>
      <c r="T28" s="1340"/>
      <c r="U28" s="1340"/>
      <c r="V28" s="1340"/>
      <c r="W28" s="1340"/>
      <c r="X28" s="1340"/>
      <c r="Y28" s="1340"/>
      <c r="Z28" s="1340"/>
      <c r="AA28" s="1340"/>
      <c r="AB28" s="1340"/>
      <c r="AC28" s="1340"/>
      <c r="AD28" s="1340"/>
      <c r="AE28" s="1340"/>
      <c r="AF28" s="1342"/>
      <c r="AG28" s="101">
        <f t="shared" si="5"/>
        <v>0</v>
      </c>
      <c r="AH28" s="101">
        <f t="shared" si="1"/>
        <v>0</v>
      </c>
      <c r="AI28" s="101">
        <f t="shared" si="2"/>
        <v>0</v>
      </c>
    </row>
    <row r="29" spans="1:35" s="100" customFormat="1" ht="18" x14ac:dyDescent="0.3">
      <c r="A29" s="1339" t="s">
        <v>28</v>
      </c>
      <c r="B29" s="1311">
        <f>H29+J29+L29+N29+P29+R29+T29+V29+X29+Z29+AB29+AD29</f>
        <v>144.60000000000002</v>
      </c>
      <c r="C29" s="1311">
        <f t="shared" si="14"/>
        <v>144.60000000000002</v>
      </c>
      <c r="D29" s="1311">
        <f>I29+K29+M29</f>
        <v>144.60000000000002</v>
      </c>
      <c r="E29" s="1311">
        <f t="shared" si="15"/>
        <v>144.60000000000002</v>
      </c>
      <c r="F29" s="1311">
        <f>E29/B29*100</f>
        <v>100</v>
      </c>
      <c r="G29" s="1311">
        <f>E29/C29*100</f>
        <v>100</v>
      </c>
      <c r="H29" s="1340"/>
      <c r="I29" s="1340"/>
      <c r="J29" s="1340">
        <v>44.45</v>
      </c>
      <c r="K29" s="1340">
        <v>44.45</v>
      </c>
      <c r="L29" s="1340">
        <v>100.15</v>
      </c>
      <c r="M29" s="1340">
        <v>100.15</v>
      </c>
      <c r="N29" s="1340"/>
      <c r="O29" s="1340"/>
      <c r="P29" s="1340"/>
      <c r="Q29" s="1340"/>
      <c r="R29" s="1340"/>
      <c r="S29" s="1340"/>
      <c r="T29" s="1340"/>
      <c r="U29" s="1340"/>
      <c r="V29" s="1340"/>
      <c r="W29" s="1340"/>
      <c r="X29" s="1340"/>
      <c r="Y29" s="1340"/>
      <c r="Z29" s="1340"/>
      <c r="AA29" s="1340"/>
      <c r="AB29" s="1340"/>
      <c r="AC29" s="1340"/>
      <c r="AD29" s="1340"/>
      <c r="AE29" s="1340"/>
      <c r="AF29" s="1342"/>
      <c r="AG29" s="101">
        <f t="shared" si="5"/>
        <v>144.60000000000002</v>
      </c>
      <c r="AH29" s="101">
        <f t="shared" si="1"/>
        <v>144.60000000000002</v>
      </c>
      <c r="AI29" s="101">
        <f t="shared" si="2"/>
        <v>144.60000000000002</v>
      </c>
    </row>
    <row r="30" spans="1:35" s="100" customFormat="1" ht="18" x14ac:dyDescent="0.3">
      <c r="A30" s="1339" t="s">
        <v>30</v>
      </c>
      <c r="B30" s="1311">
        <f>H30+J30+L30+N30+P30+R30+T30+V30+X30+Z30+AB30+AD30</f>
        <v>0</v>
      </c>
      <c r="C30" s="1311">
        <f t="shared" si="14"/>
        <v>0</v>
      </c>
      <c r="D30" s="1311">
        <v>0</v>
      </c>
      <c r="E30" s="1311">
        <f t="shared" si="15"/>
        <v>0</v>
      </c>
      <c r="F30" s="1347" t="e">
        <f>E30/B30*100</f>
        <v>#DIV/0!</v>
      </c>
      <c r="G30" s="1347" t="e">
        <f>E30/C30*100</f>
        <v>#DIV/0!</v>
      </c>
      <c r="H30" s="1340"/>
      <c r="I30" s="1340"/>
      <c r="J30" s="1340"/>
      <c r="K30" s="1340"/>
      <c r="L30" s="1340"/>
      <c r="M30" s="1340"/>
      <c r="N30" s="1340"/>
      <c r="O30" s="1340"/>
      <c r="P30" s="1340"/>
      <c r="Q30" s="1340"/>
      <c r="R30" s="1340"/>
      <c r="S30" s="1340"/>
      <c r="T30" s="1340"/>
      <c r="U30" s="1340"/>
      <c r="V30" s="1340"/>
      <c r="W30" s="1340"/>
      <c r="X30" s="1340"/>
      <c r="Y30" s="1340"/>
      <c r="Z30" s="1340"/>
      <c r="AA30" s="1340"/>
      <c r="AB30" s="1340"/>
      <c r="AC30" s="1340"/>
      <c r="AD30" s="1340"/>
      <c r="AE30" s="1340"/>
      <c r="AF30" s="1342"/>
      <c r="AG30" s="101">
        <f t="shared" si="5"/>
        <v>0</v>
      </c>
      <c r="AH30" s="101">
        <f t="shared" si="1"/>
        <v>0</v>
      </c>
      <c r="AI30" s="101">
        <f t="shared" si="2"/>
        <v>0</v>
      </c>
    </row>
    <row r="31" spans="1:35" s="100" customFormat="1" ht="64.5" customHeight="1" x14ac:dyDescent="0.3">
      <c r="A31" s="956" t="s">
        <v>125</v>
      </c>
      <c r="B31" s="1336"/>
      <c r="C31" s="1336"/>
      <c r="D31" s="1336"/>
      <c r="E31" s="1336"/>
      <c r="F31" s="1336"/>
      <c r="G31" s="1336"/>
      <c r="H31" s="1337"/>
      <c r="I31" s="1337"/>
      <c r="J31" s="1337"/>
      <c r="K31" s="1337"/>
      <c r="L31" s="1337"/>
      <c r="M31" s="1337"/>
      <c r="N31" s="1337"/>
      <c r="O31" s="1337"/>
      <c r="P31" s="1337"/>
      <c r="Q31" s="1337"/>
      <c r="R31" s="1337"/>
      <c r="S31" s="1337"/>
      <c r="T31" s="1337"/>
      <c r="U31" s="1337"/>
      <c r="V31" s="1337"/>
      <c r="W31" s="1337"/>
      <c r="X31" s="1337"/>
      <c r="Y31" s="1337"/>
      <c r="Z31" s="1337"/>
      <c r="AA31" s="1337"/>
      <c r="AB31" s="1337"/>
      <c r="AC31" s="1337"/>
      <c r="AD31" s="1337"/>
      <c r="AE31" s="1337"/>
      <c r="AF31" s="1309" t="s">
        <v>743</v>
      </c>
      <c r="AG31" s="101">
        <f t="shared" si="5"/>
        <v>0</v>
      </c>
      <c r="AH31" s="101">
        <f t="shared" si="1"/>
        <v>0</v>
      </c>
      <c r="AI31" s="101">
        <f t="shared" si="2"/>
        <v>0</v>
      </c>
    </row>
    <row r="32" spans="1:35" s="100" customFormat="1" ht="17.399999999999999" x14ac:dyDescent="0.3">
      <c r="A32" s="1335" t="s">
        <v>26</v>
      </c>
      <c r="B32" s="1336">
        <f>B34+B35+B33</f>
        <v>53013.095600000001</v>
      </c>
      <c r="C32" s="1336">
        <f>C33+C34+C35</f>
        <v>53013.095600000001</v>
      </c>
      <c r="D32" s="1336">
        <f>D33+D34+D35</f>
        <v>52814.88682</v>
      </c>
      <c r="E32" s="1336">
        <f>E33+E34+E35</f>
        <v>52814.88682</v>
      </c>
      <c r="F32" s="1336">
        <f>E32/B32*100</f>
        <v>99.626113552214449</v>
      </c>
      <c r="G32" s="1336">
        <f>E32/C32*100</f>
        <v>99.626113552214449</v>
      </c>
      <c r="H32" s="1337">
        <f t="shared" ref="H32:AD32" si="16">H34+H35</f>
        <v>1807.35</v>
      </c>
      <c r="I32" s="1337">
        <f t="shared" si="16"/>
        <v>1610.36682</v>
      </c>
      <c r="J32" s="1337">
        <f t="shared" si="16"/>
        <v>5438.2</v>
      </c>
      <c r="K32" s="1337">
        <f t="shared" si="16"/>
        <v>4306.3900000000003</v>
      </c>
      <c r="L32" s="1337">
        <f t="shared" si="16"/>
        <v>5431.9</v>
      </c>
      <c r="M32" s="1337">
        <f t="shared" si="16"/>
        <v>3934.74</v>
      </c>
      <c r="N32" s="1337">
        <f t="shared" si="16"/>
        <v>5637.85</v>
      </c>
      <c r="O32" s="1337">
        <f>O34+O35</f>
        <v>5093.6899999999996</v>
      </c>
      <c r="P32" s="1337">
        <f t="shared" si="16"/>
        <v>6406.9</v>
      </c>
      <c r="Q32" s="1337">
        <f t="shared" si="16"/>
        <v>5214.96</v>
      </c>
      <c r="R32" s="1337">
        <f>R33+R34+R35</f>
        <v>5836.52</v>
      </c>
      <c r="S32" s="1337">
        <f>S33+S34+S35</f>
        <v>6159.39</v>
      </c>
      <c r="T32" s="1337">
        <f>T34+T35+T33</f>
        <v>6201.35</v>
      </c>
      <c r="U32" s="1337">
        <f>U34+U35+U33</f>
        <v>6212.92</v>
      </c>
      <c r="V32" s="1337">
        <f t="shared" si="16"/>
        <v>2219.87</v>
      </c>
      <c r="W32" s="1337">
        <f>W34+W35</f>
        <v>3215.04</v>
      </c>
      <c r="X32" s="1337">
        <f t="shared" si="16"/>
        <v>3568</v>
      </c>
      <c r="Y32" s="1337">
        <f>Y34+Y35</f>
        <v>3058.22</v>
      </c>
      <c r="Z32" s="1337">
        <f t="shared" si="16"/>
        <v>3333.35</v>
      </c>
      <c r="AA32" s="1337">
        <f>AA34+AA35</f>
        <v>3693.85</v>
      </c>
      <c r="AB32" s="1337">
        <f t="shared" si="16"/>
        <v>3362.0340000000001</v>
      </c>
      <c r="AC32" s="1337">
        <f t="shared" ref="AC32" si="17">AC34+AC35</f>
        <v>3277.5</v>
      </c>
      <c r="AD32" s="1337">
        <f t="shared" si="16"/>
        <v>3769.7716</v>
      </c>
      <c r="AE32" s="1337">
        <f>AE34+AE35</f>
        <v>7037.82</v>
      </c>
      <c r="AF32" s="1308"/>
      <c r="AG32" s="101">
        <f t="shared" si="5"/>
        <v>53013.095600000001</v>
      </c>
      <c r="AH32" s="101">
        <f t="shared" si="1"/>
        <v>36760.07</v>
      </c>
      <c r="AI32" s="101">
        <f t="shared" si="2"/>
        <v>32532.456819999999</v>
      </c>
    </row>
    <row r="33" spans="1:35" s="100" customFormat="1" ht="18" x14ac:dyDescent="0.3">
      <c r="A33" s="1339" t="s">
        <v>29</v>
      </c>
      <c r="B33" s="1311">
        <f>H33+J33+L33+N33+P33+R33+T33+V33+X33+Z33+AB33+AD33</f>
        <v>0</v>
      </c>
      <c r="C33" s="1311">
        <f t="shared" ref="C33:C36" si="18">H33+J33+L33+N33+P33+R33+T33+V33+X33+Z33+AB33+AD33</f>
        <v>0</v>
      </c>
      <c r="D33" s="1311">
        <v>0</v>
      </c>
      <c r="E33" s="1311">
        <f t="shared" ref="E33:E36" si="19">I33+K33+M33+O33+Q33+S33+U33+W33+Y33+AA33+AC33+AE33</f>
        <v>0</v>
      </c>
      <c r="F33" s="1311" t="e">
        <f>E33/B33*100</f>
        <v>#DIV/0!</v>
      </c>
      <c r="G33" s="1311" t="e">
        <f>E33/C33*100</f>
        <v>#DIV/0!</v>
      </c>
      <c r="H33" s="1340"/>
      <c r="I33" s="1340"/>
      <c r="J33" s="1340"/>
      <c r="K33" s="1340"/>
      <c r="L33" s="1340"/>
      <c r="M33" s="1340"/>
      <c r="N33" s="1340"/>
      <c r="O33" s="1340"/>
      <c r="P33" s="1340"/>
      <c r="Q33" s="1340"/>
      <c r="R33" s="1340"/>
      <c r="S33" s="1340"/>
      <c r="T33" s="1340"/>
      <c r="U33" s="1340"/>
      <c r="V33" s="1340"/>
      <c r="W33" s="1340"/>
      <c r="X33" s="1340"/>
      <c r="Y33" s="1340"/>
      <c r="Z33" s="1340"/>
      <c r="AA33" s="1340"/>
      <c r="AB33" s="1340"/>
      <c r="AC33" s="1337"/>
      <c r="AD33" s="1340"/>
      <c r="AE33" s="1340"/>
      <c r="AF33" s="1308"/>
      <c r="AG33" s="101">
        <f t="shared" si="5"/>
        <v>0</v>
      </c>
      <c r="AH33" s="101">
        <f t="shared" si="1"/>
        <v>0</v>
      </c>
      <c r="AI33" s="101">
        <f t="shared" si="2"/>
        <v>0</v>
      </c>
    </row>
    <row r="34" spans="1:35" s="100" customFormat="1" ht="18" x14ac:dyDescent="0.3">
      <c r="A34" s="1339" t="s">
        <v>27</v>
      </c>
      <c r="B34" s="1311">
        <f>H34+J34+L34+N34+P34+R34+T34+V34+X34+Z34+AB34+AD34</f>
        <v>0</v>
      </c>
      <c r="C34" s="1311">
        <f t="shared" si="18"/>
        <v>0</v>
      </c>
      <c r="D34" s="1311">
        <v>0</v>
      </c>
      <c r="E34" s="1311">
        <f t="shared" si="19"/>
        <v>0</v>
      </c>
      <c r="F34" s="1311" t="e">
        <f>E34/B34*100</f>
        <v>#DIV/0!</v>
      </c>
      <c r="G34" s="1311" t="e">
        <f>E34/C34*100</f>
        <v>#DIV/0!</v>
      </c>
      <c r="H34" s="1340"/>
      <c r="I34" s="1340"/>
      <c r="J34" s="1340"/>
      <c r="K34" s="1340"/>
      <c r="L34" s="1340"/>
      <c r="M34" s="1340"/>
      <c r="N34" s="1340"/>
      <c r="O34" s="1340"/>
      <c r="P34" s="1340"/>
      <c r="Q34" s="1340"/>
      <c r="R34" s="1340"/>
      <c r="S34" s="1340"/>
      <c r="T34" s="1340"/>
      <c r="U34" s="1340"/>
      <c r="V34" s="1340"/>
      <c r="W34" s="1340"/>
      <c r="X34" s="1340"/>
      <c r="Y34" s="1340"/>
      <c r="Z34" s="1340"/>
      <c r="AA34" s="1340"/>
      <c r="AB34" s="1340"/>
      <c r="AC34" s="1340"/>
      <c r="AD34" s="1340"/>
      <c r="AE34" s="1340"/>
      <c r="AF34" s="1308"/>
      <c r="AG34" s="101">
        <f t="shared" si="5"/>
        <v>0</v>
      </c>
      <c r="AH34" s="101">
        <f t="shared" si="1"/>
        <v>0</v>
      </c>
      <c r="AI34" s="101">
        <f t="shared" si="2"/>
        <v>0</v>
      </c>
    </row>
    <row r="35" spans="1:35" s="100" customFormat="1" ht="18" x14ac:dyDescent="0.3">
      <c r="A35" s="1339" t="s">
        <v>28</v>
      </c>
      <c r="B35" s="1311">
        <f>H35+J35+L35+N35+P35+R35+T35+V35+X35+Z35+AB35+AD35</f>
        <v>53013.095600000001</v>
      </c>
      <c r="C35" s="1311">
        <f t="shared" si="18"/>
        <v>53013.095600000001</v>
      </c>
      <c r="D35" s="1311">
        <f>E35</f>
        <v>52814.88682</v>
      </c>
      <c r="E35" s="1311">
        <f t="shared" si="19"/>
        <v>52814.88682</v>
      </c>
      <c r="F35" s="1311">
        <f>E35/B35*100</f>
        <v>99.626113552214449</v>
      </c>
      <c r="G35" s="1311">
        <f>E35/C35*100</f>
        <v>99.626113552214449</v>
      </c>
      <c r="H35" s="1340">
        <v>1807.35</v>
      </c>
      <c r="I35" s="1340">
        <v>1610.36682</v>
      </c>
      <c r="J35" s="1340">
        <v>5438.2</v>
      </c>
      <c r="K35" s="1340">
        <v>4306.3900000000003</v>
      </c>
      <c r="L35" s="1340">
        <v>5431.9</v>
      </c>
      <c r="M35" s="1340">
        <v>3934.74</v>
      </c>
      <c r="N35" s="1340">
        <v>5637.85</v>
      </c>
      <c r="O35" s="1340">
        <v>5093.6899999999996</v>
      </c>
      <c r="P35" s="1340">
        <v>6406.9</v>
      </c>
      <c r="Q35" s="1340">
        <v>5214.96</v>
      </c>
      <c r="R35" s="1340">
        <v>5836.52</v>
      </c>
      <c r="S35" s="1340">
        <v>6159.39</v>
      </c>
      <c r="T35" s="1340">
        <v>6201.35</v>
      </c>
      <c r="U35" s="1340">
        <v>6212.92</v>
      </c>
      <c r="V35" s="1340">
        <v>2219.87</v>
      </c>
      <c r="W35" s="1340">
        <v>3215.04</v>
      </c>
      <c r="X35" s="1340">
        <v>3568</v>
      </c>
      <c r="Y35" s="1340">
        <v>3058.22</v>
      </c>
      <c r="Z35" s="1340">
        <v>3333.35</v>
      </c>
      <c r="AA35" s="1340">
        <v>3693.85</v>
      </c>
      <c r="AB35" s="1340">
        <v>3362.0340000000001</v>
      </c>
      <c r="AC35" s="1340">
        <v>3277.5</v>
      </c>
      <c r="AD35" s="1340">
        <v>3769.7716</v>
      </c>
      <c r="AE35" s="1340">
        <v>7037.82</v>
      </c>
      <c r="AF35" s="1308"/>
      <c r="AG35" s="101">
        <f t="shared" si="5"/>
        <v>53013.095600000001</v>
      </c>
      <c r="AH35" s="101">
        <f t="shared" si="1"/>
        <v>36760.07</v>
      </c>
      <c r="AI35" s="101">
        <f t="shared" si="2"/>
        <v>32532.456819999999</v>
      </c>
    </row>
    <row r="36" spans="1:35" s="100" customFormat="1" ht="18" x14ac:dyDescent="0.3">
      <c r="A36" s="1339" t="s">
        <v>30</v>
      </c>
      <c r="B36" s="1311">
        <f>H36+J36+L36+N36+P36+R36+T36+V36+X36+Z36+AB36+AD36</f>
        <v>0</v>
      </c>
      <c r="C36" s="1311">
        <f t="shared" si="18"/>
        <v>0</v>
      </c>
      <c r="D36" s="1311">
        <v>0</v>
      </c>
      <c r="E36" s="1311">
        <f t="shared" si="19"/>
        <v>0</v>
      </c>
      <c r="F36" s="1347" t="e">
        <f>E36/B36*100</f>
        <v>#DIV/0!</v>
      </c>
      <c r="G36" s="1347" t="e">
        <f>E36/C36*100</f>
        <v>#DIV/0!</v>
      </c>
      <c r="H36" s="1340"/>
      <c r="I36" s="1340"/>
      <c r="J36" s="1340"/>
      <c r="K36" s="1340"/>
      <c r="L36" s="1340"/>
      <c r="M36" s="1340"/>
      <c r="N36" s="1340"/>
      <c r="O36" s="1340"/>
      <c r="P36" s="1340"/>
      <c r="Q36" s="1340"/>
      <c r="R36" s="1340"/>
      <c r="S36" s="1340"/>
      <c r="T36" s="1340"/>
      <c r="U36" s="1340"/>
      <c r="V36" s="1340"/>
      <c r="W36" s="1340"/>
      <c r="X36" s="1340"/>
      <c r="Y36" s="1340"/>
      <c r="Z36" s="1340"/>
      <c r="AA36" s="1340"/>
      <c r="AB36" s="1340"/>
      <c r="AC36" s="1340"/>
      <c r="AD36" s="1340"/>
      <c r="AE36" s="1340"/>
      <c r="AF36" s="1308"/>
      <c r="AG36" s="101">
        <f t="shared" si="5"/>
        <v>0</v>
      </c>
      <c r="AH36" s="101">
        <f t="shared" si="1"/>
        <v>0</v>
      </c>
      <c r="AI36" s="101">
        <f t="shared" si="2"/>
        <v>0</v>
      </c>
    </row>
    <row r="37" spans="1:35" s="100" customFormat="1" ht="120.75" customHeight="1" x14ac:dyDescent="0.3">
      <c r="A37" s="86" t="s">
        <v>126</v>
      </c>
      <c r="B37" s="1311"/>
      <c r="C37" s="1311"/>
      <c r="D37" s="1311"/>
      <c r="E37" s="1311"/>
      <c r="F37" s="1311"/>
      <c r="G37" s="1311"/>
      <c r="H37" s="1340"/>
      <c r="I37" s="1340"/>
      <c r="J37" s="1340"/>
      <c r="K37" s="1340"/>
      <c r="L37" s="1340"/>
      <c r="M37" s="1340"/>
      <c r="N37" s="1340"/>
      <c r="O37" s="1340"/>
      <c r="P37" s="1340"/>
      <c r="Q37" s="1340"/>
      <c r="R37" s="1340"/>
      <c r="S37" s="1340"/>
      <c r="T37" s="1340"/>
      <c r="U37" s="1340"/>
      <c r="V37" s="1340"/>
      <c r="W37" s="1340"/>
      <c r="X37" s="1340"/>
      <c r="Y37" s="1340"/>
      <c r="Z37" s="1340"/>
      <c r="AA37" s="1340"/>
      <c r="AB37" s="1340"/>
      <c r="AC37" s="1340"/>
      <c r="AD37" s="1340"/>
      <c r="AE37" s="1340"/>
      <c r="AF37" s="1308" t="s">
        <v>673</v>
      </c>
      <c r="AG37" s="101">
        <f t="shared" si="5"/>
        <v>0</v>
      </c>
      <c r="AH37" s="101">
        <f t="shared" si="1"/>
        <v>0</v>
      </c>
      <c r="AI37" s="101">
        <f t="shared" si="2"/>
        <v>0</v>
      </c>
    </row>
    <row r="38" spans="1:35" s="100" customFormat="1" ht="17.399999999999999" x14ac:dyDescent="0.3">
      <c r="A38" s="1348" t="s">
        <v>26</v>
      </c>
      <c r="B38" s="1336">
        <f>B40+B41+B39</f>
        <v>277.66000000000003</v>
      </c>
      <c r="C38" s="1336">
        <f>C39+C40+C41</f>
        <v>277.66000000000003</v>
      </c>
      <c r="D38" s="1336">
        <f>D39+D40+D41</f>
        <v>277.66000000000003</v>
      </c>
      <c r="E38" s="1336">
        <f>E39+E40+E41</f>
        <v>277.66000000000003</v>
      </c>
      <c r="F38" s="1336">
        <f>E38/B38*100</f>
        <v>100</v>
      </c>
      <c r="G38" s="1336">
        <f>E38/C38*100</f>
        <v>100</v>
      </c>
      <c r="H38" s="1336">
        <f t="shared" ref="H38:AD38" si="20">H40+H41+H39</f>
        <v>0</v>
      </c>
      <c r="I38" s="1336"/>
      <c r="J38" s="1336">
        <f t="shared" si="20"/>
        <v>0</v>
      </c>
      <c r="K38" s="1336"/>
      <c r="L38" s="1336">
        <f t="shared" si="20"/>
        <v>9.8000000000000007</v>
      </c>
      <c r="M38" s="1336">
        <f t="shared" si="20"/>
        <v>9.8000000000000007</v>
      </c>
      <c r="N38" s="1336">
        <f t="shared" si="20"/>
        <v>12.25</v>
      </c>
      <c r="O38" s="1336">
        <f>O40+O41+O39</f>
        <v>12.25</v>
      </c>
      <c r="P38" s="1336">
        <f t="shared" si="20"/>
        <v>82.7</v>
      </c>
      <c r="Q38" s="1336">
        <f t="shared" si="20"/>
        <v>82.7</v>
      </c>
      <c r="R38" s="1336">
        <f t="shared" si="20"/>
        <v>12.7</v>
      </c>
      <c r="S38" s="1336">
        <f t="shared" si="20"/>
        <v>12.7</v>
      </c>
      <c r="T38" s="1336">
        <f t="shared" si="20"/>
        <v>12.7</v>
      </c>
      <c r="U38" s="1336">
        <f t="shared" si="20"/>
        <v>12.7</v>
      </c>
      <c r="V38" s="1336">
        <f t="shared" si="20"/>
        <v>12.7</v>
      </c>
      <c r="W38" s="1336">
        <f>W40+W41+W39</f>
        <v>12.7</v>
      </c>
      <c r="X38" s="1336">
        <f t="shared" si="20"/>
        <v>12.7</v>
      </c>
      <c r="Y38" s="1336">
        <f>Y40+Y41+Y39</f>
        <v>12.7</v>
      </c>
      <c r="Z38" s="1336">
        <f t="shared" si="20"/>
        <v>96.7</v>
      </c>
      <c r="AA38" s="1336">
        <f>AA40+AA41+AA39</f>
        <v>96.7</v>
      </c>
      <c r="AB38" s="1336">
        <f t="shared" si="20"/>
        <v>12.7</v>
      </c>
      <c r="AC38" s="1336">
        <f t="shared" si="20"/>
        <v>12.7</v>
      </c>
      <c r="AD38" s="1336">
        <f t="shared" si="20"/>
        <v>12.71</v>
      </c>
      <c r="AE38" s="1336">
        <f>AE40+AE41+AE39</f>
        <v>12.71</v>
      </c>
      <c r="AF38" s="1349"/>
      <c r="AG38" s="101">
        <f t="shared" si="5"/>
        <v>277.65999999999997</v>
      </c>
      <c r="AH38" s="101">
        <f t="shared" si="1"/>
        <v>130.15</v>
      </c>
      <c r="AI38" s="101">
        <f t="shared" si="2"/>
        <v>130.15</v>
      </c>
    </row>
    <row r="39" spans="1:35" s="100" customFormat="1" ht="18" x14ac:dyDescent="0.3">
      <c r="A39" s="389" t="s">
        <v>29</v>
      </c>
      <c r="B39" s="1311">
        <f>H39+J39+L39+N39+P39+R39+T39+V39+X39+Z39+AB39+AD39</f>
        <v>0</v>
      </c>
      <c r="C39" s="1311">
        <f t="shared" ref="C39:C42" si="21">H39+J39+L39+N39+P39+R39+T39+V39+X39+Z39+AB39+AD39</f>
        <v>0</v>
      </c>
      <c r="D39" s="1311">
        <v>0</v>
      </c>
      <c r="E39" s="1311">
        <f t="shared" ref="E39:E42" si="22">I39+K39+M39+O39+Q39+S39+U39+W39+Y39+AA39+AC39+AE39</f>
        <v>0</v>
      </c>
      <c r="F39" s="1311" t="e">
        <f>E39/B39*100</f>
        <v>#DIV/0!</v>
      </c>
      <c r="G39" s="1311" t="e">
        <f>E39/C39*100</f>
        <v>#DIV/0!</v>
      </c>
      <c r="H39" s="1340"/>
      <c r="I39" s="1340"/>
      <c r="J39" s="1340"/>
      <c r="K39" s="1340"/>
      <c r="L39" s="1340"/>
      <c r="M39" s="1340"/>
      <c r="N39" s="1340"/>
      <c r="O39" s="1340"/>
      <c r="P39" s="1340"/>
      <c r="Q39" s="1340"/>
      <c r="R39" s="1340"/>
      <c r="S39" s="1340"/>
      <c r="T39" s="1340"/>
      <c r="U39" s="1340"/>
      <c r="V39" s="1340"/>
      <c r="W39" s="1340"/>
      <c r="X39" s="1340"/>
      <c r="Y39" s="1340"/>
      <c r="Z39" s="1340"/>
      <c r="AA39" s="1340"/>
      <c r="AB39" s="1340"/>
      <c r="AC39" s="1340"/>
      <c r="AD39" s="1340"/>
      <c r="AE39" s="1340"/>
      <c r="AF39" s="1342"/>
      <c r="AG39" s="101">
        <f t="shared" si="5"/>
        <v>0</v>
      </c>
      <c r="AH39" s="101">
        <f t="shared" si="1"/>
        <v>0</v>
      </c>
      <c r="AI39" s="101">
        <f t="shared" si="2"/>
        <v>0</v>
      </c>
    </row>
    <row r="40" spans="1:35" s="100" customFormat="1" ht="18" x14ac:dyDescent="0.3">
      <c r="A40" s="389" t="s">
        <v>27</v>
      </c>
      <c r="B40" s="1311">
        <f>H40+J40+L40+N40+P40+R40+T40+V40+X40+Z40+AB40+AD40</f>
        <v>222.12</v>
      </c>
      <c r="C40" s="1311">
        <f t="shared" si="21"/>
        <v>222.12</v>
      </c>
      <c r="D40" s="1311">
        <f>E40</f>
        <v>222.12</v>
      </c>
      <c r="E40" s="1311">
        <f t="shared" si="22"/>
        <v>222.12</v>
      </c>
      <c r="F40" s="1311">
        <f>E40/B40*100</f>
        <v>100</v>
      </c>
      <c r="G40" s="1311">
        <f>E40/C40*100</f>
        <v>100</v>
      </c>
      <c r="H40" s="1340"/>
      <c r="I40" s="1340"/>
      <c r="J40" s="1340"/>
      <c r="K40" s="1340"/>
      <c r="L40" s="1340"/>
      <c r="M40" s="1340"/>
      <c r="N40" s="1340">
        <v>2.92</v>
      </c>
      <c r="O40" s="1340">
        <v>2.92</v>
      </c>
      <c r="P40" s="1340">
        <v>68</v>
      </c>
      <c r="Q40" s="1340">
        <v>68</v>
      </c>
      <c r="R40" s="1340">
        <v>12</v>
      </c>
      <c r="S40" s="1340">
        <v>12</v>
      </c>
      <c r="T40" s="1340">
        <v>12</v>
      </c>
      <c r="U40" s="1340">
        <v>12</v>
      </c>
      <c r="V40" s="1340">
        <v>12</v>
      </c>
      <c r="W40" s="1340">
        <v>12</v>
      </c>
      <c r="X40" s="1340">
        <v>12</v>
      </c>
      <c r="Y40" s="1340">
        <v>12</v>
      </c>
      <c r="Z40" s="1340">
        <v>79.2</v>
      </c>
      <c r="AA40" s="1340">
        <v>79.2</v>
      </c>
      <c r="AB40" s="1340">
        <v>12</v>
      </c>
      <c r="AC40" s="1340">
        <v>12</v>
      </c>
      <c r="AD40" s="1340">
        <v>12</v>
      </c>
      <c r="AE40" s="1340">
        <v>12</v>
      </c>
      <c r="AF40" s="1342"/>
      <c r="AG40" s="101">
        <f t="shared" si="5"/>
        <v>222.12</v>
      </c>
      <c r="AH40" s="101">
        <f t="shared" si="1"/>
        <v>94.92</v>
      </c>
      <c r="AI40" s="101">
        <f t="shared" si="2"/>
        <v>94.92</v>
      </c>
    </row>
    <row r="41" spans="1:35" s="100" customFormat="1" ht="18" x14ac:dyDescent="0.3">
      <c r="A41" s="389" t="s">
        <v>28</v>
      </c>
      <c r="B41" s="1311">
        <f>H41+J41+L41+N41+P41+R41+T41+V41+X41+Z41+AB41+AD41</f>
        <v>55.540000000000013</v>
      </c>
      <c r="C41" s="1311">
        <f t="shared" si="21"/>
        <v>55.540000000000013</v>
      </c>
      <c r="D41" s="1311">
        <f>E41</f>
        <v>55.540000000000013</v>
      </c>
      <c r="E41" s="1311">
        <f t="shared" si="22"/>
        <v>55.540000000000013</v>
      </c>
      <c r="F41" s="1311">
        <f>E41/B41*100</f>
        <v>100</v>
      </c>
      <c r="G41" s="1311">
        <f>E41/C41*100</f>
        <v>100</v>
      </c>
      <c r="H41" s="1340"/>
      <c r="I41" s="1340"/>
      <c r="J41" s="1340"/>
      <c r="K41" s="1340"/>
      <c r="L41" s="1340">
        <v>9.8000000000000007</v>
      </c>
      <c r="M41" s="1340">
        <v>9.8000000000000007</v>
      </c>
      <c r="N41" s="1340">
        <v>9.33</v>
      </c>
      <c r="O41" s="1340">
        <v>9.33</v>
      </c>
      <c r="P41" s="1340">
        <v>14.7</v>
      </c>
      <c r="Q41" s="1340">
        <v>14.7</v>
      </c>
      <c r="R41" s="1340">
        <v>0.7</v>
      </c>
      <c r="S41" s="1340">
        <v>0.7</v>
      </c>
      <c r="T41" s="1340">
        <v>0.7</v>
      </c>
      <c r="U41" s="1340">
        <v>0.7</v>
      </c>
      <c r="V41" s="1340">
        <v>0.7</v>
      </c>
      <c r="W41" s="1340">
        <v>0.7</v>
      </c>
      <c r="X41" s="1340">
        <v>0.7</v>
      </c>
      <c r="Y41" s="1340">
        <v>0.7</v>
      </c>
      <c r="Z41" s="1340">
        <v>17.5</v>
      </c>
      <c r="AA41" s="1340">
        <v>17.5</v>
      </c>
      <c r="AB41" s="1340">
        <v>0.7</v>
      </c>
      <c r="AC41" s="1340">
        <v>0.7</v>
      </c>
      <c r="AD41" s="1340">
        <v>0.71</v>
      </c>
      <c r="AE41" s="1340">
        <v>0.71</v>
      </c>
      <c r="AF41" s="1342"/>
      <c r="AG41" s="101">
        <f t="shared" si="5"/>
        <v>55.540000000000013</v>
      </c>
      <c r="AH41" s="101">
        <f t="shared" si="1"/>
        <v>35.230000000000004</v>
      </c>
      <c r="AI41" s="101">
        <f t="shared" si="2"/>
        <v>35.230000000000004</v>
      </c>
    </row>
    <row r="42" spans="1:35" s="105" customFormat="1" ht="36" x14ac:dyDescent="0.3">
      <c r="A42" s="955" t="s">
        <v>94</v>
      </c>
      <c r="B42" s="1332">
        <f>H42+J42+L42+N42+P42+R42+T42+V42+X42+Z42+AB42+AD42</f>
        <v>55.540000000000013</v>
      </c>
      <c r="C42" s="1332">
        <f t="shared" si="21"/>
        <v>55.540000000000013</v>
      </c>
      <c r="D42" s="1332">
        <f>E42</f>
        <v>55.540000000000013</v>
      </c>
      <c r="E42" s="1332">
        <f t="shared" si="22"/>
        <v>55.540000000000013</v>
      </c>
      <c r="F42" s="1332">
        <f>E42/B42*100</f>
        <v>100</v>
      </c>
      <c r="G42" s="1332">
        <f>E42/C42*100</f>
        <v>100</v>
      </c>
      <c r="H42" s="1332"/>
      <c r="I42" s="1332"/>
      <c r="J42" s="1350"/>
      <c r="K42" s="1350"/>
      <c r="L42" s="1350">
        <v>9.8000000000000007</v>
      </c>
      <c r="M42" s="1350">
        <v>9.8000000000000007</v>
      </c>
      <c r="N42" s="1350">
        <v>9.33</v>
      </c>
      <c r="O42" s="1350">
        <v>9.33</v>
      </c>
      <c r="P42" s="1350">
        <v>14.7</v>
      </c>
      <c r="Q42" s="1350">
        <v>14.7</v>
      </c>
      <c r="R42" s="1350">
        <v>0.7</v>
      </c>
      <c r="S42" s="1350">
        <v>0.7</v>
      </c>
      <c r="T42" s="1350">
        <v>0.7</v>
      </c>
      <c r="U42" s="1350">
        <v>0.7</v>
      </c>
      <c r="V42" s="1350">
        <v>0.7</v>
      </c>
      <c r="W42" s="1350">
        <v>0.7</v>
      </c>
      <c r="X42" s="1350">
        <v>0.7</v>
      </c>
      <c r="Y42" s="1350">
        <v>0.7</v>
      </c>
      <c r="Z42" s="1350">
        <v>17.5</v>
      </c>
      <c r="AA42" s="1350">
        <v>17.5</v>
      </c>
      <c r="AB42" s="1350">
        <v>0.7</v>
      </c>
      <c r="AC42" s="1350">
        <v>0.7</v>
      </c>
      <c r="AD42" s="1350">
        <f>AD41</f>
        <v>0.71</v>
      </c>
      <c r="AE42" s="1350">
        <v>0.71</v>
      </c>
      <c r="AF42" s="1345"/>
      <c r="AG42" s="101">
        <f t="shared" si="5"/>
        <v>55.540000000000013</v>
      </c>
      <c r="AH42" s="101">
        <f t="shared" si="1"/>
        <v>35.230000000000004</v>
      </c>
      <c r="AI42" s="101">
        <f t="shared" si="2"/>
        <v>35.230000000000004</v>
      </c>
    </row>
    <row r="43" spans="1:35" s="100" customFormat="1" ht="18" x14ac:dyDescent="0.3">
      <c r="A43" s="389" t="s">
        <v>30</v>
      </c>
      <c r="B43" s="1311">
        <f>H43+J43+L43+N43+P43+R43+T43+V43+X43+Z43+AB43+AD43</f>
        <v>0</v>
      </c>
      <c r="C43" s="1311">
        <f t="shared" ref="C43" si="23">H43+J43+L43+N43+P43+R43+T43+V43+X43+Z43+AB43</f>
        <v>0</v>
      </c>
      <c r="D43" s="1311"/>
      <c r="E43" s="1311">
        <f t="shared" ref="E43" si="24">I43+K43+M43+O43+Q43+S43+U43+W43+Y43+AA43+AC43</f>
        <v>0</v>
      </c>
      <c r="F43" s="1311"/>
      <c r="G43" s="1311"/>
      <c r="H43" s="1340"/>
      <c r="I43" s="1340"/>
      <c r="J43" s="1340"/>
      <c r="K43" s="1340"/>
      <c r="L43" s="1340"/>
      <c r="M43" s="1340"/>
      <c r="N43" s="1340"/>
      <c r="O43" s="1340"/>
      <c r="P43" s="1340"/>
      <c r="Q43" s="1340"/>
      <c r="R43" s="1340"/>
      <c r="S43" s="1340"/>
      <c r="T43" s="1340"/>
      <c r="U43" s="1340"/>
      <c r="V43" s="1340"/>
      <c r="W43" s="1340"/>
      <c r="X43" s="1340"/>
      <c r="Y43" s="1340"/>
      <c r="Z43" s="1340"/>
      <c r="AA43" s="1340"/>
      <c r="AB43" s="1340"/>
      <c r="AC43" s="1340"/>
      <c r="AD43" s="1340"/>
      <c r="AE43" s="1340"/>
      <c r="AF43" s="1342"/>
      <c r="AG43" s="101">
        <f t="shared" si="5"/>
        <v>0</v>
      </c>
      <c r="AH43" s="101">
        <f t="shared" si="1"/>
        <v>0</v>
      </c>
      <c r="AI43" s="101">
        <f t="shared" si="2"/>
        <v>0</v>
      </c>
    </row>
    <row r="44" spans="1:35" s="100" customFormat="1" ht="60.75" customHeight="1" x14ac:dyDescent="0.3">
      <c r="A44" s="956" t="s">
        <v>127</v>
      </c>
      <c r="B44" s="1336"/>
      <c r="C44" s="1336"/>
      <c r="D44" s="1336"/>
      <c r="E44" s="1336"/>
      <c r="F44" s="1351"/>
      <c r="G44" s="1351"/>
      <c r="H44" s="1340"/>
      <c r="I44" s="1340"/>
      <c r="J44" s="1340"/>
      <c r="K44" s="1340"/>
      <c r="L44" s="1340"/>
      <c r="M44" s="1340"/>
      <c r="N44" s="1340"/>
      <c r="O44" s="1340"/>
      <c r="P44" s="1340"/>
      <c r="Q44" s="1340"/>
      <c r="R44" s="1340"/>
      <c r="S44" s="1340"/>
      <c r="T44" s="1340"/>
      <c r="U44" s="1340"/>
      <c r="V44" s="1340"/>
      <c r="W44" s="1340"/>
      <c r="X44" s="1340"/>
      <c r="Y44" s="1340"/>
      <c r="Z44" s="1340"/>
      <c r="AA44" s="1340"/>
      <c r="AB44" s="1340"/>
      <c r="AC44" s="1340"/>
      <c r="AD44" s="1340"/>
      <c r="AE44" s="1340"/>
      <c r="AF44" s="1308" t="s">
        <v>674</v>
      </c>
      <c r="AG44" s="101">
        <f t="shared" si="5"/>
        <v>0</v>
      </c>
      <c r="AH44" s="101">
        <f t="shared" si="1"/>
        <v>0</v>
      </c>
      <c r="AI44" s="101">
        <f t="shared" si="2"/>
        <v>0</v>
      </c>
    </row>
    <row r="45" spans="1:35" s="100" customFormat="1" ht="17.399999999999999" x14ac:dyDescent="0.3">
      <c r="A45" s="1335" t="s">
        <v>26</v>
      </c>
      <c r="B45" s="1336">
        <f>B47+B48+B46</f>
        <v>317.3</v>
      </c>
      <c r="C45" s="1352">
        <f>C46+C47+C48</f>
        <v>317.3</v>
      </c>
      <c r="D45" s="1352">
        <f>D46+D47+D48</f>
        <v>317.3</v>
      </c>
      <c r="E45" s="1352">
        <f>E46+E47+E48</f>
        <v>317.3</v>
      </c>
      <c r="F45" s="1336">
        <f>E45/B45*100</f>
        <v>100</v>
      </c>
      <c r="G45" s="1336">
        <f>E45/C45*100</f>
        <v>100</v>
      </c>
      <c r="H45" s="1336">
        <f t="shared" ref="H45:AD45" si="25">H47+H48+H46</f>
        <v>0</v>
      </c>
      <c r="I45" s="1336"/>
      <c r="J45" s="1336">
        <f t="shared" si="25"/>
        <v>0</v>
      </c>
      <c r="K45" s="1336"/>
      <c r="L45" s="1336">
        <f t="shared" si="25"/>
        <v>0</v>
      </c>
      <c r="M45" s="1336"/>
      <c r="N45" s="1336">
        <f t="shared" si="25"/>
        <v>0</v>
      </c>
      <c r="O45" s="1336"/>
      <c r="P45" s="1336">
        <f t="shared" si="25"/>
        <v>317.3</v>
      </c>
      <c r="Q45" s="1336">
        <f t="shared" si="25"/>
        <v>317.3</v>
      </c>
      <c r="R45" s="1336">
        <f t="shared" si="25"/>
        <v>0</v>
      </c>
      <c r="S45" s="1336"/>
      <c r="T45" s="1336">
        <f t="shared" si="25"/>
        <v>0</v>
      </c>
      <c r="U45" s="1336"/>
      <c r="V45" s="1336">
        <f t="shared" si="25"/>
        <v>0</v>
      </c>
      <c r="W45" s="1336"/>
      <c r="X45" s="1336">
        <f t="shared" si="25"/>
        <v>0</v>
      </c>
      <c r="Y45" s="1336"/>
      <c r="Z45" s="1336">
        <f t="shared" si="25"/>
        <v>0</v>
      </c>
      <c r="AA45" s="1336"/>
      <c r="AB45" s="1336">
        <f t="shared" si="25"/>
        <v>0</v>
      </c>
      <c r="AC45" s="1336"/>
      <c r="AD45" s="1336">
        <f t="shared" si="25"/>
        <v>0</v>
      </c>
      <c r="AE45" s="1336"/>
      <c r="AF45" s="1342"/>
      <c r="AG45" s="101">
        <f t="shared" si="5"/>
        <v>317.3</v>
      </c>
      <c r="AH45" s="101">
        <f t="shared" si="1"/>
        <v>317.3</v>
      </c>
      <c r="AI45" s="101">
        <f t="shared" si="2"/>
        <v>317.3</v>
      </c>
    </row>
    <row r="46" spans="1:35" s="100" customFormat="1" ht="18" x14ac:dyDescent="0.3">
      <c r="A46" s="1339" t="s">
        <v>29</v>
      </c>
      <c r="B46" s="1311">
        <f>H46+J46+L46+N46+P46+R46+T46+V46+X46+Z46+AB46+AD46</f>
        <v>0</v>
      </c>
      <c r="C46" s="1311">
        <f t="shared" ref="C46:C49" si="26">H46+J46+L46+N46+P46+R46+T46+V46+X46+Z46+AB46+AD46</f>
        <v>0</v>
      </c>
      <c r="D46" s="1347">
        <v>0</v>
      </c>
      <c r="E46" s="1311">
        <f t="shared" ref="E46:E49" si="27">I46+K46+M46+O46+Q46+S46+U46+W46+Y46+AA46+AC46+AE46</f>
        <v>0</v>
      </c>
      <c r="F46" s="1336" t="e">
        <f t="shared" ref="F46:F49" si="28">E46/B46*100</f>
        <v>#DIV/0!</v>
      </c>
      <c r="G46" s="1336" t="e">
        <f t="shared" ref="G46:G49" si="29">E46/C46*100</f>
        <v>#DIV/0!</v>
      </c>
      <c r="H46" s="1340">
        <v>0</v>
      </c>
      <c r="I46" s="1340"/>
      <c r="J46" s="1340">
        <v>0</v>
      </c>
      <c r="K46" s="1340"/>
      <c r="L46" s="1340">
        <v>0</v>
      </c>
      <c r="M46" s="1340"/>
      <c r="N46" s="1340">
        <v>0</v>
      </c>
      <c r="O46" s="1340"/>
      <c r="P46" s="1340">
        <v>0</v>
      </c>
      <c r="Q46" s="1340"/>
      <c r="R46" s="1340">
        <v>0</v>
      </c>
      <c r="S46" s="1340"/>
      <c r="T46" s="1340">
        <v>0</v>
      </c>
      <c r="U46" s="1340"/>
      <c r="V46" s="1340">
        <v>0</v>
      </c>
      <c r="W46" s="1340"/>
      <c r="X46" s="1340">
        <v>0</v>
      </c>
      <c r="Y46" s="1340"/>
      <c r="Z46" s="1340">
        <v>0</v>
      </c>
      <c r="AA46" s="1340"/>
      <c r="AB46" s="1340">
        <v>0</v>
      </c>
      <c r="AC46" s="1340"/>
      <c r="AD46" s="1340">
        <v>0</v>
      </c>
      <c r="AE46" s="1340"/>
      <c r="AF46" s="1342"/>
      <c r="AG46" s="101">
        <f t="shared" si="5"/>
        <v>0</v>
      </c>
      <c r="AH46" s="101">
        <f t="shared" si="1"/>
        <v>0</v>
      </c>
      <c r="AI46" s="101">
        <f t="shared" si="2"/>
        <v>0</v>
      </c>
    </row>
    <row r="47" spans="1:35" s="100" customFormat="1" ht="18" x14ac:dyDescent="0.3">
      <c r="A47" s="1339" t="s">
        <v>27</v>
      </c>
      <c r="B47" s="1311">
        <f>H47+J47+L47+N47+P47+R47+T47+V47+X47+Z47+AB47+AD47</f>
        <v>253.84</v>
      </c>
      <c r="C47" s="1311">
        <f t="shared" si="26"/>
        <v>253.84</v>
      </c>
      <c r="D47" s="1347">
        <f>E47</f>
        <v>253.84</v>
      </c>
      <c r="E47" s="1311">
        <f t="shared" si="27"/>
        <v>253.84</v>
      </c>
      <c r="F47" s="1336">
        <f t="shared" si="28"/>
        <v>100</v>
      </c>
      <c r="G47" s="1336">
        <f t="shared" si="29"/>
        <v>100</v>
      </c>
      <c r="H47" s="1340">
        <v>0</v>
      </c>
      <c r="I47" s="1340"/>
      <c r="J47" s="1340">
        <v>0</v>
      </c>
      <c r="K47" s="1340"/>
      <c r="L47" s="1340">
        <v>0</v>
      </c>
      <c r="M47" s="1340"/>
      <c r="N47" s="1340">
        <v>0</v>
      </c>
      <c r="O47" s="1340"/>
      <c r="P47" s="1340">
        <v>253.84</v>
      </c>
      <c r="Q47" s="1340">
        <v>253.84</v>
      </c>
      <c r="R47" s="1340">
        <v>0</v>
      </c>
      <c r="S47" s="1340"/>
      <c r="T47" s="1340">
        <v>0</v>
      </c>
      <c r="U47" s="1340"/>
      <c r="V47" s="1340">
        <v>0</v>
      </c>
      <c r="W47" s="1340"/>
      <c r="X47" s="1340">
        <v>0</v>
      </c>
      <c r="Y47" s="1340"/>
      <c r="Z47" s="1340">
        <v>0</v>
      </c>
      <c r="AA47" s="1340"/>
      <c r="AB47" s="1340">
        <v>0</v>
      </c>
      <c r="AC47" s="1340"/>
      <c r="AD47" s="1340">
        <v>0</v>
      </c>
      <c r="AE47" s="1340"/>
      <c r="AF47" s="1342"/>
      <c r="AG47" s="101">
        <f t="shared" si="5"/>
        <v>253.84</v>
      </c>
      <c r="AH47" s="101">
        <f t="shared" si="1"/>
        <v>253.84</v>
      </c>
      <c r="AI47" s="101">
        <f t="shared" si="2"/>
        <v>253.84</v>
      </c>
    </row>
    <row r="48" spans="1:35" s="100" customFormat="1" ht="18" x14ac:dyDescent="0.3">
      <c r="A48" s="1339" t="s">
        <v>28</v>
      </c>
      <c r="B48" s="1311">
        <f>H48+J48+L48+N48+P48+R48+T48+V48+X48+Z48+AB48+AD48</f>
        <v>63.46</v>
      </c>
      <c r="C48" s="1311">
        <f t="shared" si="26"/>
        <v>63.46</v>
      </c>
      <c r="D48" s="1347">
        <f>E48</f>
        <v>63.46</v>
      </c>
      <c r="E48" s="1311">
        <f t="shared" si="27"/>
        <v>63.46</v>
      </c>
      <c r="F48" s="1336">
        <f t="shared" si="28"/>
        <v>100</v>
      </c>
      <c r="G48" s="1336">
        <f t="shared" si="29"/>
        <v>100</v>
      </c>
      <c r="H48" s="1340">
        <v>0</v>
      </c>
      <c r="I48" s="1340"/>
      <c r="J48" s="1340">
        <v>0</v>
      </c>
      <c r="K48" s="1340"/>
      <c r="L48" s="1340">
        <v>0</v>
      </c>
      <c r="M48" s="1340"/>
      <c r="N48" s="1340">
        <v>0</v>
      </c>
      <c r="O48" s="1340"/>
      <c r="P48" s="1340">
        <v>63.46</v>
      </c>
      <c r="Q48" s="1340">
        <v>63.46</v>
      </c>
      <c r="R48" s="1340">
        <v>0</v>
      </c>
      <c r="S48" s="1340"/>
      <c r="T48" s="1340">
        <v>0</v>
      </c>
      <c r="U48" s="1340"/>
      <c r="V48" s="1340">
        <v>0</v>
      </c>
      <c r="W48" s="1340"/>
      <c r="X48" s="1340">
        <v>0</v>
      </c>
      <c r="Y48" s="1340"/>
      <c r="Z48" s="1340">
        <v>0</v>
      </c>
      <c r="AA48" s="1340"/>
      <c r="AB48" s="1340">
        <v>0</v>
      </c>
      <c r="AC48" s="1340"/>
      <c r="AD48" s="1340">
        <v>0</v>
      </c>
      <c r="AE48" s="1340"/>
      <c r="AF48" s="1342"/>
      <c r="AG48" s="101">
        <f t="shared" si="5"/>
        <v>63.46</v>
      </c>
      <c r="AH48" s="101">
        <f t="shared" si="1"/>
        <v>63.46</v>
      </c>
      <c r="AI48" s="101">
        <f t="shared" si="2"/>
        <v>63.46</v>
      </c>
    </row>
    <row r="49" spans="1:35" s="100" customFormat="1" ht="18" x14ac:dyDescent="0.3">
      <c r="A49" s="1353" t="s">
        <v>626</v>
      </c>
      <c r="B49" s="1332">
        <f>H49+J49+L49+N49+P49+R49+T49+V49+X49+Z49+AB49+AD49</f>
        <v>63.46</v>
      </c>
      <c r="C49" s="1311">
        <f t="shared" si="26"/>
        <v>63.46</v>
      </c>
      <c r="D49" s="1332">
        <v>0</v>
      </c>
      <c r="E49" s="1311">
        <f t="shared" si="27"/>
        <v>63.46</v>
      </c>
      <c r="F49" s="1332">
        <f t="shared" si="28"/>
        <v>100</v>
      </c>
      <c r="G49" s="1332">
        <f t="shared" si="29"/>
        <v>100</v>
      </c>
      <c r="H49" s="1332">
        <v>0</v>
      </c>
      <c r="I49" s="1350"/>
      <c r="J49" s="1350">
        <v>0</v>
      </c>
      <c r="K49" s="1350"/>
      <c r="L49" s="1350">
        <v>0</v>
      </c>
      <c r="M49" s="1350"/>
      <c r="N49" s="1350">
        <v>0</v>
      </c>
      <c r="O49" s="1350"/>
      <c r="P49" s="1350">
        <v>63.46</v>
      </c>
      <c r="Q49" s="1350">
        <v>63.46</v>
      </c>
      <c r="R49" s="1350">
        <v>0</v>
      </c>
      <c r="S49" s="1350"/>
      <c r="T49" s="1350">
        <v>0</v>
      </c>
      <c r="U49" s="1350"/>
      <c r="V49" s="1350">
        <v>0</v>
      </c>
      <c r="W49" s="1350"/>
      <c r="X49" s="1350">
        <v>0</v>
      </c>
      <c r="Y49" s="1350"/>
      <c r="Z49" s="1350">
        <v>0</v>
      </c>
      <c r="AA49" s="1350"/>
      <c r="AB49" s="1350">
        <v>0</v>
      </c>
      <c r="AC49" s="1350"/>
      <c r="AD49" s="1350">
        <v>0</v>
      </c>
      <c r="AE49" s="1350"/>
      <c r="AF49" s="1345"/>
      <c r="AG49" s="101">
        <f t="shared" si="5"/>
        <v>63.46</v>
      </c>
      <c r="AH49" s="101">
        <f t="shared" si="1"/>
        <v>63.46</v>
      </c>
      <c r="AI49" s="101">
        <f t="shared" si="2"/>
        <v>63.46</v>
      </c>
    </row>
    <row r="50" spans="1:35" s="100" customFormat="1" ht="18.75" customHeight="1" x14ac:dyDescent="0.3">
      <c r="A50" s="957" t="s">
        <v>128</v>
      </c>
      <c r="B50" s="1354"/>
      <c r="C50" s="1354"/>
      <c r="D50" s="1354"/>
      <c r="E50" s="1354"/>
      <c r="F50" s="1354"/>
      <c r="G50" s="1354"/>
      <c r="H50" s="1355"/>
      <c r="I50" s="1355"/>
      <c r="J50" s="1355"/>
      <c r="K50" s="1355"/>
      <c r="L50" s="1355"/>
      <c r="M50" s="1355"/>
      <c r="N50" s="1355"/>
      <c r="O50" s="1355"/>
      <c r="P50" s="1355"/>
      <c r="Q50" s="1355"/>
      <c r="R50" s="1355"/>
      <c r="S50" s="1355"/>
      <c r="T50" s="1355"/>
      <c r="U50" s="1355"/>
      <c r="V50" s="1355"/>
      <c r="W50" s="1355"/>
      <c r="X50" s="1355"/>
      <c r="Y50" s="1355"/>
      <c r="Z50" s="1355"/>
      <c r="AA50" s="1355"/>
      <c r="AB50" s="1355"/>
      <c r="AC50" s="1355"/>
      <c r="AD50" s="1355"/>
      <c r="AE50" s="1355"/>
      <c r="AF50" s="1342"/>
      <c r="AG50" s="101">
        <f t="shared" si="5"/>
        <v>0</v>
      </c>
      <c r="AH50" s="101">
        <f t="shared" si="1"/>
        <v>0</v>
      </c>
      <c r="AI50" s="101">
        <f t="shared" si="2"/>
        <v>0</v>
      </c>
    </row>
    <row r="51" spans="1:35" s="102" customFormat="1" ht="17.399999999999999" x14ac:dyDescent="0.3">
      <c r="A51" s="1356" t="s">
        <v>26</v>
      </c>
      <c r="B51" s="1354">
        <f>B52+B53+B54</f>
        <v>50861.3</v>
      </c>
      <c r="C51" s="1354">
        <f>C52+C53+C54</f>
        <v>50861.3</v>
      </c>
      <c r="D51" s="1354">
        <f>D52+D53+D54</f>
        <v>49416.630999999994</v>
      </c>
      <c r="E51" s="1354">
        <f>E52+E53+E54</f>
        <v>49416.630999999994</v>
      </c>
      <c r="F51" s="1354">
        <f>E51/B51*100</f>
        <v>97.15959088737408</v>
      </c>
      <c r="G51" s="1354">
        <f>E51/C51*100</f>
        <v>97.15959088737408</v>
      </c>
      <c r="H51" s="1355">
        <f>H52+H53+H54</f>
        <v>2713.1</v>
      </c>
      <c r="I51" s="1355">
        <f>I52+I53+I54</f>
        <v>1364.701</v>
      </c>
      <c r="J51" s="1355">
        <f t="shared" ref="J51:AE51" si="30">J52+J53+J54</f>
        <v>3918.1</v>
      </c>
      <c r="K51" s="1355">
        <f t="shared" si="30"/>
        <v>4821.76</v>
      </c>
      <c r="L51" s="1355">
        <f t="shared" si="30"/>
        <v>4270.3</v>
      </c>
      <c r="M51" s="1355">
        <f t="shared" si="30"/>
        <v>3246.87</v>
      </c>
      <c r="N51" s="1355">
        <f t="shared" si="30"/>
        <v>7822.9000000000005</v>
      </c>
      <c r="O51" s="1355">
        <f t="shared" si="30"/>
        <v>5067.37</v>
      </c>
      <c r="P51" s="1355">
        <f t="shared" si="30"/>
        <v>2148.4</v>
      </c>
      <c r="Q51" s="1355">
        <f t="shared" si="30"/>
        <v>3796.95</v>
      </c>
      <c r="R51" s="1355">
        <f t="shared" si="30"/>
        <v>5683</v>
      </c>
      <c r="S51" s="1355">
        <f t="shared" si="30"/>
        <v>4391.32</v>
      </c>
      <c r="T51" s="1355">
        <f t="shared" si="30"/>
        <v>5269.4</v>
      </c>
      <c r="U51" s="1355">
        <f t="shared" si="30"/>
        <v>5111.57</v>
      </c>
      <c r="V51" s="1355">
        <f t="shared" si="30"/>
        <v>4355</v>
      </c>
      <c r="W51" s="1355">
        <f t="shared" si="30"/>
        <v>3136.2939999999999</v>
      </c>
      <c r="X51" s="1355">
        <f t="shared" si="30"/>
        <v>3673</v>
      </c>
      <c r="Y51" s="1355">
        <f t="shared" si="30"/>
        <v>2769.3069999999998</v>
      </c>
      <c r="Z51" s="1355">
        <f t="shared" si="30"/>
        <v>3864.4</v>
      </c>
      <c r="AA51" s="1355">
        <f t="shared" si="30"/>
        <v>4723.8050000000003</v>
      </c>
      <c r="AB51" s="1355">
        <f t="shared" si="30"/>
        <v>3287.6</v>
      </c>
      <c r="AC51" s="1355">
        <f t="shared" si="30"/>
        <v>3725.9789999999998</v>
      </c>
      <c r="AD51" s="1355">
        <f t="shared" si="30"/>
        <v>3856.1</v>
      </c>
      <c r="AE51" s="1355">
        <f t="shared" si="30"/>
        <v>7257.1469999999999</v>
      </c>
      <c r="AF51" s="1357"/>
      <c r="AG51" s="101">
        <f t="shared" si="5"/>
        <v>50861.3</v>
      </c>
      <c r="AH51" s="101">
        <f t="shared" si="1"/>
        <v>31825.200000000004</v>
      </c>
      <c r="AI51" s="101">
        <f t="shared" si="2"/>
        <v>27800.541000000001</v>
      </c>
    </row>
    <row r="52" spans="1:35" s="102" customFormat="1" ht="18" x14ac:dyDescent="0.3">
      <c r="A52" s="1358" t="s">
        <v>29</v>
      </c>
      <c r="B52" s="1359">
        <f>B58+B64+B70+B76+B82</f>
        <v>0</v>
      </c>
      <c r="C52" s="1359">
        <f>C58+C64+C70+C76+C82</f>
        <v>0</v>
      </c>
      <c r="D52" s="1359">
        <f>D58+D64+D70+D76+D82</f>
        <v>0</v>
      </c>
      <c r="E52" s="1359">
        <f>E58+E64+E70+E76+E82</f>
        <v>0</v>
      </c>
      <c r="F52" s="1359" t="e">
        <f>E52/B52*100</f>
        <v>#DIV/0!</v>
      </c>
      <c r="G52" s="1359" t="e">
        <f>E52/C52*100</f>
        <v>#DIV/0!</v>
      </c>
      <c r="H52" s="1360">
        <f>H58+H64+H70+H76+H82</f>
        <v>0</v>
      </c>
      <c r="I52" s="1360">
        <f>I58+I64+I70+I76+I82</f>
        <v>0</v>
      </c>
      <c r="J52" s="1360">
        <f t="shared" ref="J52:AE53" si="31">J58+J64+J70+J76+J82</f>
        <v>0</v>
      </c>
      <c r="K52" s="1360">
        <f t="shared" si="31"/>
        <v>0</v>
      </c>
      <c r="L52" s="1360">
        <f t="shared" si="31"/>
        <v>0</v>
      </c>
      <c r="M52" s="1360">
        <f t="shared" si="31"/>
        <v>0</v>
      </c>
      <c r="N52" s="1360">
        <f t="shared" si="31"/>
        <v>0</v>
      </c>
      <c r="O52" s="1360">
        <f t="shared" si="31"/>
        <v>0</v>
      </c>
      <c r="P52" s="1360">
        <f t="shared" si="31"/>
        <v>0</v>
      </c>
      <c r="Q52" s="1360">
        <f t="shared" si="31"/>
        <v>0</v>
      </c>
      <c r="R52" s="1360">
        <f t="shared" si="31"/>
        <v>0</v>
      </c>
      <c r="S52" s="1360">
        <f t="shared" si="31"/>
        <v>0</v>
      </c>
      <c r="T52" s="1360">
        <f t="shared" si="31"/>
        <v>0</v>
      </c>
      <c r="U52" s="1360">
        <f t="shared" si="31"/>
        <v>0</v>
      </c>
      <c r="V52" s="1360">
        <f t="shared" si="31"/>
        <v>0</v>
      </c>
      <c r="W52" s="1360">
        <f t="shared" si="31"/>
        <v>0</v>
      </c>
      <c r="X52" s="1360">
        <f t="shared" si="31"/>
        <v>0</v>
      </c>
      <c r="Y52" s="1360">
        <f t="shared" si="31"/>
        <v>0</v>
      </c>
      <c r="Z52" s="1360">
        <f t="shared" si="31"/>
        <v>0</v>
      </c>
      <c r="AA52" s="1360">
        <f t="shared" si="31"/>
        <v>0</v>
      </c>
      <c r="AB52" s="1360">
        <f t="shared" si="31"/>
        <v>0</v>
      </c>
      <c r="AC52" s="1360">
        <f t="shared" si="31"/>
        <v>0</v>
      </c>
      <c r="AD52" s="1360">
        <f t="shared" si="31"/>
        <v>0</v>
      </c>
      <c r="AE52" s="1360">
        <f t="shared" si="31"/>
        <v>0</v>
      </c>
      <c r="AF52" s="1357"/>
      <c r="AG52" s="101">
        <f t="shared" si="5"/>
        <v>0</v>
      </c>
      <c r="AH52" s="101">
        <f t="shared" si="1"/>
        <v>0</v>
      </c>
      <c r="AI52" s="101">
        <f t="shared" si="2"/>
        <v>0</v>
      </c>
    </row>
    <row r="53" spans="1:35" s="102" customFormat="1" ht="18" x14ac:dyDescent="0.3">
      <c r="A53" s="1358" t="s">
        <v>27</v>
      </c>
      <c r="B53" s="1359">
        <f>B65+B77+B83</f>
        <v>0</v>
      </c>
      <c r="C53" s="1359">
        <f>C65+C77+C83</f>
        <v>0</v>
      </c>
      <c r="D53" s="1359">
        <f>D65+D77+D83</f>
        <v>0</v>
      </c>
      <c r="E53" s="1359">
        <f>E65+E77+E83</f>
        <v>0</v>
      </c>
      <c r="F53" s="1359" t="e">
        <f>E53/B53*100</f>
        <v>#DIV/0!</v>
      </c>
      <c r="G53" s="1359" t="e">
        <f>E53/C53*100</f>
        <v>#DIV/0!</v>
      </c>
      <c r="H53" s="1360">
        <f>H59+H65+H71+H77+H83</f>
        <v>0</v>
      </c>
      <c r="I53" s="1360">
        <f>I59+I65+I71+I77+I83</f>
        <v>0</v>
      </c>
      <c r="J53" s="1360">
        <f t="shared" si="31"/>
        <v>0</v>
      </c>
      <c r="K53" s="1360">
        <f t="shared" si="31"/>
        <v>0</v>
      </c>
      <c r="L53" s="1360">
        <f t="shared" si="31"/>
        <v>0</v>
      </c>
      <c r="M53" s="1360">
        <f t="shared" si="31"/>
        <v>0</v>
      </c>
      <c r="N53" s="1360">
        <f t="shared" si="31"/>
        <v>0</v>
      </c>
      <c r="O53" s="1360">
        <f t="shared" si="31"/>
        <v>0</v>
      </c>
      <c r="P53" s="1360">
        <f t="shared" si="31"/>
        <v>0</v>
      </c>
      <c r="Q53" s="1360">
        <f t="shared" si="31"/>
        <v>0</v>
      </c>
      <c r="R53" s="1360">
        <f t="shared" si="31"/>
        <v>0</v>
      </c>
      <c r="S53" s="1360">
        <f t="shared" si="31"/>
        <v>0</v>
      </c>
      <c r="T53" s="1360">
        <f t="shared" si="31"/>
        <v>0</v>
      </c>
      <c r="U53" s="1360">
        <f t="shared" si="31"/>
        <v>0</v>
      </c>
      <c r="V53" s="1360">
        <f t="shared" si="31"/>
        <v>0</v>
      </c>
      <c r="W53" s="1360">
        <f t="shared" si="31"/>
        <v>0</v>
      </c>
      <c r="X53" s="1360">
        <f t="shared" si="31"/>
        <v>0</v>
      </c>
      <c r="Y53" s="1360">
        <f t="shared" si="31"/>
        <v>0</v>
      </c>
      <c r="Z53" s="1360">
        <f t="shared" si="31"/>
        <v>0</v>
      </c>
      <c r="AA53" s="1360">
        <f t="shared" si="31"/>
        <v>0</v>
      </c>
      <c r="AB53" s="1360">
        <f t="shared" si="31"/>
        <v>0</v>
      </c>
      <c r="AC53" s="1360">
        <f t="shared" si="31"/>
        <v>0</v>
      </c>
      <c r="AD53" s="1360">
        <f t="shared" si="31"/>
        <v>0</v>
      </c>
      <c r="AE53" s="1360">
        <f t="shared" si="31"/>
        <v>0</v>
      </c>
      <c r="AF53" s="1357"/>
      <c r="AG53" s="101">
        <f t="shared" si="5"/>
        <v>0</v>
      </c>
      <c r="AH53" s="101">
        <f t="shared" si="1"/>
        <v>0</v>
      </c>
      <c r="AI53" s="101">
        <f t="shared" si="2"/>
        <v>0</v>
      </c>
    </row>
    <row r="54" spans="1:35" s="102" customFormat="1" ht="18" x14ac:dyDescent="0.3">
      <c r="A54" s="1358" t="s">
        <v>28</v>
      </c>
      <c r="B54" s="1359">
        <f>B60+B66+B72++B84+B78</f>
        <v>50861.3</v>
      </c>
      <c r="C54" s="1359">
        <f>C60+C66+C72++C84+C78</f>
        <v>50861.3</v>
      </c>
      <c r="D54" s="1359">
        <f>D60+D66+D72++D84+D78</f>
        <v>49416.630999999994</v>
      </c>
      <c r="E54" s="1359">
        <f>E60+E66+E72++E84+E78</f>
        <v>49416.630999999994</v>
      </c>
      <c r="F54" s="1359">
        <f>E54/B54*100</f>
        <v>97.15959088737408</v>
      </c>
      <c r="G54" s="1359">
        <f>E54/C54*100</f>
        <v>97.15959088737408</v>
      </c>
      <c r="H54" s="1360">
        <f t="shared" ref="H54:M54" si="32">H60+H66+H72+H84</f>
        <v>2713.1</v>
      </c>
      <c r="I54" s="1360">
        <f t="shared" si="32"/>
        <v>1364.701</v>
      </c>
      <c r="J54" s="1360">
        <f t="shared" si="32"/>
        <v>3918.1</v>
      </c>
      <c r="K54" s="1360">
        <f t="shared" si="32"/>
        <v>4821.76</v>
      </c>
      <c r="L54" s="1360">
        <f t="shared" si="32"/>
        <v>4270.3</v>
      </c>
      <c r="M54" s="1360">
        <f t="shared" si="32"/>
        <v>3246.87</v>
      </c>
      <c r="N54" s="1360">
        <f>N60+N66+N72+N84+N78</f>
        <v>7822.9000000000005</v>
      </c>
      <c r="O54" s="1360">
        <f>O60+O66+O72+O84+O78</f>
        <v>5067.37</v>
      </c>
      <c r="P54" s="1360">
        <f>P60+P66+P72+P84</f>
        <v>2148.4</v>
      </c>
      <c r="Q54" s="1360">
        <f>Q60+Q66+Q72+Q84+Q78</f>
        <v>3796.95</v>
      </c>
      <c r="R54" s="1360">
        <f>R60+R66+R72+R84+R78</f>
        <v>5683</v>
      </c>
      <c r="S54" s="1360">
        <f>S60+S66+S72+S84+S78</f>
        <v>4391.32</v>
      </c>
      <c r="T54" s="1360">
        <f t="shared" ref="J54:AE55" si="33">T60+T66+T72+T84</f>
        <v>5269.4</v>
      </c>
      <c r="U54" s="1360">
        <f>U60+U66+U72+U84+U78</f>
        <v>5111.57</v>
      </c>
      <c r="V54" s="1360">
        <f t="shared" si="33"/>
        <v>4355</v>
      </c>
      <c r="W54" s="1360">
        <f t="shared" si="33"/>
        <v>3136.2939999999999</v>
      </c>
      <c r="X54" s="1360">
        <f t="shared" si="33"/>
        <v>3673</v>
      </c>
      <c r="Y54" s="1360">
        <f t="shared" si="33"/>
        <v>2769.3069999999998</v>
      </c>
      <c r="Z54" s="1360">
        <f t="shared" si="33"/>
        <v>3864.4</v>
      </c>
      <c r="AA54" s="1360">
        <f t="shared" si="33"/>
        <v>4723.8050000000003</v>
      </c>
      <c r="AB54" s="1360">
        <f t="shared" si="33"/>
        <v>3287.6</v>
      </c>
      <c r="AC54" s="1360">
        <f t="shared" si="33"/>
        <v>3725.9789999999998</v>
      </c>
      <c r="AD54" s="1360">
        <f t="shared" si="33"/>
        <v>3856.1</v>
      </c>
      <c r="AE54" s="1360">
        <f t="shared" si="33"/>
        <v>7257.1469999999999</v>
      </c>
      <c r="AF54" s="1357"/>
      <c r="AG54" s="101">
        <f t="shared" si="5"/>
        <v>50861.3</v>
      </c>
      <c r="AH54" s="101">
        <f t="shared" si="1"/>
        <v>31825.200000000004</v>
      </c>
      <c r="AI54" s="101">
        <f t="shared" si="2"/>
        <v>27800.541000000001</v>
      </c>
    </row>
    <row r="55" spans="1:35" s="102" customFormat="1" ht="18" x14ac:dyDescent="0.3">
      <c r="A55" s="1358" t="s">
        <v>30</v>
      </c>
      <c r="B55" s="1359">
        <f>B61+B67+B73++B85</f>
        <v>0</v>
      </c>
      <c r="C55" s="1359">
        <f>C61+C67+C73++C85</f>
        <v>0</v>
      </c>
      <c r="D55" s="1359">
        <f>D61+D67+D73++D85</f>
        <v>0</v>
      </c>
      <c r="E55" s="1359">
        <f>E61+E67+E73++E85</f>
        <v>0</v>
      </c>
      <c r="F55" s="1359" t="e">
        <f>E55/B55*100</f>
        <v>#DIV/0!</v>
      </c>
      <c r="G55" s="1359" t="e">
        <f>E55/C55*100</f>
        <v>#DIV/0!</v>
      </c>
      <c r="H55" s="1360">
        <f>H61+H67+H73+H85</f>
        <v>0</v>
      </c>
      <c r="I55" s="1360">
        <f>I61+I67+I73+I85</f>
        <v>0</v>
      </c>
      <c r="J55" s="1360">
        <f t="shared" si="33"/>
        <v>0</v>
      </c>
      <c r="K55" s="1360">
        <f t="shared" si="33"/>
        <v>0</v>
      </c>
      <c r="L55" s="1360">
        <f t="shared" si="33"/>
        <v>0</v>
      </c>
      <c r="M55" s="1360">
        <f t="shared" si="33"/>
        <v>0</v>
      </c>
      <c r="N55" s="1360">
        <f t="shared" si="33"/>
        <v>0</v>
      </c>
      <c r="O55" s="1360">
        <f t="shared" si="33"/>
        <v>0</v>
      </c>
      <c r="P55" s="1360">
        <f t="shared" si="33"/>
        <v>0</v>
      </c>
      <c r="Q55" s="1360">
        <f t="shared" si="33"/>
        <v>0</v>
      </c>
      <c r="R55" s="1360">
        <f t="shared" si="33"/>
        <v>0</v>
      </c>
      <c r="S55" s="1360">
        <f t="shared" si="33"/>
        <v>0</v>
      </c>
      <c r="T55" s="1360">
        <f t="shared" si="33"/>
        <v>0</v>
      </c>
      <c r="U55" s="1360">
        <f t="shared" si="33"/>
        <v>0</v>
      </c>
      <c r="V55" s="1360">
        <f t="shared" si="33"/>
        <v>0</v>
      </c>
      <c r="W55" s="1360">
        <f t="shared" si="33"/>
        <v>0</v>
      </c>
      <c r="X55" s="1360">
        <f t="shared" si="33"/>
        <v>0</v>
      </c>
      <c r="Y55" s="1360">
        <f t="shared" si="33"/>
        <v>0</v>
      </c>
      <c r="Z55" s="1360">
        <f t="shared" si="33"/>
        <v>0</v>
      </c>
      <c r="AA55" s="1360">
        <f t="shared" si="33"/>
        <v>0</v>
      </c>
      <c r="AB55" s="1360">
        <f t="shared" si="33"/>
        <v>0</v>
      </c>
      <c r="AC55" s="1360">
        <f t="shared" si="33"/>
        <v>0</v>
      </c>
      <c r="AD55" s="1360">
        <f t="shared" si="33"/>
        <v>0</v>
      </c>
      <c r="AE55" s="1360">
        <f t="shared" si="33"/>
        <v>0</v>
      </c>
      <c r="AF55" s="1357"/>
      <c r="AG55" s="101">
        <f t="shared" si="5"/>
        <v>0</v>
      </c>
      <c r="AH55" s="101">
        <f t="shared" si="1"/>
        <v>0</v>
      </c>
      <c r="AI55" s="101">
        <f t="shared" si="2"/>
        <v>0</v>
      </c>
    </row>
    <row r="56" spans="1:35" s="102" customFormat="1" ht="55.2" x14ac:dyDescent="0.3">
      <c r="A56" s="952" t="s">
        <v>129</v>
      </c>
      <c r="B56" s="1347"/>
      <c r="C56" s="1347"/>
      <c r="D56" s="1347"/>
      <c r="E56" s="1347"/>
      <c r="F56" s="1347"/>
      <c r="G56" s="1347"/>
      <c r="H56" s="1341"/>
      <c r="I56" s="1341"/>
      <c r="J56" s="1341"/>
      <c r="K56" s="1341"/>
      <c r="L56" s="1341"/>
      <c r="M56" s="1341"/>
      <c r="N56" s="1341"/>
      <c r="O56" s="1341"/>
      <c r="P56" s="1341"/>
      <c r="Q56" s="1341"/>
      <c r="R56" s="1341"/>
      <c r="S56" s="1341"/>
      <c r="T56" s="1341"/>
      <c r="U56" s="1341"/>
      <c r="V56" s="1341"/>
      <c r="W56" s="1341"/>
      <c r="X56" s="1361"/>
      <c r="Y56" s="1361"/>
      <c r="Z56" s="1361"/>
      <c r="AA56" s="1361"/>
      <c r="AB56" s="1361"/>
      <c r="AC56" s="1361"/>
      <c r="AD56" s="1361"/>
      <c r="AE56" s="1361"/>
      <c r="AF56" s="1362" t="s">
        <v>765</v>
      </c>
      <c r="AG56" s="101">
        <f t="shared" si="5"/>
        <v>0</v>
      </c>
      <c r="AH56" s="101">
        <f t="shared" si="1"/>
        <v>0</v>
      </c>
      <c r="AI56" s="101">
        <f t="shared" si="2"/>
        <v>0</v>
      </c>
    </row>
    <row r="57" spans="1:35" s="102" customFormat="1" ht="17.399999999999999" x14ac:dyDescent="0.3">
      <c r="A57" s="1363" t="s">
        <v>26</v>
      </c>
      <c r="B57" s="1352">
        <f>B60+B59+B58</f>
        <v>314.7</v>
      </c>
      <c r="C57" s="1352">
        <f>C58+C59+C60</f>
        <v>314.7</v>
      </c>
      <c r="D57" s="1352">
        <f>D58+D59+D60</f>
        <v>314.7</v>
      </c>
      <c r="E57" s="1352">
        <f>E58+E59+E60</f>
        <v>314.7</v>
      </c>
      <c r="F57" s="1336">
        <f>E57/B57*100</f>
        <v>100</v>
      </c>
      <c r="G57" s="1336">
        <f>E57/C57*100</f>
        <v>100</v>
      </c>
      <c r="H57" s="1361">
        <f t="shared" ref="H57:AD57" si="34">H58+H59+H60</f>
        <v>0</v>
      </c>
      <c r="I57" s="1361"/>
      <c r="J57" s="1361">
        <f t="shared" si="34"/>
        <v>0</v>
      </c>
      <c r="K57" s="1361"/>
      <c r="L57" s="1361">
        <f t="shared" si="34"/>
        <v>0</v>
      </c>
      <c r="M57" s="1361"/>
      <c r="N57" s="1361">
        <f t="shared" si="34"/>
        <v>0</v>
      </c>
      <c r="O57" s="1361"/>
      <c r="P57" s="1361">
        <f t="shared" si="34"/>
        <v>0</v>
      </c>
      <c r="Q57" s="1361"/>
      <c r="R57" s="1361">
        <f t="shared" si="34"/>
        <v>0</v>
      </c>
      <c r="S57" s="1361"/>
      <c r="T57" s="1361">
        <f t="shared" si="34"/>
        <v>0</v>
      </c>
      <c r="U57" s="1361"/>
      <c r="V57" s="1361">
        <f t="shared" si="34"/>
        <v>314.7</v>
      </c>
      <c r="W57" s="1361">
        <f>W60</f>
        <v>0</v>
      </c>
      <c r="X57" s="1361">
        <f t="shared" si="34"/>
        <v>0</v>
      </c>
      <c r="Y57" s="1361"/>
      <c r="Z57" s="1361">
        <f t="shared" si="34"/>
        <v>0</v>
      </c>
      <c r="AA57" s="1361"/>
      <c r="AB57" s="1361">
        <f t="shared" si="34"/>
        <v>0</v>
      </c>
      <c r="AC57" s="1361"/>
      <c r="AD57" s="1361">
        <f t="shared" si="34"/>
        <v>0</v>
      </c>
      <c r="AE57" s="1361">
        <f>AE58+AE59+AE60</f>
        <v>314.7</v>
      </c>
      <c r="AF57" s="1357"/>
      <c r="AG57" s="101">
        <f t="shared" si="5"/>
        <v>314.7</v>
      </c>
      <c r="AH57" s="101">
        <f t="shared" si="1"/>
        <v>0</v>
      </c>
      <c r="AI57" s="101">
        <f t="shared" si="2"/>
        <v>0</v>
      </c>
    </row>
    <row r="58" spans="1:35" s="102" customFormat="1" ht="18" x14ac:dyDescent="0.3">
      <c r="A58" s="1364" t="s">
        <v>29</v>
      </c>
      <c r="B58" s="1347">
        <f>H58+J58+L58+N58+P58+R58+T58+V58+X58+Z58+AB58+AD58</f>
        <v>0</v>
      </c>
      <c r="C58" s="1311">
        <f t="shared" ref="C58:C61" si="35">H58+J58+L58+N58+P58+R58+T58+V58+X58+Z58+AB58+AD58</f>
        <v>0</v>
      </c>
      <c r="D58" s="1347">
        <v>0</v>
      </c>
      <c r="E58" s="1311">
        <f t="shared" ref="E58:E61" si="36">I58+K58+M58+O58+Q58+S58+U58+W58+Y58+AA58+AC58+AE58</f>
        <v>0</v>
      </c>
      <c r="F58" s="1311" t="e">
        <f>E58/B58*100</f>
        <v>#DIV/0!</v>
      </c>
      <c r="G58" s="1311" t="e">
        <f>E58/C58*100</f>
        <v>#DIV/0!</v>
      </c>
      <c r="H58" s="1341"/>
      <c r="I58" s="1341"/>
      <c r="J58" s="1341"/>
      <c r="K58" s="1341"/>
      <c r="L58" s="1341"/>
      <c r="M58" s="1341"/>
      <c r="N58" s="1341"/>
      <c r="O58" s="1341"/>
      <c r="P58" s="1341"/>
      <c r="Q58" s="1341"/>
      <c r="R58" s="1341"/>
      <c r="S58" s="1341"/>
      <c r="T58" s="1341"/>
      <c r="U58" s="1341"/>
      <c r="V58" s="1341"/>
      <c r="W58" s="1341"/>
      <c r="X58" s="1341"/>
      <c r="Y58" s="1341"/>
      <c r="Z58" s="1341"/>
      <c r="AA58" s="1341"/>
      <c r="AB58" s="1341"/>
      <c r="AC58" s="1341"/>
      <c r="AD58" s="1341"/>
      <c r="AE58" s="1341"/>
      <c r="AF58" s="1357"/>
      <c r="AG58" s="101">
        <f t="shared" si="5"/>
        <v>0</v>
      </c>
      <c r="AH58" s="101">
        <f t="shared" si="1"/>
        <v>0</v>
      </c>
      <c r="AI58" s="101">
        <f t="shared" si="2"/>
        <v>0</v>
      </c>
    </row>
    <row r="59" spans="1:35" s="102" customFormat="1" ht="18" x14ac:dyDescent="0.3">
      <c r="A59" s="1364" t="s">
        <v>27</v>
      </c>
      <c r="B59" s="1347">
        <f>H59+J59+L59+N59+P59+R59+T59+V59+X59+Z59+AB59+AD59</f>
        <v>0</v>
      </c>
      <c r="C59" s="1311">
        <f t="shared" si="35"/>
        <v>0</v>
      </c>
      <c r="D59" s="1347">
        <v>0</v>
      </c>
      <c r="E59" s="1311">
        <f t="shared" si="36"/>
        <v>0</v>
      </c>
      <c r="F59" s="1311" t="e">
        <f>E59/B59*100</f>
        <v>#DIV/0!</v>
      </c>
      <c r="G59" s="1311" t="e">
        <f>E59/C59*100</f>
        <v>#DIV/0!</v>
      </c>
      <c r="H59" s="1341"/>
      <c r="I59" s="1341"/>
      <c r="J59" s="1341"/>
      <c r="K59" s="1341"/>
      <c r="L59" s="1341"/>
      <c r="M59" s="1341"/>
      <c r="N59" s="1341"/>
      <c r="O59" s="1341"/>
      <c r="P59" s="1341"/>
      <c r="Q59" s="1341"/>
      <c r="R59" s="1341"/>
      <c r="S59" s="1341"/>
      <c r="T59" s="1341"/>
      <c r="U59" s="1341"/>
      <c r="V59" s="1341"/>
      <c r="W59" s="1341"/>
      <c r="X59" s="1341"/>
      <c r="Y59" s="1341"/>
      <c r="Z59" s="1341"/>
      <c r="AA59" s="1341"/>
      <c r="AB59" s="1341"/>
      <c r="AC59" s="1341"/>
      <c r="AD59" s="1341"/>
      <c r="AE59" s="1341"/>
      <c r="AF59" s="1357"/>
      <c r="AG59" s="101">
        <f t="shared" si="5"/>
        <v>0</v>
      </c>
      <c r="AH59" s="101">
        <f t="shared" si="1"/>
        <v>0</v>
      </c>
      <c r="AI59" s="101">
        <f t="shared" si="2"/>
        <v>0</v>
      </c>
    </row>
    <row r="60" spans="1:35" s="100" customFormat="1" ht="18" x14ac:dyDescent="0.3">
      <c r="A60" s="1339" t="s">
        <v>28</v>
      </c>
      <c r="B60" s="1311">
        <f>H60+J60+L60+N60+P60+R60+T60+V60+X60+Z60+AB60+AD60</f>
        <v>314.7</v>
      </c>
      <c r="C60" s="1311">
        <f t="shared" si="35"/>
        <v>314.7</v>
      </c>
      <c r="D60" s="1347">
        <f>E60</f>
        <v>314.7</v>
      </c>
      <c r="E60" s="1311">
        <f t="shared" si="36"/>
        <v>314.7</v>
      </c>
      <c r="F60" s="1311">
        <f>E60/B60*100</f>
        <v>100</v>
      </c>
      <c r="G60" s="1311">
        <f>E60/C60*100</f>
        <v>100</v>
      </c>
      <c r="H60" s="1340"/>
      <c r="I60" s="1340"/>
      <c r="J60" s="1340"/>
      <c r="K60" s="1340"/>
      <c r="L60" s="1340"/>
      <c r="M60" s="1340"/>
      <c r="N60" s="1340"/>
      <c r="O60" s="1340"/>
      <c r="P60" s="1340"/>
      <c r="Q60" s="1340"/>
      <c r="R60" s="1340"/>
      <c r="S60" s="1340"/>
      <c r="T60" s="1340"/>
      <c r="U60" s="1340"/>
      <c r="V60" s="1340">
        <v>314.7</v>
      </c>
      <c r="W60" s="1340">
        <v>0</v>
      </c>
      <c r="X60" s="1340"/>
      <c r="Y60" s="1340"/>
      <c r="Z60" s="1340"/>
      <c r="AA60" s="1340"/>
      <c r="AB60" s="1340"/>
      <c r="AC60" s="1340"/>
      <c r="AD60" s="1340"/>
      <c r="AE60" s="1340">
        <v>314.7</v>
      </c>
      <c r="AF60" s="1342"/>
      <c r="AG60" s="101">
        <f t="shared" si="5"/>
        <v>314.7</v>
      </c>
      <c r="AH60" s="101">
        <f t="shared" si="1"/>
        <v>0</v>
      </c>
      <c r="AI60" s="101">
        <f t="shared" si="2"/>
        <v>0</v>
      </c>
    </row>
    <row r="61" spans="1:35" s="100" customFormat="1" ht="18" x14ac:dyDescent="0.3">
      <c r="A61" s="1339" t="s">
        <v>30</v>
      </c>
      <c r="B61" s="1311">
        <f>H61+J61+L61+N61+P61+R61+T61+V61+X61+Z61+AB61+AD61</f>
        <v>0</v>
      </c>
      <c r="C61" s="1311">
        <f t="shared" si="35"/>
        <v>0</v>
      </c>
      <c r="D61" s="1347">
        <v>0</v>
      </c>
      <c r="E61" s="1311">
        <f t="shared" si="36"/>
        <v>0</v>
      </c>
      <c r="F61" s="1347" t="e">
        <f>E61/B61*100</f>
        <v>#DIV/0!</v>
      </c>
      <c r="G61" s="1347" t="e">
        <f>E61/C61*100</f>
        <v>#DIV/0!</v>
      </c>
      <c r="H61" s="1340"/>
      <c r="I61" s="1340"/>
      <c r="J61" s="1340"/>
      <c r="K61" s="1340"/>
      <c r="L61" s="1340"/>
      <c r="M61" s="1340"/>
      <c r="N61" s="1340"/>
      <c r="O61" s="1340"/>
      <c r="P61" s="1340"/>
      <c r="Q61" s="1340"/>
      <c r="R61" s="1340"/>
      <c r="S61" s="1340"/>
      <c r="T61" s="1340"/>
      <c r="U61" s="1340"/>
      <c r="V61" s="1340"/>
      <c r="W61" s="1340"/>
      <c r="X61" s="1340"/>
      <c r="Y61" s="1340"/>
      <c r="Z61" s="1340"/>
      <c r="AA61" s="1340"/>
      <c r="AB61" s="1340"/>
      <c r="AC61" s="1340"/>
      <c r="AD61" s="1340"/>
      <c r="AE61" s="1340"/>
      <c r="AF61" s="1342"/>
      <c r="AG61" s="101">
        <f t="shared" si="5"/>
        <v>0</v>
      </c>
      <c r="AH61" s="101">
        <f t="shared" si="1"/>
        <v>0</v>
      </c>
      <c r="AI61" s="101">
        <f t="shared" si="2"/>
        <v>0</v>
      </c>
    </row>
    <row r="62" spans="1:35" s="100" customFormat="1" ht="36" x14ac:dyDescent="0.3">
      <c r="A62" s="956" t="s">
        <v>130</v>
      </c>
      <c r="B62" s="1336"/>
      <c r="C62" s="1336"/>
      <c r="D62" s="1336"/>
      <c r="E62" s="1336"/>
      <c r="F62" s="1336"/>
      <c r="G62" s="1336"/>
      <c r="H62" s="1337"/>
      <c r="I62" s="1337"/>
      <c r="J62" s="1337"/>
      <c r="K62" s="1337"/>
      <c r="L62" s="1337"/>
      <c r="M62" s="1337"/>
      <c r="N62" s="1337"/>
      <c r="O62" s="1337"/>
      <c r="P62" s="1337"/>
      <c r="Q62" s="1337"/>
      <c r="R62" s="1337"/>
      <c r="S62" s="1337"/>
      <c r="T62" s="1337"/>
      <c r="U62" s="1337"/>
      <c r="V62" s="1337"/>
      <c r="W62" s="1337"/>
      <c r="X62" s="1337"/>
      <c r="Y62" s="1337"/>
      <c r="Z62" s="1337"/>
      <c r="AA62" s="1337"/>
      <c r="AB62" s="1337"/>
      <c r="AC62" s="1337"/>
      <c r="AD62" s="1337"/>
      <c r="AE62" s="1337"/>
      <c r="AF62" s="1342"/>
      <c r="AG62" s="101">
        <f t="shared" si="5"/>
        <v>0</v>
      </c>
      <c r="AH62" s="101">
        <f t="shared" si="1"/>
        <v>0</v>
      </c>
      <c r="AI62" s="101">
        <f t="shared" si="2"/>
        <v>0</v>
      </c>
    </row>
    <row r="63" spans="1:35" s="100" customFormat="1" ht="17.399999999999999" x14ac:dyDescent="0.3">
      <c r="A63" s="1335" t="s">
        <v>26</v>
      </c>
      <c r="B63" s="1336">
        <f>B65+B66+B64</f>
        <v>50</v>
      </c>
      <c r="C63" s="1352">
        <f>C64+C65+C66</f>
        <v>50</v>
      </c>
      <c r="D63" s="1352">
        <f>D64+D65+D66</f>
        <v>50</v>
      </c>
      <c r="E63" s="1352">
        <f>E64+E65+E66</f>
        <v>50</v>
      </c>
      <c r="F63" s="1336">
        <f>E63/B63*100</f>
        <v>100</v>
      </c>
      <c r="G63" s="1336">
        <f>E63/C63*100</f>
        <v>100</v>
      </c>
      <c r="H63" s="1337">
        <f t="shared" ref="H63:AD63" si="37">H64+H65+H66</f>
        <v>0</v>
      </c>
      <c r="I63" s="1337"/>
      <c r="J63" s="1337">
        <f t="shared" si="37"/>
        <v>0</v>
      </c>
      <c r="K63" s="1337"/>
      <c r="L63" s="1337">
        <f t="shared" si="37"/>
        <v>0</v>
      </c>
      <c r="M63" s="1337"/>
      <c r="N63" s="1337">
        <f t="shared" si="37"/>
        <v>0</v>
      </c>
      <c r="O63" s="1337"/>
      <c r="P63" s="1337">
        <f t="shared" si="37"/>
        <v>50</v>
      </c>
      <c r="Q63" s="1337">
        <f t="shared" si="37"/>
        <v>50</v>
      </c>
      <c r="R63" s="1337">
        <f t="shared" si="37"/>
        <v>0</v>
      </c>
      <c r="S63" s="1337"/>
      <c r="T63" s="1337">
        <f t="shared" si="37"/>
        <v>0</v>
      </c>
      <c r="U63" s="1337"/>
      <c r="V63" s="1337">
        <f t="shared" si="37"/>
        <v>0</v>
      </c>
      <c r="W63" s="1337"/>
      <c r="X63" s="1337">
        <f t="shared" si="37"/>
        <v>0</v>
      </c>
      <c r="Y63" s="1337"/>
      <c r="Z63" s="1337">
        <f t="shared" si="37"/>
        <v>0</v>
      </c>
      <c r="AA63" s="1337"/>
      <c r="AB63" s="1337">
        <f t="shared" si="37"/>
        <v>0</v>
      </c>
      <c r="AC63" s="1337"/>
      <c r="AD63" s="1337">
        <f t="shared" si="37"/>
        <v>0</v>
      </c>
      <c r="AE63" s="1337"/>
      <c r="AF63" s="1342"/>
      <c r="AG63" s="101">
        <f t="shared" si="5"/>
        <v>50</v>
      </c>
      <c r="AH63" s="101">
        <f t="shared" si="1"/>
        <v>50</v>
      </c>
      <c r="AI63" s="101">
        <f t="shared" si="2"/>
        <v>50</v>
      </c>
    </row>
    <row r="64" spans="1:35" s="100" customFormat="1" ht="18" x14ac:dyDescent="0.3">
      <c r="A64" s="1339" t="s">
        <v>29</v>
      </c>
      <c r="B64" s="1311">
        <f>H64+J64+L64+N64+P64+R64+T64+V64+X64+Z64+AB64+AD64</f>
        <v>0</v>
      </c>
      <c r="C64" s="1311">
        <f t="shared" ref="C64:C67" si="38">H64+J64+L64+N64+P64+R64+T64+V64+X64+Z64+AB64+AD64</f>
        <v>0</v>
      </c>
      <c r="D64" s="1347">
        <v>0</v>
      </c>
      <c r="E64" s="1311">
        <f t="shared" ref="E64:E67" si="39">I64+K64+M64+O64+Q64+S64+U64+W64+Y64+AA64+AC64+AE64</f>
        <v>0</v>
      </c>
      <c r="F64" s="1311" t="e">
        <f>E64/B64*100</f>
        <v>#DIV/0!</v>
      </c>
      <c r="G64" s="1311" t="e">
        <f>E64/C64*100</f>
        <v>#DIV/0!</v>
      </c>
      <c r="H64" s="1340"/>
      <c r="I64" s="1340"/>
      <c r="J64" s="1340"/>
      <c r="K64" s="1340"/>
      <c r="L64" s="1340"/>
      <c r="M64" s="1340"/>
      <c r="N64" s="1340"/>
      <c r="O64" s="1340"/>
      <c r="P64" s="1340"/>
      <c r="Q64" s="1340"/>
      <c r="R64" s="1340"/>
      <c r="S64" s="1340"/>
      <c r="T64" s="1340"/>
      <c r="U64" s="1340"/>
      <c r="V64" s="1340"/>
      <c r="W64" s="1340"/>
      <c r="X64" s="1340"/>
      <c r="Y64" s="1340"/>
      <c r="Z64" s="1340"/>
      <c r="AA64" s="1340"/>
      <c r="AB64" s="1340"/>
      <c r="AC64" s="1340"/>
      <c r="AD64" s="1340"/>
      <c r="AE64" s="1340"/>
      <c r="AF64" s="1342"/>
      <c r="AG64" s="101">
        <f t="shared" si="5"/>
        <v>0</v>
      </c>
      <c r="AH64" s="101">
        <f t="shared" si="1"/>
        <v>0</v>
      </c>
      <c r="AI64" s="101">
        <f t="shared" si="2"/>
        <v>0</v>
      </c>
    </row>
    <row r="65" spans="1:35" s="100" customFormat="1" ht="18" x14ac:dyDescent="0.3">
      <c r="A65" s="1339" t="s">
        <v>27</v>
      </c>
      <c r="B65" s="1311">
        <f>H65+J65+L65+N65+P65+R65+T65+V65+X65+Z65+AB65+AD65</f>
        <v>0</v>
      </c>
      <c r="C65" s="1311">
        <f t="shared" si="38"/>
        <v>0</v>
      </c>
      <c r="D65" s="1347">
        <v>0</v>
      </c>
      <c r="E65" s="1311">
        <f t="shared" si="39"/>
        <v>0</v>
      </c>
      <c r="F65" s="1311" t="e">
        <f>E65/B65*100</f>
        <v>#DIV/0!</v>
      </c>
      <c r="G65" s="1311" t="e">
        <f>E65/C65*100</f>
        <v>#DIV/0!</v>
      </c>
      <c r="H65" s="1340"/>
      <c r="I65" s="1340"/>
      <c r="J65" s="1340"/>
      <c r="K65" s="1340"/>
      <c r="L65" s="1340"/>
      <c r="M65" s="1340"/>
      <c r="N65" s="1340"/>
      <c r="O65" s="1340"/>
      <c r="P65" s="1340"/>
      <c r="Q65" s="1340"/>
      <c r="R65" s="1340"/>
      <c r="S65" s="1340"/>
      <c r="T65" s="1340"/>
      <c r="U65" s="1340"/>
      <c r="V65" s="1340"/>
      <c r="W65" s="1340"/>
      <c r="X65" s="1340"/>
      <c r="Y65" s="1340"/>
      <c r="Z65" s="1340"/>
      <c r="AA65" s="1340"/>
      <c r="AB65" s="1340"/>
      <c r="AC65" s="1340"/>
      <c r="AD65" s="1340"/>
      <c r="AE65" s="1340"/>
      <c r="AF65" s="1342"/>
      <c r="AG65" s="101">
        <f t="shared" si="5"/>
        <v>0</v>
      </c>
      <c r="AH65" s="101">
        <f t="shared" si="1"/>
        <v>0</v>
      </c>
      <c r="AI65" s="101">
        <f t="shared" si="2"/>
        <v>0</v>
      </c>
    </row>
    <row r="66" spans="1:35" s="100" customFormat="1" ht="18" x14ac:dyDescent="0.3">
      <c r="A66" s="1339" t="s">
        <v>28</v>
      </c>
      <c r="B66" s="1311">
        <f>H66+J66+L66+N66+R66+P66+T66+V66+X66+Z66+AB66+AD66</f>
        <v>50</v>
      </c>
      <c r="C66" s="1311">
        <f t="shared" si="38"/>
        <v>50</v>
      </c>
      <c r="D66" s="1347">
        <f>E66</f>
        <v>50</v>
      </c>
      <c r="E66" s="1311">
        <f t="shared" si="39"/>
        <v>50</v>
      </c>
      <c r="F66" s="1311">
        <f>E66/B66*100</f>
        <v>100</v>
      </c>
      <c r="G66" s="1311">
        <f>E66/C66*100</f>
        <v>100</v>
      </c>
      <c r="H66" s="1340"/>
      <c r="I66" s="1340"/>
      <c r="J66" s="1340"/>
      <c r="K66" s="1340"/>
      <c r="L66" s="1340"/>
      <c r="M66" s="1340"/>
      <c r="N66" s="1340"/>
      <c r="O66" s="1340"/>
      <c r="P66" s="1340">
        <v>50</v>
      </c>
      <c r="Q66" s="1340">
        <v>50</v>
      </c>
      <c r="R66" s="1340"/>
      <c r="S66" s="1340"/>
      <c r="T66" s="1340"/>
      <c r="U66" s="1340"/>
      <c r="V66" s="1340"/>
      <c r="W66" s="1340"/>
      <c r="X66" s="1340"/>
      <c r="Y66" s="1340"/>
      <c r="Z66" s="1340"/>
      <c r="AA66" s="1340"/>
      <c r="AB66" s="1340"/>
      <c r="AC66" s="1340"/>
      <c r="AD66" s="1340"/>
      <c r="AE66" s="1340"/>
      <c r="AF66" s="1342"/>
      <c r="AG66" s="101">
        <f t="shared" si="5"/>
        <v>50</v>
      </c>
      <c r="AH66" s="101">
        <f t="shared" si="1"/>
        <v>50</v>
      </c>
      <c r="AI66" s="101">
        <f t="shared" si="2"/>
        <v>50</v>
      </c>
    </row>
    <row r="67" spans="1:35" s="100" customFormat="1" ht="18" x14ac:dyDescent="0.3">
      <c r="A67" s="1339" t="s">
        <v>30</v>
      </c>
      <c r="B67" s="1311">
        <f>H67+J67+L67+N67+P67+R67+T67+V67+X67+Z67+AB67+AD67</f>
        <v>0</v>
      </c>
      <c r="C67" s="1311">
        <f t="shared" si="38"/>
        <v>0</v>
      </c>
      <c r="D67" s="1347">
        <v>0</v>
      </c>
      <c r="E67" s="1311">
        <f t="shared" si="39"/>
        <v>0</v>
      </c>
      <c r="F67" s="1347" t="e">
        <f>E67/B67*100</f>
        <v>#DIV/0!</v>
      </c>
      <c r="G67" s="1347" t="e">
        <f>E67/C67*100</f>
        <v>#DIV/0!</v>
      </c>
      <c r="H67" s="1340"/>
      <c r="I67" s="1340"/>
      <c r="J67" s="1340"/>
      <c r="K67" s="1340"/>
      <c r="L67" s="1340"/>
      <c r="M67" s="1340"/>
      <c r="N67" s="1340"/>
      <c r="O67" s="1340"/>
      <c r="P67" s="1340"/>
      <c r="Q67" s="1340"/>
      <c r="R67" s="1340"/>
      <c r="S67" s="1340"/>
      <c r="T67" s="1340"/>
      <c r="U67" s="1340"/>
      <c r="V67" s="1340"/>
      <c r="W67" s="1340"/>
      <c r="X67" s="1340"/>
      <c r="Y67" s="1340"/>
      <c r="Z67" s="1340"/>
      <c r="AA67" s="1340"/>
      <c r="AB67" s="1340"/>
      <c r="AC67" s="1340"/>
      <c r="AD67" s="1340"/>
      <c r="AE67" s="1340"/>
      <c r="AF67" s="1342"/>
      <c r="AG67" s="101">
        <f t="shared" si="5"/>
        <v>0</v>
      </c>
      <c r="AH67" s="101">
        <f t="shared" si="1"/>
        <v>0</v>
      </c>
      <c r="AI67" s="101">
        <f t="shared" si="2"/>
        <v>0</v>
      </c>
    </row>
    <row r="68" spans="1:35" s="100" customFormat="1" ht="36" x14ac:dyDescent="0.3">
      <c r="A68" s="956" t="s">
        <v>131</v>
      </c>
      <c r="B68" s="1336"/>
      <c r="C68" s="1336"/>
      <c r="D68" s="1336"/>
      <c r="E68" s="1336"/>
      <c r="F68" s="1336"/>
      <c r="G68" s="1336"/>
      <c r="H68" s="1337"/>
      <c r="I68" s="1337"/>
      <c r="J68" s="1337"/>
      <c r="K68" s="1337"/>
      <c r="L68" s="1337"/>
      <c r="M68" s="1337"/>
      <c r="N68" s="1337"/>
      <c r="O68" s="1337"/>
      <c r="P68" s="1337"/>
      <c r="Q68" s="1337"/>
      <c r="R68" s="1337"/>
      <c r="S68" s="1337"/>
      <c r="T68" s="1337"/>
      <c r="U68" s="1337"/>
      <c r="V68" s="1337"/>
      <c r="W68" s="1337"/>
      <c r="X68" s="1337"/>
      <c r="Y68" s="1337"/>
      <c r="Z68" s="1337"/>
      <c r="AA68" s="1337"/>
      <c r="AB68" s="1337"/>
      <c r="AC68" s="1337"/>
      <c r="AD68" s="1337"/>
      <c r="AE68" s="1337"/>
      <c r="AF68" s="1308"/>
      <c r="AG68" s="101">
        <f t="shared" si="5"/>
        <v>0</v>
      </c>
      <c r="AH68" s="101">
        <f t="shared" si="1"/>
        <v>0</v>
      </c>
      <c r="AI68" s="101">
        <f t="shared" si="2"/>
        <v>0</v>
      </c>
    </row>
    <row r="69" spans="1:35" s="100" customFormat="1" ht="17.399999999999999" x14ac:dyDescent="0.3">
      <c r="A69" s="1335" t="s">
        <v>26</v>
      </c>
      <c r="B69" s="1336">
        <f>B72+B71+B70</f>
        <v>500</v>
      </c>
      <c r="C69" s="1352">
        <f>C70+C71+C72</f>
        <v>500</v>
      </c>
      <c r="D69" s="1352">
        <f>D70+D71+D72</f>
        <v>500</v>
      </c>
      <c r="E69" s="1352">
        <f>E70+E71+E72</f>
        <v>500</v>
      </c>
      <c r="F69" s="1336">
        <f>E69/B69*100</f>
        <v>100</v>
      </c>
      <c r="G69" s="1336">
        <f>E69/C69*100</f>
        <v>100</v>
      </c>
      <c r="H69" s="1337">
        <f t="shared" ref="H69:AD69" si="40">H70+H71+H72</f>
        <v>67</v>
      </c>
      <c r="I69" s="1337"/>
      <c r="J69" s="1337">
        <f t="shared" si="40"/>
        <v>38</v>
      </c>
      <c r="K69" s="1337">
        <f t="shared" si="40"/>
        <v>67</v>
      </c>
      <c r="L69" s="1337">
        <f t="shared" si="40"/>
        <v>201.5</v>
      </c>
      <c r="M69" s="1337">
        <f t="shared" si="40"/>
        <v>185.1</v>
      </c>
      <c r="N69" s="1337">
        <f t="shared" si="40"/>
        <v>30</v>
      </c>
      <c r="O69" s="1337">
        <f>O70+O71+O72</f>
        <v>54.4</v>
      </c>
      <c r="P69" s="1337">
        <f t="shared" si="40"/>
        <v>0</v>
      </c>
      <c r="Q69" s="1337"/>
      <c r="R69" s="1337">
        <f t="shared" si="40"/>
        <v>0</v>
      </c>
      <c r="S69" s="1337"/>
      <c r="T69" s="1337">
        <f t="shared" si="40"/>
        <v>0</v>
      </c>
      <c r="U69" s="1337"/>
      <c r="V69" s="1337">
        <f t="shared" si="40"/>
        <v>133.5</v>
      </c>
      <c r="W69" s="1337">
        <f>W72</f>
        <v>84.9</v>
      </c>
      <c r="X69" s="1337">
        <f t="shared" si="40"/>
        <v>30</v>
      </c>
      <c r="Y69" s="1337">
        <f>Y70+Y71+Y72</f>
        <v>78.599999999999994</v>
      </c>
      <c r="Z69" s="1337">
        <f t="shared" si="40"/>
        <v>0</v>
      </c>
      <c r="AA69" s="1337"/>
      <c r="AB69" s="1337">
        <f t="shared" si="40"/>
        <v>0</v>
      </c>
      <c r="AC69" s="1337"/>
      <c r="AD69" s="1337">
        <f t="shared" si="40"/>
        <v>0</v>
      </c>
      <c r="AE69" s="1337">
        <f>AE70+AE71+AE72</f>
        <v>30</v>
      </c>
      <c r="AF69" s="1338"/>
      <c r="AG69" s="101">
        <f t="shared" si="5"/>
        <v>500</v>
      </c>
      <c r="AH69" s="101">
        <f t="shared" si="1"/>
        <v>336.5</v>
      </c>
      <c r="AI69" s="101">
        <f t="shared" si="2"/>
        <v>306.5</v>
      </c>
    </row>
    <row r="70" spans="1:35" s="100" customFormat="1" ht="18" x14ac:dyDescent="0.3">
      <c r="A70" s="1339" t="s">
        <v>29</v>
      </c>
      <c r="B70" s="1311">
        <f>H70+J70+L70+N70+P70+R70+T70+V70+X70+Z70+AB70+AD70</f>
        <v>0</v>
      </c>
      <c r="C70" s="1311">
        <f t="shared" ref="C70:C73" si="41">H70+J70+L70+N70+P70+R70+T70+V70+X70+Z70+AB70+AD70</f>
        <v>0</v>
      </c>
      <c r="D70" s="1347">
        <v>0</v>
      </c>
      <c r="E70" s="1311">
        <f t="shared" ref="E70:E73" si="42">I70+K70+M70+O70+Q70+S70+U70+W70+Y70+AA70+AC70+AE70</f>
        <v>0</v>
      </c>
      <c r="F70" s="1311" t="e">
        <f>E70/B70*100</f>
        <v>#DIV/0!</v>
      </c>
      <c r="G70" s="1311" t="e">
        <f>E70/C70*100</f>
        <v>#DIV/0!</v>
      </c>
      <c r="H70" s="1340"/>
      <c r="I70" s="1340"/>
      <c r="J70" s="1340"/>
      <c r="K70" s="1340"/>
      <c r="L70" s="1340"/>
      <c r="M70" s="1340"/>
      <c r="N70" s="1340"/>
      <c r="O70" s="1340"/>
      <c r="P70" s="1340"/>
      <c r="Q70" s="1340"/>
      <c r="R70" s="1340"/>
      <c r="S70" s="1340"/>
      <c r="T70" s="1340"/>
      <c r="U70" s="1340"/>
      <c r="V70" s="1340"/>
      <c r="W70" s="1340"/>
      <c r="X70" s="1340"/>
      <c r="Y70" s="1340"/>
      <c r="Z70" s="1340"/>
      <c r="AA70" s="1340"/>
      <c r="AB70" s="1340"/>
      <c r="AC70" s="1340"/>
      <c r="AD70" s="1340"/>
      <c r="AE70" s="1340"/>
      <c r="AF70" s="1342"/>
      <c r="AG70" s="101">
        <f t="shared" si="5"/>
        <v>0</v>
      </c>
      <c r="AH70" s="101">
        <f t="shared" si="1"/>
        <v>0</v>
      </c>
      <c r="AI70" s="101">
        <f t="shared" si="2"/>
        <v>0</v>
      </c>
    </row>
    <row r="71" spans="1:35" s="100" customFormat="1" ht="18" x14ac:dyDescent="0.3">
      <c r="A71" s="1339" t="s">
        <v>27</v>
      </c>
      <c r="B71" s="1311">
        <f>H71+J71+L71+N71+P71+R71+T71+V71+X71+Z71+AB71+AD71</f>
        <v>0</v>
      </c>
      <c r="C71" s="1311">
        <f t="shared" si="41"/>
        <v>0</v>
      </c>
      <c r="D71" s="1347">
        <v>0</v>
      </c>
      <c r="E71" s="1311">
        <f t="shared" si="42"/>
        <v>0</v>
      </c>
      <c r="F71" s="1311" t="e">
        <f>E71/B71*100</f>
        <v>#DIV/0!</v>
      </c>
      <c r="G71" s="1311" t="e">
        <f>E71/C71*100</f>
        <v>#DIV/0!</v>
      </c>
      <c r="H71" s="1340"/>
      <c r="I71" s="1340"/>
      <c r="J71" s="1340"/>
      <c r="K71" s="1340"/>
      <c r="L71" s="1340"/>
      <c r="M71" s="1340"/>
      <c r="N71" s="1340"/>
      <c r="O71" s="1340"/>
      <c r="P71" s="1340"/>
      <c r="Q71" s="1340"/>
      <c r="R71" s="1340"/>
      <c r="S71" s="1340"/>
      <c r="T71" s="1340"/>
      <c r="U71" s="1340"/>
      <c r="V71" s="1340"/>
      <c r="W71" s="1340"/>
      <c r="X71" s="1340"/>
      <c r="Y71" s="1340"/>
      <c r="Z71" s="1340"/>
      <c r="AA71" s="1340"/>
      <c r="AB71" s="1340"/>
      <c r="AC71" s="1340"/>
      <c r="AD71" s="1340"/>
      <c r="AE71" s="1340"/>
      <c r="AF71" s="1342"/>
      <c r="AG71" s="101">
        <f t="shared" si="5"/>
        <v>0</v>
      </c>
      <c r="AH71" s="101">
        <f t="shared" si="1"/>
        <v>0</v>
      </c>
      <c r="AI71" s="101">
        <f t="shared" si="2"/>
        <v>0</v>
      </c>
    </row>
    <row r="72" spans="1:35" s="100" customFormat="1" ht="18" x14ac:dyDescent="0.3">
      <c r="A72" s="1339" t="s">
        <v>28</v>
      </c>
      <c r="B72" s="1311">
        <f>H72+J72+L72+N72+P72+R72+T72+V72+X72+Z72+AB72+AD72</f>
        <v>500</v>
      </c>
      <c r="C72" s="1311">
        <f t="shared" si="41"/>
        <v>500</v>
      </c>
      <c r="D72" s="1347">
        <f>E72</f>
        <v>500</v>
      </c>
      <c r="E72" s="1311">
        <f t="shared" si="42"/>
        <v>500</v>
      </c>
      <c r="F72" s="1311">
        <f>E72/B72*100</f>
        <v>100</v>
      </c>
      <c r="G72" s="1311">
        <f>E72/C72*100</f>
        <v>100</v>
      </c>
      <c r="H72" s="1340">
        <v>67</v>
      </c>
      <c r="I72" s="1340"/>
      <c r="J72" s="1340">
        <v>38</v>
      </c>
      <c r="K72" s="1340">
        <v>67</v>
      </c>
      <c r="L72" s="1340">
        <v>201.5</v>
      </c>
      <c r="M72" s="1340">
        <v>185.1</v>
      </c>
      <c r="N72" s="1340">
        <v>30</v>
      </c>
      <c r="O72" s="1340">
        <v>54.4</v>
      </c>
      <c r="P72" s="1340"/>
      <c r="Q72" s="1340"/>
      <c r="R72" s="1340"/>
      <c r="S72" s="1340"/>
      <c r="T72" s="1340"/>
      <c r="U72" s="1340"/>
      <c r="V72" s="1340">
        <v>133.5</v>
      </c>
      <c r="W72" s="1340">
        <v>84.9</v>
      </c>
      <c r="X72" s="1340">
        <v>30</v>
      </c>
      <c r="Y72" s="1340">
        <v>78.599999999999994</v>
      </c>
      <c r="Z72" s="1340"/>
      <c r="AA72" s="1340"/>
      <c r="AB72" s="1340"/>
      <c r="AC72" s="1340"/>
      <c r="AD72" s="1340"/>
      <c r="AE72" s="1340">
        <v>30</v>
      </c>
      <c r="AF72" s="1342"/>
      <c r="AG72" s="101">
        <f t="shared" si="5"/>
        <v>500</v>
      </c>
      <c r="AH72" s="101">
        <f t="shared" si="1"/>
        <v>336.5</v>
      </c>
      <c r="AI72" s="101">
        <f t="shared" si="2"/>
        <v>306.5</v>
      </c>
    </row>
    <row r="73" spans="1:35" s="100" customFormat="1" ht="18" x14ac:dyDescent="0.3">
      <c r="A73" s="1339" t="s">
        <v>30</v>
      </c>
      <c r="B73" s="1311">
        <f>H73+J73+L73+N73+P73+R73+T73+V73+X73+Z73+AB73+AD73</f>
        <v>0</v>
      </c>
      <c r="C73" s="1311">
        <f t="shared" si="41"/>
        <v>0</v>
      </c>
      <c r="D73" s="1347">
        <v>0</v>
      </c>
      <c r="E73" s="1311">
        <f t="shared" si="42"/>
        <v>0</v>
      </c>
      <c r="F73" s="1347" t="e">
        <f>E73/B73*100</f>
        <v>#DIV/0!</v>
      </c>
      <c r="G73" s="1347" t="e">
        <f>E73/C73*100</f>
        <v>#DIV/0!</v>
      </c>
      <c r="H73" s="1340"/>
      <c r="I73" s="1340"/>
      <c r="J73" s="1340"/>
      <c r="K73" s="1340"/>
      <c r="L73" s="1340"/>
      <c r="M73" s="1340"/>
      <c r="N73" s="1340"/>
      <c r="O73" s="1340"/>
      <c r="P73" s="1340"/>
      <c r="Q73" s="1340"/>
      <c r="R73" s="1340"/>
      <c r="S73" s="1340"/>
      <c r="T73" s="1340"/>
      <c r="U73" s="1340"/>
      <c r="V73" s="1340"/>
      <c r="W73" s="1340"/>
      <c r="X73" s="1340"/>
      <c r="Y73" s="1340"/>
      <c r="Z73" s="1340"/>
      <c r="AA73" s="1340"/>
      <c r="AB73" s="1340"/>
      <c r="AC73" s="1340"/>
      <c r="AD73" s="1340"/>
      <c r="AE73" s="1340"/>
      <c r="AF73" s="1342"/>
      <c r="AG73" s="101">
        <f t="shared" si="5"/>
        <v>0</v>
      </c>
      <c r="AH73" s="101">
        <f t="shared" si="1"/>
        <v>0</v>
      </c>
      <c r="AI73" s="101">
        <f t="shared" si="2"/>
        <v>0</v>
      </c>
    </row>
    <row r="74" spans="1:35" s="100" customFormat="1" ht="18.75" customHeight="1" x14ac:dyDescent="0.3">
      <c r="A74" s="956" t="s">
        <v>132</v>
      </c>
      <c r="B74" s="1311"/>
      <c r="C74" s="1311"/>
      <c r="D74" s="1311"/>
      <c r="E74" s="1311"/>
      <c r="F74" s="1311"/>
      <c r="G74" s="1311"/>
      <c r="H74" s="1340"/>
      <c r="I74" s="1340"/>
      <c r="J74" s="1340"/>
      <c r="K74" s="1340"/>
      <c r="L74" s="1340"/>
      <c r="M74" s="1340"/>
      <c r="N74" s="1340"/>
      <c r="O74" s="1340"/>
      <c r="P74" s="1340"/>
      <c r="Q74" s="1340"/>
      <c r="R74" s="1340"/>
      <c r="S74" s="1340"/>
      <c r="T74" s="1340"/>
      <c r="U74" s="1340"/>
      <c r="V74" s="1340"/>
      <c r="W74" s="1340"/>
      <c r="X74" s="1340"/>
      <c r="Y74" s="1340"/>
      <c r="Z74" s="1340"/>
      <c r="AA74" s="1340"/>
      <c r="AB74" s="1340"/>
      <c r="AC74" s="1340"/>
      <c r="AD74" s="1340"/>
      <c r="AE74" s="1340"/>
      <c r="AF74" s="1308"/>
      <c r="AG74" s="101">
        <f t="shared" si="5"/>
        <v>0</v>
      </c>
      <c r="AH74" s="101">
        <f t="shared" si="1"/>
        <v>0</v>
      </c>
      <c r="AI74" s="101">
        <f t="shared" si="2"/>
        <v>0</v>
      </c>
    </row>
    <row r="75" spans="1:35" s="100" customFormat="1" ht="18.75" customHeight="1" x14ac:dyDescent="0.3">
      <c r="A75" s="1335" t="s">
        <v>26</v>
      </c>
      <c r="B75" s="1336">
        <f>B78+B77+B76</f>
        <v>789.8</v>
      </c>
      <c r="C75" s="1352">
        <f>C76+C77+C78</f>
        <v>789.8</v>
      </c>
      <c r="D75" s="1352">
        <f>D76+D77+D78</f>
        <v>789.798</v>
      </c>
      <c r="E75" s="1352">
        <f>E76+E77+E78</f>
        <v>789.798</v>
      </c>
      <c r="F75" s="1336">
        <f>E75/B75*100</f>
        <v>99.999746771334515</v>
      </c>
      <c r="G75" s="1336">
        <f>E75/C75*100</f>
        <v>99.999746771334515</v>
      </c>
      <c r="H75" s="1337">
        <f>H78+H77+H76</f>
        <v>0</v>
      </c>
      <c r="I75" s="1337"/>
      <c r="J75" s="1337">
        <f t="shared" ref="J75:AD75" si="43">J76+J77+J78</f>
        <v>0</v>
      </c>
      <c r="K75" s="1337"/>
      <c r="L75" s="1337">
        <f t="shared" si="43"/>
        <v>0</v>
      </c>
      <c r="M75" s="1337"/>
      <c r="N75" s="1337">
        <f t="shared" si="43"/>
        <v>459.8</v>
      </c>
      <c r="O75" s="1337">
        <f>O76+O77+O78</f>
        <v>195</v>
      </c>
      <c r="P75" s="1337">
        <f t="shared" si="43"/>
        <v>0</v>
      </c>
      <c r="Q75" s="1337">
        <f t="shared" si="43"/>
        <v>105</v>
      </c>
      <c r="R75" s="1337">
        <f t="shared" si="43"/>
        <v>330</v>
      </c>
      <c r="S75" s="1337">
        <f t="shared" si="43"/>
        <v>330</v>
      </c>
      <c r="T75" s="1337">
        <f t="shared" si="43"/>
        <v>0</v>
      </c>
      <c r="U75" s="1337">
        <f>U76+U77+U78</f>
        <v>156.24</v>
      </c>
      <c r="V75" s="1337">
        <f t="shared" si="43"/>
        <v>0</v>
      </c>
      <c r="W75" s="1337"/>
      <c r="X75" s="1337">
        <f t="shared" si="43"/>
        <v>0</v>
      </c>
      <c r="Y75" s="1337"/>
      <c r="Z75" s="1337">
        <f t="shared" si="43"/>
        <v>0</v>
      </c>
      <c r="AA75" s="1337"/>
      <c r="AB75" s="1337">
        <f t="shared" si="43"/>
        <v>0</v>
      </c>
      <c r="AC75" s="1337">
        <f>AC76+AC77+AC78</f>
        <v>3.5579999999999998</v>
      </c>
      <c r="AD75" s="1337">
        <f t="shared" si="43"/>
        <v>0</v>
      </c>
      <c r="AE75" s="1337"/>
      <c r="AF75" s="1338"/>
      <c r="AG75" s="101">
        <f t="shared" si="5"/>
        <v>789.8</v>
      </c>
      <c r="AH75" s="101">
        <f t="shared" si="1"/>
        <v>789.8</v>
      </c>
      <c r="AI75" s="101">
        <f t="shared" si="2"/>
        <v>786.24</v>
      </c>
    </row>
    <row r="76" spans="1:35" s="100" customFormat="1" ht="18.75" customHeight="1" x14ac:dyDescent="0.3">
      <c r="A76" s="1339" t="s">
        <v>29</v>
      </c>
      <c r="B76" s="1311">
        <f>H76+J76+L76+N76+P76+R76+T76+V76+X76+Z76+AB76+AD76</f>
        <v>0</v>
      </c>
      <c r="C76" s="1311">
        <f t="shared" ref="C76:C79" si="44">H76+J76+L76+N76+P76+R76+T76+V76+X76+Z76+AB76+AD76</f>
        <v>0</v>
      </c>
      <c r="D76" s="1347">
        <v>0</v>
      </c>
      <c r="E76" s="1311">
        <f t="shared" ref="E76:E79" si="45">I76+K76+M76+O76+Q76+S76+U76+W76+Y76+AA76+AC76+AE76</f>
        <v>0</v>
      </c>
      <c r="F76" s="1311" t="e">
        <f>E76/B76*100</f>
        <v>#DIV/0!</v>
      </c>
      <c r="G76" s="1311" t="e">
        <f>E76/C76*100</f>
        <v>#DIV/0!</v>
      </c>
      <c r="H76" s="1340"/>
      <c r="I76" s="1340"/>
      <c r="J76" s="1340"/>
      <c r="K76" s="1340"/>
      <c r="L76" s="1340"/>
      <c r="M76" s="1340"/>
      <c r="N76" s="1340"/>
      <c r="O76" s="1340"/>
      <c r="P76" s="1340"/>
      <c r="Q76" s="1340"/>
      <c r="R76" s="1340"/>
      <c r="S76" s="1340"/>
      <c r="T76" s="1340"/>
      <c r="U76" s="1340"/>
      <c r="V76" s="1340"/>
      <c r="W76" s="1340"/>
      <c r="X76" s="1340"/>
      <c r="Y76" s="1340"/>
      <c r="Z76" s="1340"/>
      <c r="AA76" s="1340"/>
      <c r="AB76" s="1340"/>
      <c r="AC76" s="1340"/>
      <c r="AD76" s="1340"/>
      <c r="AE76" s="1340"/>
      <c r="AF76" s="1342"/>
      <c r="AG76" s="101">
        <f t="shared" si="5"/>
        <v>0</v>
      </c>
      <c r="AH76" s="101">
        <f t="shared" si="1"/>
        <v>0</v>
      </c>
      <c r="AI76" s="101">
        <f t="shared" si="2"/>
        <v>0</v>
      </c>
    </row>
    <row r="77" spans="1:35" s="100" customFormat="1" ht="18.75" customHeight="1" x14ac:dyDescent="0.3">
      <c r="A77" s="1339" t="s">
        <v>27</v>
      </c>
      <c r="B77" s="1311">
        <f>H77+J77+L77+N77+P77+R77+T77+V77+X77+Z77+AB77+AD77</f>
        <v>0</v>
      </c>
      <c r="C77" s="1311">
        <f t="shared" si="44"/>
        <v>0</v>
      </c>
      <c r="D77" s="1347">
        <v>0</v>
      </c>
      <c r="E77" s="1311">
        <f t="shared" si="45"/>
        <v>0</v>
      </c>
      <c r="F77" s="1311" t="e">
        <f>E77/B77*100</f>
        <v>#DIV/0!</v>
      </c>
      <c r="G77" s="1311" t="e">
        <f>E77/C77*100</f>
        <v>#DIV/0!</v>
      </c>
      <c r="H77" s="1340"/>
      <c r="I77" s="1340"/>
      <c r="J77" s="1340"/>
      <c r="K77" s="1340"/>
      <c r="L77" s="1340"/>
      <c r="M77" s="1340"/>
      <c r="N77" s="1340"/>
      <c r="O77" s="1340"/>
      <c r="P77" s="1340"/>
      <c r="Q77" s="1340"/>
      <c r="R77" s="1340"/>
      <c r="S77" s="1340"/>
      <c r="T77" s="1340"/>
      <c r="U77" s="1340"/>
      <c r="V77" s="1340"/>
      <c r="W77" s="1340"/>
      <c r="X77" s="1340"/>
      <c r="Y77" s="1340"/>
      <c r="Z77" s="1340"/>
      <c r="AA77" s="1340"/>
      <c r="AB77" s="1340"/>
      <c r="AC77" s="1340"/>
      <c r="AD77" s="1340"/>
      <c r="AE77" s="1340"/>
      <c r="AF77" s="1342"/>
      <c r="AG77" s="101">
        <f t="shared" si="5"/>
        <v>0</v>
      </c>
      <c r="AH77" s="101">
        <f t="shared" ref="AH77:AH140" si="46">H77+J77+L77+N77+P77+R77+T77</f>
        <v>0</v>
      </c>
      <c r="AI77" s="101">
        <f t="shared" ref="AI77:AI140" si="47">I77+K77+M77+O77+Q77+S77+U77</f>
        <v>0</v>
      </c>
    </row>
    <row r="78" spans="1:35" s="100" customFormat="1" ht="18" x14ac:dyDescent="0.3">
      <c r="A78" s="1339" t="s">
        <v>28</v>
      </c>
      <c r="B78" s="1311">
        <f>H78+J78+L78+N78+P78+R78+T78+V78+X78+Z78+AB78+AD78</f>
        <v>789.8</v>
      </c>
      <c r="C78" s="1311">
        <f t="shared" si="44"/>
        <v>789.8</v>
      </c>
      <c r="D78" s="1347">
        <f>E78</f>
        <v>789.798</v>
      </c>
      <c r="E78" s="1311">
        <f t="shared" si="45"/>
        <v>789.798</v>
      </c>
      <c r="F78" s="1311">
        <f>E78/B78*100</f>
        <v>99.999746771334515</v>
      </c>
      <c r="G78" s="1311">
        <f>E78/C78*100</f>
        <v>99.999746771334515</v>
      </c>
      <c r="H78" s="1340"/>
      <c r="I78" s="1340"/>
      <c r="J78" s="1340"/>
      <c r="K78" s="1340"/>
      <c r="L78" s="1340"/>
      <c r="M78" s="1340"/>
      <c r="N78" s="1340">
        <v>459.8</v>
      </c>
      <c r="O78" s="1340">
        <v>195</v>
      </c>
      <c r="P78" s="1340"/>
      <c r="Q78" s="1340">
        <v>105</v>
      </c>
      <c r="R78" s="1340">
        <v>330</v>
      </c>
      <c r="S78" s="1340">
        <v>330</v>
      </c>
      <c r="T78" s="1340"/>
      <c r="U78" s="1340">
        <v>156.24</v>
      </c>
      <c r="V78" s="1340"/>
      <c r="W78" s="1340"/>
      <c r="X78" s="1340"/>
      <c r="Y78" s="1340"/>
      <c r="Z78" s="1340"/>
      <c r="AA78" s="1340"/>
      <c r="AB78" s="1340"/>
      <c r="AC78" s="1340">
        <v>3.5579999999999998</v>
      </c>
      <c r="AD78" s="1340"/>
      <c r="AE78" s="1340"/>
      <c r="AF78" s="1342"/>
      <c r="AG78" s="101">
        <f t="shared" ref="AG78:AG141" si="48">H78+J78+L78+N78+P78+R78+T78+V78+X78+Z78+AB78+AD78</f>
        <v>789.8</v>
      </c>
      <c r="AH78" s="101">
        <f t="shared" si="46"/>
        <v>789.8</v>
      </c>
      <c r="AI78" s="101">
        <f t="shared" si="47"/>
        <v>786.24</v>
      </c>
    </row>
    <row r="79" spans="1:35" s="100" customFormat="1" ht="18" x14ac:dyDescent="0.3">
      <c r="A79" s="1339" t="s">
        <v>30</v>
      </c>
      <c r="B79" s="1311">
        <f>H79+J79+L79+N79+P79+R79+T79+V79+X79+Z79+AB79+AD79</f>
        <v>0</v>
      </c>
      <c r="C79" s="1311">
        <f t="shared" si="44"/>
        <v>0</v>
      </c>
      <c r="D79" s="1347">
        <v>0</v>
      </c>
      <c r="E79" s="1311">
        <f t="shared" si="45"/>
        <v>0</v>
      </c>
      <c r="F79" s="1347" t="e">
        <f>E79/B79*100</f>
        <v>#DIV/0!</v>
      </c>
      <c r="G79" s="1347" t="e">
        <f>E79/C79*100</f>
        <v>#DIV/0!</v>
      </c>
      <c r="H79" s="1340"/>
      <c r="I79" s="1340"/>
      <c r="J79" s="1340"/>
      <c r="K79" s="1340"/>
      <c r="L79" s="1340"/>
      <c r="M79" s="1340"/>
      <c r="N79" s="1340"/>
      <c r="O79" s="1340"/>
      <c r="P79" s="1340"/>
      <c r="Q79" s="1340"/>
      <c r="R79" s="1340"/>
      <c r="S79" s="1340"/>
      <c r="T79" s="1340"/>
      <c r="U79" s="1340"/>
      <c r="V79" s="1340"/>
      <c r="W79" s="1340"/>
      <c r="X79" s="1340"/>
      <c r="Y79" s="1340"/>
      <c r="Z79" s="1340"/>
      <c r="AA79" s="1340"/>
      <c r="AB79" s="1340"/>
      <c r="AC79" s="1340"/>
      <c r="AD79" s="1340"/>
      <c r="AE79" s="1340"/>
      <c r="AF79" s="1342"/>
      <c r="AG79" s="101">
        <f t="shared" si="48"/>
        <v>0</v>
      </c>
      <c r="AH79" s="101">
        <f t="shared" si="46"/>
        <v>0</v>
      </c>
      <c r="AI79" s="101">
        <f t="shared" si="47"/>
        <v>0</v>
      </c>
    </row>
    <row r="80" spans="1:35" s="100" customFormat="1" ht="47.25" customHeight="1" x14ac:dyDescent="0.3">
      <c r="A80" s="956" t="s">
        <v>133</v>
      </c>
      <c r="B80" s="1336"/>
      <c r="C80" s="1336"/>
      <c r="D80" s="1336"/>
      <c r="E80" s="1336"/>
      <c r="F80" s="1336"/>
      <c r="G80" s="1336"/>
      <c r="H80" s="1337"/>
      <c r="I80" s="1337"/>
      <c r="J80" s="1337"/>
      <c r="K80" s="1337"/>
      <c r="L80" s="1337"/>
      <c r="M80" s="1337"/>
      <c r="N80" s="1337"/>
      <c r="O80" s="1337"/>
      <c r="P80" s="1337"/>
      <c r="Q80" s="1337"/>
      <c r="R80" s="1337"/>
      <c r="S80" s="1337"/>
      <c r="T80" s="1337"/>
      <c r="U80" s="1337"/>
      <c r="V80" s="1337"/>
      <c r="W80" s="1337"/>
      <c r="X80" s="1337"/>
      <c r="Y80" s="1337"/>
      <c r="Z80" s="1337"/>
      <c r="AA80" s="1337"/>
      <c r="AB80" s="1337"/>
      <c r="AC80" s="1337"/>
      <c r="AD80" s="1337"/>
      <c r="AE80" s="1337"/>
      <c r="AF80" s="1309" t="s">
        <v>675</v>
      </c>
      <c r="AG80" s="101">
        <f t="shared" si="48"/>
        <v>0</v>
      </c>
      <c r="AH80" s="101">
        <f t="shared" si="46"/>
        <v>0</v>
      </c>
      <c r="AI80" s="101">
        <f t="shared" si="47"/>
        <v>0</v>
      </c>
    </row>
    <row r="81" spans="1:35" s="100" customFormat="1" ht="18.75" customHeight="1" x14ac:dyDescent="0.3">
      <c r="A81" s="1335" t="s">
        <v>26</v>
      </c>
      <c r="B81" s="1336">
        <f>B82+B83+B84</f>
        <v>49206.8</v>
      </c>
      <c r="C81" s="1336">
        <f>C82+C83+C84</f>
        <v>49206.8</v>
      </c>
      <c r="D81" s="1336">
        <f>D82+D83+D84</f>
        <v>47762.132999999994</v>
      </c>
      <c r="E81" s="1336">
        <f>E82+E83+E84</f>
        <v>47762.132999999994</v>
      </c>
      <c r="F81" s="1352">
        <f>E81/B81*100</f>
        <v>97.064090735426788</v>
      </c>
      <c r="G81" s="1352">
        <f>E81/C81*100</f>
        <v>97.064090735426788</v>
      </c>
      <c r="H81" s="1337">
        <f>H82+H83+H84</f>
        <v>2646.1</v>
      </c>
      <c r="I81" s="1337">
        <f>I82+I83+I84</f>
        <v>1364.701</v>
      </c>
      <c r="J81" s="1337">
        <f t="shared" ref="J81:AE81" si="49">J82+J83+J84</f>
        <v>3880.1</v>
      </c>
      <c r="K81" s="1337">
        <f t="shared" si="49"/>
        <v>4754.76</v>
      </c>
      <c r="L81" s="1337">
        <f t="shared" si="49"/>
        <v>4068.8</v>
      </c>
      <c r="M81" s="1337">
        <f t="shared" si="49"/>
        <v>3061.77</v>
      </c>
      <c r="N81" s="1337">
        <f t="shared" si="49"/>
        <v>7333.1</v>
      </c>
      <c r="O81" s="1337">
        <f t="shared" si="49"/>
        <v>4817.97</v>
      </c>
      <c r="P81" s="1337">
        <f t="shared" si="49"/>
        <v>2098.4</v>
      </c>
      <c r="Q81" s="1337">
        <f t="shared" si="49"/>
        <v>3641.95</v>
      </c>
      <c r="R81" s="1337">
        <f t="shared" si="49"/>
        <v>5353</v>
      </c>
      <c r="S81" s="1337">
        <f t="shared" si="49"/>
        <v>4061.32</v>
      </c>
      <c r="T81" s="1337">
        <f t="shared" si="49"/>
        <v>5269.4</v>
      </c>
      <c r="U81" s="1337">
        <f t="shared" si="49"/>
        <v>4955.33</v>
      </c>
      <c r="V81" s="1337">
        <f t="shared" si="49"/>
        <v>3906.8</v>
      </c>
      <c r="W81" s="1337">
        <f t="shared" si="49"/>
        <v>3051.3939999999998</v>
      </c>
      <c r="X81" s="1337">
        <f t="shared" si="49"/>
        <v>3643</v>
      </c>
      <c r="Y81" s="1337">
        <f t="shared" si="49"/>
        <v>2690.7069999999999</v>
      </c>
      <c r="Z81" s="1337">
        <f t="shared" si="49"/>
        <v>3864.4</v>
      </c>
      <c r="AA81" s="1337">
        <f t="shared" si="49"/>
        <v>4723.8050000000003</v>
      </c>
      <c r="AB81" s="1337">
        <f t="shared" si="49"/>
        <v>3287.6</v>
      </c>
      <c r="AC81" s="1337">
        <f t="shared" si="49"/>
        <v>3725.9789999999998</v>
      </c>
      <c r="AD81" s="1337">
        <f t="shared" si="49"/>
        <v>3856.1</v>
      </c>
      <c r="AE81" s="1337">
        <f t="shared" si="49"/>
        <v>6912.4470000000001</v>
      </c>
      <c r="AF81" s="1308"/>
      <c r="AG81" s="101">
        <f t="shared" si="48"/>
        <v>49206.8</v>
      </c>
      <c r="AH81" s="101">
        <f t="shared" si="46"/>
        <v>30648.9</v>
      </c>
      <c r="AI81" s="101">
        <f t="shared" si="47"/>
        <v>26657.800999999999</v>
      </c>
    </row>
    <row r="82" spans="1:35" s="100" customFormat="1" ht="18.75" customHeight="1" x14ac:dyDescent="0.3">
      <c r="A82" s="1339" t="s">
        <v>29</v>
      </c>
      <c r="B82" s="1311">
        <f>H82+J82+L82+N82+P82+R82+T82+V82+X82+Z82+AB82+AD82</f>
        <v>0</v>
      </c>
      <c r="C82" s="1311">
        <f t="shared" ref="C82:C85" si="50">H82+J82+L82+N82+P82+R82+T82+V82+X82+Z82+AB82+AD82</f>
        <v>0</v>
      </c>
      <c r="D82" s="1311">
        <v>0</v>
      </c>
      <c r="E82" s="1311">
        <f t="shared" ref="E82:E85" si="51">I82+K82+M82+O82+Q82+S82+U82+W82+Y82+AA82+AC82+AE82</f>
        <v>0</v>
      </c>
      <c r="F82" s="1347" t="e">
        <f>E82/B82*100</f>
        <v>#DIV/0!</v>
      </c>
      <c r="G82" s="1347" t="e">
        <f>E82/C82*100</f>
        <v>#DIV/0!</v>
      </c>
      <c r="H82" s="1340"/>
      <c r="I82" s="1340"/>
      <c r="J82" s="1340"/>
      <c r="K82" s="1340"/>
      <c r="L82" s="1340"/>
      <c r="M82" s="1340"/>
      <c r="N82" s="1340"/>
      <c r="O82" s="1340"/>
      <c r="P82" s="1340"/>
      <c r="Q82" s="1340"/>
      <c r="R82" s="1340"/>
      <c r="S82" s="1340"/>
      <c r="T82" s="1340"/>
      <c r="U82" s="1340"/>
      <c r="V82" s="1340"/>
      <c r="W82" s="1340"/>
      <c r="X82" s="1340"/>
      <c r="Y82" s="1340"/>
      <c r="Z82" s="1340"/>
      <c r="AA82" s="1340"/>
      <c r="AB82" s="1340"/>
      <c r="AC82" s="1340"/>
      <c r="AD82" s="1340"/>
      <c r="AE82" s="1340"/>
      <c r="AF82" s="1308"/>
      <c r="AG82" s="101">
        <f t="shared" si="48"/>
        <v>0</v>
      </c>
      <c r="AH82" s="101">
        <f t="shared" si="46"/>
        <v>0</v>
      </c>
      <c r="AI82" s="101">
        <f t="shared" si="47"/>
        <v>0</v>
      </c>
    </row>
    <row r="83" spans="1:35" s="100" customFormat="1" ht="18.75" customHeight="1" x14ac:dyDescent="0.3">
      <c r="A83" s="1339" t="s">
        <v>27</v>
      </c>
      <c r="B83" s="1311">
        <f>H83+J83+L83+N83+P83+R83+T83+V83+X83+Z83+AB83+AD83</f>
        <v>0</v>
      </c>
      <c r="C83" s="1311">
        <f t="shared" si="50"/>
        <v>0</v>
      </c>
      <c r="D83" s="1311">
        <v>0</v>
      </c>
      <c r="E83" s="1311">
        <f t="shared" si="51"/>
        <v>0</v>
      </c>
      <c r="F83" s="1347" t="e">
        <f>E83/B83*100</f>
        <v>#DIV/0!</v>
      </c>
      <c r="G83" s="1347" t="e">
        <f>E83/C83*100</f>
        <v>#DIV/0!</v>
      </c>
      <c r="H83" s="1340"/>
      <c r="I83" s="1340"/>
      <c r="J83" s="1340"/>
      <c r="K83" s="1340"/>
      <c r="L83" s="1340"/>
      <c r="M83" s="1340"/>
      <c r="N83" s="1340"/>
      <c r="O83" s="1340"/>
      <c r="P83" s="1340"/>
      <c r="Q83" s="1340"/>
      <c r="R83" s="1340"/>
      <c r="S83" s="1340"/>
      <c r="T83" s="1340"/>
      <c r="U83" s="1340"/>
      <c r="V83" s="1340"/>
      <c r="W83" s="1340"/>
      <c r="X83" s="1340"/>
      <c r="Y83" s="1340"/>
      <c r="Z83" s="1340"/>
      <c r="AA83" s="1340"/>
      <c r="AB83" s="1340"/>
      <c r="AC83" s="1340"/>
      <c r="AD83" s="1340"/>
      <c r="AE83" s="1340"/>
      <c r="AF83" s="1308"/>
      <c r="AG83" s="101">
        <f t="shared" si="48"/>
        <v>0</v>
      </c>
      <c r="AH83" s="101">
        <f t="shared" si="46"/>
        <v>0</v>
      </c>
      <c r="AI83" s="101">
        <f t="shared" si="47"/>
        <v>0</v>
      </c>
    </row>
    <row r="84" spans="1:35" s="100" customFormat="1" ht="18.75" customHeight="1" x14ac:dyDescent="0.35">
      <c r="A84" s="1339" t="s">
        <v>28</v>
      </c>
      <c r="B84" s="1311">
        <f>H84+J84+L84+N84+P84+R84+T84+V84+X84+Z84+AB84+AD84</f>
        <v>49206.8</v>
      </c>
      <c r="C84" s="1311">
        <f t="shared" si="50"/>
        <v>49206.8</v>
      </c>
      <c r="D84" s="1311">
        <f>E84</f>
        <v>47762.132999999994</v>
      </c>
      <c r="E84" s="1311">
        <f t="shared" si="51"/>
        <v>47762.132999999994</v>
      </c>
      <c r="F84" s="1347">
        <f>E84/B84*100</f>
        <v>97.064090735426788</v>
      </c>
      <c r="G84" s="1347">
        <f>E84/C84*100</f>
        <v>97.064090735426788</v>
      </c>
      <c r="H84" s="1340">
        <v>2646.1</v>
      </c>
      <c r="I84" s="1340">
        <v>1364.701</v>
      </c>
      <c r="J84" s="1340">
        <v>3880.1</v>
      </c>
      <c r="K84" s="1340">
        <v>4754.76</v>
      </c>
      <c r="L84" s="1340">
        <v>4068.8</v>
      </c>
      <c r="M84" s="1340">
        <v>3061.77</v>
      </c>
      <c r="N84" s="1340">
        <v>7333.1</v>
      </c>
      <c r="O84" s="1340">
        <v>4817.97</v>
      </c>
      <c r="P84" s="1340">
        <v>2098.4</v>
      </c>
      <c r="Q84" s="1340">
        <v>3641.95</v>
      </c>
      <c r="R84" s="1340">
        <v>5353</v>
      </c>
      <c r="S84" s="1340">
        <v>4061.32</v>
      </c>
      <c r="T84" s="1340">
        <v>5269.4</v>
      </c>
      <c r="U84" s="1340">
        <v>4955.33</v>
      </c>
      <c r="V84" s="1340">
        <v>3906.8</v>
      </c>
      <c r="W84" s="1340">
        <v>3051.3939999999998</v>
      </c>
      <c r="X84" s="1340">
        <v>3643</v>
      </c>
      <c r="Y84" s="1340">
        <v>2690.7069999999999</v>
      </c>
      <c r="Z84" s="1340">
        <v>3864.4</v>
      </c>
      <c r="AA84" s="1340">
        <v>4723.8050000000003</v>
      </c>
      <c r="AB84" s="1340">
        <v>3287.6</v>
      </c>
      <c r="AC84" s="1418">
        <v>3725.9789999999998</v>
      </c>
      <c r="AD84" s="1340">
        <v>3856.1</v>
      </c>
      <c r="AE84" s="1340">
        <v>6912.4470000000001</v>
      </c>
      <c r="AF84" s="1308"/>
      <c r="AG84" s="101">
        <f t="shared" si="48"/>
        <v>49206.8</v>
      </c>
      <c r="AH84" s="101">
        <f t="shared" si="46"/>
        <v>30648.9</v>
      </c>
      <c r="AI84" s="101">
        <f t="shared" si="47"/>
        <v>26657.800999999999</v>
      </c>
    </row>
    <row r="85" spans="1:35" s="100" customFormat="1" ht="18.75" customHeight="1" x14ac:dyDescent="0.3">
      <c r="A85" s="1339" t="s">
        <v>30</v>
      </c>
      <c r="B85" s="1311">
        <f>H85+J85+L85+N85+P85+R85+T85+V85+X85+Z85+AB85+AD85</f>
        <v>0</v>
      </c>
      <c r="C85" s="1311">
        <f t="shared" si="50"/>
        <v>0</v>
      </c>
      <c r="D85" s="1311">
        <v>0</v>
      </c>
      <c r="E85" s="1311">
        <f t="shared" si="51"/>
        <v>0</v>
      </c>
      <c r="F85" s="1347" t="e">
        <f>E85/B85*100</f>
        <v>#DIV/0!</v>
      </c>
      <c r="G85" s="1347" t="e">
        <f>E85/C85*100</f>
        <v>#DIV/0!</v>
      </c>
      <c r="H85" s="1340"/>
      <c r="I85" s="1340"/>
      <c r="J85" s="1340"/>
      <c r="K85" s="1340"/>
      <c r="L85" s="1340"/>
      <c r="M85" s="1340"/>
      <c r="N85" s="1340"/>
      <c r="O85" s="1340"/>
      <c r="P85" s="1340"/>
      <c r="Q85" s="1340"/>
      <c r="R85" s="1340"/>
      <c r="S85" s="1340"/>
      <c r="T85" s="1340"/>
      <c r="U85" s="1340"/>
      <c r="V85" s="1340"/>
      <c r="W85" s="1340"/>
      <c r="X85" s="1340"/>
      <c r="Y85" s="1340"/>
      <c r="Z85" s="1340"/>
      <c r="AA85" s="1340"/>
      <c r="AB85" s="1340"/>
      <c r="AC85" s="1340"/>
      <c r="AD85" s="1340"/>
      <c r="AE85" s="1340"/>
      <c r="AF85" s="1308"/>
      <c r="AG85" s="101">
        <f t="shared" si="48"/>
        <v>0</v>
      </c>
      <c r="AH85" s="101">
        <f t="shared" si="46"/>
        <v>0</v>
      </c>
      <c r="AI85" s="101">
        <f t="shared" si="47"/>
        <v>0</v>
      </c>
    </row>
    <row r="86" spans="1:35" s="100" customFormat="1" ht="66" customHeight="1" x14ac:dyDescent="0.3">
      <c r="A86" s="957" t="s">
        <v>134</v>
      </c>
      <c r="B86" s="1354"/>
      <c r="C86" s="1354"/>
      <c r="D86" s="1354"/>
      <c r="E86" s="1354"/>
      <c r="F86" s="1354"/>
      <c r="G86" s="1354"/>
      <c r="H86" s="1355"/>
      <c r="I86" s="1355"/>
      <c r="J86" s="1355"/>
      <c r="K86" s="1355"/>
      <c r="L86" s="1355"/>
      <c r="M86" s="1355"/>
      <c r="N86" s="1355"/>
      <c r="O86" s="1355"/>
      <c r="P86" s="1355"/>
      <c r="Q86" s="1355"/>
      <c r="R86" s="1355"/>
      <c r="S86" s="1355"/>
      <c r="T86" s="1355"/>
      <c r="U86" s="1355"/>
      <c r="V86" s="1355"/>
      <c r="W86" s="1355"/>
      <c r="X86" s="1355"/>
      <c r="Y86" s="1355"/>
      <c r="Z86" s="1355"/>
      <c r="AA86" s="1355"/>
      <c r="AB86" s="1355"/>
      <c r="AC86" s="1355"/>
      <c r="AD86" s="1355"/>
      <c r="AE86" s="1355"/>
      <c r="AF86" s="1342"/>
      <c r="AG86" s="101">
        <f t="shared" si="48"/>
        <v>0</v>
      </c>
      <c r="AH86" s="101">
        <f t="shared" si="46"/>
        <v>0</v>
      </c>
      <c r="AI86" s="101">
        <f t="shared" si="47"/>
        <v>0</v>
      </c>
    </row>
    <row r="87" spans="1:35" s="102" customFormat="1" ht="18.75" customHeight="1" x14ac:dyDescent="0.3">
      <c r="A87" s="1356" t="s">
        <v>26</v>
      </c>
      <c r="B87" s="1354">
        <f>B88+B89+B90+B91</f>
        <v>3216.8960000000002</v>
      </c>
      <c r="C87" s="1354">
        <f>C88+C89+C90</f>
        <v>3216.8960000000002</v>
      </c>
      <c r="D87" s="1354">
        <f>D88+D89+D90</f>
        <v>3210.3160000000003</v>
      </c>
      <c r="E87" s="1354">
        <f>E88+E89+E90</f>
        <v>3210.3160000000003</v>
      </c>
      <c r="F87" s="1354"/>
      <c r="G87" s="1354"/>
      <c r="H87" s="1354">
        <f t="shared" ref="H87:AE87" si="52">H89+H90</f>
        <v>129.5</v>
      </c>
      <c r="I87" s="1354">
        <f t="shared" si="52"/>
        <v>129.5</v>
      </c>
      <c r="J87" s="1354">
        <f t="shared" si="52"/>
        <v>230.57499999999999</v>
      </c>
      <c r="K87" s="1354">
        <f t="shared" si="52"/>
        <v>221.75</v>
      </c>
      <c r="L87" s="1354">
        <f t="shared" si="52"/>
        <v>723.37</v>
      </c>
      <c r="M87" s="1354">
        <f t="shared" si="52"/>
        <v>582.29499999999996</v>
      </c>
      <c r="N87" s="1354">
        <f t="shared" si="52"/>
        <v>1272.25</v>
      </c>
      <c r="O87" s="1354">
        <f t="shared" si="52"/>
        <v>799.17600000000004</v>
      </c>
      <c r="P87" s="1354">
        <f t="shared" si="52"/>
        <v>111</v>
      </c>
      <c r="Q87" s="1354">
        <f t="shared" si="52"/>
        <v>214</v>
      </c>
      <c r="R87" s="1354">
        <f t="shared" si="52"/>
        <v>176</v>
      </c>
      <c r="S87" s="1354">
        <f t="shared" si="52"/>
        <v>353.6</v>
      </c>
      <c r="T87" s="1354">
        <f t="shared" si="52"/>
        <v>55.05</v>
      </c>
      <c r="U87" s="1354">
        <f t="shared" si="52"/>
        <v>137.4</v>
      </c>
      <c r="V87" s="1354">
        <f t="shared" si="52"/>
        <v>29.01</v>
      </c>
      <c r="W87" s="1354">
        <f t="shared" si="52"/>
        <v>0</v>
      </c>
      <c r="X87" s="1354">
        <f t="shared" si="52"/>
        <v>27.524999999999999</v>
      </c>
      <c r="Y87" s="1354">
        <f t="shared" si="52"/>
        <v>316.55900000000003</v>
      </c>
      <c r="Z87" s="1354">
        <f t="shared" si="52"/>
        <v>222.98</v>
      </c>
      <c r="AA87" s="1354">
        <f t="shared" si="52"/>
        <v>0.67600000000000005</v>
      </c>
      <c r="AB87" s="1354">
        <f t="shared" si="52"/>
        <v>0</v>
      </c>
      <c r="AC87" s="1354">
        <f t="shared" si="52"/>
        <v>25</v>
      </c>
      <c r="AD87" s="1354">
        <f t="shared" si="52"/>
        <v>239.636</v>
      </c>
      <c r="AE87" s="1354">
        <f t="shared" si="52"/>
        <v>430.36</v>
      </c>
      <c r="AF87" s="1357"/>
      <c r="AG87" s="101">
        <f t="shared" si="48"/>
        <v>3216.8960000000002</v>
      </c>
      <c r="AH87" s="101">
        <f t="shared" si="46"/>
        <v>2697.7449999999999</v>
      </c>
      <c r="AI87" s="101">
        <f t="shared" si="47"/>
        <v>2437.721</v>
      </c>
    </row>
    <row r="88" spans="1:35" s="102" customFormat="1" ht="18.75" customHeight="1" x14ac:dyDescent="0.3">
      <c r="A88" s="1358" t="s">
        <v>29</v>
      </c>
      <c r="B88" s="1359">
        <f t="shared" ref="B88:E91" si="53">B94</f>
        <v>0</v>
      </c>
      <c r="C88" s="1359">
        <f t="shared" si="53"/>
        <v>0</v>
      </c>
      <c r="D88" s="1359">
        <f t="shared" si="53"/>
        <v>0</v>
      </c>
      <c r="E88" s="1359">
        <f t="shared" si="53"/>
        <v>0</v>
      </c>
      <c r="F88" s="1359"/>
      <c r="G88" s="1359"/>
      <c r="H88" s="1359">
        <f t="shared" ref="H88:AE91" si="54">H94+H119</f>
        <v>0</v>
      </c>
      <c r="I88" s="1359">
        <f t="shared" si="54"/>
        <v>0</v>
      </c>
      <c r="J88" s="1359">
        <f t="shared" si="54"/>
        <v>0</v>
      </c>
      <c r="K88" s="1359">
        <f t="shared" si="54"/>
        <v>0</v>
      </c>
      <c r="L88" s="1359">
        <f t="shared" si="54"/>
        <v>0</v>
      </c>
      <c r="M88" s="1359">
        <f t="shared" si="54"/>
        <v>0</v>
      </c>
      <c r="N88" s="1359">
        <f t="shared" si="54"/>
        <v>0</v>
      </c>
      <c r="O88" s="1359">
        <f t="shared" si="54"/>
        <v>0</v>
      </c>
      <c r="P88" s="1359">
        <f t="shared" si="54"/>
        <v>0</v>
      </c>
      <c r="Q88" s="1359">
        <f t="shared" si="54"/>
        <v>0</v>
      </c>
      <c r="R88" s="1359">
        <f t="shared" si="54"/>
        <v>0</v>
      </c>
      <c r="S88" s="1359">
        <f t="shared" si="54"/>
        <v>0</v>
      </c>
      <c r="T88" s="1359">
        <f t="shared" si="54"/>
        <v>0</v>
      </c>
      <c r="U88" s="1359">
        <f t="shared" si="54"/>
        <v>0</v>
      </c>
      <c r="V88" s="1359">
        <f t="shared" si="54"/>
        <v>0</v>
      </c>
      <c r="W88" s="1359">
        <f t="shared" si="54"/>
        <v>0</v>
      </c>
      <c r="X88" s="1359">
        <f t="shared" si="54"/>
        <v>0</v>
      </c>
      <c r="Y88" s="1359">
        <f t="shared" si="54"/>
        <v>0</v>
      </c>
      <c r="Z88" s="1359">
        <f t="shared" si="54"/>
        <v>0</v>
      </c>
      <c r="AA88" s="1359">
        <f t="shared" si="54"/>
        <v>0</v>
      </c>
      <c r="AB88" s="1359">
        <f t="shared" si="54"/>
        <v>0</v>
      </c>
      <c r="AC88" s="1359">
        <f t="shared" si="54"/>
        <v>0</v>
      </c>
      <c r="AD88" s="1359">
        <f t="shared" si="54"/>
        <v>0</v>
      </c>
      <c r="AE88" s="1359">
        <f t="shared" si="54"/>
        <v>0</v>
      </c>
      <c r="AF88" s="1357"/>
      <c r="AG88" s="101">
        <f t="shared" si="48"/>
        <v>0</v>
      </c>
      <c r="AH88" s="101">
        <f t="shared" si="46"/>
        <v>0</v>
      </c>
      <c r="AI88" s="101">
        <f t="shared" si="47"/>
        <v>0</v>
      </c>
    </row>
    <row r="89" spans="1:35" s="102" customFormat="1" ht="18.75" customHeight="1" x14ac:dyDescent="0.3">
      <c r="A89" s="1358" t="s">
        <v>27</v>
      </c>
      <c r="B89" s="1359">
        <f t="shared" si="53"/>
        <v>0</v>
      </c>
      <c r="C89" s="1359">
        <f t="shared" si="53"/>
        <v>0</v>
      </c>
      <c r="D89" s="1359">
        <f t="shared" si="53"/>
        <v>0</v>
      </c>
      <c r="E89" s="1359">
        <f t="shared" si="53"/>
        <v>0</v>
      </c>
      <c r="F89" s="1359"/>
      <c r="G89" s="1359"/>
      <c r="H89" s="1359">
        <f t="shared" si="54"/>
        <v>0</v>
      </c>
      <c r="I89" s="1359">
        <f t="shared" si="54"/>
        <v>0</v>
      </c>
      <c r="J89" s="1359">
        <f t="shared" si="54"/>
        <v>0</v>
      </c>
      <c r="K89" s="1359">
        <f t="shared" si="54"/>
        <v>0</v>
      </c>
      <c r="L89" s="1359">
        <f t="shared" si="54"/>
        <v>0</v>
      </c>
      <c r="M89" s="1359">
        <f t="shared" si="54"/>
        <v>0</v>
      </c>
      <c r="N89" s="1359">
        <f t="shared" si="54"/>
        <v>0</v>
      </c>
      <c r="O89" s="1359">
        <f t="shared" si="54"/>
        <v>0</v>
      </c>
      <c r="P89" s="1359">
        <f t="shared" si="54"/>
        <v>0</v>
      </c>
      <c r="Q89" s="1359">
        <f t="shared" si="54"/>
        <v>0</v>
      </c>
      <c r="R89" s="1359">
        <f t="shared" si="54"/>
        <v>0</v>
      </c>
      <c r="S89" s="1359">
        <f t="shared" si="54"/>
        <v>0</v>
      </c>
      <c r="T89" s="1359">
        <f t="shared" si="54"/>
        <v>0</v>
      </c>
      <c r="U89" s="1359">
        <f t="shared" si="54"/>
        <v>0</v>
      </c>
      <c r="V89" s="1359">
        <f t="shared" si="54"/>
        <v>0</v>
      </c>
      <c r="W89" s="1359">
        <f t="shared" si="54"/>
        <v>0</v>
      </c>
      <c r="X89" s="1359">
        <f t="shared" si="54"/>
        <v>0</v>
      </c>
      <c r="Y89" s="1359">
        <f t="shared" si="54"/>
        <v>0</v>
      </c>
      <c r="Z89" s="1359">
        <f t="shared" si="54"/>
        <v>0</v>
      </c>
      <c r="AA89" s="1359">
        <f t="shared" si="54"/>
        <v>0</v>
      </c>
      <c r="AB89" s="1359">
        <f t="shared" si="54"/>
        <v>0</v>
      </c>
      <c r="AC89" s="1359">
        <f t="shared" si="54"/>
        <v>0</v>
      </c>
      <c r="AD89" s="1359">
        <f t="shared" si="54"/>
        <v>0</v>
      </c>
      <c r="AE89" s="1359">
        <f t="shared" si="54"/>
        <v>0</v>
      </c>
      <c r="AF89" s="1357"/>
      <c r="AG89" s="101">
        <f t="shared" si="48"/>
        <v>0</v>
      </c>
      <c r="AH89" s="101">
        <f t="shared" si="46"/>
        <v>0</v>
      </c>
      <c r="AI89" s="101">
        <f t="shared" si="47"/>
        <v>0</v>
      </c>
    </row>
    <row r="90" spans="1:35" s="102" customFormat="1" ht="18.75" customHeight="1" x14ac:dyDescent="0.3">
      <c r="A90" s="1358" t="s">
        <v>28</v>
      </c>
      <c r="B90" s="1359">
        <f t="shared" si="53"/>
        <v>3216.8960000000002</v>
      </c>
      <c r="C90" s="1359">
        <f t="shared" si="53"/>
        <v>3216.8960000000002</v>
      </c>
      <c r="D90" s="1359">
        <f t="shared" si="53"/>
        <v>3210.3160000000003</v>
      </c>
      <c r="E90" s="1359">
        <f t="shared" si="53"/>
        <v>3210.3160000000003</v>
      </c>
      <c r="F90" s="1359"/>
      <c r="G90" s="1359"/>
      <c r="H90" s="1359">
        <f>H96+H121</f>
        <v>129.5</v>
      </c>
      <c r="I90" s="1359">
        <f>I96+I121</f>
        <v>129.5</v>
      </c>
      <c r="J90" s="1359">
        <f t="shared" si="54"/>
        <v>230.57499999999999</v>
      </c>
      <c r="K90" s="1359">
        <f t="shared" si="54"/>
        <v>221.75</v>
      </c>
      <c r="L90" s="1359">
        <f t="shared" si="54"/>
        <v>723.37</v>
      </c>
      <c r="M90" s="1359">
        <f>M96+M121</f>
        <v>582.29499999999996</v>
      </c>
      <c r="N90" s="1359">
        <f t="shared" si="54"/>
        <v>1272.25</v>
      </c>
      <c r="O90" s="1359">
        <f t="shared" si="54"/>
        <v>799.17600000000004</v>
      </c>
      <c r="P90" s="1359">
        <f t="shared" si="54"/>
        <v>111</v>
      </c>
      <c r="Q90" s="1359">
        <f t="shared" si="54"/>
        <v>214</v>
      </c>
      <c r="R90" s="1359">
        <f t="shared" si="54"/>
        <v>176</v>
      </c>
      <c r="S90" s="1359">
        <f t="shared" si="54"/>
        <v>353.6</v>
      </c>
      <c r="T90" s="1359">
        <f t="shared" si="54"/>
        <v>55.05</v>
      </c>
      <c r="U90" s="1359">
        <f t="shared" si="54"/>
        <v>137.4</v>
      </c>
      <c r="V90" s="1359">
        <f t="shared" si="54"/>
        <v>29.01</v>
      </c>
      <c r="W90" s="1359">
        <f t="shared" si="54"/>
        <v>0</v>
      </c>
      <c r="X90" s="1359">
        <f t="shared" si="54"/>
        <v>27.524999999999999</v>
      </c>
      <c r="Y90" s="1359">
        <f t="shared" si="54"/>
        <v>316.55900000000003</v>
      </c>
      <c r="Z90" s="1359">
        <f t="shared" si="54"/>
        <v>222.98</v>
      </c>
      <c r="AA90" s="1359">
        <f t="shared" si="54"/>
        <v>0.67600000000000005</v>
      </c>
      <c r="AB90" s="1359">
        <f t="shared" si="54"/>
        <v>0</v>
      </c>
      <c r="AC90" s="1359">
        <f t="shared" si="54"/>
        <v>25</v>
      </c>
      <c r="AD90" s="1359">
        <f t="shared" si="54"/>
        <v>239.636</v>
      </c>
      <c r="AE90" s="1359">
        <f t="shared" si="54"/>
        <v>430.36</v>
      </c>
      <c r="AF90" s="1357"/>
      <c r="AG90" s="101">
        <f t="shared" si="48"/>
        <v>3216.8960000000002</v>
      </c>
      <c r="AH90" s="101">
        <f t="shared" si="46"/>
        <v>2697.7449999999999</v>
      </c>
      <c r="AI90" s="101">
        <f t="shared" si="47"/>
        <v>2437.721</v>
      </c>
    </row>
    <row r="91" spans="1:35" s="102" customFormat="1" ht="18.75" customHeight="1" x14ac:dyDescent="0.3">
      <c r="A91" s="958" t="s">
        <v>30</v>
      </c>
      <c r="B91" s="1359">
        <f t="shared" si="53"/>
        <v>0</v>
      </c>
      <c r="C91" s="1359">
        <f t="shared" si="53"/>
        <v>0</v>
      </c>
      <c r="D91" s="1359">
        <f t="shared" si="53"/>
        <v>0</v>
      </c>
      <c r="E91" s="1359">
        <f t="shared" si="53"/>
        <v>0</v>
      </c>
      <c r="F91" s="1359"/>
      <c r="G91" s="1359"/>
      <c r="H91" s="1359">
        <f t="shared" si="54"/>
        <v>0</v>
      </c>
      <c r="I91" s="1359">
        <f t="shared" si="54"/>
        <v>0</v>
      </c>
      <c r="J91" s="1359">
        <f t="shared" si="54"/>
        <v>0</v>
      </c>
      <c r="K91" s="1359">
        <f t="shared" si="54"/>
        <v>0</v>
      </c>
      <c r="L91" s="1359">
        <f t="shared" si="54"/>
        <v>0</v>
      </c>
      <c r="M91" s="1359">
        <f t="shared" si="54"/>
        <v>0</v>
      </c>
      <c r="N91" s="1359">
        <f t="shared" si="54"/>
        <v>0</v>
      </c>
      <c r="O91" s="1359">
        <f t="shared" si="54"/>
        <v>0</v>
      </c>
      <c r="P91" s="1359">
        <f t="shared" si="54"/>
        <v>0</v>
      </c>
      <c r="Q91" s="1359">
        <f t="shared" si="54"/>
        <v>0</v>
      </c>
      <c r="R91" s="1359">
        <f t="shared" si="54"/>
        <v>0</v>
      </c>
      <c r="S91" s="1359">
        <f t="shared" si="54"/>
        <v>0</v>
      </c>
      <c r="T91" s="1359">
        <f t="shared" si="54"/>
        <v>0</v>
      </c>
      <c r="U91" s="1359">
        <f t="shared" si="54"/>
        <v>0</v>
      </c>
      <c r="V91" s="1359">
        <f t="shared" si="54"/>
        <v>0</v>
      </c>
      <c r="W91" s="1359">
        <f t="shared" si="54"/>
        <v>0</v>
      </c>
      <c r="X91" s="1359">
        <f t="shared" si="54"/>
        <v>0</v>
      </c>
      <c r="Y91" s="1359">
        <f t="shared" si="54"/>
        <v>0</v>
      </c>
      <c r="Z91" s="1359">
        <f t="shared" si="54"/>
        <v>0</v>
      </c>
      <c r="AA91" s="1359">
        <f t="shared" si="54"/>
        <v>0</v>
      </c>
      <c r="AB91" s="1359">
        <f t="shared" si="54"/>
        <v>0</v>
      </c>
      <c r="AC91" s="1359">
        <f t="shared" si="54"/>
        <v>0</v>
      </c>
      <c r="AD91" s="1359">
        <f t="shared" si="54"/>
        <v>0</v>
      </c>
      <c r="AE91" s="1359">
        <f t="shared" si="54"/>
        <v>0</v>
      </c>
      <c r="AF91" s="1357"/>
      <c r="AG91" s="101">
        <f t="shared" si="48"/>
        <v>0</v>
      </c>
      <c r="AH91" s="101">
        <f t="shared" si="46"/>
        <v>0</v>
      </c>
      <c r="AI91" s="101">
        <f t="shared" si="47"/>
        <v>0</v>
      </c>
    </row>
    <row r="92" spans="1:35" s="102" customFormat="1" ht="56.25" customHeight="1" x14ac:dyDescent="0.3">
      <c r="A92" s="952" t="s">
        <v>135</v>
      </c>
      <c r="B92" s="1352"/>
      <c r="C92" s="1352"/>
      <c r="D92" s="1352"/>
      <c r="E92" s="1352"/>
      <c r="F92" s="1352"/>
      <c r="G92" s="1352"/>
      <c r="H92" s="1361"/>
      <c r="I92" s="1361"/>
      <c r="J92" s="1361"/>
      <c r="K92" s="1361"/>
      <c r="L92" s="1361"/>
      <c r="M92" s="1361"/>
      <c r="N92" s="1361"/>
      <c r="O92" s="1361"/>
      <c r="P92" s="1361"/>
      <c r="Q92" s="1361"/>
      <c r="R92" s="1361"/>
      <c r="S92" s="1361"/>
      <c r="T92" s="1361"/>
      <c r="U92" s="1361"/>
      <c r="V92" s="1361"/>
      <c r="W92" s="1361"/>
      <c r="X92" s="1361"/>
      <c r="Y92" s="1361"/>
      <c r="Z92" s="1361"/>
      <c r="AA92" s="1361"/>
      <c r="AB92" s="1361"/>
      <c r="AC92" s="1361"/>
      <c r="AD92" s="1361"/>
      <c r="AE92" s="1361"/>
      <c r="AF92" s="1357"/>
      <c r="AG92" s="101">
        <f t="shared" si="48"/>
        <v>0</v>
      </c>
      <c r="AH92" s="101">
        <f t="shared" si="46"/>
        <v>0</v>
      </c>
      <c r="AI92" s="101">
        <f t="shared" si="47"/>
        <v>0</v>
      </c>
    </row>
    <row r="93" spans="1:35" s="102" customFormat="1" ht="20.25" customHeight="1" x14ac:dyDescent="0.3">
      <c r="A93" s="1335" t="s">
        <v>26</v>
      </c>
      <c r="B93" s="1352">
        <f>B94+B95+B96+B97</f>
        <v>3216.8960000000002</v>
      </c>
      <c r="C93" s="1336">
        <f>C94+C95+C96</f>
        <v>3216.8960000000002</v>
      </c>
      <c r="D93" s="1336">
        <f>D94+D95+D96</f>
        <v>3210.3160000000003</v>
      </c>
      <c r="E93" s="1336">
        <f>E94+E95+E96</f>
        <v>3210.3160000000003</v>
      </c>
      <c r="F93" s="1336">
        <f>E93/B93*100</f>
        <v>99.795454997612609</v>
      </c>
      <c r="G93" s="1336">
        <f>E93/C93*100</f>
        <v>99.795454997612609</v>
      </c>
      <c r="H93" s="1352">
        <f>H94+H95+H96+H97</f>
        <v>129.5</v>
      </c>
      <c r="I93" s="1352">
        <f>I94+I95+I96+I97</f>
        <v>129.5</v>
      </c>
      <c r="J93" s="1352">
        <f t="shared" ref="J93:AE93" si="55">J94+J95+J96+J97</f>
        <v>230.57499999999999</v>
      </c>
      <c r="K93" s="1352">
        <f t="shared" si="55"/>
        <v>221.75</v>
      </c>
      <c r="L93" s="1352">
        <f t="shared" si="55"/>
        <v>723.37</v>
      </c>
      <c r="M93" s="1352">
        <f t="shared" si="55"/>
        <v>582.29499999999996</v>
      </c>
      <c r="N93" s="1352">
        <f t="shared" si="55"/>
        <v>1272.25</v>
      </c>
      <c r="O93" s="1352">
        <f t="shared" si="55"/>
        <v>799.17600000000004</v>
      </c>
      <c r="P93" s="1352">
        <f t="shared" si="55"/>
        <v>111</v>
      </c>
      <c r="Q93" s="1352">
        <f t="shared" si="55"/>
        <v>214</v>
      </c>
      <c r="R93" s="1352">
        <f t="shared" si="55"/>
        <v>176</v>
      </c>
      <c r="S93" s="1352">
        <f t="shared" si="55"/>
        <v>353.6</v>
      </c>
      <c r="T93" s="1352">
        <f t="shared" si="55"/>
        <v>55.05</v>
      </c>
      <c r="U93" s="1352">
        <f t="shared" si="55"/>
        <v>137.4</v>
      </c>
      <c r="V93" s="1352">
        <f t="shared" si="55"/>
        <v>29.01</v>
      </c>
      <c r="W93" s="1352">
        <f t="shared" si="55"/>
        <v>0</v>
      </c>
      <c r="X93" s="1352">
        <f t="shared" si="55"/>
        <v>27.524999999999999</v>
      </c>
      <c r="Y93" s="1352">
        <f t="shared" si="55"/>
        <v>316.55900000000003</v>
      </c>
      <c r="Z93" s="1352">
        <f t="shared" si="55"/>
        <v>222.98</v>
      </c>
      <c r="AA93" s="1352">
        <f t="shared" si="55"/>
        <v>0.67600000000000005</v>
      </c>
      <c r="AB93" s="1352">
        <f t="shared" si="55"/>
        <v>0</v>
      </c>
      <c r="AC93" s="1352">
        <f t="shared" si="55"/>
        <v>25</v>
      </c>
      <c r="AD93" s="1352">
        <f t="shared" si="55"/>
        <v>239.636</v>
      </c>
      <c r="AE93" s="1352">
        <f t="shared" si="55"/>
        <v>430.36</v>
      </c>
      <c r="AF93" s="1314"/>
      <c r="AG93" s="101">
        <f t="shared" si="48"/>
        <v>3216.8960000000002</v>
      </c>
      <c r="AH93" s="101">
        <f t="shared" si="46"/>
        <v>2697.7449999999999</v>
      </c>
      <c r="AI93" s="101">
        <f t="shared" si="47"/>
        <v>2437.721</v>
      </c>
    </row>
    <row r="94" spans="1:35" s="102" customFormat="1" ht="18.75" customHeight="1" x14ac:dyDescent="0.3">
      <c r="A94" s="1339" t="s">
        <v>29</v>
      </c>
      <c r="B94" s="1347">
        <f t="shared" ref="B94:D97" si="56">B101+B107+B113</f>
        <v>0</v>
      </c>
      <c r="C94" s="1311">
        <f t="shared" si="56"/>
        <v>0</v>
      </c>
      <c r="D94" s="1311">
        <f t="shared" si="56"/>
        <v>0</v>
      </c>
      <c r="E94" s="1311">
        <f>I94+K94+M94+O94+Q94+S94+U94+W94</f>
        <v>0</v>
      </c>
      <c r="F94" s="1311" t="e">
        <f>E94/B94*100</f>
        <v>#DIV/0!</v>
      </c>
      <c r="G94" s="1311" t="e">
        <f>E94/C94*100</f>
        <v>#DIV/0!</v>
      </c>
      <c r="H94" s="1347">
        <f t="shared" ref="H94:AE97" si="57">H101+H107+H113</f>
        <v>0</v>
      </c>
      <c r="I94" s="1347">
        <f t="shared" si="57"/>
        <v>0</v>
      </c>
      <c r="J94" s="1347">
        <f t="shared" si="57"/>
        <v>0</v>
      </c>
      <c r="K94" s="1347">
        <f t="shared" si="57"/>
        <v>0</v>
      </c>
      <c r="L94" s="1347">
        <f t="shared" si="57"/>
        <v>0</v>
      </c>
      <c r="M94" s="1347">
        <f t="shared" si="57"/>
        <v>0</v>
      </c>
      <c r="N94" s="1347">
        <f t="shared" si="57"/>
        <v>0</v>
      </c>
      <c r="O94" s="1347">
        <f t="shared" si="57"/>
        <v>0</v>
      </c>
      <c r="P94" s="1347">
        <f t="shared" si="57"/>
        <v>0</v>
      </c>
      <c r="Q94" s="1347">
        <f t="shared" si="57"/>
        <v>0</v>
      </c>
      <c r="R94" s="1347">
        <f t="shared" si="57"/>
        <v>0</v>
      </c>
      <c r="S94" s="1347">
        <f t="shared" si="57"/>
        <v>0</v>
      </c>
      <c r="T94" s="1347">
        <f t="shared" si="57"/>
        <v>0</v>
      </c>
      <c r="U94" s="1347">
        <f t="shared" si="57"/>
        <v>0</v>
      </c>
      <c r="V94" s="1347">
        <f t="shared" si="57"/>
        <v>0</v>
      </c>
      <c r="W94" s="1347">
        <f t="shared" si="57"/>
        <v>0</v>
      </c>
      <c r="X94" s="1347">
        <f t="shared" si="57"/>
        <v>0</v>
      </c>
      <c r="Y94" s="1347">
        <f t="shared" si="57"/>
        <v>0</v>
      </c>
      <c r="Z94" s="1347">
        <f t="shared" si="57"/>
        <v>0</v>
      </c>
      <c r="AA94" s="1347">
        <f t="shared" si="57"/>
        <v>0</v>
      </c>
      <c r="AB94" s="1347">
        <f t="shared" si="57"/>
        <v>0</v>
      </c>
      <c r="AC94" s="1347">
        <f t="shared" si="57"/>
        <v>0</v>
      </c>
      <c r="AD94" s="1347">
        <f t="shared" si="57"/>
        <v>0</v>
      </c>
      <c r="AE94" s="1347">
        <f t="shared" si="57"/>
        <v>0</v>
      </c>
      <c r="AF94" s="1357"/>
      <c r="AG94" s="101">
        <f t="shared" si="48"/>
        <v>0</v>
      </c>
      <c r="AH94" s="101">
        <f t="shared" si="46"/>
        <v>0</v>
      </c>
      <c r="AI94" s="101">
        <f t="shared" si="47"/>
        <v>0</v>
      </c>
    </row>
    <row r="95" spans="1:35" s="102" customFormat="1" ht="18.75" customHeight="1" x14ac:dyDescent="0.3">
      <c r="A95" s="1339" t="s">
        <v>27</v>
      </c>
      <c r="B95" s="1347">
        <f t="shared" si="56"/>
        <v>0</v>
      </c>
      <c r="C95" s="1311">
        <f t="shared" si="56"/>
        <v>0</v>
      </c>
      <c r="D95" s="1311">
        <f t="shared" si="56"/>
        <v>0</v>
      </c>
      <c r="E95" s="1311">
        <f>I95+K95+M95+O95+Q95+S95+U95+W95</f>
        <v>0</v>
      </c>
      <c r="F95" s="1311" t="e">
        <f>E95/B95*100</f>
        <v>#DIV/0!</v>
      </c>
      <c r="G95" s="1311" t="e">
        <f>E95/C95*100</f>
        <v>#DIV/0!</v>
      </c>
      <c r="H95" s="1347">
        <f t="shared" si="57"/>
        <v>0</v>
      </c>
      <c r="I95" s="1347">
        <f t="shared" si="57"/>
        <v>0</v>
      </c>
      <c r="J95" s="1347">
        <f t="shared" si="57"/>
        <v>0</v>
      </c>
      <c r="K95" s="1347">
        <f t="shared" si="57"/>
        <v>0</v>
      </c>
      <c r="L95" s="1347">
        <f t="shared" si="57"/>
        <v>0</v>
      </c>
      <c r="M95" s="1347">
        <f t="shared" si="57"/>
        <v>0</v>
      </c>
      <c r="N95" s="1347">
        <f t="shared" si="57"/>
        <v>0</v>
      </c>
      <c r="O95" s="1347">
        <f t="shared" si="57"/>
        <v>0</v>
      </c>
      <c r="P95" s="1347">
        <f t="shared" si="57"/>
        <v>0</v>
      </c>
      <c r="Q95" s="1347">
        <f t="shared" si="57"/>
        <v>0</v>
      </c>
      <c r="R95" s="1347">
        <f t="shared" si="57"/>
        <v>0</v>
      </c>
      <c r="S95" s="1347">
        <f t="shared" si="57"/>
        <v>0</v>
      </c>
      <c r="T95" s="1347">
        <f t="shared" si="57"/>
        <v>0</v>
      </c>
      <c r="U95" s="1347">
        <f t="shared" si="57"/>
        <v>0</v>
      </c>
      <c r="V95" s="1347">
        <f t="shared" si="57"/>
        <v>0</v>
      </c>
      <c r="W95" s="1347">
        <f t="shared" si="57"/>
        <v>0</v>
      </c>
      <c r="X95" s="1347">
        <f t="shared" si="57"/>
        <v>0</v>
      </c>
      <c r="Y95" s="1347">
        <f t="shared" si="57"/>
        <v>0</v>
      </c>
      <c r="Z95" s="1347">
        <f t="shared" si="57"/>
        <v>0</v>
      </c>
      <c r="AA95" s="1347">
        <f t="shared" si="57"/>
        <v>0</v>
      </c>
      <c r="AB95" s="1347">
        <f t="shared" si="57"/>
        <v>0</v>
      </c>
      <c r="AC95" s="1347">
        <f t="shared" si="57"/>
        <v>0</v>
      </c>
      <c r="AD95" s="1347">
        <f t="shared" si="57"/>
        <v>0</v>
      </c>
      <c r="AE95" s="1347">
        <f t="shared" si="57"/>
        <v>0</v>
      </c>
      <c r="AF95" s="1357"/>
      <c r="AG95" s="101">
        <f t="shared" si="48"/>
        <v>0</v>
      </c>
      <c r="AH95" s="101">
        <f t="shared" si="46"/>
        <v>0</v>
      </c>
      <c r="AI95" s="101">
        <f t="shared" si="47"/>
        <v>0</v>
      </c>
    </row>
    <row r="96" spans="1:35" s="102" customFormat="1" ht="18.75" customHeight="1" x14ac:dyDescent="0.3">
      <c r="A96" s="1339" t="s">
        <v>28</v>
      </c>
      <c r="B96" s="1347">
        <f t="shared" si="56"/>
        <v>3216.8960000000002</v>
      </c>
      <c r="C96" s="1311">
        <f>C103+C109+C115</f>
        <v>3216.8960000000002</v>
      </c>
      <c r="D96" s="1311">
        <f t="shared" si="56"/>
        <v>3210.3160000000003</v>
      </c>
      <c r="E96" s="1311">
        <f>E103+E109+E115</f>
        <v>3210.3160000000003</v>
      </c>
      <c r="F96" s="1311">
        <f>E96/B96*100</f>
        <v>99.795454997612609</v>
      </c>
      <c r="G96" s="1311">
        <f>E96/C96*100</f>
        <v>99.795454997612609</v>
      </c>
      <c r="H96" s="1347">
        <f t="shared" si="57"/>
        <v>129.5</v>
      </c>
      <c r="I96" s="1347">
        <f t="shared" si="57"/>
        <v>129.5</v>
      </c>
      <c r="J96" s="1347">
        <f t="shared" si="57"/>
        <v>230.57499999999999</v>
      </c>
      <c r="K96" s="1347">
        <f t="shared" si="57"/>
        <v>221.75</v>
      </c>
      <c r="L96" s="1347">
        <f t="shared" si="57"/>
        <v>723.37</v>
      </c>
      <c r="M96" s="1347">
        <f t="shared" si="57"/>
        <v>582.29499999999996</v>
      </c>
      <c r="N96" s="1347">
        <f t="shared" si="57"/>
        <v>1272.25</v>
      </c>
      <c r="O96" s="1347">
        <f t="shared" si="57"/>
        <v>799.17600000000004</v>
      </c>
      <c r="P96" s="1347">
        <f t="shared" si="57"/>
        <v>111</v>
      </c>
      <c r="Q96" s="1347">
        <f t="shared" si="57"/>
        <v>214</v>
      </c>
      <c r="R96" s="1347">
        <f t="shared" si="57"/>
        <v>176</v>
      </c>
      <c r="S96" s="1347">
        <f t="shared" si="57"/>
        <v>353.6</v>
      </c>
      <c r="T96" s="1347">
        <f t="shared" si="57"/>
        <v>55.05</v>
      </c>
      <c r="U96" s="1347">
        <f t="shared" si="57"/>
        <v>137.4</v>
      </c>
      <c r="V96" s="1347">
        <f t="shared" si="57"/>
        <v>29.01</v>
      </c>
      <c r="W96" s="1347">
        <f t="shared" si="57"/>
        <v>0</v>
      </c>
      <c r="X96" s="1347">
        <f t="shared" si="57"/>
        <v>27.524999999999999</v>
      </c>
      <c r="Y96" s="1347">
        <f t="shared" si="57"/>
        <v>316.55900000000003</v>
      </c>
      <c r="Z96" s="1347">
        <f t="shared" si="57"/>
        <v>222.98</v>
      </c>
      <c r="AA96" s="1347">
        <f t="shared" si="57"/>
        <v>0.67600000000000005</v>
      </c>
      <c r="AB96" s="1347">
        <f t="shared" si="57"/>
        <v>0</v>
      </c>
      <c r="AC96" s="1347">
        <f t="shared" si="57"/>
        <v>25</v>
      </c>
      <c r="AD96" s="1347">
        <f t="shared" si="57"/>
        <v>239.636</v>
      </c>
      <c r="AE96" s="1347">
        <f t="shared" si="57"/>
        <v>430.36</v>
      </c>
      <c r="AF96" s="1357"/>
      <c r="AG96" s="101">
        <f t="shared" si="48"/>
        <v>3216.8960000000002</v>
      </c>
      <c r="AH96" s="101">
        <f t="shared" si="46"/>
        <v>2697.7449999999999</v>
      </c>
      <c r="AI96" s="101">
        <f t="shared" si="47"/>
        <v>2437.721</v>
      </c>
    </row>
    <row r="97" spans="1:35" s="102" customFormat="1" ht="18.75" customHeight="1" x14ac:dyDescent="0.3">
      <c r="A97" s="956" t="s">
        <v>30</v>
      </c>
      <c r="B97" s="1347">
        <f t="shared" si="56"/>
        <v>0</v>
      </c>
      <c r="C97" s="1311">
        <f t="shared" si="56"/>
        <v>0</v>
      </c>
      <c r="D97" s="1311">
        <f t="shared" si="56"/>
        <v>0</v>
      </c>
      <c r="E97" s="1311">
        <f>I97+K97+M97+O97+Q97+S97+U97+W97</f>
        <v>0</v>
      </c>
      <c r="F97" s="1347" t="e">
        <f>E97/B97*100</f>
        <v>#DIV/0!</v>
      </c>
      <c r="G97" s="1347" t="e">
        <f>E97/C97*100</f>
        <v>#DIV/0!</v>
      </c>
      <c r="H97" s="1347">
        <f t="shared" si="57"/>
        <v>0</v>
      </c>
      <c r="I97" s="1347">
        <f t="shared" si="57"/>
        <v>0</v>
      </c>
      <c r="J97" s="1347">
        <f t="shared" si="57"/>
        <v>0</v>
      </c>
      <c r="K97" s="1347">
        <f t="shared" si="57"/>
        <v>0</v>
      </c>
      <c r="L97" s="1347">
        <f t="shared" si="57"/>
        <v>0</v>
      </c>
      <c r="M97" s="1347">
        <f t="shared" si="57"/>
        <v>0</v>
      </c>
      <c r="N97" s="1347">
        <f t="shared" si="57"/>
        <v>0</v>
      </c>
      <c r="O97" s="1347">
        <f t="shared" si="57"/>
        <v>0</v>
      </c>
      <c r="P97" s="1347">
        <f t="shared" si="57"/>
        <v>0</v>
      </c>
      <c r="Q97" s="1347">
        <f t="shared" si="57"/>
        <v>0</v>
      </c>
      <c r="R97" s="1347">
        <f t="shared" si="57"/>
        <v>0</v>
      </c>
      <c r="S97" s="1347">
        <f t="shared" si="57"/>
        <v>0</v>
      </c>
      <c r="T97" s="1347">
        <f t="shared" si="57"/>
        <v>0</v>
      </c>
      <c r="U97" s="1347">
        <f t="shared" si="57"/>
        <v>0</v>
      </c>
      <c r="V97" s="1347">
        <f t="shared" si="57"/>
        <v>0</v>
      </c>
      <c r="W97" s="1347">
        <f t="shared" si="57"/>
        <v>0</v>
      </c>
      <c r="X97" s="1347">
        <f t="shared" si="57"/>
        <v>0</v>
      </c>
      <c r="Y97" s="1347">
        <f t="shared" si="57"/>
        <v>0</v>
      </c>
      <c r="Z97" s="1347">
        <f t="shared" si="57"/>
        <v>0</v>
      </c>
      <c r="AA97" s="1347">
        <f t="shared" si="57"/>
        <v>0</v>
      </c>
      <c r="AB97" s="1347">
        <f t="shared" si="57"/>
        <v>0</v>
      </c>
      <c r="AC97" s="1347">
        <f t="shared" si="57"/>
        <v>0</v>
      </c>
      <c r="AD97" s="1347">
        <f t="shared" si="57"/>
        <v>0</v>
      </c>
      <c r="AE97" s="1347">
        <f t="shared" si="57"/>
        <v>0</v>
      </c>
      <c r="AF97" s="1357"/>
      <c r="AG97" s="101">
        <f t="shared" si="48"/>
        <v>0</v>
      </c>
      <c r="AH97" s="101">
        <f t="shared" si="46"/>
        <v>0</v>
      </c>
      <c r="AI97" s="101">
        <f t="shared" si="47"/>
        <v>0</v>
      </c>
    </row>
    <row r="98" spans="1:35" s="102" customFormat="1" ht="18.75" customHeight="1" x14ac:dyDescent="0.3">
      <c r="A98" s="959" t="s">
        <v>136</v>
      </c>
      <c r="B98" s="1352"/>
      <c r="C98" s="1352"/>
      <c r="D98" s="1352"/>
      <c r="E98" s="1352"/>
      <c r="F98" s="1352"/>
      <c r="G98" s="1352"/>
      <c r="H98" s="1361"/>
      <c r="I98" s="1361"/>
      <c r="J98" s="1361"/>
      <c r="K98" s="1361"/>
      <c r="L98" s="1361"/>
      <c r="M98" s="1361"/>
      <c r="N98" s="1361"/>
      <c r="O98" s="1361"/>
      <c r="P98" s="1361"/>
      <c r="Q98" s="1361"/>
      <c r="R98" s="1361"/>
      <c r="S98" s="1361"/>
      <c r="T98" s="1361"/>
      <c r="U98" s="1361"/>
      <c r="V98" s="1361"/>
      <c r="W98" s="1361"/>
      <c r="X98" s="1361"/>
      <c r="Y98" s="1361"/>
      <c r="Z98" s="1361"/>
      <c r="AA98" s="1361"/>
      <c r="AB98" s="1361"/>
      <c r="AC98" s="1361"/>
      <c r="AD98" s="1361"/>
      <c r="AE98" s="1361"/>
      <c r="AF98" s="1357"/>
      <c r="AG98" s="101">
        <f t="shared" si="48"/>
        <v>0</v>
      </c>
      <c r="AH98" s="101">
        <f t="shared" si="46"/>
        <v>0</v>
      </c>
      <c r="AI98" s="101">
        <f t="shared" si="47"/>
        <v>0</v>
      </c>
    </row>
    <row r="99" spans="1:35" s="102" customFormat="1" ht="81" customHeight="1" x14ac:dyDescent="0.3">
      <c r="A99" s="952" t="s">
        <v>137</v>
      </c>
      <c r="B99" s="1352"/>
      <c r="C99" s="1352"/>
      <c r="D99" s="1352"/>
      <c r="E99" s="1352"/>
      <c r="F99" s="1352"/>
      <c r="G99" s="1352"/>
      <c r="H99" s="1361"/>
      <c r="I99" s="1361"/>
      <c r="J99" s="1361"/>
      <c r="K99" s="1361"/>
      <c r="L99" s="1361"/>
      <c r="M99" s="1361"/>
      <c r="N99" s="1361"/>
      <c r="O99" s="1361"/>
      <c r="P99" s="1361"/>
      <c r="Q99" s="1361"/>
      <c r="R99" s="1361"/>
      <c r="S99" s="1361"/>
      <c r="T99" s="1361"/>
      <c r="U99" s="1361"/>
      <c r="V99" s="1361"/>
      <c r="W99" s="1361"/>
      <c r="X99" s="1361"/>
      <c r="Y99" s="1361"/>
      <c r="Z99" s="1361"/>
      <c r="AA99" s="1361"/>
      <c r="AB99" s="1361"/>
      <c r="AC99" s="1361"/>
      <c r="AD99" s="1361"/>
      <c r="AE99" s="1361"/>
      <c r="AF99" s="1307" t="s">
        <v>832</v>
      </c>
      <c r="AG99" s="101">
        <f t="shared" si="48"/>
        <v>0</v>
      </c>
      <c r="AH99" s="101">
        <f t="shared" si="46"/>
        <v>0</v>
      </c>
      <c r="AI99" s="101">
        <f t="shared" si="47"/>
        <v>0</v>
      </c>
    </row>
    <row r="100" spans="1:35" s="100" customFormat="1" ht="17.399999999999999" x14ac:dyDescent="0.3">
      <c r="A100" s="1335" t="s">
        <v>26</v>
      </c>
      <c r="B100" s="1336">
        <f>B101+B102+B103</f>
        <v>3216.8960000000002</v>
      </c>
      <c r="C100" s="1336">
        <f>C101+C102+C103</f>
        <v>3216.8960000000002</v>
      </c>
      <c r="D100" s="1336">
        <f>D101+D102+D103</f>
        <v>3210.3160000000003</v>
      </c>
      <c r="E100" s="1336">
        <f>E101+E102+E103</f>
        <v>3210.3160000000003</v>
      </c>
      <c r="F100" s="1336">
        <f>E100/B100*100</f>
        <v>99.795454997612609</v>
      </c>
      <c r="G100" s="1336">
        <f>E100/C100*100</f>
        <v>99.795454997612609</v>
      </c>
      <c r="H100" s="1337">
        <f t="shared" ref="H100:AE100" si="58">H101+H102+H103</f>
        <v>129.5</v>
      </c>
      <c r="I100" s="1337">
        <f t="shared" si="58"/>
        <v>129.5</v>
      </c>
      <c r="J100" s="1337">
        <f t="shared" si="58"/>
        <v>230.57499999999999</v>
      </c>
      <c r="K100" s="1337">
        <f t="shared" si="58"/>
        <v>221.75</v>
      </c>
      <c r="L100" s="1337">
        <f t="shared" si="58"/>
        <v>723.37</v>
      </c>
      <c r="M100" s="1337">
        <f t="shared" si="58"/>
        <v>582.29499999999996</v>
      </c>
      <c r="N100" s="1337">
        <f t="shared" si="58"/>
        <v>1272.25</v>
      </c>
      <c r="O100" s="1337">
        <f t="shared" si="58"/>
        <v>799.17600000000004</v>
      </c>
      <c r="P100" s="1337">
        <f t="shared" si="58"/>
        <v>111</v>
      </c>
      <c r="Q100" s="1337">
        <f t="shared" si="58"/>
        <v>214</v>
      </c>
      <c r="R100" s="1337">
        <f t="shared" si="58"/>
        <v>176</v>
      </c>
      <c r="S100" s="1337">
        <f t="shared" si="58"/>
        <v>353.6</v>
      </c>
      <c r="T100" s="1337">
        <f t="shared" si="58"/>
        <v>55.05</v>
      </c>
      <c r="U100" s="1337">
        <f t="shared" si="58"/>
        <v>137.4</v>
      </c>
      <c r="V100" s="1337">
        <f t="shared" si="58"/>
        <v>29.01</v>
      </c>
      <c r="W100" s="1337">
        <f t="shared" si="58"/>
        <v>0</v>
      </c>
      <c r="X100" s="1337">
        <f t="shared" si="58"/>
        <v>27.524999999999999</v>
      </c>
      <c r="Y100" s="1337">
        <f t="shared" si="58"/>
        <v>316.55900000000003</v>
      </c>
      <c r="Z100" s="1337">
        <f t="shared" si="58"/>
        <v>222.98</v>
      </c>
      <c r="AA100" s="1337">
        <f t="shared" si="58"/>
        <v>0.67600000000000005</v>
      </c>
      <c r="AB100" s="1337">
        <f t="shared" si="58"/>
        <v>0</v>
      </c>
      <c r="AC100" s="1337">
        <f t="shared" si="58"/>
        <v>25</v>
      </c>
      <c r="AD100" s="1337">
        <f t="shared" si="58"/>
        <v>239.636</v>
      </c>
      <c r="AE100" s="1337">
        <f t="shared" si="58"/>
        <v>430.36</v>
      </c>
      <c r="AF100" s="1338"/>
      <c r="AG100" s="101">
        <f t="shared" si="48"/>
        <v>3216.8960000000002</v>
      </c>
      <c r="AH100" s="101">
        <f t="shared" si="46"/>
        <v>2697.7449999999999</v>
      </c>
      <c r="AI100" s="101">
        <f t="shared" si="47"/>
        <v>2437.721</v>
      </c>
    </row>
    <row r="101" spans="1:35" s="100" customFormat="1" ht="18.75" customHeight="1" x14ac:dyDescent="0.3">
      <c r="A101" s="1339" t="s">
        <v>29</v>
      </c>
      <c r="B101" s="1311">
        <f>H101+J101+L101+N101+P101+R101+T101+V101+X101+Z101+AB101+AD101</f>
        <v>0</v>
      </c>
      <c r="C101" s="1311">
        <f t="shared" ref="C101:C104" si="59">H101+J101+L101+N101+P101+R101+T101+V101+X101+Z101+AB101+AD101</f>
        <v>0</v>
      </c>
      <c r="D101" s="1311">
        <v>0</v>
      </c>
      <c r="E101" s="1311">
        <f t="shared" ref="E101:E104" si="60">I101+K101+M101+O101+Q101+S101+U101+W101+Y101+AA101+AC101+AE101</f>
        <v>0</v>
      </c>
      <c r="F101" s="1311" t="e">
        <f>E101/B101*100</f>
        <v>#DIV/0!</v>
      </c>
      <c r="G101" s="1311" t="e">
        <f>E101/C101*100</f>
        <v>#DIV/0!</v>
      </c>
      <c r="H101" s="1340"/>
      <c r="I101" s="1340"/>
      <c r="J101" s="1340"/>
      <c r="K101" s="1340"/>
      <c r="L101" s="1340"/>
      <c r="M101" s="1340"/>
      <c r="N101" s="1340"/>
      <c r="O101" s="1340"/>
      <c r="P101" s="1340"/>
      <c r="Q101" s="1340"/>
      <c r="R101" s="1340"/>
      <c r="S101" s="1340"/>
      <c r="T101" s="1340"/>
      <c r="U101" s="1340"/>
      <c r="V101" s="1340"/>
      <c r="W101" s="1340"/>
      <c r="X101" s="1340"/>
      <c r="Y101" s="1340"/>
      <c r="Z101" s="1340"/>
      <c r="AA101" s="1340"/>
      <c r="AB101" s="1340"/>
      <c r="AC101" s="1340"/>
      <c r="AD101" s="1340"/>
      <c r="AE101" s="1340"/>
      <c r="AF101" s="1342"/>
      <c r="AG101" s="101">
        <f t="shared" si="48"/>
        <v>0</v>
      </c>
      <c r="AH101" s="101">
        <f t="shared" si="46"/>
        <v>0</v>
      </c>
      <c r="AI101" s="101">
        <f t="shared" si="47"/>
        <v>0</v>
      </c>
    </row>
    <row r="102" spans="1:35" s="100" customFormat="1" ht="18.75" customHeight="1" x14ac:dyDescent="0.3">
      <c r="A102" s="1339" t="s">
        <v>27</v>
      </c>
      <c r="B102" s="1311">
        <f>H102+J102+L102+N102+P102+R102+V102+X102+Z102+AB102+AD102+T102</f>
        <v>0</v>
      </c>
      <c r="C102" s="1311">
        <f t="shared" si="59"/>
        <v>0</v>
      </c>
      <c r="D102" s="1311">
        <v>0</v>
      </c>
      <c r="E102" s="1311">
        <f t="shared" si="60"/>
        <v>0</v>
      </c>
      <c r="F102" s="1311" t="e">
        <f>E102/B102*100</f>
        <v>#DIV/0!</v>
      </c>
      <c r="G102" s="1311" t="e">
        <f>E102/C102*100</f>
        <v>#DIV/0!</v>
      </c>
      <c r="H102" s="1340"/>
      <c r="I102" s="1340"/>
      <c r="J102" s="1340"/>
      <c r="K102" s="1340"/>
      <c r="L102" s="1340"/>
      <c r="M102" s="1340"/>
      <c r="N102" s="1340"/>
      <c r="O102" s="1340"/>
      <c r="P102" s="1340"/>
      <c r="Q102" s="1340"/>
      <c r="R102" s="1340"/>
      <c r="S102" s="1340"/>
      <c r="T102" s="1340"/>
      <c r="U102" s="1340"/>
      <c r="V102" s="1340"/>
      <c r="W102" s="1340"/>
      <c r="X102" s="1340"/>
      <c r="Y102" s="1340"/>
      <c r="Z102" s="1340"/>
      <c r="AA102" s="1340"/>
      <c r="AB102" s="1340"/>
      <c r="AC102" s="1340"/>
      <c r="AD102" s="1340"/>
      <c r="AE102" s="1340"/>
      <c r="AF102" s="1342"/>
      <c r="AG102" s="101">
        <f t="shared" si="48"/>
        <v>0</v>
      </c>
      <c r="AH102" s="101">
        <f t="shared" si="46"/>
        <v>0</v>
      </c>
      <c r="AI102" s="101">
        <f t="shared" si="47"/>
        <v>0</v>
      </c>
    </row>
    <row r="103" spans="1:35" s="100" customFormat="1" ht="18.75" customHeight="1" x14ac:dyDescent="0.3">
      <c r="A103" s="1339" t="s">
        <v>28</v>
      </c>
      <c r="B103" s="1311">
        <f>H103+J103+L103+N103+P103+R103+T103+V103+X103+Z103+AB103+AD103</f>
        <v>3216.8960000000002</v>
      </c>
      <c r="C103" s="1311">
        <f t="shared" si="59"/>
        <v>3216.8960000000002</v>
      </c>
      <c r="D103" s="1311">
        <f>E103</f>
        <v>3210.3160000000003</v>
      </c>
      <c r="E103" s="1311">
        <f t="shared" si="60"/>
        <v>3210.3160000000003</v>
      </c>
      <c r="F103" s="1311">
        <f>E103/B103*100</f>
        <v>99.795454997612609</v>
      </c>
      <c r="G103" s="1311">
        <f>E103/C103*100</f>
        <v>99.795454997612609</v>
      </c>
      <c r="H103" s="1340">
        <v>129.5</v>
      </c>
      <c r="I103" s="1340">
        <v>129.5</v>
      </c>
      <c r="J103" s="1340">
        <v>230.57499999999999</v>
      </c>
      <c r="K103" s="1340">
        <v>221.75</v>
      </c>
      <c r="L103" s="1340">
        <v>723.37</v>
      </c>
      <c r="M103" s="1340">
        <v>582.29499999999996</v>
      </c>
      <c r="N103" s="1340">
        <v>1272.25</v>
      </c>
      <c r="O103" s="1340">
        <v>799.17600000000004</v>
      </c>
      <c r="P103" s="1340">
        <v>111</v>
      </c>
      <c r="Q103" s="1340">
        <v>214</v>
      </c>
      <c r="R103" s="1340">
        <v>176</v>
      </c>
      <c r="S103" s="1340">
        <v>353.6</v>
      </c>
      <c r="T103" s="1340">
        <v>55.05</v>
      </c>
      <c r="U103" s="1340">
        <v>137.4</v>
      </c>
      <c r="V103" s="1340">
        <v>29.01</v>
      </c>
      <c r="W103" s="1340">
        <v>0</v>
      </c>
      <c r="X103" s="1340">
        <v>27.524999999999999</v>
      </c>
      <c r="Y103" s="1340">
        <v>316.55900000000003</v>
      </c>
      <c r="Z103" s="1340">
        <v>222.98</v>
      </c>
      <c r="AA103" s="1340">
        <v>0.67600000000000005</v>
      </c>
      <c r="AB103" s="1340"/>
      <c r="AC103" s="1340">
        <v>25</v>
      </c>
      <c r="AD103" s="1340">
        <v>239.636</v>
      </c>
      <c r="AE103" s="1340">
        <v>430.36</v>
      </c>
      <c r="AF103" s="1342"/>
      <c r="AG103" s="101">
        <f t="shared" si="48"/>
        <v>3216.8960000000002</v>
      </c>
      <c r="AH103" s="101">
        <f t="shared" si="46"/>
        <v>2697.7449999999999</v>
      </c>
      <c r="AI103" s="101">
        <f t="shared" si="47"/>
        <v>2437.721</v>
      </c>
    </row>
    <row r="104" spans="1:35" s="100" customFormat="1" ht="18.75" customHeight="1" x14ac:dyDescent="0.3">
      <c r="A104" s="956" t="s">
        <v>30</v>
      </c>
      <c r="B104" s="1311">
        <f>H104+J104+L104+N104+P104+R104+V104+X104+Z104+AB104+AD104+T104</f>
        <v>0</v>
      </c>
      <c r="C104" s="1311">
        <f t="shared" si="59"/>
        <v>0</v>
      </c>
      <c r="D104" s="1311">
        <v>0</v>
      </c>
      <c r="E104" s="1311">
        <f t="shared" si="60"/>
        <v>0</v>
      </c>
      <c r="F104" s="1347" t="e">
        <f>E104/B104*100</f>
        <v>#DIV/0!</v>
      </c>
      <c r="G104" s="1347" t="e">
        <f>E104/C104*100</f>
        <v>#DIV/0!</v>
      </c>
      <c r="H104" s="1340"/>
      <c r="I104" s="1340"/>
      <c r="J104" s="1340"/>
      <c r="K104" s="1340"/>
      <c r="L104" s="1340"/>
      <c r="M104" s="1340"/>
      <c r="N104" s="1340"/>
      <c r="O104" s="1340"/>
      <c r="P104" s="1340"/>
      <c r="Q104" s="1340"/>
      <c r="R104" s="1340"/>
      <c r="S104" s="1340"/>
      <c r="T104" s="1340"/>
      <c r="U104" s="1340"/>
      <c r="V104" s="1340"/>
      <c r="W104" s="1340"/>
      <c r="X104" s="1340"/>
      <c r="Y104" s="1340"/>
      <c r="Z104" s="1340"/>
      <c r="AA104" s="1340"/>
      <c r="AB104" s="1340"/>
      <c r="AC104" s="1340"/>
      <c r="AD104" s="1340"/>
      <c r="AE104" s="1340"/>
      <c r="AF104" s="1342"/>
      <c r="AG104" s="101">
        <f t="shared" si="48"/>
        <v>0</v>
      </c>
      <c r="AH104" s="101">
        <f t="shared" si="46"/>
        <v>0</v>
      </c>
      <c r="AI104" s="101">
        <f t="shared" si="47"/>
        <v>0</v>
      </c>
    </row>
    <row r="105" spans="1:35" s="100" customFormat="1" ht="18.75" customHeight="1" x14ac:dyDescent="0.3">
      <c r="A105" s="1339" t="s">
        <v>138</v>
      </c>
      <c r="B105" s="1311"/>
      <c r="C105" s="1311"/>
      <c r="D105" s="1311"/>
      <c r="E105" s="1311"/>
      <c r="F105" s="1311"/>
      <c r="G105" s="1311"/>
      <c r="H105" s="1340"/>
      <c r="I105" s="1340"/>
      <c r="J105" s="1340"/>
      <c r="K105" s="1340"/>
      <c r="L105" s="1340"/>
      <c r="M105" s="1340"/>
      <c r="N105" s="1340"/>
      <c r="O105" s="1340"/>
      <c r="P105" s="1340"/>
      <c r="Q105" s="1340"/>
      <c r="R105" s="1340"/>
      <c r="S105" s="1340"/>
      <c r="T105" s="1340"/>
      <c r="U105" s="1340"/>
      <c r="V105" s="1340"/>
      <c r="W105" s="1340"/>
      <c r="X105" s="1340"/>
      <c r="Y105" s="1340"/>
      <c r="Z105" s="1340"/>
      <c r="AA105" s="1340"/>
      <c r="AB105" s="1340"/>
      <c r="AC105" s="1340"/>
      <c r="AD105" s="1340"/>
      <c r="AE105" s="1340"/>
      <c r="AF105" s="1342"/>
      <c r="AG105" s="101">
        <f t="shared" si="48"/>
        <v>0</v>
      </c>
      <c r="AH105" s="101">
        <f t="shared" si="46"/>
        <v>0</v>
      </c>
      <c r="AI105" s="101">
        <f t="shared" si="47"/>
        <v>0</v>
      </c>
    </row>
    <row r="106" spans="1:35" s="100" customFormat="1" ht="18.75" customHeight="1" x14ac:dyDescent="0.3">
      <c r="A106" s="1335" t="s">
        <v>26</v>
      </c>
      <c r="B106" s="1336">
        <f>B107+B108+B109</f>
        <v>0</v>
      </c>
      <c r="C106" s="1336">
        <f>C107+C108+C109</f>
        <v>0</v>
      </c>
      <c r="D106" s="1336">
        <f>D107+D108+D109</f>
        <v>0</v>
      </c>
      <c r="E106" s="1336">
        <f>E107+E108+E109</f>
        <v>0</v>
      </c>
      <c r="F106" s="1336" t="e">
        <f>E106/B106*100</f>
        <v>#DIV/0!</v>
      </c>
      <c r="G106" s="1336" t="e">
        <f>E106/C106*100</f>
        <v>#DIV/0!</v>
      </c>
      <c r="H106" s="1337">
        <f t="shared" ref="H106:AD106" si="61">H107+H108+H109</f>
        <v>0</v>
      </c>
      <c r="I106" s="1337"/>
      <c r="J106" s="1337">
        <f t="shared" si="61"/>
        <v>0</v>
      </c>
      <c r="K106" s="1337"/>
      <c r="L106" s="1337">
        <f t="shared" si="61"/>
        <v>0</v>
      </c>
      <c r="M106" s="1337"/>
      <c r="N106" s="1337">
        <f t="shared" si="61"/>
        <v>0</v>
      </c>
      <c r="O106" s="1337"/>
      <c r="P106" s="1337">
        <f t="shared" si="61"/>
        <v>0</v>
      </c>
      <c r="Q106" s="1337"/>
      <c r="R106" s="1337">
        <f t="shared" si="61"/>
        <v>0</v>
      </c>
      <c r="S106" s="1337"/>
      <c r="T106" s="1337">
        <f t="shared" si="61"/>
        <v>0</v>
      </c>
      <c r="U106" s="1337"/>
      <c r="V106" s="1337">
        <f t="shared" si="61"/>
        <v>0</v>
      </c>
      <c r="W106" s="1337"/>
      <c r="X106" s="1337">
        <f t="shared" si="61"/>
        <v>0</v>
      </c>
      <c r="Y106" s="1337"/>
      <c r="Z106" s="1337">
        <f t="shared" si="61"/>
        <v>0</v>
      </c>
      <c r="AA106" s="1337"/>
      <c r="AB106" s="1337">
        <f t="shared" si="61"/>
        <v>0</v>
      </c>
      <c r="AC106" s="1337"/>
      <c r="AD106" s="1337">
        <f t="shared" si="61"/>
        <v>0</v>
      </c>
      <c r="AE106" s="1337"/>
      <c r="AF106" s="1342"/>
      <c r="AG106" s="101">
        <f t="shared" si="48"/>
        <v>0</v>
      </c>
      <c r="AH106" s="101">
        <f t="shared" si="46"/>
        <v>0</v>
      </c>
      <c r="AI106" s="101">
        <f t="shared" si="47"/>
        <v>0</v>
      </c>
    </row>
    <row r="107" spans="1:35" s="100" customFormat="1" ht="18.75" customHeight="1" x14ac:dyDescent="0.3">
      <c r="A107" s="1339" t="s">
        <v>29</v>
      </c>
      <c r="B107" s="1311">
        <f>H107+J107+L107+N107+P107+R107+T107+V107+X107+Z107+AB107+AD107</f>
        <v>0</v>
      </c>
      <c r="C107" s="1311">
        <f t="shared" ref="C107:C110" si="62">H107+J107+L107+N107+P107+R107+T107+V107+X107+Z107+AB107+AD107</f>
        <v>0</v>
      </c>
      <c r="D107" s="1311">
        <v>0</v>
      </c>
      <c r="E107" s="1311">
        <f t="shared" ref="E107:E110" si="63">I107+K107+M107+O107+Q107+S107+U107+W107+Y107+AA107+AC107+AE107</f>
        <v>0</v>
      </c>
      <c r="F107" s="1311" t="e">
        <f>E107/B107*100</f>
        <v>#DIV/0!</v>
      </c>
      <c r="G107" s="1311" t="e">
        <f>E107/C107*100</f>
        <v>#DIV/0!</v>
      </c>
      <c r="H107" s="1340">
        <v>0</v>
      </c>
      <c r="I107" s="1340"/>
      <c r="J107" s="1340">
        <v>0</v>
      </c>
      <c r="K107" s="1340"/>
      <c r="L107" s="1340">
        <v>0</v>
      </c>
      <c r="M107" s="1340"/>
      <c r="N107" s="1340">
        <v>0</v>
      </c>
      <c r="O107" s="1340"/>
      <c r="P107" s="1340">
        <v>0</v>
      </c>
      <c r="Q107" s="1340"/>
      <c r="R107" s="1340">
        <v>0</v>
      </c>
      <c r="S107" s="1340"/>
      <c r="T107" s="1340">
        <v>0</v>
      </c>
      <c r="U107" s="1340"/>
      <c r="V107" s="1340">
        <v>0</v>
      </c>
      <c r="W107" s="1340"/>
      <c r="X107" s="1340">
        <v>0</v>
      </c>
      <c r="Y107" s="1340"/>
      <c r="Z107" s="1340">
        <v>0</v>
      </c>
      <c r="AA107" s="1340"/>
      <c r="AB107" s="1340">
        <v>0</v>
      </c>
      <c r="AC107" s="1340"/>
      <c r="AD107" s="1340">
        <v>0</v>
      </c>
      <c r="AE107" s="1340"/>
      <c r="AF107" s="1342"/>
      <c r="AG107" s="101">
        <f t="shared" si="48"/>
        <v>0</v>
      </c>
      <c r="AH107" s="101">
        <f t="shared" si="46"/>
        <v>0</v>
      </c>
      <c r="AI107" s="101">
        <f t="shared" si="47"/>
        <v>0</v>
      </c>
    </row>
    <row r="108" spans="1:35" s="100" customFormat="1" ht="18.75" customHeight="1" x14ac:dyDescent="0.3">
      <c r="A108" s="1339" t="s">
        <v>27</v>
      </c>
      <c r="B108" s="1311">
        <f>H108+J108+L108+N108+P108+R108+V108+X108+Z108+AB108+AD108+T108</f>
        <v>0</v>
      </c>
      <c r="C108" s="1311">
        <f t="shared" si="62"/>
        <v>0</v>
      </c>
      <c r="D108" s="1311">
        <v>0</v>
      </c>
      <c r="E108" s="1311">
        <f t="shared" si="63"/>
        <v>0</v>
      </c>
      <c r="F108" s="1311" t="e">
        <f>E108/B108*100</f>
        <v>#DIV/0!</v>
      </c>
      <c r="G108" s="1311" t="e">
        <f>E108/C108*100</f>
        <v>#DIV/0!</v>
      </c>
      <c r="H108" s="1340">
        <v>0</v>
      </c>
      <c r="I108" s="1340"/>
      <c r="J108" s="1340">
        <v>0</v>
      </c>
      <c r="K108" s="1340"/>
      <c r="L108" s="1340">
        <v>0</v>
      </c>
      <c r="M108" s="1340"/>
      <c r="N108" s="1340">
        <v>0</v>
      </c>
      <c r="O108" s="1340"/>
      <c r="P108" s="1340">
        <v>0</v>
      </c>
      <c r="Q108" s="1340"/>
      <c r="R108" s="1340">
        <v>0</v>
      </c>
      <c r="S108" s="1340"/>
      <c r="T108" s="1340">
        <v>0</v>
      </c>
      <c r="U108" s="1340"/>
      <c r="V108" s="1340">
        <v>0</v>
      </c>
      <c r="W108" s="1340"/>
      <c r="X108" s="1340">
        <v>0</v>
      </c>
      <c r="Y108" s="1340"/>
      <c r="Z108" s="1340">
        <v>0</v>
      </c>
      <c r="AA108" s="1340"/>
      <c r="AB108" s="1340">
        <v>0</v>
      </c>
      <c r="AC108" s="1340"/>
      <c r="AD108" s="1340">
        <v>0</v>
      </c>
      <c r="AE108" s="1340"/>
      <c r="AF108" s="1342"/>
      <c r="AG108" s="101">
        <f t="shared" si="48"/>
        <v>0</v>
      </c>
      <c r="AH108" s="101">
        <f t="shared" si="46"/>
        <v>0</v>
      </c>
      <c r="AI108" s="101">
        <f t="shared" si="47"/>
        <v>0</v>
      </c>
    </row>
    <row r="109" spans="1:35" s="100" customFormat="1" ht="18.75" customHeight="1" x14ac:dyDescent="0.3">
      <c r="A109" s="1339" t="s">
        <v>28</v>
      </c>
      <c r="B109" s="1311">
        <f>H109+J109+L109+N109+P109+R109+T109+V109+X109+Z109+AB109+AD109</f>
        <v>0</v>
      </c>
      <c r="C109" s="1311">
        <f t="shared" si="62"/>
        <v>0</v>
      </c>
      <c r="D109" s="1311">
        <f>E109</f>
        <v>0</v>
      </c>
      <c r="E109" s="1311">
        <f t="shared" si="63"/>
        <v>0</v>
      </c>
      <c r="F109" s="1311" t="e">
        <f>E109/B109*100</f>
        <v>#DIV/0!</v>
      </c>
      <c r="G109" s="1311" t="e">
        <f>E109/C109*100</f>
        <v>#DIV/0!</v>
      </c>
      <c r="H109" s="1340">
        <v>0</v>
      </c>
      <c r="I109" s="1340"/>
      <c r="J109" s="1340">
        <v>0</v>
      </c>
      <c r="K109" s="1340"/>
      <c r="L109" s="1340">
        <v>0</v>
      </c>
      <c r="M109" s="1340"/>
      <c r="N109" s="1340">
        <v>0</v>
      </c>
      <c r="O109" s="1340"/>
      <c r="P109" s="1340">
        <v>0</v>
      </c>
      <c r="Q109" s="1340"/>
      <c r="R109" s="1340">
        <v>0</v>
      </c>
      <c r="S109" s="1340"/>
      <c r="T109" s="1340">
        <v>0</v>
      </c>
      <c r="U109" s="1340"/>
      <c r="V109" s="1340">
        <v>0</v>
      </c>
      <c r="W109" s="1340"/>
      <c r="X109" s="1340">
        <v>0</v>
      </c>
      <c r="Y109" s="1340"/>
      <c r="Z109" s="1340">
        <v>0</v>
      </c>
      <c r="AA109" s="1340"/>
      <c r="AB109" s="1340">
        <v>0</v>
      </c>
      <c r="AC109" s="1340"/>
      <c r="AD109" s="1340">
        <v>0</v>
      </c>
      <c r="AE109" s="1340"/>
      <c r="AF109" s="1342"/>
      <c r="AG109" s="101">
        <f t="shared" si="48"/>
        <v>0</v>
      </c>
      <c r="AH109" s="101">
        <f t="shared" si="46"/>
        <v>0</v>
      </c>
      <c r="AI109" s="101">
        <f t="shared" si="47"/>
        <v>0</v>
      </c>
    </row>
    <row r="110" spans="1:35" s="100" customFormat="1" ht="18.75" customHeight="1" x14ac:dyDescent="0.3">
      <c r="A110" s="956" t="s">
        <v>30</v>
      </c>
      <c r="B110" s="1311">
        <f>H110+J110+L110+N110+P110+R110+V110+X110+Z110+AB110+AD110+T110</f>
        <v>0</v>
      </c>
      <c r="C110" s="1311">
        <f t="shared" si="62"/>
        <v>0</v>
      </c>
      <c r="D110" s="1311">
        <v>0</v>
      </c>
      <c r="E110" s="1311">
        <f t="shared" si="63"/>
        <v>0</v>
      </c>
      <c r="F110" s="1347" t="e">
        <f>E110/B110*100</f>
        <v>#DIV/0!</v>
      </c>
      <c r="G110" s="1347" t="e">
        <f>E110/C110*100</f>
        <v>#DIV/0!</v>
      </c>
      <c r="H110" s="1340">
        <v>0</v>
      </c>
      <c r="I110" s="1340"/>
      <c r="J110" s="1340">
        <v>0</v>
      </c>
      <c r="K110" s="1340"/>
      <c r="L110" s="1340">
        <v>0</v>
      </c>
      <c r="M110" s="1340"/>
      <c r="N110" s="1340">
        <v>0</v>
      </c>
      <c r="O110" s="1340"/>
      <c r="P110" s="1340">
        <v>0</v>
      </c>
      <c r="Q110" s="1340"/>
      <c r="R110" s="1340">
        <v>0</v>
      </c>
      <c r="S110" s="1340"/>
      <c r="T110" s="1340">
        <v>0</v>
      </c>
      <c r="U110" s="1340"/>
      <c r="V110" s="1340">
        <v>0</v>
      </c>
      <c r="W110" s="1340"/>
      <c r="X110" s="1340">
        <v>0</v>
      </c>
      <c r="Y110" s="1340"/>
      <c r="Z110" s="1340">
        <v>0</v>
      </c>
      <c r="AA110" s="1340"/>
      <c r="AB110" s="1340">
        <v>0</v>
      </c>
      <c r="AC110" s="1340"/>
      <c r="AD110" s="1340">
        <v>0</v>
      </c>
      <c r="AE110" s="1340"/>
      <c r="AF110" s="1342"/>
      <c r="AG110" s="101">
        <f t="shared" si="48"/>
        <v>0</v>
      </c>
      <c r="AH110" s="101">
        <f t="shared" si="46"/>
        <v>0</v>
      </c>
      <c r="AI110" s="101">
        <f t="shared" si="47"/>
        <v>0</v>
      </c>
    </row>
    <row r="111" spans="1:35" s="100" customFormat="1" ht="18.75" customHeight="1" x14ac:dyDescent="0.3">
      <c r="A111" s="1339" t="s">
        <v>139</v>
      </c>
      <c r="B111" s="1311"/>
      <c r="C111" s="1311"/>
      <c r="D111" s="1311"/>
      <c r="E111" s="1311"/>
      <c r="F111" s="1311"/>
      <c r="G111" s="1311"/>
      <c r="H111" s="1340"/>
      <c r="I111" s="1340"/>
      <c r="J111" s="1340"/>
      <c r="K111" s="1340"/>
      <c r="L111" s="1340"/>
      <c r="M111" s="1340"/>
      <c r="N111" s="1340"/>
      <c r="O111" s="1340"/>
      <c r="P111" s="1340"/>
      <c r="Q111" s="1340"/>
      <c r="R111" s="1340"/>
      <c r="S111" s="1340"/>
      <c r="T111" s="1340"/>
      <c r="U111" s="1340"/>
      <c r="V111" s="1340"/>
      <c r="W111" s="1340"/>
      <c r="X111" s="1340"/>
      <c r="Y111" s="1340"/>
      <c r="Z111" s="1340"/>
      <c r="AA111" s="1340"/>
      <c r="AB111" s="1340"/>
      <c r="AC111" s="1340"/>
      <c r="AD111" s="1340"/>
      <c r="AE111" s="1340"/>
      <c r="AF111" s="1342"/>
      <c r="AG111" s="101">
        <f t="shared" si="48"/>
        <v>0</v>
      </c>
      <c r="AH111" s="101">
        <f t="shared" si="46"/>
        <v>0</v>
      </c>
      <c r="AI111" s="101">
        <f t="shared" si="47"/>
        <v>0</v>
      </c>
    </row>
    <row r="112" spans="1:35" s="100" customFormat="1" ht="18.75" customHeight="1" x14ac:dyDescent="0.3">
      <c r="A112" s="1335" t="s">
        <v>26</v>
      </c>
      <c r="B112" s="1336">
        <f>B113+B114+B115</f>
        <v>0</v>
      </c>
      <c r="C112" s="1336">
        <f>C113+C114+C115</f>
        <v>0</v>
      </c>
      <c r="D112" s="1336">
        <f>D113+D114+D115</f>
        <v>0</v>
      </c>
      <c r="E112" s="1336">
        <f>E113+E114+E115</f>
        <v>0</v>
      </c>
      <c r="F112" s="1336" t="e">
        <f>E112/B112*100</f>
        <v>#DIV/0!</v>
      </c>
      <c r="G112" s="1336" t="e">
        <f>E112/C112*100</f>
        <v>#DIV/0!</v>
      </c>
      <c r="H112" s="1337">
        <f t="shared" ref="H112:AD112" si="64">H113+H114+H115</f>
        <v>0</v>
      </c>
      <c r="I112" s="1337"/>
      <c r="J112" s="1337">
        <f t="shared" si="64"/>
        <v>0</v>
      </c>
      <c r="K112" s="1337"/>
      <c r="L112" s="1337">
        <f t="shared" si="64"/>
        <v>0</v>
      </c>
      <c r="M112" s="1337"/>
      <c r="N112" s="1337">
        <f t="shared" si="64"/>
        <v>0</v>
      </c>
      <c r="O112" s="1337"/>
      <c r="P112" s="1337">
        <f t="shared" si="64"/>
        <v>0</v>
      </c>
      <c r="Q112" s="1337"/>
      <c r="R112" s="1337">
        <f t="shared" si="64"/>
        <v>0</v>
      </c>
      <c r="S112" s="1337"/>
      <c r="T112" s="1337">
        <f t="shared" si="64"/>
        <v>0</v>
      </c>
      <c r="U112" s="1337"/>
      <c r="V112" s="1337">
        <f t="shared" si="64"/>
        <v>0</v>
      </c>
      <c r="W112" s="1337"/>
      <c r="X112" s="1337">
        <f t="shared" si="64"/>
        <v>0</v>
      </c>
      <c r="Y112" s="1337"/>
      <c r="Z112" s="1337">
        <f t="shared" si="64"/>
        <v>0</v>
      </c>
      <c r="AA112" s="1337"/>
      <c r="AB112" s="1337">
        <f t="shared" si="64"/>
        <v>0</v>
      </c>
      <c r="AC112" s="1337"/>
      <c r="AD112" s="1337">
        <f t="shared" si="64"/>
        <v>0</v>
      </c>
      <c r="AE112" s="1337"/>
      <c r="AF112" s="1342"/>
      <c r="AG112" s="101">
        <f t="shared" si="48"/>
        <v>0</v>
      </c>
      <c r="AH112" s="101">
        <f t="shared" si="46"/>
        <v>0</v>
      </c>
      <c r="AI112" s="101">
        <f t="shared" si="47"/>
        <v>0</v>
      </c>
    </row>
    <row r="113" spans="1:42" s="100" customFormat="1" ht="18.75" customHeight="1" x14ac:dyDescent="0.3">
      <c r="A113" s="1339" t="s">
        <v>29</v>
      </c>
      <c r="B113" s="1311">
        <f>H113+J113+L113+N113+P113+R113+T113+V113+X113+Z113+AB113+AD113</f>
        <v>0</v>
      </c>
      <c r="C113" s="1311">
        <f t="shared" ref="C113:C116" si="65">H113+J113+L113+N113+P113+R113+T113+V113+X113+Z113+AB113+AD113</f>
        <v>0</v>
      </c>
      <c r="D113" s="1311">
        <v>0</v>
      </c>
      <c r="E113" s="1311">
        <f t="shared" ref="E113:E116" si="66">I113+K113+M113+O113+Q113+S113+U113+W113+Y113+AA113+AC113+AE113</f>
        <v>0</v>
      </c>
      <c r="F113" s="1311" t="e">
        <f>E113/B113*100</f>
        <v>#DIV/0!</v>
      </c>
      <c r="G113" s="1311" t="e">
        <f>E113/C113*100</f>
        <v>#DIV/0!</v>
      </c>
      <c r="H113" s="1340">
        <v>0</v>
      </c>
      <c r="I113" s="1340"/>
      <c r="J113" s="1340">
        <v>0</v>
      </c>
      <c r="K113" s="1340"/>
      <c r="L113" s="1340">
        <v>0</v>
      </c>
      <c r="M113" s="1340"/>
      <c r="N113" s="1340">
        <v>0</v>
      </c>
      <c r="O113" s="1340"/>
      <c r="P113" s="1340">
        <v>0</v>
      </c>
      <c r="Q113" s="1340"/>
      <c r="R113" s="1340">
        <v>0</v>
      </c>
      <c r="S113" s="1340"/>
      <c r="T113" s="1340">
        <v>0</v>
      </c>
      <c r="U113" s="1340"/>
      <c r="V113" s="1340">
        <v>0</v>
      </c>
      <c r="W113" s="1340"/>
      <c r="X113" s="1340">
        <v>0</v>
      </c>
      <c r="Y113" s="1340"/>
      <c r="Z113" s="1340">
        <v>0</v>
      </c>
      <c r="AA113" s="1340"/>
      <c r="AB113" s="1340">
        <v>0</v>
      </c>
      <c r="AC113" s="1340"/>
      <c r="AD113" s="1340">
        <v>0</v>
      </c>
      <c r="AE113" s="1340"/>
      <c r="AF113" s="1342"/>
      <c r="AG113" s="101">
        <f t="shared" si="48"/>
        <v>0</v>
      </c>
      <c r="AH113" s="101">
        <f t="shared" si="46"/>
        <v>0</v>
      </c>
      <c r="AI113" s="101">
        <f t="shared" si="47"/>
        <v>0</v>
      </c>
    </row>
    <row r="114" spans="1:42" s="100" customFormat="1" ht="18.75" customHeight="1" x14ac:dyDescent="0.3">
      <c r="A114" s="1339" t="s">
        <v>27</v>
      </c>
      <c r="B114" s="1311">
        <f>H114+J114+L114+N114+P114+R114+V114+X114+Z114+AB114+AD114+T114</f>
        <v>0</v>
      </c>
      <c r="C114" s="1311">
        <f t="shared" si="65"/>
        <v>0</v>
      </c>
      <c r="D114" s="1311">
        <v>0</v>
      </c>
      <c r="E114" s="1311">
        <f t="shared" si="66"/>
        <v>0</v>
      </c>
      <c r="F114" s="1311" t="e">
        <f>E114/B114*100</f>
        <v>#DIV/0!</v>
      </c>
      <c r="G114" s="1311" t="e">
        <f>E114/C114*100</f>
        <v>#DIV/0!</v>
      </c>
      <c r="H114" s="1340">
        <v>0</v>
      </c>
      <c r="I114" s="1340"/>
      <c r="J114" s="1340">
        <v>0</v>
      </c>
      <c r="K114" s="1340"/>
      <c r="L114" s="1340">
        <v>0</v>
      </c>
      <c r="M114" s="1340"/>
      <c r="N114" s="1340">
        <v>0</v>
      </c>
      <c r="O114" s="1340"/>
      <c r="P114" s="1340">
        <v>0</v>
      </c>
      <c r="Q114" s="1340"/>
      <c r="R114" s="1340">
        <v>0</v>
      </c>
      <c r="S114" s="1340"/>
      <c r="T114" s="1340">
        <v>0</v>
      </c>
      <c r="U114" s="1340"/>
      <c r="V114" s="1340">
        <v>0</v>
      </c>
      <c r="W114" s="1340"/>
      <c r="X114" s="1340">
        <v>0</v>
      </c>
      <c r="Y114" s="1340"/>
      <c r="Z114" s="1340">
        <v>0</v>
      </c>
      <c r="AA114" s="1340"/>
      <c r="AB114" s="1340">
        <v>0</v>
      </c>
      <c r="AC114" s="1340"/>
      <c r="AD114" s="1340">
        <v>0</v>
      </c>
      <c r="AE114" s="1340"/>
      <c r="AF114" s="1342"/>
      <c r="AG114" s="101">
        <f t="shared" si="48"/>
        <v>0</v>
      </c>
      <c r="AH114" s="101">
        <f t="shared" si="46"/>
        <v>0</v>
      </c>
      <c r="AI114" s="101">
        <f t="shared" si="47"/>
        <v>0</v>
      </c>
    </row>
    <row r="115" spans="1:42" s="100" customFormat="1" ht="18.75" customHeight="1" x14ac:dyDescent="0.3">
      <c r="A115" s="1339" t="s">
        <v>28</v>
      </c>
      <c r="B115" s="1311">
        <f>H115+J115+L115+N115+P115+R115+T115+V115+X115+Z115+AB115+AD115</f>
        <v>0</v>
      </c>
      <c r="C115" s="1311">
        <f t="shared" si="65"/>
        <v>0</v>
      </c>
      <c r="D115" s="1311">
        <f>E115</f>
        <v>0</v>
      </c>
      <c r="E115" s="1311">
        <f t="shared" si="66"/>
        <v>0</v>
      </c>
      <c r="F115" s="1311" t="e">
        <f>E115/B115*100</f>
        <v>#DIV/0!</v>
      </c>
      <c r="G115" s="1311" t="e">
        <f>E115/C115*100</f>
        <v>#DIV/0!</v>
      </c>
      <c r="H115" s="1340">
        <v>0</v>
      </c>
      <c r="I115" s="1340"/>
      <c r="J115" s="1340">
        <v>0</v>
      </c>
      <c r="K115" s="1340"/>
      <c r="L115" s="1340">
        <v>0</v>
      </c>
      <c r="M115" s="1340"/>
      <c r="N115" s="1340">
        <v>0</v>
      </c>
      <c r="O115" s="1340"/>
      <c r="P115" s="1340">
        <v>0</v>
      </c>
      <c r="Q115" s="1340"/>
      <c r="R115" s="1340">
        <v>0</v>
      </c>
      <c r="S115" s="1340"/>
      <c r="T115" s="1340">
        <v>0</v>
      </c>
      <c r="U115" s="1340"/>
      <c r="V115" s="1340">
        <v>0</v>
      </c>
      <c r="W115" s="1340"/>
      <c r="X115" s="1340">
        <v>0</v>
      </c>
      <c r="Y115" s="1340"/>
      <c r="Z115" s="1340">
        <v>0</v>
      </c>
      <c r="AA115" s="1340"/>
      <c r="AB115" s="1340">
        <v>0</v>
      </c>
      <c r="AC115" s="1340"/>
      <c r="AD115" s="1340">
        <v>0</v>
      </c>
      <c r="AE115" s="1340"/>
      <c r="AF115" s="1342"/>
      <c r="AG115" s="101">
        <f t="shared" si="48"/>
        <v>0</v>
      </c>
      <c r="AH115" s="101">
        <f t="shared" si="46"/>
        <v>0</v>
      </c>
      <c r="AI115" s="101">
        <f t="shared" si="47"/>
        <v>0</v>
      </c>
    </row>
    <row r="116" spans="1:42" s="100" customFormat="1" ht="18.75" customHeight="1" x14ac:dyDescent="0.3">
      <c r="A116" s="956" t="s">
        <v>30</v>
      </c>
      <c r="B116" s="1311">
        <f>H116+J116+L116+N116+P116+R116+V116+X116+Z116+AB116+AD116+T116</f>
        <v>0</v>
      </c>
      <c r="C116" s="1311">
        <f t="shared" si="65"/>
        <v>0</v>
      </c>
      <c r="D116" s="1311">
        <v>0</v>
      </c>
      <c r="E116" s="1311">
        <f t="shared" si="66"/>
        <v>0</v>
      </c>
      <c r="F116" s="1347" t="e">
        <f>E116/B116*100</f>
        <v>#DIV/0!</v>
      </c>
      <c r="G116" s="1347" t="e">
        <f>E116/C116*100</f>
        <v>#DIV/0!</v>
      </c>
      <c r="H116" s="1340">
        <v>0</v>
      </c>
      <c r="I116" s="1340"/>
      <c r="J116" s="1340">
        <v>0</v>
      </c>
      <c r="K116" s="1340"/>
      <c r="L116" s="1340">
        <v>0</v>
      </c>
      <c r="M116" s="1340"/>
      <c r="N116" s="1340">
        <v>0</v>
      </c>
      <c r="O116" s="1340"/>
      <c r="P116" s="1340">
        <v>0</v>
      </c>
      <c r="Q116" s="1340"/>
      <c r="R116" s="1340">
        <v>0</v>
      </c>
      <c r="S116" s="1340"/>
      <c r="T116" s="1340">
        <v>0</v>
      </c>
      <c r="U116" s="1340"/>
      <c r="V116" s="1340">
        <v>0</v>
      </c>
      <c r="W116" s="1340"/>
      <c r="X116" s="1340">
        <v>0</v>
      </c>
      <c r="Y116" s="1340"/>
      <c r="Z116" s="1340">
        <v>0</v>
      </c>
      <c r="AA116" s="1340"/>
      <c r="AB116" s="1340">
        <v>0</v>
      </c>
      <c r="AC116" s="1340"/>
      <c r="AD116" s="1340">
        <v>0</v>
      </c>
      <c r="AE116" s="1340"/>
      <c r="AF116" s="1342"/>
      <c r="AG116" s="101">
        <f t="shared" si="48"/>
        <v>0</v>
      </c>
      <c r="AH116" s="101">
        <f t="shared" si="46"/>
        <v>0</v>
      </c>
      <c r="AI116" s="101">
        <f t="shared" si="47"/>
        <v>0</v>
      </c>
    </row>
    <row r="117" spans="1:42" s="100" customFormat="1" ht="96" hidden="1" customHeight="1" x14ac:dyDescent="0.3">
      <c r="A117" s="956" t="s">
        <v>140</v>
      </c>
      <c r="B117" s="1311"/>
      <c r="C117" s="1311"/>
      <c r="D117" s="1311"/>
      <c r="E117" s="1311"/>
      <c r="F117" s="1311"/>
      <c r="G117" s="1311"/>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2"/>
      <c r="AG117" s="101">
        <f t="shared" si="48"/>
        <v>0</v>
      </c>
      <c r="AH117" s="101">
        <f t="shared" si="46"/>
        <v>0</v>
      </c>
      <c r="AI117" s="101">
        <f t="shared" si="47"/>
        <v>0</v>
      </c>
    </row>
    <row r="118" spans="1:42" s="100" customFormat="1" ht="18.75" hidden="1" customHeight="1" x14ac:dyDescent="0.3">
      <c r="A118" s="1335" t="s">
        <v>26</v>
      </c>
      <c r="B118" s="1336">
        <f>B119+B120+B121</f>
        <v>0</v>
      </c>
      <c r="C118" s="1336"/>
      <c r="D118" s="1336"/>
      <c r="E118" s="1336"/>
      <c r="F118" s="1336"/>
      <c r="G118" s="1336"/>
      <c r="H118" s="1337">
        <f>H119+H120+H121</f>
        <v>0</v>
      </c>
      <c r="I118" s="1337"/>
      <c r="J118" s="1337">
        <f>J119+J120+J121</f>
        <v>0</v>
      </c>
      <c r="K118" s="1337"/>
      <c r="L118" s="1337">
        <f>L119+L120+L121</f>
        <v>0</v>
      </c>
      <c r="M118" s="1337"/>
      <c r="N118" s="1337">
        <f>N119+N120+N121</f>
        <v>0</v>
      </c>
      <c r="O118" s="1337"/>
      <c r="P118" s="1337">
        <f>P119+P120+P121</f>
        <v>0</v>
      </c>
      <c r="Q118" s="1337"/>
      <c r="R118" s="1337">
        <f>R119+R120+R121</f>
        <v>0</v>
      </c>
      <c r="S118" s="1337"/>
      <c r="T118" s="1337">
        <f>T119+T120+T121</f>
        <v>0</v>
      </c>
      <c r="U118" s="1337"/>
      <c r="V118" s="1337">
        <f>V119+V120+V121</f>
        <v>0</v>
      </c>
      <c r="W118" s="1337"/>
      <c r="X118" s="1337">
        <f>X119+X120+X121</f>
        <v>0</v>
      </c>
      <c r="Y118" s="1337"/>
      <c r="Z118" s="1337">
        <f>Z119+Z120+Z121</f>
        <v>0</v>
      </c>
      <c r="AA118" s="1337"/>
      <c r="AB118" s="1337">
        <f>AB119+AB120+AB121</f>
        <v>0</v>
      </c>
      <c r="AC118" s="1337"/>
      <c r="AD118" s="1337">
        <f>AD119+AD120+AD121</f>
        <v>0</v>
      </c>
      <c r="AE118" s="1337"/>
      <c r="AF118" s="1342"/>
      <c r="AG118" s="101">
        <f t="shared" si="48"/>
        <v>0</v>
      </c>
      <c r="AH118" s="101">
        <f t="shared" si="46"/>
        <v>0</v>
      </c>
      <c r="AI118" s="101">
        <f t="shared" si="47"/>
        <v>0</v>
      </c>
    </row>
    <row r="119" spans="1:42" s="100" customFormat="1" ht="18.75" hidden="1" customHeight="1" x14ac:dyDescent="0.3">
      <c r="A119" s="1339" t="s">
        <v>29</v>
      </c>
      <c r="B119" s="1311">
        <f>H119+J119+L119+N119+P119+R119+T119+V119+X119+Z119+AB119+AD119</f>
        <v>0</v>
      </c>
      <c r="C119" s="1311"/>
      <c r="D119" s="1311"/>
      <c r="E119" s="1311"/>
      <c r="F119" s="1311"/>
      <c r="G119" s="1311"/>
      <c r="H119" s="1340">
        <v>0</v>
      </c>
      <c r="I119" s="1340"/>
      <c r="J119" s="1340">
        <v>0</v>
      </c>
      <c r="K119" s="1340"/>
      <c r="L119" s="1340">
        <v>0</v>
      </c>
      <c r="M119" s="1340"/>
      <c r="N119" s="1340">
        <v>0</v>
      </c>
      <c r="O119" s="1340"/>
      <c r="P119" s="1340">
        <v>0</v>
      </c>
      <c r="Q119" s="1340"/>
      <c r="R119" s="1340">
        <v>0</v>
      </c>
      <c r="S119" s="1340"/>
      <c r="T119" s="1340">
        <v>0</v>
      </c>
      <c r="U119" s="1340"/>
      <c r="V119" s="1340">
        <v>0</v>
      </c>
      <c r="W119" s="1340"/>
      <c r="X119" s="1340">
        <v>0</v>
      </c>
      <c r="Y119" s="1340"/>
      <c r="Z119" s="1340">
        <v>0</v>
      </c>
      <c r="AA119" s="1340"/>
      <c r="AB119" s="1340">
        <v>0</v>
      </c>
      <c r="AC119" s="1340"/>
      <c r="AD119" s="1340">
        <v>0</v>
      </c>
      <c r="AE119" s="1340"/>
      <c r="AF119" s="1342"/>
      <c r="AG119" s="101">
        <f t="shared" si="48"/>
        <v>0</v>
      </c>
      <c r="AH119" s="101">
        <f t="shared" si="46"/>
        <v>0</v>
      </c>
      <c r="AI119" s="101">
        <f t="shared" si="47"/>
        <v>0</v>
      </c>
    </row>
    <row r="120" spans="1:42" s="100" customFormat="1" ht="18.75" hidden="1" customHeight="1" x14ac:dyDescent="0.3">
      <c r="A120" s="1339" t="s">
        <v>27</v>
      </c>
      <c r="B120" s="1311">
        <f>H120+J120+L120+N120+P120+R120+V120+X120+Z120+AB120+AD120+T120</f>
        <v>0</v>
      </c>
      <c r="C120" s="1311"/>
      <c r="D120" s="1311"/>
      <c r="E120" s="1311"/>
      <c r="F120" s="1311"/>
      <c r="G120" s="1311"/>
      <c r="H120" s="1340">
        <v>0</v>
      </c>
      <c r="I120" s="1340"/>
      <c r="J120" s="1340">
        <v>0</v>
      </c>
      <c r="K120" s="1340"/>
      <c r="L120" s="1340">
        <v>0</v>
      </c>
      <c r="M120" s="1340"/>
      <c r="N120" s="1340">
        <v>0</v>
      </c>
      <c r="O120" s="1340"/>
      <c r="P120" s="1340">
        <v>0</v>
      </c>
      <c r="Q120" s="1340"/>
      <c r="R120" s="1340">
        <v>0</v>
      </c>
      <c r="S120" s="1340"/>
      <c r="T120" s="1340">
        <v>0</v>
      </c>
      <c r="U120" s="1340"/>
      <c r="V120" s="1340">
        <v>0</v>
      </c>
      <c r="W120" s="1340"/>
      <c r="X120" s="1340">
        <v>0</v>
      </c>
      <c r="Y120" s="1340"/>
      <c r="Z120" s="1340">
        <v>0</v>
      </c>
      <c r="AA120" s="1340"/>
      <c r="AB120" s="1340">
        <v>0</v>
      </c>
      <c r="AC120" s="1340"/>
      <c r="AD120" s="1340">
        <v>0</v>
      </c>
      <c r="AE120" s="1340"/>
      <c r="AF120" s="1342"/>
      <c r="AG120" s="101">
        <f t="shared" si="48"/>
        <v>0</v>
      </c>
      <c r="AH120" s="101">
        <f t="shared" si="46"/>
        <v>0</v>
      </c>
      <c r="AI120" s="101">
        <f t="shared" si="47"/>
        <v>0</v>
      </c>
    </row>
    <row r="121" spans="1:42" s="100" customFormat="1" ht="18.75" hidden="1" customHeight="1" x14ac:dyDescent="0.3">
      <c r="A121" s="1339" t="s">
        <v>28</v>
      </c>
      <c r="B121" s="1311">
        <f>H121+J121+L121+N121+P121+R121+T121+V121+X121+Z121+AB121+AD121</f>
        <v>0</v>
      </c>
      <c r="C121" s="1311"/>
      <c r="D121" s="1311"/>
      <c r="E121" s="1311"/>
      <c r="F121" s="1311"/>
      <c r="G121" s="1311"/>
      <c r="H121" s="1340">
        <v>0</v>
      </c>
      <c r="I121" s="1340"/>
      <c r="J121" s="1340">
        <v>0</v>
      </c>
      <c r="K121" s="1340"/>
      <c r="L121" s="1340">
        <v>0</v>
      </c>
      <c r="M121" s="1340"/>
      <c r="N121" s="1340">
        <v>0</v>
      </c>
      <c r="O121" s="1340"/>
      <c r="P121" s="1340">
        <v>0</v>
      </c>
      <c r="Q121" s="1340"/>
      <c r="R121" s="1340">
        <v>0</v>
      </c>
      <c r="S121" s="1340"/>
      <c r="T121" s="1340">
        <v>0</v>
      </c>
      <c r="U121" s="1340"/>
      <c r="V121" s="1340">
        <v>0</v>
      </c>
      <c r="W121" s="1340"/>
      <c r="X121" s="1340">
        <v>0</v>
      </c>
      <c r="Y121" s="1340"/>
      <c r="Z121" s="1340">
        <v>0</v>
      </c>
      <c r="AA121" s="1340"/>
      <c r="AB121" s="1340">
        <v>0</v>
      </c>
      <c r="AC121" s="1340"/>
      <c r="AD121" s="1340">
        <v>0</v>
      </c>
      <c r="AE121" s="1340"/>
      <c r="AF121" s="1342"/>
      <c r="AG121" s="101">
        <f t="shared" si="48"/>
        <v>0</v>
      </c>
      <c r="AH121" s="101">
        <f t="shared" si="46"/>
        <v>0</v>
      </c>
      <c r="AI121" s="101">
        <f t="shared" si="47"/>
        <v>0</v>
      </c>
    </row>
    <row r="122" spans="1:42" s="100" customFormat="1" ht="18.75" hidden="1" customHeight="1" x14ac:dyDescent="0.3">
      <c r="A122" s="1339" t="s">
        <v>30</v>
      </c>
      <c r="B122" s="1311">
        <f>H122+J122+L122+N122+P122+R122+T122+V122+X122+Z122+AB122+AD122</f>
        <v>0</v>
      </c>
      <c r="C122" s="1311"/>
      <c r="D122" s="1311"/>
      <c r="E122" s="1311"/>
      <c r="F122" s="1311"/>
      <c r="G122" s="1311"/>
      <c r="H122" s="1340">
        <v>0</v>
      </c>
      <c r="I122" s="1340"/>
      <c r="J122" s="1340">
        <v>0</v>
      </c>
      <c r="K122" s="1340"/>
      <c r="L122" s="1340">
        <v>0</v>
      </c>
      <c r="M122" s="1340"/>
      <c r="N122" s="1340">
        <v>0</v>
      </c>
      <c r="O122" s="1340"/>
      <c r="P122" s="1340">
        <v>0</v>
      </c>
      <c r="Q122" s="1340"/>
      <c r="R122" s="1340">
        <v>0</v>
      </c>
      <c r="S122" s="1340"/>
      <c r="T122" s="1340">
        <v>0</v>
      </c>
      <c r="U122" s="1340"/>
      <c r="V122" s="1340">
        <v>0</v>
      </c>
      <c r="W122" s="1340"/>
      <c r="X122" s="1340">
        <v>0</v>
      </c>
      <c r="Y122" s="1340"/>
      <c r="Z122" s="1340">
        <v>0</v>
      </c>
      <c r="AA122" s="1340"/>
      <c r="AB122" s="1340">
        <v>0</v>
      </c>
      <c r="AC122" s="1340"/>
      <c r="AD122" s="1340">
        <v>0</v>
      </c>
      <c r="AE122" s="1340"/>
      <c r="AF122" s="1342"/>
      <c r="AG122" s="101">
        <f t="shared" si="48"/>
        <v>0</v>
      </c>
      <c r="AH122" s="101">
        <f t="shared" si="46"/>
        <v>0</v>
      </c>
      <c r="AI122" s="101">
        <f t="shared" si="47"/>
        <v>0</v>
      </c>
    </row>
    <row r="123" spans="1:42" s="100" customFormat="1" ht="18.75" hidden="1" customHeight="1" x14ac:dyDescent="0.3">
      <c r="A123" s="960" t="s">
        <v>136</v>
      </c>
      <c r="B123" s="1340"/>
      <c r="C123" s="1340"/>
      <c r="D123" s="1340"/>
      <c r="E123" s="1340"/>
      <c r="F123" s="1340"/>
      <c r="G123" s="1340"/>
      <c r="H123" s="1340"/>
      <c r="I123" s="1340"/>
      <c r="J123" s="1340"/>
      <c r="K123" s="1340"/>
      <c r="L123" s="1340"/>
      <c r="M123" s="1340"/>
      <c r="N123" s="1340"/>
      <c r="O123" s="1340"/>
      <c r="P123" s="1340"/>
      <c r="Q123" s="1340"/>
      <c r="R123" s="1340"/>
      <c r="S123" s="1340"/>
      <c r="T123" s="1340"/>
      <c r="U123" s="1340"/>
      <c r="V123" s="1340"/>
      <c r="W123" s="1340"/>
      <c r="X123" s="1340"/>
      <c r="Y123" s="1340"/>
      <c r="Z123" s="1340"/>
      <c r="AA123" s="1340"/>
      <c r="AB123" s="1340"/>
      <c r="AC123" s="1340"/>
      <c r="AD123" s="1340"/>
      <c r="AE123" s="1340"/>
      <c r="AF123" s="1342"/>
      <c r="AG123" s="101">
        <f t="shared" si="48"/>
        <v>0</v>
      </c>
      <c r="AH123" s="101">
        <f t="shared" si="46"/>
        <v>0</v>
      </c>
      <c r="AI123" s="101">
        <f t="shared" si="47"/>
        <v>0</v>
      </c>
    </row>
    <row r="124" spans="1:42" s="100" customFormat="1" ht="126" hidden="1" customHeight="1" x14ac:dyDescent="0.3">
      <c r="A124" s="956" t="s">
        <v>141</v>
      </c>
      <c r="B124" s="1311"/>
      <c r="C124" s="1311"/>
      <c r="D124" s="1311"/>
      <c r="E124" s="1311"/>
      <c r="F124" s="1311"/>
      <c r="G124" s="1311"/>
      <c r="H124" s="1340"/>
      <c r="I124" s="1340"/>
      <c r="J124" s="1340"/>
      <c r="K124" s="1340"/>
      <c r="L124" s="1340"/>
      <c r="M124" s="1340"/>
      <c r="N124" s="1340"/>
      <c r="O124" s="1340"/>
      <c r="P124" s="1340"/>
      <c r="Q124" s="1340"/>
      <c r="R124" s="1340"/>
      <c r="S124" s="1340"/>
      <c r="T124" s="1340"/>
      <c r="U124" s="1340"/>
      <c r="V124" s="1340"/>
      <c r="W124" s="1340"/>
      <c r="X124" s="1340"/>
      <c r="Y124" s="1340"/>
      <c r="Z124" s="1340"/>
      <c r="AA124" s="1340"/>
      <c r="AB124" s="1340"/>
      <c r="AC124" s="1340"/>
      <c r="AD124" s="1340"/>
      <c r="AE124" s="1340"/>
      <c r="AF124" s="1342"/>
      <c r="AG124" s="101">
        <f t="shared" si="48"/>
        <v>0</v>
      </c>
      <c r="AH124" s="101">
        <f t="shared" si="46"/>
        <v>0</v>
      </c>
      <c r="AI124" s="101">
        <f t="shared" si="47"/>
        <v>0</v>
      </c>
    </row>
    <row r="125" spans="1:42" s="103" customFormat="1" ht="18.75" hidden="1" customHeight="1" x14ac:dyDescent="0.3">
      <c r="A125" s="1365" t="s">
        <v>26</v>
      </c>
      <c r="B125" s="1336">
        <f>B126+B127+B128</f>
        <v>0</v>
      </c>
      <c r="C125" s="1336"/>
      <c r="D125" s="1336"/>
      <c r="E125" s="1336"/>
      <c r="F125" s="1336"/>
      <c r="G125" s="1336"/>
      <c r="H125" s="1337">
        <f>H126+H127+H128</f>
        <v>0</v>
      </c>
      <c r="I125" s="1337"/>
      <c r="J125" s="1337">
        <f>J126+J127+J128</f>
        <v>0</v>
      </c>
      <c r="K125" s="1337"/>
      <c r="L125" s="1337">
        <f>L126+L127+L128</f>
        <v>0</v>
      </c>
      <c r="M125" s="1337"/>
      <c r="N125" s="1337">
        <f>N126+N127+N128</f>
        <v>0</v>
      </c>
      <c r="O125" s="1337"/>
      <c r="P125" s="1337">
        <f>P126+P127+P128</f>
        <v>0</v>
      </c>
      <c r="Q125" s="1337"/>
      <c r="R125" s="1337">
        <f>R126+R127+R128</f>
        <v>0</v>
      </c>
      <c r="S125" s="1337"/>
      <c r="T125" s="1337">
        <f>T126+T127+T128</f>
        <v>0</v>
      </c>
      <c r="U125" s="1337"/>
      <c r="V125" s="1337">
        <f>V126+V127+V128</f>
        <v>0</v>
      </c>
      <c r="W125" s="1337"/>
      <c r="X125" s="1337">
        <f>X126+X127+X128</f>
        <v>0</v>
      </c>
      <c r="Y125" s="1337"/>
      <c r="Z125" s="1337">
        <f>Z126+Z127+Z128</f>
        <v>0</v>
      </c>
      <c r="AA125" s="1337"/>
      <c r="AB125" s="1337">
        <f>AB126+AB127+AB128</f>
        <v>0</v>
      </c>
      <c r="AC125" s="1337"/>
      <c r="AD125" s="1337">
        <f>AD126+AD127+AD128</f>
        <v>0</v>
      </c>
      <c r="AE125" s="1337"/>
      <c r="AF125" s="1342"/>
      <c r="AG125" s="101">
        <f t="shared" si="48"/>
        <v>0</v>
      </c>
      <c r="AH125" s="101">
        <f t="shared" si="46"/>
        <v>0</v>
      </c>
      <c r="AI125" s="101">
        <f t="shared" si="47"/>
        <v>0</v>
      </c>
      <c r="AJ125" s="100"/>
      <c r="AK125" s="100"/>
      <c r="AL125" s="100"/>
      <c r="AM125" s="100"/>
      <c r="AN125" s="100"/>
      <c r="AO125" s="100"/>
      <c r="AP125" s="100"/>
    </row>
    <row r="126" spans="1:42" s="103" customFormat="1" ht="18.75" hidden="1" customHeight="1" x14ac:dyDescent="0.3">
      <c r="A126" s="1339" t="s">
        <v>29</v>
      </c>
      <c r="B126" s="1311">
        <f>H126+J126+L126+N126+P126+R126+T126+V126+X126+Z126+AB126+AD126</f>
        <v>0</v>
      </c>
      <c r="C126" s="1311"/>
      <c r="D126" s="1311"/>
      <c r="E126" s="1311"/>
      <c r="F126" s="1311"/>
      <c r="G126" s="1311"/>
      <c r="H126" s="1340">
        <f>H132+H138+H143</f>
        <v>0</v>
      </c>
      <c r="I126" s="1340"/>
      <c r="J126" s="1340">
        <v>0</v>
      </c>
      <c r="K126" s="1340"/>
      <c r="L126" s="1340">
        <v>0</v>
      </c>
      <c r="M126" s="1340"/>
      <c r="N126" s="1340">
        <v>0</v>
      </c>
      <c r="O126" s="1340"/>
      <c r="P126" s="1340">
        <v>0</v>
      </c>
      <c r="Q126" s="1340"/>
      <c r="R126" s="1340">
        <v>0</v>
      </c>
      <c r="S126" s="1340"/>
      <c r="T126" s="1340">
        <v>0</v>
      </c>
      <c r="U126" s="1340"/>
      <c r="V126" s="1340">
        <v>0</v>
      </c>
      <c r="W126" s="1340"/>
      <c r="X126" s="1340">
        <v>0</v>
      </c>
      <c r="Y126" s="1340"/>
      <c r="Z126" s="1340">
        <v>0</v>
      </c>
      <c r="AA126" s="1340"/>
      <c r="AB126" s="1340">
        <v>0</v>
      </c>
      <c r="AC126" s="1340"/>
      <c r="AD126" s="1340">
        <v>0</v>
      </c>
      <c r="AE126" s="1340"/>
      <c r="AF126" s="1342"/>
      <c r="AG126" s="101">
        <f t="shared" si="48"/>
        <v>0</v>
      </c>
      <c r="AH126" s="101">
        <f t="shared" si="46"/>
        <v>0</v>
      </c>
      <c r="AI126" s="101">
        <f t="shared" si="47"/>
        <v>0</v>
      </c>
      <c r="AJ126" s="100"/>
      <c r="AK126" s="100"/>
      <c r="AL126" s="100"/>
      <c r="AM126" s="100"/>
      <c r="AN126" s="100"/>
      <c r="AO126" s="100"/>
      <c r="AP126" s="100"/>
    </row>
    <row r="127" spans="1:42" s="103" customFormat="1" ht="18.75" hidden="1" customHeight="1" x14ac:dyDescent="0.3">
      <c r="A127" s="1339" t="s">
        <v>27</v>
      </c>
      <c r="B127" s="1311">
        <f>H127+J127+L127+N127+P127+R127+T127+V127+X127+Z127+AB127+AD127</f>
        <v>0</v>
      </c>
      <c r="C127" s="1311"/>
      <c r="D127" s="1311"/>
      <c r="E127" s="1311"/>
      <c r="F127" s="1311"/>
      <c r="G127" s="1311"/>
      <c r="H127" s="1340">
        <f>H133+H139+H143</f>
        <v>0</v>
      </c>
      <c r="I127" s="1340"/>
      <c r="J127" s="1340">
        <f>J133+J139+J143</f>
        <v>0</v>
      </c>
      <c r="K127" s="1340"/>
      <c r="L127" s="1340">
        <f>L133+L139+L143</f>
        <v>0</v>
      </c>
      <c r="M127" s="1340"/>
      <c r="N127" s="1340">
        <f t="shared" ref="N127:AD127" si="67">N133+N139+N143</f>
        <v>0</v>
      </c>
      <c r="O127" s="1340"/>
      <c r="P127" s="1340">
        <f t="shared" si="67"/>
        <v>0</v>
      </c>
      <c r="Q127" s="1340"/>
      <c r="R127" s="1340">
        <f t="shared" si="67"/>
        <v>0</v>
      </c>
      <c r="S127" s="1340"/>
      <c r="T127" s="1340">
        <f t="shared" si="67"/>
        <v>0</v>
      </c>
      <c r="U127" s="1340"/>
      <c r="V127" s="1340">
        <f t="shared" si="67"/>
        <v>0</v>
      </c>
      <c r="W127" s="1340"/>
      <c r="X127" s="1340">
        <f t="shared" si="67"/>
        <v>0</v>
      </c>
      <c r="Y127" s="1340"/>
      <c r="Z127" s="1340">
        <f t="shared" si="67"/>
        <v>0</v>
      </c>
      <c r="AA127" s="1340"/>
      <c r="AB127" s="1340">
        <f t="shared" si="67"/>
        <v>0</v>
      </c>
      <c r="AC127" s="1340"/>
      <c r="AD127" s="1340">
        <f t="shared" si="67"/>
        <v>0</v>
      </c>
      <c r="AE127" s="1340"/>
      <c r="AF127" s="1342"/>
      <c r="AG127" s="101">
        <f t="shared" si="48"/>
        <v>0</v>
      </c>
      <c r="AH127" s="101">
        <f t="shared" si="46"/>
        <v>0</v>
      </c>
      <c r="AI127" s="101">
        <f t="shared" si="47"/>
        <v>0</v>
      </c>
      <c r="AJ127" s="100"/>
      <c r="AK127" s="100"/>
      <c r="AL127" s="100"/>
      <c r="AM127" s="100"/>
      <c r="AN127" s="100"/>
      <c r="AO127" s="100"/>
      <c r="AP127" s="100"/>
    </row>
    <row r="128" spans="1:42" s="103" customFormat="1" ht="18.75" hidden="1" customHeight="1" x14ac:dyDescent="0.3">
      <c r="A128" s="1339" t="s">
        <v>28</v>
      </c>
      <c r="B128" s="1311">
        <f>H128+J128+L128+N128+P128+R128+T128+V128+X128+Z128+AB128+AD128</f>
        <v>0</v>
      </c>
      <c r="C128" s="1311"/>
      <c r="D128" s="1311"/>
      <c r="E128" s="1311"/>
      <c r="F128" s="1311"/>
      <c r="G128" s="1311"/>
      <c r="H128" s="1340">
        <v>0</v>
      </c>
      <c r="I128" s="1340"/>
      <c r="J128" s="1340">
        <v>0</v>
      </c>
      <c r="K128" s="1340"/>
      <c r="L128" s="1340">
        <v>0</v>
      </c>
      <c r="M128" s="1340"/>
      <c r="N128" s="1340">
        <v>0</v>
      </c>
      <c r="O128" s="1340"/>
      <c r="P128" s="1340">
        <v>0</v>
      </c>
      <c r="Q128" s="1340"/>
      <c r="R128" s="1340">
        <v>0</v>
      </c>
      <c r="S128" s="1340"/>
      <c r="T128" s="1340">
        <v>0</v>
      </c>
      <c r="U128" s="1340"/>
      <c r="V128" s="1340">
        <v>0</v>
      </c>
      <c r="W128" s="1340"/>
      <c r="X128" s="1340">
        <v>0</v>
      </c>
      <c r="Y128" s="1340"/>
      <c r="Z128" s="1340">
        <v>0</v>
      </c>
      <c r="AA128" s="1340"/>
      <c r="AB128" s="1340">
        <v>0</v>
      </c>
      <c r="AC128" s="1340"/>
      <c r="AD128" s="1340">
        <v>0</v>
      </c>
      <c r="AE128" s="1340"/>
      <c r="AF128" s="1342"/>
      <c r="AG128" s="101">
        <f t="shared" si="48"/>
        <v>0</v>
      </c>
      <c r="AH128" s="101">
        <f t="shared" si="46"/>
        <v>0</v>
      </c>
      <c r="AI128" s="101">
        <f t="shared" si="47"/>
        <v>0</v>
      </c>
      <c r="AJ128" s="100"/>
      <c r="AK128" s="100"/>
      <c r="AL128" s="100"/>
      <c r="AM128" s="100"/>
      <c r="AN128" s="100"/>
      <c r="AO128" s="100"/>
      <c r="AP128" s="100"/>
    </row>
    <row r="129" spans="1:42" s="104" customFormat="1" ht="36" hidden="1" customHeight="1" x14ac:dyDescent="0.3">
      <c r="A129" s="961" t="s">
        <v>94</v>
      </c>
      <c r="B129" s="1332">
        <f>H129+J129+L129+N129+P129+R129+T129+V129+X129+Z129+AB129+AD129</f>
        <v>0</v>
      </c>
      <c r="C129" s="1332"/>
      <c r="D129" s="1332"/>
      <c r="E129" s="1332"/>
      <c r="F129" s="1332"/>
      <c r="G129" s="1332"/>
      <c r="H129" s="1350">
        <v>0</v>
      </c>
      <c r="I129" s="1350"/>
      <c r="J129" s="1350">
        <v>0</v>
      </c>
      <c r="K129" s="1350"/>
      <c r="L129" s="1350">
        <v>0</v>
      </c>
      <c r="M129" s="1350"/>
      <c r="N129" s="1350">
        <v>0</v>
      </c>
      <c r="O129" s="1350"/>
      <c r="P129" s="1350">
        <v>0</v>
      </c>
      <c r="Q129" s="1350"/>
      <c r="R129" s="1350">
        <v>0</v>
      </c>
      <c r="S129" s="1350"/>
      <c r="T129" s="1350">
        <v>0</v>
      </c>
      <c r="U129" s="1350"/>
      <c r="V129" s="1350">
        <v>0</v>
      </c>
      <c r="W129" s="1350"/>
      <c r="X129" s="1350">
        <v>0</v>
      </c>
      <c r="Y129" s="1350"/>
      <c r="Z129" s="1350">
        <v>0</v>
      </c>
      <c r="AA129" s="1350"/>
      <c r="AB129" s="1350">
        <v>0</v>
      </c>
      <c r="AC129" s="1350"/>
      <c r="AD129" s="1350">
        <v>0</v>
      </c>
      <c r="AE129" s="1350"/>
      <c r="AF129" s="1345"/>
      <c r="AG129" s="101">
        <f t="shared" si="48"/>
        <v>0</v>
      </c>
      <c r="AH129" s="101">
        <f t="shared" si="46"/>
        <v>0</v>
      </c>
      <c r="AI129" s="101">
        <f t="shared" si="47"/>
        <v>0</v>
      </c>
      <c r="AJ129" s="105"/>
      <c r="AK129" s="105"/>
      <c r="AL129" s="105"/>
      <c r="AM129" s="105"/>
      <c r="AN129" s="105"/>
      <c r="AO129" s="105"/>
      <c r="AP129" s="105"/>
    </row>
    <row r="130" spans="1:42" s="103" customFormat="1" ht="18.75" hidden="1" customHeight="1" x14ac:dyDescent="0.3">
      <c r="A130" s="956" t="s">
        <v>30</v>
      </c>
      <c r="B130" s="1311">
        <f>H130+J130+L130+N130+P130+R130+T130+V130+X130+Z130+AB130+AD130</f>
        <v>0</v>
      </c>
      <c r="C130" s="1311"/>
      <c r="D130" s="1311"/>
      <c r="E130" s="1311"/>
      <c r="F130" s="1311"/>
      <c r="G130" s="1311"/>
      <c r="H130" s="1340">
        <v>0</v>
      </c>
      <c r="I130" s="1340"/>
      <c r="J130" s="1340">
        <v>0</v>
      </c>
      <c r="K130" s="1340"/>
      <c r="L130" s="1340">
        <v>0</v>
      </c>
      <c r="M130" s="1340"/>
      <c r="N130" s="1340">
        <v>0</v>
      </c>
      <c r="O130" s="1340"/>
      <c r="P130" s="1340">
        <v>0</v>
      </c>
      <c r="Q130" s="1340"/>
      <c r="R130" s="1340">
        <v>0</v>
      </c>
      <c r="S130" s="1340"/>
      <c r="T130" s="1340">
        <v>0</v>
      </c>
      <c r="U130" s="1340"/>
      <c r="V130" s="1340">
        <v>0</v>
      </c>
      <c r="W130" s="1340"/>
      <c r="X130" s="1340">
        <v>0</v>
      </c>
      <c r="Y130" s="1340"/>
      <c r="Z130" s="1340">
        <v>0</v>
      </c>
      <c r="AA130" s="1340"/>
      <c r="AB130" s="1340">
        <v>0</v>
      </c>
      <c r="AC130" s="1340"/>
      <c r="AD130" s="1340">
        <v>0</v>
      </c>
      <c r="AE130" s="1340"/>
      <c r="AF130" s="1342"/>
      <c r="AG130" s="101">
        <f t="shared" si="48"/>
        <v>0</v>
      </c>
      <c r="AH130" s="101">
        <f t="shared" si="46"/>
        <v>0</v>
      </c>
      <c r="AI130" s="101">
        <f t="shared" si="47"/>
        <v>0</v>
      </c>
      <c r="AJ130" s="100"/>
      <c r="AK130" s="100"/>
      <c r="AL130" s="100"/>
      <c r="AM130" s="100"/>
      <c r="AN130" s="100"/>
      <c r="AO130" s="100"/>
      <c r="AP130" s="100"/>
    </row>
    <row r="131" spans="1:42" s="103" customFormat="1" ht="36" hidden="1" customHeight="1" x14ac:dyDescent="0.3">
      <c r="A131" s="956" t="s">
        <v>142</v>
      </c>
      <c r="B131" s="1311"/>
      <c r="C131" s="1311"/>
      <c r="D131" s="1311"/>
      <c r="E131" s="1311"/>
      <c r="F131" s="1311"/>
      <c r="G131" s="1311"/>
      <c r="H131" s="1340"/>
      <c r="I131" s="1340"/>
      <c r="J131" s="1340"/>
      <c r="K131" s="1340"/>
      <c r="L131" s="1340"/>
      <c r="M131" s="1340"/>
      <c r="N131" s="1340"/>
      <c r="O131" s="1340"/>
      <c r="P131" s="1340"/>
      <c r="Q131" s="1340"/>
      <c r="R131" s="1340"/>
      <c r="S131" s="1340"/>
      <c r="T131" s="1340"/>
      <c r="U131" s="1340"/>
      <c r="V131" s="1340"/>
      <c r="W131" s="1340"/>
      <c r="X131" s="1340"/>
      <c r="Y131" s="1340"/>
      <c r="Z131" s="1340"/>
      <c r="AA131" s="1340"/>
      <c r="AB131" s="1340"/>
      <c r="AC131" s="1340"/>
      <c r="AD131" s="1340"/>
      <c r="AE131" s="1340"/>
      <c r="AF131" s="1342"/>
      <c r="AG131" s="101">
        <f t="shared" si="48"/>
        <v>0</v>
      </c>
      <c r="AH131" s="101">
        <f t="shared" si="46"/>
        <v>0</v>
      </c>
      <c r="AI131" s="101">
        <f t="shared" si="47"/>
        <v>0</v>
      </c>
      <c r="AJ131" s="100"/>
      <c r="AK131" s="100"/>
      <c r="AL131" s="100"/>
      <c r="AM131" s="100"/>
      <c r="AN131" s="100"/>
      <c r="AO131" s="100"/>
      <c r="AP131" s="100"/>
    </row>
    <row r="132" spans="1:42" s="103" customFormat="1" ht="18.75" hidden="1" customHeight="1" x14ac:dyDescent="0.3">
      <c r="A132" s="1365" t="s">
        <v>26</v>
      </c>
      <c r="B132" s="1336">
        <f>B133+B134+B135</f>
        <v>0</v>
      </c>
      <c r="C132" s="1336"/>
      <c r="D132" s="1336"/>
      <c r="E132" s="1336"/>
      <c r="F132" s="1336"/>
      <c r="G132" s="1336"/>
      <c r="H132" s="1337">
        <f>H133+H134+H135</f>
        <v>0</v>
      </c>
      <c r="I132" s="1337"/>
      <c r="J132" s="1337">
        <f>J133+J134+J135</f>
        <v>0</v>
      </c>
      <c r="K132" s="1337"/>
      <c r="L132" s="1337">
        <f>L133+L134+L135</f>
        <v>0</v>
      </c>
      <c r="M132" s="1337"/>
      <c r="N132" s="1337">
        <f>N133+N134+N135</f>
        <v>0</v>
      </c>
      <c r="O132" s="1337"/>
      <c r="P132" s="1337">
        <f>P133+P134+P135</f>
        <v>0</v>
      </c>
      <c r="Q132" s="1337"/>
      <c r="R132" s="1337">
        <f>R133+R134+R135</f>
        <v>0</v>
      </c>
      <c r="S132" s="1337"/>
      <c r="T132" s="1337">
        <f>T133+T134+T135</f>
        <v>0</v>
      </c>
      <c r="U132" s="1337"/>
      <c r="V132" s="1337">
        <f>V133+V134+V135</f>
        <v>0</v>
      </c>
      <c r="W132" s="1337"/>
      <c r="X132" s="1337">
        <f>X133+X134+X135</f>
        <v>0</v>
      </c>
      <c r="Y132" s="1337"/>
      <c r="Z132" s="1337">
        <f>Z133+Z134+Z135</f>
        <v>0</v>
      </c>
      <c r="AA132" s="1337"/>
      <c r="AB132" s="1337">
        <f>AB133+AB134+AB135</f>
        <v>0</v>
      </c>
      <c r="AC132" s="1337"/>
      <c r="AD132" s="1337">
        <f>AD133+AD134+AD135</f>
        <v>0</v>
      </c>
      <c r="AE132" s="1337"/>
      <c r="AF132" s="1342"/>
      <c r="AG132" s="101">
        <f t="shared" si="48"/>
        <v>0</v>
      </c>
      <c r="AH132" s="101">
        <f t="shared" si="46"/>
        <v>0</v>
      </c>
      <c r="AI132" s="101">
        <f t="shared" si="47"/>
        <v>0</v>
      </c>
      <c r="AJ132" s="100"/>
      <c r="AK132" s="100"/>
      <c r="AL132" s="100"/>
      <c r="AM132" s="100"/>
      <c r="AN132" s="100"/>
      <c r="AO132" s="100"/>
      <c r="AP132" s="100"/>
    </row>
    <row r="133" spans="1:42" s="103" customFormat="1" ht="18.75" hidden="1" customHeight="1" x14ac:dyDescent="0.3">
      <c r="A133" s="1339" t="s">
        <v>29</v>
      </c>
      <c r="B133" s="1311">
        <f>H133+J133+L133+N133+P133+R133+T133+V133+X133+Z133+AB133+AD133</f>
        <v>0</v>
      </c>
      <c r="C133" s="1311"/>
      <c r="D133" s="1311"/>
      <c r="E133" s="1311"/>
      <c r="F133" s="1311"/>
      <c r="G133" s="1311"/>
      <c r="H133" s="1340">
        <v>0</v>
      </c>
      <c r="I133" s="1340"/>
      <c r="J133" s="1340">
        <v>0</v>
      </c>
      <c r="K133" s="1340"/>
      <c r="L133" s="1340">
        <v>0</v>
      </c>
      <c r="M133" s="1340"/>
      <c r="N133" s="1340">
        <v>0</v>
      </c>
      <c r="O133" s="1340"/>
      <c r="P133" s="1340">
        <v>0</v>
      </c>
      <c r="Q133" s="1340"/>
      <c r="R133" s="1340">
        <v>0</v>
      </c>
      <c r="S133" s="1340"/>
      <c r="T133" s="1340">
        <v>0</v>
      </c>
      <c r="U133" s="1340"/>
      <c r="V133" s="1340">
        <v>0</v>
      </c>
      <c r="W133" s="1340"/>
      <c r="X133" s="1340">
        <v>0</v>
      </c>
      <c r="Y133" s="1340"/>
      <c r="Z133" s="1340">
        <v>0</v>
      </c>
      <c r="AA133" s="1340"/>
      <c r="AB133" s="1340">
        <v>0</v>
      </c>
      <c r="AC133" s="1340"/>
      <c r="AD133" s="1340">
        <v>0</v>
      </c>
      <c r="AE133" s="1340"/>
      <c r="AF133" s="1342"/>
      <c r="AG133" s="101">
        <f t="shared" si="48"/>
        <v>0</v>
      </c>
      <c r="AH133" s="101">
        <f t="shared" si="46"/>
        <v>0</v>
      </c>
      <c r="AI133" s="101">
        <f t="shared" si="47"/>
        <v>0</v>
      </c>
      <c r="AJ133" s="100"/>
      <c r="AK133" s="100"/>
      <c r="AL133" s="100"/>
      <c r="AM133" s="100"/>
      <c r="AN133" s="100"/>
      <c r="AO133" s="100"/>
      <c r="AP133" s="100"/>
    </row>
    <row r="134" spans="1:42" s="103" customFormat="1" ht="18.75" hidden="1" customHeight="1" x14ac:dyDescent="0.3">
      <c r="A134" s="1339" t="s">
        <v>27</v>
      </c>
      <c r="B134" s="1311">
        <f>H134+J134+L134+N134+P134+R134+T134+V134+X134+Z134+AB134+AD134</f>
        <v>0</v>
      </c>
      <c r="C134" s="1311"/>
      <c r="D134" s="1311"/>
      <c r="E134" s="1311"/>
      <c r="F134" s="1311"/>
      <c r="G134" s="1311"/>
      <c r="H134" s="1340">
        <v>0</v>
      </c>
      <c r="I134" s="1340"/>
      <c r="J134" s="1340">
        <v>0</v>
      </c>
      <c r="K134" s="1340"/>
      <c r="L134" s="1340">
        <v>0</v>
      </c>
      <c r="M134" s="1340"/>
      <c r="N134" s="1340">
        <v>0</v>
      </c>
      <c r="O134" s="1340"/>
      <c r="P134" s="1340">
        <v>0</v>
      </c>
      <c r="Q134" s="1340"/>
      <c r="R134" s="1340">
        <v>0</v>
      </c>
      <c r="S134" s="1340"/>
      <c r="T134" s="1340">
        <v>0</v>
      </c>
      <c r="U134" s="1340"/>
      <c r="V134" s="1340">
        <v>0</v>
      </c>
      <c r="W134" s="1340"/>
      <c r="X134" s="1340">
        <v>0</v>
      </c>
      <c r="Y134" s="1340"/>
      <c r="Z134" s="1340">
        <v>0</v>
      </c>
      <c r="AA134" s="1340"/>
      <c r="AB134" s="1340">
        <v>0</v>
      </c>
      <c r="AC134" s="1340"/>
      <c r="AD134" s="1340">
        <v>0</v>
      </c>
      <c r="AE134" s="1340"/>
      <c r="AF134" s="1342"/>
      <c r="AG134" s="101">
        <f t="shared" si="48"/>
        <v>0</v>
      </c>
      <c r="AH134" s="101">
        <f t="shared" si="46"/>
        <v>0</v>
      </c>
      <c r="AI134" s="101">
        <f t="shared" si="47"/>
        <v>0</v>
      </c>
      <c r="AJ134" s="100"/>
      <c r="AK134" s="100"/>
      <c r="AL134" s="100"/>
      <c r="AM134" s="100"/>
      <c r="AN134" s="100"/>
      <c r="AO134" s="100"/>
      <c r="AP134" s="100"/>
    </row>
    <row r="135" spans="1:42" s="103" customFormat="1" ht="18.75" hidden="1" customHeight="1" x14ac:dyDescent="0.3">
      <c r="A135" s="1339" t="s">
        <v>28</v>
      </c>
      <c r="B135" s="1311">
        <f>H135+J135+L135+N135+P135+R135+T135+V135+X135+Z135+AB135+AD135</f>
        <v>0</v>
      </c>
      <c r="C135" s="1311"/>
      <c r="D135" s="1311"/>
      <c r="E135" s="1311"/>
      <c r="F135" s="1311"/>
      <c r="G135" s="1311"/>
      <c r="H135" s="1340">
        <v>0</v>
      </c>
      <c r="I135" s="1340"/>
      <c r="J135" s="1340">
        <v>0</v>
      </c>
      <c r="K135" s="1340"/>
      <c r="L135" s="1340">
        <v>0</v>
      </c>
      <c r="M135" s="1340"/>
      <c r="N135" s="1340">
        <v>0</v>
      </c>
      <c r="O135" s="1340"/>
      <c r="P135" s="1340">
        <v>0</v>
      </c>
      <c r="Q135" s="1340"/>
      <c r="R135" s="1340">
        <v>0</v>
      </c>
      <c r="S135" s="1340"/>
      <c r="T135" s="1340">
        <v>0</v>
      </c>
      <c r="U135" s="1340"/>
      <c r="V135" s="1340">
        <v>0</v>
      </c>
      <c r="W135" s="1340"/>
      <c r="X135" s="1340">
        <v>0</v>
      </c>
      <c r="Y135" s="1340"/>
      <c r="Z135" s="1340">
        <v>0</v>
      </c>
      <c r="AA135" s="1340"/>
      <c r="AB135" s="1340">
        <v>0</v>
      </c>
      <c r="AC135" s="1340"/>
      <c r="AD135" s="1340">
        <v>0</v>
      </c>
      <c r="AE135" s="1340"/>
      <c r="AF135" s="1342"/>
      <c r="AG135" s="101">
        <f t="shared" si="48"/>
        <v>0</v>
      </c>
      <c r="AH135" s="101">
        <f t="shared" si="46"/>
        <v>0</v>
      </c>
      <c r="AI135" s="101">
        <f t="shared" si="47"/>
        <v>0</v>
      </c>
      <c r="AJ135" s="100"/>
      <c r="AK135" s="100"/>
      <c r="AL135" s="100"/>
      <c r="AM135" s="100"/>
      <c r="AN135" s="100"/>
      <c r="AO135" s="100"/>
      <c r="AP135" s="100"/>
    </row>
    <row r="136" spans="1:42" s="104" customFormat="1" ht="37.5" hidden="1" customHeight="1" x14ac:dyDescent="0.3">
      <c r="A136" s="961" t="s">
        <v>94</v>
      </c>
      <c r="B136" s="1332">
        <f>H136+J136+L136+N136+P136+R136+T136+V136+X136+Z136+AB136+AD136</f>
        <v>0</v>
      </c>
      <c r="C136" s="1332"/>
      <c r="D136" s="1332"/>
      <c r="E136" s="1332"/>
      <c r="F136" s="1332"/>
      <c r="G136" s="1332"/>
      <c r="H136" s="1350">
        <v>0</v>
      </c>
      <c r="I136" s="1350"/>
      <c r="J136" s="1350">
        <v>0</v>
      </c>
      <c r="K136" s="1350"/>
      <c r="L136" s="1350">
        <v>0</v>
      </c>
      <c r="M136" s="1350"/>
      <c r="N136" s="1350">
        <v>0</v>
      </c>
      <c r="O136" s="1350"/>
      <c r="P136" s="1350">
        <v>0</v>
      </c>
      <c r="Q136" s="1350"/>
      <c r="R136" s="1350">
        <v>0</v>
      </c>
      <c r="S136" s="1350"/>
      <c r="T136" s="1350">
        <v>0</v>
      </c>
      <c r="U136" s="1350"/>
      <c r="V136" s="1350">
        <v>0</v>
      </c>
      <c r="W136" s="1350"/>
      <c r="X136" s="1350">
        <v>0</v>
      </c>
      <c r="Y136" s="1350"/>
      <c r="Z136" s="1350">
        <v>0</v>
      </c>
      <c r="AA136" s="1350"/>
      <c r="AB136" s="1350">
        <v>0</v>
      </c>
      <c r="AC136" s="1350"/>
      <c r="AD136" s="1350">
        <v>0</v>
      </c>
      <c r="AE136" s="1350"/>
      <c r="AF136" s="1345"/>
      <c r="AG136" s="101">
        <f t="shared" si="48"/>
        <v>0</v>
      </c>
      <c r="AH136" s="101">
        <f t="shared" si="46"/>
        <v>0</v>
      </c>
      <c r="AI136" s="101">
        <f t="shared" si="47"/>
        <v>0</v>
      </c>
      <c r="AJ136" s="105"/>
      <c r="AK136" s="105"/>
      <c r="AL136" s="105"/>
      <c r="AM136" s="105"/>
      <c r="AN136" s="105"/>
      <c r="AO136" s="105"/>
      <c r="AP136" s="105"/>
    </row>
    <row r="137" spans="1:42" s="103" customFormat="1" ht="18.75" hidden="1" customHeight="1" x14ac:dyDescent="0.3">
      <c r="A137" s="956" t="s">
        <v>30</v>
      </c>
      <c r="B137" s="1311">
        <f>H137+J137+L137+N137+P137+R137+T137+V137+X137+Z137+AB137+AD137</f>
        <v>0</v>
      </c>
      <c r="C137" s="1311"/>
      <c r="D137" s="1311"/>
      <c r="E137" s="1311"/>
      <c r="F137" s="1311"/>
      <c r="G137" s="1311"/>
      <c r="H137" s="1340">
        <v>0</v>
      </c>
      <c r="I137" s="1340"/>
      <c r="J137" s="1340">
        <v>0</v>
      </c>
      <c r="K137" s="1340"/>
      <c r="L137" s="1340">
        <v>0</v>
      </c>
      <c r="M137" s="1340"/>
      <c r="N137" s="1340">
        <v>0</v>
      </c>
      <c r="O137" s="1340"/>
      <c r="P137" s="1340">
        <v>0</v>
      </c>
      <c r="Q137" s="1340"/>
      <c r="R137" s="1340">
        <v>0</v>
      </c>
      <c r="S137" s="1340"/>
      <c r="T137" s="1340">
        <v>0</v>
      </c>
      <c r="U137" s="1340"/>
      <c r="V137" s="1340">
        <v>0</v>
      </c>
      <c r="W137" s="1340"/>
      <c r="X137" s="1340">
        <v>0</v>
      </c>
      <c r="Y137" s="1340"/>
      <c r="Z137" s="1340">
        <v>0</v>
      </c>
      <c r="AA137" s="1340"/>
      <c r="AB137" s="1340">
        <v>0</v>
      </c>
      <c r="AC137" s="1340"/>
      <c r="AD137" s="1340">
        <v>0</v>
      </c>
      <c r="AE137" s="1340"/>
      <c r="AF137" s="1342"/>
      <c r="AG137" s="101">
        <f t="shared" si="48"/>
        <v>0</v>
      </c>
      <c r="AH137" s="101">
        <f t="shared" si="46"/>
        <v>0</v>
      </c>
      <c r="AI137" s="101">
        <f t="shared" si="47"/>
        <v>0</v>
      </c>
      <c r="AJ137" s="100"/>
      <c r="AK137" s="100"/>
      <c r="AL137" s="100"/>
      <c r="AM137" s="100"/>
      <c r="AN137" s="100"/>
      <c r="AO137" s="100"/>
      <c r="AP137" s="100"/>
    </row>
    <row r="138" spans="1:42" s="103" customFormat="1" ht="39.75" hidden="1" customHeight="1" x14ac:dyDescent="0.3">
      <c r="A138" s="956" t="s">
        <v>143</v>
      </c>
      <c r="B138" s="1311"/>
      <c r="C138" s="1311"/>
      <c r="D138" s="1311"/>
      <c r="E138" s="1311"/>
      <c r="F138" s="1311"/>
      <c r="G138" s="1311"/>
      <c r="H138" s="1340"/>
      <c r="I138" s="1340"/>
      <c r="J138" s="1340"/>
      <c r="K138" s="1340"/>
      <c r="L138" s="1340"/>
      <c r="M138" s="1340"/>
      <c r="N138" s="1340"/>
      <c r="O138" s="1340"/>
      <c r="P138" s="1340"/>
      <c r="Q138" s="1340"/>
      <c r="R138" s="1340"/>
      <c r="S138" s="1340"/>
      <c r="T138" s="1340"/>
      <c r="U138" s="1340"/>
      <c r="V138" s="1340"/>
      <c r="W138" s="1340"/>
      <c r="X138" s="1340"/>
      <c r="Y138" s="1340"/>
      <c r="Z138" s="1340"/>
      <c r="AA138" s="1340"/>
      <c r="AB138" s="1340"/>
      <c r="AC138" s="1340"/>
      <c r="AD138" s="1340"/>
      <c r="AE138" s="1340"/>
      <c r="AF138" s="1342"/>
      <c r="AG138" s="101">
        <f t="shared" si="48"/>
        <v>0</v>
      </c>
      <c r="AH138" s="101">
        <f t="shared" si="46"/>
        <v>0</v>
      </c>
      <c r="AI138" s="101">
        <f t="shared" si="47"/>
        <v>0</v>
      </c>
      <c r="AJ138" s="100"/>
      <c r="AK138" s="100"/>
      <c r="AL138" s="100"/>
      <c r="AM138" s="100"/>
      <c r="AN138" s="100"/>
      <c r="AO138" s="100"/>
      <c r="AP138" s="100"/>
    </row>
    <row r="139" spans="1:42" s="103" customFormat="1" ht="18.75" hidden="1" customHeight="1" x14ac:dyDescent="0.3">
      <c r="A139" s="1365" t="s">
        <v>26</v>
      </c>
      <c r="B139" s="1336">
        <f>B140+B141+B142</f>
        <v>0</v>
      </c>
      <c r="C139" s="1336"/>
      <c r="D139" s="1336"/>
      <c r="E139" s="1336"/>
      <c r="F139" s="1336"/>
      <c r="G139" s="1336"/>
      <c r="H139" s="1337">
        <f>H140+H141+H142</f>
        <v>0</v>
      </c>
      <c r="I139" s="1337"/>
      <c r="J139" s="1337">
        <f>J140+J141+J142</f>
        <v>0</v>
      </c>
      <c r="K139" s="1337"/>
      <c r="L139" s="1337">
        <f>L140+L141+L142</f>
        <v>0</v>
      </c>
      <c r="M139" s="1337"/>
      <c r="N139" s="1337">
        <f>N140+N141+N142</f>
        <v>0</v>
      </c>
      <c r="O139" s="1337"/>
      <c r="P139" s="1337">
        <f>P140+P141+P142</f>
        <v>0</v>
      </c>
      <c r="Q139" s="1337"/>
      <c r="R139" s="1337">
        <f>R140+R141+R142</f>
        <v>0</v>
      </c>
      <c r="S139" s="1337"/>
      <c r="T139" s="1337">
        <f>T140+T141+T142</f>
        <v>0</v>
      </c>
      <c r="U139" s="1337"/>
      <c r="V139" s="1337">
        <f>V140+V141+V142</f>
        <v>0</v>
      </c>
      <c r="W139" s="1337"/>
      <c r="X139" s="1337">
        <f>X140+X141+X142</f>
        <v>0</v>
      </c>
      <c r="Y139" s="1337"/>
      <c r="Z139" s="1337">
        <f>Z140+Z141+Z142</f>
        <v>0</v>
      </c>
      <c r="AA139" s="1337"/>
      <c r="AB139" s="1337">
        <f>AB140+AB141+AB142</f>
        <v>0</v>
      </c>
      <c r="AC139" s="1337"/>
      <c r="AD139" s="1337">
        <f>AD140+AD141+AD142</f>
        <v>0</v>
      </c>
      <c r="AE139" s="1337"/>
      <c r="AF139" s="1342"/>
      <c r="AG139" s="101">
        <f t="shared" si="48"/>
        <v>0</v>
      </c>
      <c r="AH139" s="101">
        <f t="shared" si="46"/>
        <v>0</v>
      </c>
      <c r="AI139" s="101">
        <f t="shared" si="47"/>
        <v>0</v>
      </c>
      <c r="AJ139" s="100"/>
      <c r="AK139" s="100"/>
      <c r="AL139" s="100"/>
      <c r="AM139" s="100"/>
      <c r="AN139" s="100"/>
      <c r="AO139" s="100"/>
      <c r="AP139" s="100"/>
    </row>
    <row r="140" spans="1:42" s="103" customFormat="1" ht="18.75" hidden="1" customHeight="1" x14ac:dyDescent="0.3">
      <c r="A140" s="1339" t="s">
        <v>29</v>
      </c>
      <c r="B140" s="1311">
        <f>H140+J140+L140+N140+P140+R140+T140+V140+X140+Z140+AB140+AD140</f>
        <v>0</v>
      </c>
      <c r="C140" s="1311"/>
      <c r="D140" s="1311"/>
      <c r="E140" s="1311"/>
      <c r="F140" s="1311"/>
      <c r="G140" s="1311"/>
      <c r="H140" s="1340">
        <v>0</v>
      </c>
      <c r="I140" s="1340"/>
      <c r="J140" s="1340">
        <v>0</v>
      </c>
      <c r="K140" s="1340"/>
      <c r="L140" s="1340">
        <v>0</v>
      </c>
      <c r="M140" s="1340"/>
      <c r="N140" s="1340">
        <v>0</v>
      </c>
      <c r="O140" s="1340"/>
      <c r="P140" s="1340">
        <v>0</v>
      </c>
      <c r="Q140" s="1340"/>
      <c r="R140" s="1340">
        <v>0</v>
      </c>
      <c r="S140" s="1340"/>
      <c r="T140" s="1340">
        <v>0</v>
      </c>
      <c r="U140" s="1340"/>
      <c r="V140" s="1340">
        <v>0</v>
      </c>
      <c r="W140" s="1340"/>
      <c r="X140" s="1340">
        <v>0</v>
      </c>
      <c r="Y140" s="1340"/>
      <c r="Z140" s="1340">
        <v>0</v>
      </c>
      <c r="AA140" s="1340"/>
      <c r="AB140" s="1340">
        <v>0</v>
      </c>
      <c r="AC140" s="1340"/>
      <c r="AD140" s="1340">
        <v>0</v>
      </c>
      <c r="AE140" s="1340"/>
      <c r="AF140" s="1342"/>
      <c r="AG140" s="101">
        <f t="shared" si="48"/>
        <v>0</v>
      </c>
      <c r="AH140" s="101">
        <f t="shared" si="46"/>
        <v>0</v>
      </c>
      <c r="AI140" s="101">
        <f t="shared" si="47"/>
        <v>0</v>
      </c>
      <c r="AJ140" s="100"/>
      <c r="AK140" s="100"/>
      <c r="AL140" s="100"/>
      <c r="AM140" s="100"/>
      <c r="AN140" s="100"/>
      <c r="AO140" s="100"/>
      <c r="AP140" s="100"/>
    </row>
    <row r="141" spans="1:42" s="103" customFormat="1" ht="18.75" hidden="1" customHeight="1" x14ac:dyDescent="0.3">
      <c r="A141" s="1339" t="s">
        <v>27</v>
      </c>
      <c r="B141" s="1311">
        <f>H141+J141+L141+N141+P141+R141+T141+V141+X141+Z141+AB141+AD141</f>
        <v>0</v>
      </c>
      <c r="C141" s="1311"/>
      <c r="D141" s="1311"/>
      <c r="E141" s="1311"/>
      <c r="F141" s="1311"/>
      <c r="G141" s="1311"/>
      <c r="H141" s="1340">
        <v>0</v>
      </c>
      <c r="I141" s="1340"/>
      <c r="J141" s="1340">
        <v>0</v>
      </c>
      <c r="K141" s="1340"/>
      <c r="L141" s="1340">
        <v>0</v>
      </c>
      <c r="M141" s="1340"/>
      <c r="N141" s="1340">
        <v>0</v>
      </c>
      <c r="O141" s="1340"/>
      <c r="P141" s="1340">
        <v>0</v>
      </c>
      <c r="Q141" s="1340"/>
      <c r="R141" s="1340">
        <v>0</v>
      </c>
      <c r="S141" s="1340"/>
      <c r="T141" s="1340">
        <v>0</v>
      </c>
      <c r="U141" s="1340"/>
      <c r="V141" s="1340">
        <v>0</v>
      </c>
      <c r="W141" s="1340"/>
      <c r="X141" s="1340">
        <v>0</v>
      </c>
      <c r="Y141" s="1340"/>
      <c r="Z141" s="1340">
        <v>0</v>
      </c>
      <c r="AA141" s="1340"/>
      <c r="AB141" s="1340">
        <v>0</v>
      </c>
      <c r="AC141" s="1340"/>
      <c r="AD141" s="1340">
        <v>0</v>
      </c>
      <c r="AE141" s="1340"/>
      <c r="AF141" s="1342"/>
      <c r="AG141" s="101">
        <f t="shared" si="48"/>
        <v>0</v>
      </c>
      <c r="AH141" s="101">
        <f t="shared" ref="AH141:AH204" si="68">H141+J141+L141+N141+P141+R141+T141</f>
        <v>0</v>
      </c>
      <c r="AI141" s="101">
        <f t="shared" ref="AI141:AI204" si="69">I141+K141+M141+O141+Q141+S141+U141</f>
        <v>0</v>
      </c>
      <c r="AJ141" s="100"/>
      <c r="AK141" s="100"/>
      <c r="AL141" s="100"/>
      <c r="AM141" s="100"/>
      <c r="AN141" s="100"/>
      <c r="AO141" s="100"/>
      <c r="AP141" s="100"/>
    </row>
    <row r="142" spans="1:42" s="103" customFormat="1" ht="18.75" hidden="1" customHeight="1" x14ac:dyDescent="0.3">
      <c r="A142" s="1339" t="s">
        <v>28</v>
      </c>
      <c r="B142" s="1311">
        <f>H142+J142+L142+N142+P142+R142+T142+V142+X142+Z142+AB142+AD142</f>
        <v>0</v>
      </c>
      <c r="C142" s="1311"/>
      <c r="D142" s="1311"/>
      <c r="E142" s="1311"/>
      <c r="F142" s="1311"/>
      <c r="G142" s="1311"/>
      <c r="H142" s="1340">
        <v>0</v>
      </c>
      <c r="I142" s="1340"/>
      <c r="J142" s="1340">
        <v>0</v>
      </c>
      <c r="K142" s="1340"/>
      <c r="L142" s="1340">
        <v>0</v>
      </c>
      <c r="M142" s="1340"/>
      <c r="N142" s="1340">
        <v>0</v>
      </c>
      <c r="O142" s="1340"/>
      <c r="P142" s="1340">
        <v>0</v>
      </c>
      <c r="Q142" s="1340"/>
      <c r="R142" s="1340">
        <v>0</v>
      </c>
      <c r="S142" s="1340"/>
      <c r="T142" s="1340">
        <v>0</v>
      </c>
      <c r="U142" s="1340"/>
      <c r="V142" s="1340">
        <v>0</v>
      </c>
      <c r="W142" s="1340"/>
      <c r="X142" s="1340">
        <v>0</v>
      </c>
      <c r="Y142" s="1340"/>
      <c r="Z142" s="1340">
        <v>0</v>
      </c>
      <c r="AA142" s="1340"/>
      <c r="AB142" s="1340">
        <v>0</v>
      </c>
      <c r="AC142" s="1340"/>
      <c r="AD142" s="1340">
        <v>0</v>
      </c>
      <c r="AE142" s="1340"/>
      <c r="AF142" s="1342"/>
      <c r="AG142" s="101">
        <f t="shared" ref="AG142:AG205" si="70">H142+J142+L142+N142+P142+R142+T142+V142+X142+Z142+AB142+AD142</f>
        <v>0</v>
      </c>
      <c r="AH142" s="101">
        <f t="shared" si="68"/>
        <v>0</v>
      </c>
      <c r="AI142" s="101">
        <f t="shared" si="69"/>
        <v>0</v>
      </c>
      <c r="AJ142" s="100"/>
      <c r="AK142" s="100"/>
      <c r="AL142" s="100"/>
      <c r="AM142" s="100"/>
      <c r="AN142" s="100"/>
      <c r="AO142" s="100"/>
      <c r="AP142" s="100"/>
    </row>
    <row r="143" spans="1:42" s="104" customFormat="1" ht="39" hidden="1" customHeight="1" x14ac:dyDescent="0.3">
      <c r="A143" s="961" t="s">
        <v>94</v>
      </c>
      <c r="B143" s="1332">
        <f>H143+J143+L143+N143+P143+R143+T143+V143+X143+Z143+AB143+AD143</f>
        <v>0</v>
      </c>
      <c r="C143" s="1332"/>
      <c r="D143" s="1332"/>
      <c r="E143" s="1332"/>
      <c r="F143" s="1332"/>
      <c r="G143" s="1332"/>
      <c r="H143" s="1350">
        <v>0</v>
      </c>
      <c r="I143" s="1350"/>
      <c r="J143" s="1350">
        <v>0</v>
      </c>
      <c r="K143" s="1350"/>
      <c r="L143" s="1350">
        <v>0</v>
      </c>
      <c r="M143" s="1350"/>
      <c r="N143" s="1350">
        <v>0</v>
      </c>
      <c r="O143" s="1350"/>
      <c r="P143" s="1350">
        <v>0</v>
      </c>
      <c r="Q143" s="1350"/>
      <c r="R143" s="1350">
        <v>0</v>
      </c>
      <c r="S143" s="1350"/>
      <c r="T143" s="1350">
        <v>0</v>
      </c>
      <c r="U143" s="1350"/>
      <c r="V143" s="1350">
        <v>0</v>
      </c>
      <c r="W143" s="1350"/>
      <c r="X143" s="1350">
        <v>0</v>
      </c>
      <c r="Y143" s="1350"/>
      <c r="Z143" s="1350">
        <v>0</v>
      </c>
      <c r="AA143" s="1350"/>
      <c r="AB143" s="1350">
        <v>0</v>
      </c>
      <c r="AC143" s="1350"/>
      <c r="AD143" s="1350">
        <v>0</v>
      </c>
      <c r="AE143" s="1350"/>
      <c r="AF143" s="1345"/>
      <c r="AG143" s="101">
        <f t="shared" si="70"/>
        <v>0</v>
      </c>
      <c r="AH143" s="101">
        <f t="shared" si="68"/>
        <v>0</v>
      </c>
      <c r="AI143" s="101">
        <f t="shared" si="69"/>
        <v>0</v>
      </c>
      <c r="AJ143" s="105"/>
      <c r="AK143" s="105"/>
      <c r="AL143" s="105"/>
      <c r="AM143" s="105"/>
      <c r="AN143" s="105"/>
      <c r="AO143" s="105"/>
      <c r="AP143" s="105"/>
    </row>
    <row r="144" spans="1:42" s="100" customFormat="1" ht="18.75" hidden="1" customHeight="1" x14ac:dyDescent="0.3">
      <c r="A144" s="956" t="s">
        <v>30</v>
      </c>
      <c r="B144" s="1311">
        <f>H144+J144+L144+N144+P144+R144+T144+V144+X144+Z144+AB144+AD144</f>
        <v>0</v>
      </c>
      <c r="C144" s="1311"/>
      <c r="D144" s="1311"/>
      <c r="E144" s="1311"/>
      <c r="F144" s="1311"/>
      <c r="G144" s="1311"/>
      <c r="H144" s="1340">
        <v>0</v>
      </c>
      <c r="I144" s="1340"/>
      <c r="J144" s="1340">
        <v>0</v>
      </c>
      <c r="K144" s="1340"/>
      <c r="L144" s="1340">
        <v>0</v>
      </c>
      <c r="M144" s="1340"/>
      <c r="N144" s="1340">
        <v>0</v>
      </c>
      <c r="O144" s="1340"/>
      <c r="P144" s="1340">
        <v>0</v>
      </c>
      <c r="Q144" s="1340"/>
      <c r="R144" s="1340">
        <v>0</v>
      </c>
      <c r="S144" s="1340"/>
      <c r="T144" s="1340">
        <v>0</v>
      </c>
      <c r="U144" s="1340"/>
      <c r="V144" s="1340">
        <v>0</v>
      </c>
      <c r="W144" s="1340"/>
      <c r="X144" s="1340">
        <v>0</v>
      </c>
      <c r="Y144" s="1340"/>
      <c r="Z144" s="1340">
        <v>0</v>
      </c>
      <c r="AA144" s="1340"/>
      <c r="AB144" s="1340">
        <v>0</v>
      </c>
      <c r="AC144" s="1340"/>
      <c r="AD144" s="1340">
        <v>0</v>
      </c>
      <c r="AE144" s="1340"/>
      <c r="AF144" s="1342"/>
      <c r="AG144" s="101">
        <f t="shared" si="70"/>
        <v>0</v>
      </c>
      <c r="AH144" s="101">
        <f t="shared" si="68"/>
        <v>0</v>
      </c>
      <c r="AI144" s="101">
        <f t="shared" si="69"/>
        <v>0</v>
      </c>
    </row>
    <row r="145" spans="1:42" s="99" customFormat="1" ht="18.75" customHeight="1" x14ac:dyDescent="0.3">
      <c r="A145" s="1138" t="s">
        <v>144</v>
      </c>
      <c r="B145" s="1138"/>
      <c r="C145" s="1138"/>
      <c r="D145" s="1138"/>
      <c r="E145" s="1138"/>
      <c r="F145" s="1138"/>
      <c r="G145" s="1138"/>
      <c r="H145" s="1138"/>
      <c r="I145" s="1138"/>
      <c r="J145" s="1138"/>
      <c r="K145" s="1138"/>
      <c r="L145" s="1138"/>
      <c r="M145" s="1138"/>
      <c r="N145" s="1138"/>
      <c r="O145" s="1138"/>
      <c r="P145" s="1138"/>
      <c r="Q145" s="1138"/>
      <c r="R145" s="1138"/>
      <c r="S145" s="1138"/>
      <c r="T145" s="1138"/>
      <c r="U145" s="1138"/>
      <c r="V145" s="1138"/>
      <c r="W145" s="1138"/>
      <c r="X145" s="1138"/>
      <c r="Y145" s="1138"/>
      <c r="Z145" s="1138"/>
      <c r="AA145" s="1138"/>
      <c r="AB145" s="1138"/>
      <c r="AC145" s="1138"/>
      <c r="AD145" s="1138"/>
      <c r="AE145" s="1138"/>
      <c r="AF145" s="1366"/>
      <c r="AG145" s="101">
        <f t="shared" si="70"/>
        <v>0</v>
      </c>
      <c r="AH145" s="101">
        <f t="shared" si="68"/>
        <v>0</v>
      </c>
      <c r="AI145" s="101">
        <f t="shared" si="69"/>
        <v>0</v>
      </c>
    </row>
    <row r="146" spans="1:42" s="110" customFormat="1" ht="18.75" customHeight="1" x14ac:dyDescent="0.3">
      <c r="A146" s="1138" t="s">
        <v>145</v>
      </c>
      <c r="B146" s="1138"/>
      <c r="C146" s="1138"/>
      <c r="D146" s="1138"/>
      <c r="E146" s="1138"/>
      <c r="F146" s="1138"/>
      <c r="G146" s="1138"/>
      <c r="H146" s="1138"/>
      <c r="I146" s="1138"/>
      <c r="J146" s="1138"/>
      <c r="K146" s="1138"/>
      <c r="L146" s="1138"/>
      <c r="M146" s="1138"/>
      <c r="N146" s="1138"/>
      <c r="O146" s="1138"/>
      <c r="P146" s="1138"/>
      <c r="Q146" s="1138"/>
      <c r="R146" s="1138"/>
      <c r="S146" s="1138"/>
      <c r="T146" s="1138"/>
      <c r="U146" s="1138"/>
      <c r="V146" s="1138"/>
      <c r="W146" s="1138"/>
      <c r="X146" s="1138"/>
      <c r="Y146" s="1138"/>
      <c r="Z146" s="1138"/>
      <c r="AA146" s="1138"/>
      <c r="AB146" s="1138"/>
      <c r="AC146" s="1138"/>
      <c r="AD146" s="1138"/>
      <c r="AE146" s="1138"/>
      <c r="AF146" s="962"/>
      <c r="AG146" s="101">
        <f t="shared" si="70"/>
        <v>0</v>
      </c>
      <c r="AH146" s="101">
        <f t="shared" si="68"/>
        <v>0</v>
      </c>
      <c r="AI146" s="101">
        <f t="shared" si="69"/>
        <v>0</v>
      </c>
      <c r="AJ146" s="109"/>
      <c r="AK146" s="109"/>
      <c r="AL146" s="109"/>
      <c r="AM146" s="109"/>
      <c r="AN146" s="109"/>
      <c r="AO146" s="109"/>
      <c r="AP146" s="109"/>
    </row>
    <row r="147" spans="1:42" s="100" customFormat="1" ht="85.5" customHeight="1" x14ac:dyDescent="0.3">
      <c r="A147" s="957" t="s">
        <v>146</v>
      </c>
      <c r="B147" s="1367"/>
      <c r="C147" s="1367"/>
      <c r="D147" s="1367"/>
      <c r="E147" s="1367"/>
      <c r="F147" s="1367"/>
      <c r="G147" s="1367"/>
      <c r="H147" s="1368"/>
      <c r="I147" s="1368"/>
      <c r="J147" s="1368"/>
      <c r="K147" s="1368"/>
      <c r="L147" s="1368"/>
      <c r="M147" s="1368"/>
      <c r="N147" s="1368"/>
      <c r="O147" s="1368"/>
      <c r="P147" s="1368"/>
      <c r="Q147" s="1368"/>
      <c r="R147" s="1368"/>
      <c r="S147" s="1368"/>
      <c r="T147" s="1368"/>
      <c r="U147" s="1368"/>
      <c r="V147" s="1368"/>
      <c r="W147" s="1368"/>
      <c r="X147" s="1368"/>
      <c r="Y147" s="1368"/>
      <c r="Z147" s="1368"/>
      <c r="AA147" s="1368"/>
      <c r="AB147" s="1368"/>
      <c r="AC147" s="1368"/>
      <c r="AD147" s="1368"/>
      <c r="AE147" s="1368"/>
      <c r="AF147" s="1342"/>
      <c r="AG147" s="101">
        <f t="shared" si="70"/>
        <v>0</v>
      </c>
      <c r="AH147" s="101">
        <f t="shared" si="68"/>
        <v>0</v>
      </c>
      <c r="AI147" s="101">
        <f t="shared" si="69"/>
        <v>0</v>
      </c>
    </row>
    <row r="148" spans="1:42" s="100" customFormat="1" ht="18.75" customHeight="1" x14ac:dyDescent="0.3">
      <c r="A148" s="1356" t="s">
        <v>26</v>
      </c>
      <c r="B148" s="1354">
        <f>B150+B151+B149</f>
        <v>367.6</v>
      </c>
      <c r="C148" s="1354">
        <f>C150+C151+C149</f>
        <v>367.6</v>
      </c>
      <c r="D148" s="1354">
        <f>D150+D151+D149</f>
        <v>305.10000000000002</v>
      </c>
      <c r="E148" s="1354">
        <f>E150+E151+E149</f>
        <v>305.10000000000002</v>
      </c>
      <c r="F148" s="1369">
        <f>E148/B148*100</f>
        <v>82.997823721436347</v>
      </c>
      <c r="G148" s="1369">
        <f>E148/C148*100</f>
        <v>82.997823721436347</v>
      </c>
      <c r="H148" s="1354">
        <f t="shared" ref="H148:AD148" si="71">H150+H151+H149</f>
        <v>0</v>
      </c>
      <c r="I148" s="1354"/>
      <c r="J148" s="1354">
        <f t="shared" si="71"/>
        <v>0</v>
      </c>
      <c r="K148" s="1354"/>
      <c r="L148" s="1354">
        <f t="shared" si="71"/>
        <v>116.95</v>
      </c>
      <c r="M148" s="1354">
        <f t="shared" si="71"/>
        <v>90</v>
      </c>
      <c r="N148" s="1354">
        <f t="shared" si="71"/>
        <v>15.1</v>
      </c>
      <c r="O148" s="1354">
        <f>O150+O151+O149</f>
        <v>15.1</v>
      </c>
      <c r="P148" s="1354">
        <f t="shared" si="71"/>
        <v>35.549999999999997</v>
      </c>
      <c r="Q148" s="1354"/>
      <c r="R148" s="1354">
        <f t="shared" si="71"/>
        <v>0</v>
      </c>
      <c r="S148" s="1354"/>
      <c r="T148" s="1354">
        <f t="shared" si="71"/>
        <v>0</v>
      </c>
      <c r="U148" s="1354"/>
      <c r="V148" s="1354">
        <f t="shared" si="71"/>
        <v>60</v>
      </c>
      <c r="W148" s="1354">
        <f>W150+W151+W149</f>
        <v>60</v>
      </c>
      <c r="X148" s="1354">
        <f t="shared" si="71"/>
        <v>140</v>
      </c>
      <c r="Y148" s="1354"/>
      <c r="Z148" s="1354">
        <f t="shared" si="71"/>
        <v>0</v>
      </c>
      <c r="AA148" s="1354"/>
      <c r="AB148" s="1354">
        <f t="shared" si="71"/>
        <v>0</v>
      </c>
      <c r="AC148" s="1354"/>
      <c r="AD148" s="1354">
        <f t="shared" si="71"/>
        <v>0</v>
      </c>
      <c r="AE148" s="1354"/>
      <c r="AF148" s="1342"/>
      <c r="AG148" s="101">
        <f t="shared" si="70"/>
        <v>367.6</v>
      </c>
      <c r="AH148" s="101">
        <f t="shared" si="68"/>
        <v>167.60000000000002</v>
      </c>
      <c r="AI148" s="101">
        <f t="shared" si="69"/>
        <v>105.1</v>
      </c>
    </row>
    <row r="149" spans="1:42" s="100" customFormat="1" ht="18.75" customHeight="1" x14ac:dyDescent="0.3">
      <c r="A149" s="1358" t="s">
        <v>29</v>
      </c>
      <c r="B149" s="1359">
        <f>B155+B180</f>
        <v>0</v>
      </c>
      <c r="C149" s="1359">
        <f>C155+C180</f>
        <v>0</v>
      </c>
      <c r="D149" s="1359">
        <f>D155+D180</f>
        <v>0</v>
      </c>
      <c r="E149" s="1359">
        <f>E155+E180</f>
        <v>0</v>
      </c>
      <c r="F149" s="1369" t="e">
        <f>E149/B149*100</f>
        <v>#DIV/0!</v>
      </c>
      <c r="G149" s="1369" t="e">
        <f>E149/C149*100</f>
        <v>#DIV/0!</v>
      </c>
      <c r="H149" s="1359">
        <f>H155</f>
        <v>0</v>
      </c>
      <c r="I149" s="1359"/>
      <c r="J149" s="1359">
        <f>J155</f>
        <v>0</v>
      </c>
      <c r="K149" s="1359"/>
      <c r="L149" s="1359">
        <f t="shared" ref="L149:P152" si="72">L155</f>
        <v>0</v>
      </c>
      <c r="M149" s="1359">
        <f t="shared" si="72"/>
        <v>0</v>
      </c>
      <c r="N149" s="1359">
        <f t="shared" si="72"/>
        <v>0</v>
      </c>
      <c r="O149" s="1359">
        <f t="shared" si="72"/>
        <v>0</v>
      </c>
      <c r="P149" s="1359">
        <f t="shared" si="72"/>
        <v>0</v>
      </c>
      <c r="Q149" s="1359"/>
      <c r="R149" s="1359">
        <f>R155</f>
        <v>0</v>
      </c>
      <c r="S149" s="1359"/>
      <c r="T149" s="1359">
        <f>T155</f>
        <v>0</v>
      </c>
      <c r="U149" s="1359"/>
      <c r="V149" s="1359">
        <f>V155</f>
        <v>0</v>
      </c>
      <c r="W149" s="1359"/>
      <c r="X149" s="1359">
        <f>X155</f>
        <v>0</v>
      </c>
      <c r="Y149" s="1359"/>
      <c r="Z149" s="1359">
        <f>Z155</f>
        <v>0</v>
      </c>
      <c r="AA149" s="1359"/>
      <c r="AB149" s="1359">
        <f>AB155</f>
        <v>0</v>
      </c>
      <c r="AC149" s="1359"/>
      <c r="AD149" s="1359">
        <f>AD155</f>
        <v>0</v>
      </c>
      <c r="AE149" s="1359"/>
      <c r="AF149" s="1342"/>
      <c r="AG149" s="101">
        <f t="shared" si="70"/>
        <v>0</v>
      </c>
      <c r="AH149" s="101">
        <f t="shared" si="68"/>
        <v>0</v>
      </c>
      <c r="AI149" s="101">
        <f t="shared" si="69"/>
        <v>0</v>
      </c>
    </row>
    <row r="150" spans="1:42" s="100" customFormat="1" ht="18.75" customHeight="1" x14ac:dyDescent="0.3">
      <c r="A150" s="1358" t="s">
        <v>27</v>
      </c>
      <c r="B150" s="1359">
        <f t="shared" ref="B150:E152" si="73">B156+B181</f>
        <v>0</v>
      </c>
      <c r="C150" s="1359">
        <f t="shared" si="73"/>
        <v>0</v>
      </c>
      <c r="D150" s="1359">
        <f t="shared" si="73"/>
        <v>0</v>
      </c>
      <c r="E150" s="1359">
        <f t="shared" si="73"/>
        <v>0</v>
      </c>
      <c r="F150" s="1369" t="e">
        <f>E150/B150*100</f>
        <v>#DIV/0!</v>
      </c>
      <c r="G150" s="1369" t="e">
        <f>E150/C150*100</f>
        <v>#DIV/0!</v>
      </c>
      <c r="H150" s="1359">
        <f>H156</f>
        <v>0</v>
      </c>
      <c r="I150" s="1359"/>
      <c r="J150" s="1359">
        <f>J156</f>
        <v>0</v>
      </c>
      <c r="K150" s="1359"/>
      <c r="L150" s="1359">
        <f t="shared" si="72"/>
        <v>0</v>
      </c>
      <c r="M150" s="1359">
        <f t="shared" si="72"/>
        <v>0</v>
      </c>
      <c r="N150" s="1359">
        <f t="shared" si="72"/>
        <v>0</v>
      </c>
      <c r="O150" s="1359">
        <f t="shared" si="72"/>
        <v>0</v>
      </c>
      <c r="P150" s="1359">
        <f t="shared" si="72"/>
        <v>0</v>
      </c>
      <c r="Q150" s="1359"/>
      <c r="R150" s="1359">
        <f>R156</f>
        <v>0</v>
      </c>
      <c r="S150" s="1359"/>
      <c r="T150" s="1359">
        <f>T156</f>
        <v>0</v>
      </c>
      <c r="U150" s="1359"/>
      <c r="V150" s="1359">
        <f>V156</f>
        <v>0</v>
      </c>
      <c r="W150" s="1359"/>
      <c r="X150" s="1359">
        <f>X156</f>
        <v>0</v>
      </c>
      <c r="Y150" s="1359"/>
      <c r="Z150" s="1359">
        <f>Z156</f>
        <v>0</v>
      </c>
      <c r="AA150" s="1359"/>
      <c r="AB150" s="1359">
        <f>AB156</f>
        <v>0</v>
      </c>
      <c r="AC150" s="1359"/>
      <c r="AD150" s="1359">
        <f>AD156</f>
        <v>0</v>
      </c>
      <c r="AE150" s="1359"/>
      <c r="AF150" s="1342"/>
      <c r="AG150" s="101">
        <f t="shared" si="70"/>
        <v>0</v>
      </c>
      <c r="AH150" s="101">
        <f t="shared" si="68"/>
        <v>0</v>
      </c>
      <c r="AI150" s="101">
        <f t="shared" si="69"/>
        <v>0</v>
      </c>
    </row>
    <row r="151" spans="1:42" s="100" customFormat="1" ht="18.75" customHeight="1" x14ac:dyDescent="0.3">
      <c r="A151" s="1358" t="s">
        <v>28</v>
      </c>
      <c r="B151" s="1359">
        <f t="shared" si="73"/>
        <v>367.6</v>
      </c>
      <c r="C151" s="1359">
        <f t="shared" si="73"/>
        <v>367.6</v>
      </c>
      <c r="D151" s="1359">
        <f t="shared" si="73"/>
        <v>305.10000000000002</v>
      </c>
      <c r="E151" s="1359">
        <f t="shared" si="73"/>
        <v>305.10000000000002</v>
      </c>
      <c r="F151" s="1369">
        <f>E151/B151*100</f>
        <v>82.997823721436347</v>
      </c>
      <c r="G151" s="1369">
        <f>E151/C151*100</f>
        <v>82.997823721436347</v>
      </c>
      <c r="H151" s="1359">
        <f>H157</f>
        <v>0</v>
      </c>
      <c r="I151" s="1359"/>
      <c r="J151" s="1359">
        <f>J157</f>
        <v>0</v>
      </c>
      <c r="K151" s="1359"/>
      <c r="L151" s="1359">
        <f>L157</f>
        <v>116.95</v>
      </c>
      <c r="M151" s="1359">
        <f>M164</f>
        <v>90</v>
      </c>
      <c r="N151" s="1359">
        <f>N157</f>
        <v>15.1</v>
      </c>
      <c r="O151" s="1359">
        <f t="shared" si="72"/>
        <v>15.1</v>
      </c>
      <c r="P151" s="1359">
        <f t="shared" si="72"/>
        <v>35.549999999999997</v>
      </c>
      <c r="Q151" s="1359"/>
      <c r="R151" s="1359">
        <f>R157</f>
        <v>0</v>
      </c>
      <c r="S151" s="1359"/>
      <c r="T151" s="1359">
        <f>T157</f>
        <v>0</v>
      </c>
      <c r="U151" s="1359"/>
      <c r="V151" s="1359">
        <f>V157</f>
        <v>60</v>
      </c>
      <c r="W151" s="1359">
        <f>W157</f>
        <v>60</v>
      </c>
      <c r="X151" s="1359">
        <f>X157</f>
        <v>140</v>
      </c>
      <c r="Y151" s="1359"/>
      <c r="Z151" s="1359">
        <f>Z157</f>
        <v>0</v>
      </c>
      <c r="AA151" s="1359"/>
      <c r="AB151" s="1359">
        <f>AB157</f>
        <v>0</v>
      </c>
      <c r="AC151" s="1359"/>
      <c r="AD151" s="1359">
        <f>AD157</f>
        <v>0</v>
      </c>
      <c r="AE151" s="1359"/>
      <c r="AF151" s="1342"/>
      <c r="AG151" s="101">
        <f t="shared" si="70"/>
        <v>367.6</v>
      </c>
      <c r="AH151" s="101">
        <f t="shared" si="68"/>
        <v>167.60000000000002</v>
      </c>
      <c r="AI151" s="101">
        <f t="shared" si="69"/>
        <v>105.1</v>
      </c>
    </row>
    <row r="152" spans="1:42" s="100" customFormat="1" ht="18.75" customHeight="1" x14ac:dyDescent="0.3">
      <c r="A152" s="1358" t="s">
        <v>30</v>
      </c>
      <c r="B152" s="1359">
        <f t="shared" si="73"/>
        <v>0</v>
      </c>
      <c r="C152" s="1359">
        <f t="shared" si="73"/>
        <v>0</v>
      </c>
      <c r="D152" s="1359">
        <f t="shared" si="73"/>
        <v>0</v>
      </c>
      <c r="E152" s="1359">
        <f t="shared" si="73"/>
        <v>0</v>
      </c>
      <c r="F152" s="1369" t="e">
        <f>E152/B152*100</f>
        <v>#DIV/0!</v>
      </c>
      <c r="G152" s="1369" t="e">
        <f>E152/C152*100</f>
        <v>#DIV/0!</v>
      </c>
      <c r="H152" s="1359">
        <f>H158</f>
        <v>0</v>
      </c>
      <c r="I152" s="1359"/>
      <c r="J152" s="1359">
        <f>J158</f>
        <v>0</v>
      </c>
      <c r="K152" s="1359"/>
      <c r="L152" s="1359">
        <f>L158</f>
        <v>0</v>
      </c>
      <c r="M152" s="1359">
        <f>M158</f>
        <v>0</v>
      </c>
      <c r="N152" s="1359">
        <f>N158</f>
        <v>0</v>
      </c>
      <c r="O152" s="1359">
        <f t="shared" si="72"/>
        <v>0</v>
      </c>
      <c r="P152" s="1359">
        <f t="shared" si="72"/>
        <v>0</v>
      </c>
      <c r="Q152" s="1359"/>
      <c r="R152" s="1359">
        <f>R158</f>
        <v>0</v>
      </c>
      <c r="S152" s="1359"/>
      <c r="T152" s="1359">
        <f>T158</f>
        <v>0</v>
      </c>
      <c r="U152" s="1359"/>
      <c r="V152" s="1359">
        <f>V158</f>
        <v>0</v>
      </c>
      <c r="W152" s="1359"/>
      <c r="X152" s="1359">
        <f>X158</f>
        <v>0</v>
      </c>
      <c r="Y152" s="1359"/>
      <c r="Z152" s="1359">
        <f>Z158</f>
        <v>0</v>
      </c>
      <c r="AA152" s="1359"/>
      <c r="AB152" s="1359">
        <f>AB158</f>
        <v>0</v>
      </c>
      <c r="AC152" s="1359"/>
      <c r="AD152" s="1359">
        <f>AD158</f>
        <v>0</v>
      </c>
      <c r="AE152" s="1359"/>
      <c r="AF152" s="1342"/>
      <c r="AG152" s="101">
        <f t="shared" si="70"/>
        <v>0</v>
      </c>
      <c r="AH152" s="101">
        <f t="shared" si="68"/>
        <v>0</v>
      </c>
      <c r="AI152" s="101">
        <f t="shared" si="69"/>
        <v>0</v>
      </c>
    </row>
    <row r="153" spans="1:42" s="100" customFormat="1" ht="56.25" customHeight="1" x14ac:dyDescent="0.3">
      <c r="A153" s="956" t="s">
        <v>147</v>
      </c>
      <c r="B153" s="1311"/>
      <c r="C153" s="1311"/>
      <c r="D153" s="1311"/>
      <c r="E153" s="1311"/>
      <c r="F153" s="1311"/>
      <c r="G153" s="1311"/>
      <c r="H153" s="1340"/>
      <c r="I153" s="1340"/>
      <c r="J153" s="1340"/>
      <c r="K153" s="1340"/>
      <c r="L153" s="1340"/>
      <c r="M153" s="1340"/>
      <c r="N153" s="1340"/>
      <c r="O153" s="1340"/>
      <c r="P153" s="1340"/>
      <c r="Q153" s="1340"/>
      <c r="R153" s="1340"/>
      <c r="S153" s="1340"/>
      <c r="T153" s="1340"/>
      <c r="U153" s="1340"/>
      <c r="V153" s="1340"/>
      <c r="W153" s="1340"/>
      <c r="X153" s="1340"/>
      <c r="Y153" s="1340"/>
      <c r="Z153" s="1340"/>
      <c r="AA153" s="1340"/>
      <c r="AB153" s="1340"/>
      <c r="AC153" s="1340"/>
      <c r="AD153" s="1340"/>
      <c r="AE153" s="1340"/>
      <c r="AF153" s="1342"/>
      <c r="AG153" s="101">
        <f t="shared" si="70"/>
        <v>0</v>
      </c>
      <c r="AH153" s="101">
        <f t="shared" si="68"/>
        <v>0</v>
      </c>
      <c r="AI153" s="101">
        <f t="shared" si="69"/>
        <v>0</v>
      </c>
    </row>
    <row r="154" spans="1:42" s="100" customFormat="1" ht="18.75" customHeight="1" x14ac:dyDescent="0.3">
      <c r="A154" s="1365" t="s">
        <v>26</v>
      </c>
      <c r="B154" s="1336">
        <f>B155+B156+B157</f>
        <v>367.6</v>
      </c>
      <c r="C154" s="1336">
        <f>C155+C156+C157</f>
        <v>367.6</v>
      </c>
      <c r="D154" s="1336">
        <f>D155+D156+D157</f>
        <v>305.10000000000002</v>
      </c>
      <c r="E154" s="1336">
        <f>E155+E156+E157</f>
        <v>305.10000000000002</v>
      </c>
      <c r="F154" s="1336">
        <f>E154/B154*100</f>
        <v>82.997823721436347</v>
      </c>
      <c r="G154" s="1336">
        <f>E154/C154*100</f>
        <v>82.997823721436347</v>
      </c>
      <c r="H154" s="1336">
        <f t="shared" ref="H154:AD154" si="74">H155+H156+H157</f>
        <v>0</v>
      </c>
      <c r="I154" s="1336"/>
      <c r="J154" s="1336">
        <f t="shared" si="74"/>
        <v>0</v>
      </c>
      <c r="K154" s="1336"/>
      <c r="L154" s="1336">
        <f t="shared" si="74"/>
        <v>116.95</v>
      </c>
      <c r="M154" s="1336">
        <f>M155+M156+M157</f>
        <v>90</v>
      </c>
      <c r="N154" s="1336">
        <f t="shared" si="74"/>
        <v>15.1</v>
      </c>
      <c r="O154" s="1336">
        <f>O155+O156+O157</f>
        <v>15.1</v>
      </c>
      <c r="P154" s="1336">
        <f t="shared" si="74"/>
        <v>35.549999999999997</v>
      </c>
      <c r="Q154" s="1336"/>
      <c r="R154" s="1336">
        <f t="shared" si="74"/>
        <v>0</v>
      </c>
      <c r="S154" s="1336"/>
      <c r="T154" s="1336">
        <f t="shared" si="74"/>
        <v>0</v>
      </c>
      <c r="U154" s="1336"/>
      <c r="V154" s="1336">
        <f t="shared" si="74"/>
        <v>60</v>
      </c>
      <c r="W154" s="1336">
        <f>W155+W156+W157</f>
        <v>60</v>
      </c>
      <c r="X154" s="1336">
        <f t="shared" si="74"/>
        <v>140</v>
      </c>
      <c r="Y154" s="1336"/>
      <c r="Z154" s="1336">
        <f t="shared" si="74"/>
        <v>0</v>
      </c>
      <c r="AA154" s="1336"/>
      <c r="AB154" s="1336">
        <f t="shared" si="74"/>
        <v>0</v>
      </c>
      <c r="AC154" s="1336"/>
      <c r="AD154" s="1336">
        <f t="shared" si="74"/>
        <v>0</v>
      </c>
      <c r="AE154" s="1336"/>
      <c r="AF154" s="1342"/>
      <c r="AG154" s="101">
        <f t="shared" si="70"/>
        <v>367.6</v>
      </c>
      <c r="AH154" s="101">
        <f t="shared" si="68"/>
        <v>167.60000000000002</v>
      </c>
      <c r="AI154" s="101">
        <f t="shared" si="69"/>
        <v>105.1</v>
      </c>
    </row>
    <row r="155" spans="1:42" s="100" customFormat="1" ht="18.75" customHeight="1" x14ac:dyDescent="0.3">
      <c r="A155" s="1339" t="s">
        <v>29</v>
      </c>
      <c r="B155" s="1311">
        <f t="shared" ref="B155:E158" si="75">B162+B168+B174</f>
        <v>0</v>
      </c>
      <c r="C155" s="1311">
        <f t="shared" si="75"/>
        <v>0</v>
      </c>
      <c r="D155" s="1311">
        <f t="shared" si="75"/>
        <v>0</v>
      </c>
      <c r="E155" s="1311">
        <f t="shared" si="75"/>
        <v>0</v>
      </c>
      <c r="F155" s="1311" t="e">
        <f>E155/B155*100</f>
        <v>#DIV/0!</v>
      </c>
      <c r="G155" s="1311" t="e">
        <f>E155/C155*100</f>
        <v>#DIV/0!</v>
      </c>
      <c r="H155" s="1311">
        <f>H162+H168+H174</f>
        <v>0</v>
      </c>
      <c r="I155" s="1311"/>
      <c r="J155" s="1311">
        <f>J162+J168+J174</f>
        <v>0</v>
      </c>
      <c r="K155" s="1311"/>
      <c r="L155" s="1311">
        <f t="shared" ref="L155:P158" si="76">L162+L168+L174</f>
        <v>0</v>
      </c>
      <c r="M155" s="1311">
        <f t="shared" si="76"/>
        <v>0</v>
      </c>
      <c r="N155" s="1311">
        <f t="shared" si="76"/>
        <v>0</v>
      </c>
      <c r="O155" s="1311">
        <f t="shared" si="76"/>
        <v>0</v>
      </c>
      <c r="P155" s="1311">
        <f t="shared" si="76"/>
        <v>0</v>
      </c>
      <c r="Q155" s="1311"/>
      <c r="R155" s="1311">
        <f>R162+R168+R174</f>
        <v>0</v>
      </c>
      <c r="S155" s="1311"/>
      <c r="T155" s="1311">
        <f>T162+T168+T174</f>
        <v>0</v>
      </c>
      <c r="U155" s="1311"/>
      <c r="V155" s="1311">
        <f>V162+V168+V174</f>
        <v>0</v>
      </c>
      <c r="W155" s="1311"/>
      <c r="X155" s="1311">
        <f>X162+X168+X174</f>
        <v>0</v>
      </c>
      <c r="Y155" s="1311"/>
      <c r="Z155" s="1311">
        <f>Z162+Z168+Z174</f>
        <v>0</v>
      </c>
      <c r="AA155" s="1311"/>
      <c r="AB155" s="1311">
        <f>AB162+AB168+AB174</f>
        <v>0</v>
      </c>
      <c r="AC155" s="1311"/>
      <c r="AD155" s="1311">
        <f>AD162+AD168+AD174</f>
        <v>0</v>
      </c>
      <c r="AE155" s="1311"/>
      <c r="AF155" s="1342"/>
      <c r="AG155" s="101">
        <f t="shared" si="70"/>
        <v>0</v>
      </c>
      <c r="AH155" s="101">
        <f t="shared" si="68"/>
        <v>0</v>
      </c>
      <c r="AI155" s="101">
        <f t="shared" si="69"/>
        <v>0</v>
      </c>
    </row>
    <row r="156" spans="1:42" s="100" customFormat="1" ht="18.75" customHeight="1" x14ac:dyDescent="0.3">
      <c r="A156" s="1339" t="s">
        <v>27</v>
      </c>
      <c r="B156" s="1311">
        <f t="shared" si="75"/>
        <v>0</v>
      </c>
      <c r="C156" s="1311">
        <f t="shared" si="75"/>
        <v>0</v>
      </c>
      <c r="D156" s="1311">
        <f t="shared" si="75"/>
        <v>0</v>
      </c>
      <c r="E156" s="1311">
        <f t="shared" si="75"/>
        <v>0</v>
      </c>
      <c r="F156" s="1311" t="e">
        <f>E156/B156*100</f>
        <v>#DIV/0!</v>
      </c>
      <c r="G156" s="1311" t="e">
        <f>E156/C156*100</f>
        <v>#DIV/0!</v>
      </c>
      <c r="H156" s="1311">
        <f>H163+H169+H175</f>
        <v>0</v>
      </c>
      <c r="I156" s="1311"/>
      <c r="J156" s="1311">
        <f>J163+J169+J175</f>
        <v>0</v>
      </c>
      <c r="K156" s="1311"/>
      <c r="L156" s="1311">
        <f t="shared" si="76"/>
        <v>0</v>
      </c>
      <c r="M156" s="1311">
        <f t="shared" si="76"/>
        <v>0</v>
      </c>
      <c r="N156" s="1311">
        <f t="shared" si="76"/>
        <v>0</v>
      </c>
      <c r="O156" s="1311">
        <f t="shared" si="76"/>
        <v>0</v>
      </c>
      <c r="P156" s="1311">
        <f t="shared" si="76"/>
        <v>0</v>
      </c>
      <c r="Q156" s="1311"/>
      <c r="R156" s="1311">
        <f>R163+R169+R175</f>
        <v>0</v>
      </c>
      <c r="S156" s="1311"/>
      <c r="T156" s="1311">
        <f>T163+T169+T175</f>
        <v>0</v>
      </c>
      <c r="U156" s="1311"/>
      <c r="V156" s="1311">
        <f>V163+V169+V175</f>
        <v>0</v>
      </c>
      <c r="W156" s="1311"/>
      <c r="X156" s="1311">
        <f>X163+X169+X175</f>
        <v>0</v>
      </c>
      <c r="Y156" s="1311"/>
      <c r="Z156" s="1311">
        <f>Z163+Z169+Z175</f>
        <v>0</v>
      </c>
      <c r="AA156" s="1311"/>
      <c r="AB156" s="1311">
        <f>AB163+AB169+AB175</f>
        <v>0</v>
      </c>
      <c r="AC156" s="1311"/>
      <c r="AD156" s="1311">
        <f>AD163+AD169+AD175</f>
        <v>0</v>
      </c>
      <c r="AE156" s="1311"/>
      <c r="AF156" s="1342"/>
      <c r="AG156" s="101">
        <f t="shared" si="70"/>
        <v>0</v>
      </c>
      <c r="AH156" s="101">
        <f t="shared" si="68"/>
        <v>0</v>
      </c>
      <c r="AI156" s="101">
        <f t="shared" si="69"/>
        <v>0</v>
      </c>
    </row>
    <row r="157" spans="1:42" s="100" customFormat="1" ht="18.75" customHeight="1" x14ac:dyDescent="0.3">
      <c r="A157" s="1339" t="s">
        <v>28</v>
      </c>
      <c r="B157" s="1311">
        <f t="shared" si="75"/>
        <v>367.6</v>
      </c>
      <c r="C157" s="1311">
        <f>C164+C170+C176</f>
        <v>367.6</v>
      </c>
      <c r="D157" s="1311">
        <f t="shared" si="75"/>
        <v>305.10000000000002</v>
      </c>
      <c r="E157" s="1311">
        <f t="shared" si="75"/>
        <v>305.10000000000002</v>
      </c>
      <c r="F157" s="1311">
        <f>E157/B157*100</f>
        <v>82.997823721436347</v>
      </c>
      <c r="G157" s="1311">
        <f>E157/C157*100</f>
        <v>82.997823721436347</v>
      </c>
      <c r="H157" s="1311">
        <f>H164+H170+H176</f>
        <v>0</v>
      </c>
      <c r="I157" s="1311"/>
      <c r="J157" s="1311">
        <f>J164+J170+J176</f>
        <v>0</v>
      </c>
      <c r="K157" s="1311"/>
      <c r="L157" s="1311">
        <f t="shared" si="76"/>
        <v>116.95</v>
      </c>
      <c r="M157" s="1311">
        <f t="shared" si="76"/>
        <v>90</v>
      </c>
      <c r="N157" s="1311">
        <f t="shared" si="76"/>
        <v>15.1</v>
      </c>
      <c r="O157" s="1311">
        <f t="shared" si="76"/>
        <v>15.1</v>
      </c>
      <c r="P157" s="1311">
        <f t="shared" si="76"/>
        <v>35.549999999999997</v>
      </c>
      <c r="Q157" s="1311"/>
      <c r="R157" s="1311">
        <f>R164+R170+R176</f>
        <v>0</v>
      </c>
      <c r="S157" s="1311"/>
      <c r="T157" s="1311">
        <f>T164+T170+T176</f>
        <v>0</v>
      </c>
      <c r="U157" s="1311"/>
      <c r="V157" s="1311">
        <f>V164+V170+V176</f>
        <v>60</v>
      </c>
      <c r="W157" s="1311">
        <f>W167</f>
        <v>60</v>
      </c>
      <c r="X157" s="1311">
        <f>X164+X170+X176</f>
        <v>140</v>
      </c>
      <c r="Y157" s="1311"/>
      <c r="Z157" s="1311">
        <f>Z164+Z170+Z176</f>
        <v>0</v>
      </c>
      <c r="AA157" s="1311"/>
      <c r="AB157" s="1311">
        <f>AB164+AB170+AB176</f>
        <v>0</v>
      </c>
      <c r="AC157" s="1311"/>
      <c r="AD157" s="1311">
        <f>AD164+AD170+AD176</f>
        <v>0</v>
      </c>
      <c r="AE157" s="1311"/>
      <c r="AF157" s="1342"/>
      <c r="AG157" s="101">
        <f t="shared" si="70"/>
        <v>367.6</v>
      </c>
      <c r="AH157" s="101">
        <f t="shared" si="68"/>
        <v>167.60000000000002</v>
      </c>
      <c r="AI157" s="101">
        <f t="shared" si="69"/>
        <v>105.1</v>
      </c>
    </row>
    <row r="158" spans="1:42" s="100" customFormat="1" ht="18.75" customHeight="1" x14ac:dyDescent="0.3">
      <c r="A158" s="1339" t="s">
        <v>30</v>
      </c>
      <c r="B158" s="1311">
        <f t="shared" si="75"/>
        <v>0</v>
      </c>
      <c r="C158" s="1311">
        <f t="shared" si="75"/>
        <v>0</v>
      </c>
      <c r="D158" s="1311">
        <f t="shared" si="75"/>
        <v>0</v>
      </c>
      <c r="E158" s="1311">
        <f t="shared" si="75"/>
        <v>0</v>
      </c>
      <c r="F158" s="1347" t="e">
        <f>E158/B158*100</f>
        <v>#DIV/0!</v>
      </c>
      <c r="G158" s="1347" t="e">
        <f>E158/C158*100</f>
        <v>#DIV/0!</v>
      </c>
      <c r="H158" s="1311">
        <f>H165+H171+H177</f>
        <v>0</v>
      </c>
      <c r="I158" s="1311"/>
      <c r="J158" s="1311">
        <f>J165+J171+J177</f>
        <v>0</v>
      </c>
      <c r="K158" s="1311"/>
      <c r="L158" s="1311">
        <f t="shared" si="76"/>
        <v>0</v>
      </c>
      <c r="M158" s="1311">
        <f t="shared" si="76"/>
        <v>0</v>
      </c>
      <c r="N158" s="1311">
        <f t="shared" si="76"/>
        <v>0</v>
      </c>
      <c r="O158" s="1311">
        <f t="shared" si="76"/>
        <v>0</v>
      </c>
      <c r="P158" s="1311">
        <f t="shared" si="76"/>
        <v>0</v>
      </c>
      <c r="Q158" s="1311"/>
      <c r="R158" s="1311">
        <f>R165+R171+R177</f>
        <v>0</v>
      </c>
      <c r="S158" s="1311"/>
      <c r="T158" s="1311">
        <f>T165+T171+T177</f>
        <v>0</v>
      </c>
      <c r="U158" s="1311"/>
      <c r="V158" s="1311">
        <f>V165+V171+V177</f>
        <v>0</v>
      </c>
      <c r="W158" s="1311"/>
      <c r="X158" s="1311">
        <f>X165+X171+X177</f>
        <v>0</v>
      </c>
      <c r="Y158" s="1311"/>
      <c r="Z158" s="1311">
        <f>Z165+Z171+Z177</f>
        <v>0</v>
      </c>
      <c r="AA158" s="1311"/>
      <c r="AB158" s="1311">
        <f>AB165+AB171+AB177</f>
        <v>0</v>
      </c>
      <c r="AC158" s="1311"/>
      <c r="AD158" s="1311">
        <f>AD165+AD171+AD177</f>
        <v>0</v>
      </c>
      <c r="AE158" s="1311"/>
      <c r="AF158" s="1342"/>
      <c r="AG158" s="101">
        <f t="shared" si="70"/>
        <v>0</v>
      </c>
      <c r="AH158" s="101">
        <f t="shared" si="68"/>
        <v>0</v>
      </c>
      <c r="AI158" s="101">
        <f t="shared" si="69"/>
        <v>0</v>
      </c>
    </row>
    <row r="159" spans="1:42" s="100" customFormat="1" ht="18.75" customHeight="1" x14ac:dyDescent="0.3">
      <c r="A159" s="960" t="s">
        <v>136</v>
      </c>
      <c r="B159" s="1311"/>
      <c r="C159" s="1311"/>
      <c r="D159" s="1311"/>
      <c r="E159" s="1311"/>
      <c r="F159" s="1311"/>
      <c r="G159" s="1311"/>
      <c r="H159" s="1340"/>
      <c r="I159" s="1340"/>
      <c r="J159" s="1340"/>
      <c r="K159" s="1340"/>
      <c r="L159" s="1340"/>
      <c r="M159" s="1340"/>
      <c r="N159" s="1340"/>
      <c r="O159" s="1340"/>
      <c r="P159" s="1340"/>
      <c r="Q159" s="1340"/>
      <c r="R159" s="1340"/>
      <c r="S159" s="1340"/>
      <c r="T159" s="1340"/>
      <c r="U159" s="1340"/>
      <c r="V159" s="1340"/>
      <c r="W159" s="1340"/>
      <c r="X159" s="1340"/>
      <c r="Y159" s="1340"/>
      <c r="Z159" s="1340"/>
      <c r="AA159" s="1340"/>
      <c r="AB159" s="1340"/>
      <c r="AC159" s="1340"/>
      <c r="AD159" s="1340"/>
      <c r="AE159" s="1340"/>
      <c r="AF159" s="1342"/>
      <c r="AG159" s="101">
        <f t="shared" si="70"/>
        <v>0</v>
      </c>
      <c r="AH159" s="101">
        <f t="shared" si="68"/>
        <v>0</v>
      </c>
      <c r="AI159" s="101">
        <f t="shared" si="69"/>
        <v>0</v>
      </c>
    </row>
    <row r="160" spans="1:42" s="100" customFormat="1" ht="18.75" customHeight="1" x14ac:dyDescent="0.3">
      <c r="A160" s="956" t="s">
        <v>148</v>
      </c>
      <c r="B160" s="1311"/>
      <c r="C160" s="1311"/>
      <c r="D160" s="1311"/>
      <c r="E160" s="1311"/>
      <c r="F160" s="1311"/>
      <c r="G160" s="1311"/>
      <c r="H160" s="1340"/>
      <c r="I160" s="1340"/>
      <c r="J160" s="1340"/>
      <c r="K160" s="1340"/>
      <c r="L160" s="1340"/>
      <c r="M160" s="1340"/>
      <c r="N160" s="1340"/>
      <c r="O160" s="1340"/>
      <c r="P160" s="1340"/>
      <c r="Q160" s="1340"/>
      <c r="R160" s="1340"/>
      <c r="S160" s="1340"/>
      <c r="T160" s="1340"/>
      <c r="U160" s="1340"/>
      <c r="V160" s="1340"/>
      <c r="W160" s="1340"/>
      <c r="X160" s="1340"/>
      <c r="Y160" s="1340"/>
      <c r="Z160" s="1340"/>
      <c r="AA160" s="1340"/>
      <c r="AB160" s="1340"/>
      <c r="AC160" s="1340"/>
      <c r="AD160" s="1340"/>
      <c r="AE160" s="1340"/>
      <c r="AF160" s="1342"/>
      <c r="AG160" s="101">
        <f t="shared" si="70"/>
        <v>0</v>
      </c>
      <c r="AH160" s="101">
        <f t="shared" si="68"/>
        <v>0</v>
      </c>
      <c r="AI160" s="101">
        <f t="shared" si="69"/>
        <v>0</v>
      </c>
    </row>
    <row r="161" spans="1:35" s="100" customFormat="1" ht="18.75" customHeight="1" x14ac:dyDescent="0.3">
      <c r="A161" s="1365" t="s">
        <v>26</v>
      </c>
      <c r="B161" s="1336">
        <f>B162+B163+B164</f>
        <v>105.1</v>
      </c>
      <c r="C161" s="1336">
        <f>C162+C163+C164</f>
        <v>105.1</v>
      </c>
      <c r="D161" s="1336">
        <f>D162+D163+D164</f>
        <v>105.1</v>
      </c>
      <c r="E161" s="1336">
        <f>E162+E163+E164</f>
        <v>105.1</v>
      </c>
      <c r="F161" s="1336">
        <f>E161/B161*100</f>
        <v>100</v>
      </c>
      <c r="G161" s="1336">
        <f>E161/C161*100</f>
        <v>100</v>
      </c>
      <c r="H161" s="1337">
        <f t="shared" ref="H161:AD161" si="77">H162+H163+H164</f>
        <v>0</v>
      </c>
      <c r="I161" s="1337"/>
      <c r="J161" s="1337">
        <f t="shared" si="77"/>
        <v>0</v>
      </c>
      <c r="K161" s="1337"/>
      <c r="L161" s="1337">
        <f t="shared" si="77"/>
        <v>90</v>
      </c>
      <c r="M161" s="1337">
        <f t="shared" si="77"/>
        <v>90</v>
      </c>
      <c r="N161" s="1337">
        <f t="shared" si="77"/>
        <v>15.1</v>
      </c>
      <c r="O161" s="1337">
        <f>O162+O163+O164</f>
        <v>15.1</v>
      </c>
      <c r="P161" s="1337">
        <f t="shared" si="77"/>
        <v>0</v>
      </c>
      <c r="Q161" s="1337"/>
      <c r="R161" s="1337">
        <f t="shared" si="77"/>
        <v>0</v>
      </c>
      <c r="S161" s="1337"/>
      <c r="T161" s="1337">
        <f t="shared" si="77"/>
        <v>0</v>
      </c>
      <c r="U161" s="1337"/>
      <c r="V161" s="1337">
        <f t="shared" si="77"/>
        <v>0</v>
      </c>
      <c r="W161" s="1337"/>
      <c r="X161" s="1337">
        <f t="shared" si="77"/>
        <v>0</v>
      </c>
      <c r="Y161" s="1337"/>
      <c r="Z161" s="1337">
        <f t="shared" si="77"/>
        <v>0</v>
      </c>
      <c r="AA161" s="1337"/>
      <c r="AB161" s="1337">
        <f t="shared" si="77"/>
        <v>0</v>
      </c>
      <c r="AC161" s="1337"/>
      <c r="AD161" s="1337">
        <f t="shared" si="77"/>
        <v>0</v>
      </c>
      <c r="AE161" s="1337"/>
      <c r="AF161" s="1342"/>
      <c r="AG161" s="101">
        <f t="shared" si="70"/>
        <v>105.1</v>
      </c>
      <c r="AH161" s="101">
        <f t="shared" si="68"/>
        <v>105.1</v>
      </c>
      <c r="AI161" s="101">
        <f t="shared" si="69"/>
        <v>105.1</v>
      </c>
    </row>
    <row r="162" spans="1:35" s="100" customFormat="1" ht="18.75" customHeight="1" x14ac:dyDescent="0.3">
      <c r="A162" s="1339" t="s">
        <v>29</v>
      </c>
      <c r="B162" s="1311">
        <f>H162+J162+L162+N162+P162+R162+T162+V162+X162+Z162+AB162+AD162</f>
        <v>0</v>
      </c>
      <c r="C162" s="1311">
        <f t="shared" ref="C162:C165" si="78">H162+J162+L162+N162+P162+R162+T162+V162+X162+Z162+AB162+AD162</f>
        <v>0</v>
      </c>
      <c r="D162" s="1311"/>
      <c r="E162" s="1311">
        <f t="shared" ref="E162:E165" si="79">I162+K162+M162+O162+Q162+S162+U162+W162+Y162+AA162+AC162+AE162</f>
        <v>0</v>
      </c>
      <c r="F162" s="1311" t="e">
        <f>E162/B162*100</f>
        <v>#DIV/0!</v>
      </c>
      <c r="G162" s="1311" t="e">
        <f>E162/C162*100</f>
        <v>#DIV/0!</v>
      </c>
      <c r="H162" s="1340"/>
      <c r="I162" s="1340"/>
      <c r="J162" s="1340"/>
      <c r="K162" s="1340"/>
      <c r="L162" s="1340"/>
      <c r="M162" s="1340"/>
      <c r="N162" s="1340"/>
      <c r="O162" s="1340"/>
      <c r="P162" s="1340"/>
      <c r="Q162" s="1340"/>
      <c r="R162" s="1340"/>
      <c r="S162" s="1340"/>
      <c r="T162" s="1340"/>
      <c r="U162" s="1340"/>
      <c r="V162" s="1340"/>
      <c r="W162" s="1340"/>
      <c r="X162" s="1340"/>
      <c r="Y162" s="1340"/>
      <c r="Z162" s="1340"/>
      <c r="AA162" s="1340"/>
      <c r="AB162" s="1340"/>
      <c r="AC162" s="1340"/>
      <c r="AD162" s="1340"/>
      <c r="AE162" s="1340"/>
      <c r="AF162" s="1342"/>
      <c r="AG162" s="101">
        <f t="shared" si="70"/>
        <v>0</v>
      </c>
      <c r="AH162" s="101">
        <f t="shared" si="68"/>
        <v>0</v>
      </c>
      <c r="AI162" s="101">
        <f t="shared" si="69"/>
        <v>0</v>
      </c>
    </row>
    <row r="163" spans="1:35" s="100" customFormat="1" ht="18.75" customHeight="1" x14ac:dyDescent="0.3">
      <c r="A163" s="1339" t="s">
        <v>27</v>
      </c>
      <c r="B163" s="1311">
        <f>H163+J163+L163+N163+P163+R163+T163+V163+X163+Z163+AB163+AD163</f>
        <v>0</v>
      </c>
      <c r="C163" s="1311">
        <f t="shared" si="78"/>
        <v>0</v>
      </c>
      <c r="D163" s="1311"/>
      <c r="E163" s="1311">
        <f t="shared" si="79"/>
        <v>0</v>
      </c>
      <c r="F163" s="1311" t="e">
        <f>E163/B163*100</f>
        <v>#DIV/0!</v>
      </c>
      <c r="G163" s="1311" t="e">
        <f>E163/C163*100</f>
        <v>#DIV/0!</v>
      </c>
      <c r="H163" s="1340"/>
      <c r="I163" s="1340"/>
      <c r="J163" s="1340"/>
      <c r="K163" s="1340"/>
      <c r="L163" s="1340"/>
      <c r="M163" s="1340"/>
      <c r="N163" s="1340"/>
      <c r="O163" s="1340"/>
      <c r="P163" s="1340"/>
      <c r="Q163" s="1340"/>
      <c r="R163" s="1340"/>
      <c r="S163" s="1340"/>
      <c r="T163" s="1340"/>
      <c r="U163" s="1340"/>
      <c r="V163" s="1340"/>
      <c r="W163" s="1340"/>
      <c r="X163" s="1340"/>
      <c r="Y163" s="1340"/>
      <c r="Z163" s="1340"/>
      <c r="AA163" s="1340"/>
      <c r="AB163" s="1340"/>
      <c r="AC163" s="1340"/>
      <c r="AD163" s="1340"/>
      <c r="AE163" s="1340"/>
      <c r="AF163" s="1342"/>
      <c r="AG163" s="101">
        <f t="shared" si="70"/>
        <v>0</v>
      </c>
      <c r="AH163" s="101">
        <f t="shared" si="68"/>
        <v>0</v>
      </c>
      <c r="AI163" s="101">
        <f t="shared" si="69"/>
        <v>0</v>
      </c>
    </row>
    <row r="164" spans="1:35" s="100" customFormat="1" ht="18.75" customHeight="1" x14ac:dyDescent="0.3">
      <c r="A164" s="1339" t="s">
        <v>28</v>
      </c>
      <c r="B164" s="1311">
        <f>H164+J164+L164+N164+P164+R164+T164+V164+X164+Z164+AB164+AD164</f>
        <v>105.1</v>
      </c>
      <c r="C164" s="1311">
        <f t="shared" si="78"/>
        <v>105.1</v>
      </c>
      <c r="D164" s="1311">
        <f>E164</f>
        <v>105.1</v>
      </c>
      <c r="E164" s="1311">
        <f t="shared" si="79"/>
        <v>105.1</v>
      </c>
      <c r="F164" s="1311">
        <f>E164/B164*100</f>
        <v>100</v>
      </c>
      <c r="G164" s="1311">
        <f>E164/C164*100</f>
        <v>100</v>
      </c>
      <c r="H164" s="1340"/>
      <c r="I164" s="1340"/>
      <c r="J164" s="1340"/>
      <c r="K164" s="1340"/>
      <c r="L164" s="1340">
        <v>90</v>
      </c>
      <c r="M164" s="1340">
        <v>90</v>
      </c>
      <c r="N164" s="1340">
        <v>15.1</v>
      </c>
      <c r="O164" s="1340">
        <v>15.1</v>
      </c>
      <c r="P164" s="1340"/>
      <c r="Q164" s="1340"/>
      <c r="R164" s="1340"/>
      <c r="S164" s="1340"/>
      <c r="T164" s="1340"/>
      <c r="U164" s="1340"/>
      <c r="V164" s="1340"/>
      <c r="W164" s="1340"/>
      <c r="X164" s="1340"/>
      <c r="Y164" s="1340"/>
      <c r="Z164" s="1340"/>
      <c r="AA164" s="1340"/>
      <c r="AB164" s="1340"/>
      <c r="AC164" s="1340"/>
      <c r="AD164" s="1340"/>
      <c r="AE164" s="1340"/>
      <c r="AF164" s="1342"/>
      <c r="AG164" s="101">
        <f t="shared" si="70"/>
        <v>105.1</v>
      </c>
      <c r="AH164" s="101">
        <f t="shared" si="68"/>
        <v>105.1</v>
      </c>
      <c r="AI164" s="101">
        <f t="shared" si="69"/>
        <v>105.1</v>
      </c>
    </row>
    <row r="165" spans="1:35" s="100" customFormat="1" ht="18.75" customHeight="1" x14ac:dyDescent="0.3">
      <c r="A165" s="1339" t="s">
        <v>30</v>
      </c>
      <c r="B165" s="1311">
        <f>H165+J165+L165+N165+P165+R165+T165+V165+X165+Z165+AB165+AD165</f>
        <v>0</v>
      </c>
      <c r="C165" s="1311">
        <f t="shared" si="78"/>
        <v>0</v>
      </c>
      <c r="D165" s="1311"/>
      <c r="E165" s="1311">
        <f t="shared" si="79"/>
        <v>0</v>
      </c>
      <c r="F165" s="1347" t="e">
        <f>E165/B165*100</f>
        <v>#DIV/0!</v>
      </c>
      <c r="G165" s="1347" t="e">
        <f>E165/C165*100</f>
        <v>#DIV/0!</v>
      </c>
      <c r="H165" s="1340"/>
      <c r="I165" s="1340"/>
      <c r="J165" s="1340"/>
      <c r="K165" s="1340"/>
      <c r="L165" s="1340"/>
      <c r="M165" s="1340"/>
      <c r="N165" s="1340"/>
      <c r="O165" s="1340"/>
      <c r="P165" s="1340"/>
      <c r="Q165" s="1340"/>
      <c r="R165" s="1340"/>
      <c r="S165" s="1340"/>
      <c r="T165" s="1340"/>
      <c r="U165" s="1340"/>
      <c r="V165" s="1340"/>
      <c r="W165" s="1340"/>
      <c r="X165" s="1340"/>
      <c r="Y165" s="1340"/>
      <c r="Z165" s="1340"/>
      <c r="AA165" s="1340"/>
      <c r="AB165" s="1340"/>
      <c r="AC165" s="1340"/>
      <c r="AD165" s="1340"/>
      <c r="AE165" s="1340"/>
      <c r="AF165" s="1342"/>
      <c r="AG165" s="101">
        <f t="shared" si="70"/>
        <v>0</v>
      </c>
      <c r="AH165" s="101">
        <f t="shared" si="68"/>
        <v>0</v>
      </c>
      <c r="AI165" s="101">
        <f t="shared" si="69"/>
        <v>0</v>
      </c>
    </row>
    <row r="166" spans="1:35" s="100" customFormat="1" ht="18.75" customHeight="1" x14ac:dyDescent="0.3">
      <c r="A166" s="956" t="s">
        <v>139</v>
      </c>
      <c r="B166" s="1311"/>
      <c r="C166" s="1311"/>
      <c r="D166" s="1311"/>
      <c r="E166" s="1311"/>
      <c r="F166" s="1311"/>
      <c r="G166" s="1311"/>
      <c r="H166" s="1340"/>
      <c r="I166" s="1340"/>
      <c r="J166" s="1340"/>
      <c r="K166" s="1340"/>
      <c r="L166" s="1340"/>
      <c r="M166" s="1340"/>
      <c r="N166" s="1340"/>
      <c r="O166" s="1340"/>
      <c r="P166" s="1340"/>
      <c r="Q166" s="1340"/>
      <c r="R166" s="1340"/>
      <c r="S166" s="1340"/>
      <c r="T166" s="1340"/>
      <c r="U166" s="1340"/>
      <c r="V166" s="1340"/>
      <c r="W166" s="1340"/>
      <c r="X166" s="1340"/>
      <c r="Y166" s="1340"/>
      <c r="Z166" s="1340"/>
      <c r="AA166" s="1340"/>
      <c r="AB166" s="1340"/>
      <c r="AC166" s="1340"/>
      <c r="AD166" s="1340"/>
      <c r="AE166" s="1340"/>
      <c r="AF166" s="1342"/>
      <c r="AG166" s="101">
        <f t="shared" si="70"/>
        <v>0</v>
      </c>
      <c r="AH166" s="101">
        <f t="shared" si="68"/>
        <v>0</v>
      </c>
      <c r="AI166" s="101">
        <f t="shared" si="69"/>
        <v>0</v>
      </c>
    </row>
    <row r="167" spans="1:35" s="100" customFormat="1" ht="18.75" customHeight="1" x14ac:dyDescent="0.3">
      <c r="A167" s="1365" t="s">
        <v>26</v>
      </c>
      <c r="B167" s="1336">
        <f>B168+B169+B170</f>
        <v>200</v>
      </c>
      <c r="C167" s="1336">
        <f>C168+C169+C170</f>
        <v>200</v>
      </c>
      <c r="D167" s="1336">
        <f>D168+D169+D170</f>
        <v>200</v>
      </c>
      <c r="E167" s="1336">
        <f>E168+E169+E170</f>
        <v>200</v>
      </c>
      <c r="F167" s="1336">
        <f>E167/B167*100</f>
        <v>100</v>
      </c>
      <c r="G167" s="1336">
        <f>E167/C167*100</f>
        <v>100</v>
      </c>
      <c r="H167" s="1337">
        <f t="shared" ref="H167:AD167" si="80">H168+H169+H170</f>
        <v>0</v>
      </c>
      <c r="I167" s="1337"/>
      <c r="J167" s="1337">
        <f t="shared" si="80"/>
        <v>0</v>
      </c>
      <c r="K167" s="1337"/>
      <c r="L167" s="1337">
        <f t="shared" si="80"/>
        <v>0</v>
      </c>
      <c r="M167" s="1337"/>
      <c r="N167" s="1337">
        <f t="shared" si="80"/>
        <v>0</v>
      </c>
      <c r="O167" s="1337"/>
      <c r="P167" s="1337">
        <f t="shared" si="80"/>
        <v>0</v>
      </c>
      <c r="Q167" s="1337"/>
      <c r="R167" s="1337">
        <f t="shared" si="80"/>
        <v>0</v>
      </c>
      <c r="S167" s="1337"/>
      <c r="T167" s="1337">
        <f t="shared" si="80"/>
        <v>0</v>
      </c>
      <c r="U167" s="1337"/>
      <c r="V167" s="1337">
        <f t="shared" si="80"/>
        <v>60</v>
      </c>
      <c r="W167" s="1337">
        <f>W170</f>
        <v>60</v>
      </c>
      <c r="X167" s="1337">
        <f t="shared" si="80"/>
        <v>140</v>
      </c>
      <c r="Y167" s="1337"/>
      <c r="Z167" s="1337">
        <f t="shared" si="80"/>
        <v>0</v>
      </c>
      <c r="AA167" s="1337">
        <f t="shared" si="80"/>
        <v>26.5</v>
      </c>
      <c r="AB167" s="1337">
        <f t="shared" si="80"/>
        <v>0</v>
      </c>
      <c r="AC167" s="1337"/>
      <c r="AD167" s="1337">
        <f t="shared" si="80"/>
        <v>0</v>
      </c>
      <c r="AE167" s="1337">
        <f>AE168+AE169+AE170</f>
        <v>113.5</v>
      </c>
      <c r="AF167" s="1338"/>
      <c r="AG167" s="101">
        <f t="shared" si="70"/>
        <v>200</v>
      </c>
      <c r="AH167" s="101">
        <f t="shared" si="68"/>
        <v>0</v>
      </c>
      <c r="AI167" s="101">
        <f t="shared" si="69"/>
        <v>0</v>
      </c>
    </row>
    <row r="168" spans="1:35" s="100" customFormat="1" ht="18.75" customHeight="1" x14ac:dyDescent="0.3">
      <c r="A168" s="1339" t="s">
        <v>29</v>
      </c>
      <c r="B168" s="1311">
        <f>H168+J168+L168+N168+P168+R168+T168+V168+X168+Z168+AB168+AD168</f>
        <v>0</v>
      </c>
      <c r="C168" s="1311">
        <f t="shared" ref="C168:C171" si="81">H168+J168+L168+N168+P168+R168+T168+V168+X168+Z168+AB168+AD168</f>
        <v>0</v>
      </c>
      <c r="D168" s="1311"/>
      <c r="E168" s="1311">
        <f t="shared" ref="E168:E171" si="82">I168+K168+M168+O168+Q168+S168+U168+W168+Y168+AA168+AC168+AE168</f>
        <v>0</v>
      </c>
      <c r="F168" s="1311" t="e">
        <f>E168/B168*100</f>
        <v>#DIV/0!</v>
      </c>
      <c r="G168" s="1311" t="e">
        <f>E168/C168*100</f>
        <v>#DIV/0!</v>
      </c>
      <c r="H168" s="1340">
        <v>0</v>
      </c>
      <c r="I168" s="1340"/>
      <c r="J168" s="1340">
        <v>0</v>
      </c>
      <c r="K168" s="1340"/>
      <c r="L168" s="1340"/>
      <c r="M168" s="1340"/>
      <c r="N168" s="1340"/>
      <c r="O168" s="1340"/>
      <c r="P168" s="1340"/>
      <c r="Q168" s="1340"/>
      <c r="R168" s="1340"/>
      <c r="S168" s="1340"/>
      <c r="T168" s="1340"/>
      <c r="U168" s="1340"/>
      <c r="V168" s="1340"/>
      <c r="W168" s="1340"/>
      <c r="X168" s="1340"/>
      <c r="Y168" s="1340"/>
      <c r="Z168" s="1340"/>
      <c r="AA168" s="1340"/>
      <c r="AB168" s="1340"/>
      <c r="AC168" s="1340"/>
      <c r="AD168" s="1340"/>
      <c r="AE168" s="1340"/>
      <c r="AF168" s="1342"/>
      <c r="AG168" s="101">
        <f t="shared" si="70"/>
        <v>0</v>
      </c>
      <c r="AH168" s="101">
        <f t="shared" si="68"/>
        <v>0</v>
      </c>
      <c r="AI168" s="101">
        <f t="shared" si="69"/>
        <v>0</v>
      </c>
    </row>
    <row r="169" spans="1:35" s="100" customFormat="1" ht="18.75" customHeight="1" x14ac:dyDescent="0.3">
      <c r="A169" s="1339" t="s">
        <v>27</v>
      </c>
      <c r="B169" s="1311">
        <f>H169+J169+L169+N169+P169+R169+T169+V169+X169+Z169+AB169+AD169</f>
        <v>0</v>
      </c>
      <c r="C169" s="1311">
        <f t="shared" si="81"/>
        <v>0</v>
      </c>
      <c r="D169" s="1311"/>
      <c r="E169" s="1311">
        <f t="shared" si="82"/>
        <v>0</v>
      </c>
      <c r="F169" s="1311" t="e">
        <f>E169/B169*100</f>
        <v>#DIV/0!</v>
      </c>
      <c r="G169" s="1311" t="e">
        <f>E169/C169*100</f>
        <v>#DIV/0!</v>
      </c>
      <c r="H169" s="1340">
        <v>0</v>
      </c>
      <c r="I169" s="1340"/>
      <c r="J169" s="1340">
        <v>0</v>
      </c>
      <c r="K169" s="1340"/>
      <c r="L169" s="1340"/>
      <c r="M169" s="1340"/>
      <c r="N169" s="1340"/>
      <c r="O169" s="1340"/>
      <c r="P169" s="1340"/>
      <c r="Q169" s="1340"/>
      <c r="R169" s="1340"/>
      <c r="S169" s="1340"/>
      <c r="T169" s="1340"/>
      <c r="U169" s="1340"/>
      <c r="V169" s="1340"/>
      <c r="W169" s="1340"/>
      <c r="X169" s="1340"/>
      <c r="Y169" s="1340"/>
      <c r="Z169" s="1340"/>
      <c r="AA169" s="1340"/>
      <c r="AB169" s="1340"/>
      <c r="AC169" s="1340"/>
      <c r="AD169" s="1340"/>
      <c r="AE169" s="1340"/>
      <c r="AF169" s="1342"/>
      <c r="AG169" s="101">
        <f t="shared" si="70"/>
        <v>0</v>
      </c>
      <c r="AH169" s="101">
        <f t="shared" si="68"/>
        <v>0</v>
      </c>
      <c r="AI169" s="101">
        <f t="shared" si="69"/>
        <v>0</v>
      </c>
    </row>
    <row r="170" spans="1:35" s="100" customFormat="1" ht="18.75" customHeight="1" x14ac:dyDescent="0.3">
      <c r="A170" s="1339" t="s">
        <v>28</v>
      </c>
      <c r="B170" s="1311">
        <f>H170+J170+L170+N170+P170+R170+T170+V170+X170+Z170+AB170+AD170</f>
        <v>200</v>
      </c>
      <c r="C170" s="1311">
        <f t="shared" si="81"/>
        <v>200</v>
      </c>
      <c r="D170" s="1311">
        <f>E170</f>
        <v>200</v>
      </c>
      <c r="E170" s="1311">
        <f t="shared" si="82"/>
        <v>200</v>
      </c>
      <c r="F170" s="1311">
        <f>E170/B170*100</f>
        <v>100</v>
      </c>
      <c r="G170" s="1311">
        <f>E170/C170*100</f>
        <v>100</v>
      </c>
      <c r="H170" s="1340">
        <v>0</v>
      </c>
      <c r="I170" s="1340"/>
      <c r="J170" s="1340">
        <v>0</v>
      </c>
      <c r="K170" s="1340"/>
      <c r="L170" s="1340"/>
      <c r="M170" s="1340"/>
      <c r="N170" s="1340"/>
      <c r="O170" s="1340"/>
      <c r="P170" s="1340"/>
      <c r="Q170" s="1340"/>
      <c r="R170" s="1340"/>
      <c r="S170" s="1340"/>
      <c r="T170" s="1340"/>
      <c r="U170" s="1340"/>
      <c r="V170" s="1340">
        <v>60</v>
      </c>
      <c r="W170" s="1340">
        <v>60</v>
      </c>
      <c r="X170" s="1340">
        <v>140</v>
      </c>
      <c r="Y170" s="1340"/>
      <c r="Z170" s="1340">
        <v>0</v>
      </c>
      <c r="AA170" s="1340">
        <v>26.5</v>
      </c>
      <c r="AB170" s="1340">
        <v>0</v>
      </c>
      <c r="AC170" s="1340"/>
      <c r="AD170" s="1340">
        <v>0</v>
      </c>
      <c r="AE170" s="1340">
        <v>113.5</v>
      </c>
      <c r="AF170" s="1342"/>
      <c r="AG170" s="101">
        <f t="shared" si="70"/>
        <v>200</v>
      </c>
      <c r="AH170" s="101">
        <f t="shared" si="68"/>
        <v>0</v>
      </c>
      <c r="AI170" s="101">
        <f t="shared" si="69"/>
        <v>0</v>
      </c>
    </row>
    <row r="171" spans="1:35" s="100" customFormat="1" ht="18.75" customHeight="1" x14ac:dyDescent="0.3">
      <c r="A171" s="1339" t="s">
        <v>30</v>
      </c>
      <c r="B171" s="1311">
        <f>H171+J171+L171+N171+P171+R171+T171+V171+X171+Z171+AB171+AD171</f>
        <v>0</v>
      </c>
      <c r="C171" s="1311">
        <f t="shared" si="81"/>
        <v>0</v>
      </c>
      <c r="D171" s="1311"/>
      <c r="E171" s="1311">
        <f t="shared" si="82"/>
        <v>0</v>
      </c>
      <c r="F171" s="1347" t="e">
        <f>E171/B171*100</f>
        <v>#DIV/0!</v>
      </c>
      <c r="G171" s="1347" t="e">
        <f>E171/C171*100</f>
        <v>#DIV/0!</v>
      </c>
      <c r="H171" s="1340">
        <v>0</v>
      </c>
      <c r="I171" s="1340"/>
      <c r="J171" s="1340">
        <v>0</v>
      </c>
      <c r="K171" s="1340"/>
      <c r="L171" s="1340"/>
      <c r="M171" s="1340"/>
      <c r="N171" s="1340"/>
      <c r="O171" s="1340"/>
      <c r="P171" s="1340"/>
      <c r="Q171" s="1340"/>
      <c r="R171" s="1340"/>
      <c r="S171" s="1340"/>
      <c r="T171" s="1340"/>
      <c r="U171" s="1340"/>
      <c r="V171" s="1340"/>
      <c r="W171" s="1340"/>
      <c r="X171" s="1340"/>
      <c r="Y171" s="1340"/>
      <c r="Z171" s="1340"/>
      <c r="AA171" s="1340"/>
      <c r="AB171" s="1340"/>
      <c r="AC171" s="1340"/>
      <c r="AD171" s="1340"/>
      <c r="AE171" s="1340"/>
      <c r="AF171" s="1342"/>
      <c r="AG171" s="101">
        <f t="shared" si="70"/>
        <v>0</v>
      </c>
      <c r="AH171" s="101">
        <f t="shared" si="68"/>
        <v>0</v>
      </c>
      <c r="AI171" s="101">
        <f t="shared" si="69"/>
        <v>0</v>
      </c>
    </row>
    <row r="172" spans="1:35" s="100" customFormat="1" ht="18.75" customHeight="1" x14ac:dyDescent="0.3">
      <c r="A172" s="956" t="s">
        <v>149</v>
      </c>
      <c r="B172" s="1311"/>
      <c r="C172" s="1311"/>
      <c r="D172" s="1311"/>
      <c r="E172" s="1311"/>
      <c r="F172" s="1311"/>
      <c r="G172" s="1311"/>
      <c r="H172" s="1340"/>
      <c r="I172" s="1340"/>
      <c r="J172" s="1340"/>
      <c r="K172" s="1340"/>
      <c r="L172" s="1340"/>
      <c r="M172" s="1340"/>
      <c r="N172" s="1340"/>
      <c r="O172" s="1340"/>
      <c r="P172" s="1340"/>
      <c r="Q172" s="1340"/>
      <c r="R172" s="1340"/>
      <c r="S172" s="1340"/>
      <c r="T172" s="1340"/>
      <c r="U172" s="1340"/>
      <c r="V172" s="1340"/>
      <c r="W172" s="1340"/>
      <c r="X172" s="1340"/>
      <c r="Y172" s="1340"/>
      <c r="Z172" s="1340"/>
      <c r="AA172" s="1340"/>
      <c r="AB172" s="1340"/>
      <c r="AC172" s="1340"/>
      <c r="AD172" s="1340"/>
      <c r="AE172" s="1340"/>
      <c r="AF172" s="1308" t="s">
        <v>603</v>
      </c>
      <c r="AG172" s="101">
        <f t="shared" si="70"/>
        <v>0</v>
      </c>
      <c r="AH172" s="101">
        <f t="shared" si="68"/>
        <v>0</v>
      </c>
      <c r="AI172" s="101">
        <f t="shared" si="69"/>
        <v>0</v>
      </c>
    </row>
    <row r="173" spans="1:35" s="100" customFormat="1" ht="17.399999999999999" x14ac:dyDescent="0.3">
      <c r="A173" s="1365" t="s">
        <v>26</v>
      </c>
      <c r="B173" s="1336">
        <f>B174+B175+B176</f>
        <v>62.5</v>
      </c>
      <c r="C173" s="1336">
        <f>C174+C175+C176</f>
        <v>62.5</v>
      </c>
      <c r="D173" s="1336">
        <f>D174+D175+D176</f>
        <v>0</v>
      </c>
      <c r="E173" s="1336">
        <f>E174+E175+E176</f>
        <v>0</v>
      </c>
      <c r="F173" s="1336">
        <f>E173/B173*100</f>
        <v>0</v>
      </c>
      <c r="G173" s="1336">
        <f>E173/C173*100</f>
        <v>0</v>
      </c>
      <c r="H173" s="1337">
        <f t="shared" ref="H173:AB173" si="83">H174+H175+H176</f>
        <v>0</v>
      </c>
      <c r="I173" s="1337"/>
      <c r="J173" s="1337">
        <f t="shared" si="83"/>
        <v>0</v>
      </c>
      <c r="K173" s="1337"/>
      <c r="L173" s="1337">
        <f t="shared" si="83"/>
        <v>26.95</v>
      </c>
      <c r="M173" s="1337"/>
      <c r="N173" s="1337">
        <f t="shared" si="83"/>
        <v>0</v>
      </c>
      <c r="O173" s="1337"/>
      <c r="P173" s="1337">
        <f t="shared" si="83"/>
        <v>35.549999999999997</v>
      </c>
      <c r="Q173" s="1337"/>
      <c r="R173" s="1337">
        <f t="shared" si="83"/>
        <v>0</v>
      </c>
      <c r="S173" s="1337"/>
      <c r="T173" s="1337">
        <f t="shared" si="83"/>
        <v>0</v>
      </c>
      <c r="U173" s="1337"/>
      <c r="V173" s="1337">
        <f t="shared" si="83"/>
        <v>0</v>
      </c>
      <c r="W173" s="1337"/>
      <c r="X173" s="1337">
        <f t="shared" si="83"/>
        <v>0</v>
      </c>
      <c r="Y173" s="1337"/>
      <c r="Z173" s="1337">
        <f t="shared" si="83"/>
        <v>0</v>
      </c>
      <c r="AA173" s="1337"/>
      <c r="AB173" s="1337">
        <f t="shared" si="83"/>
        <v>0</v>
      </c>
      <c r="AC173" s="1337"/>
      <c r="AD173" s="1337">
        <f>AD174+AD175+AD176</f>
        <v>0</v>
      </c>
      <c r="AE173" s="1337"/>
      <c r="AF173" s="1338"/>
      <c r="AG173" s="101">
        <f t="shared" si="70"/>
        <v>62.5</v>
      </c>
      <c r="AH173" s="101">
        <f t="shared" si="68"/>
        <v>62.5</v>
      </c>
      <c r="AI173" s="101">
        <f t="shared" si="69"/>
        <v>0</v>
      </c>
    </row>
    <row r="174" spans="1:35" s="100" customFormat="1" ht="18.75" customHeight="1" x14ac:dyDescent="0.3">
      <c r="A174" s="1339" t="s">
        <v>29</v>
      </c>
      <c r="B174" s="1311">
        <f>H174+J174+L174+N174+P174+R174+T174+V174+X174+Z174+AB174+AD174</f>
        <v>0</v>
      </c>
      <c r="C174" s="1311">
        <f t="shared" ref="C174:C177" si="84">H174+J174+L174+N174+P174+R174+T174+V174+X174+Z174+AB174+AD174</f>
        <v>0</v>
      </c>
      <c r="D174" s="1311"/>
      <c r="E174" s="1311">
        <f t="shared" ref="E174:E177" si="85">I174+K174+M174+O174+Q174+S174+U174+W174+Y174+AA174+AC174+AE174</f>
        <v>0</v>
      </c>
      <c r="F174" s="1311" t="e">
        <f>E174/B174*100</f>
        <v>#DIV/0!</v>
      </c>
      <c r="G174" s="1311" t="e">
        <f>E174/C174*100</f>
        <v>#DIV/0!</v>
      </c>
      <c r="H174" s="1340">
        <v>0</v>
      </c>
      <c r="I174" s="1340"/>
      <c r="J174" s="1340">
        <v>0</v>
      </c>
      <c r="K174" s="1340"/>
      <c r="L174" s="1340"/>
      <c r="M174" s="1340"/>
      <c r="N174" s="1340"/>
      <c r="O174" s="1340"/>
      <c r="P174" s="1340"/>
      <c r="Q174" s="1340"/>
      <c r="R174" s="1340"/>
      <c r="S174" s="1340"/>
      <c r="T174" s="1340"/>
      <c r="U174" s="1340"/>
      <c r="V174" s="1340"/>
      <c r="W174" s="1340"/>
      <c r="X174" s="1340"/>
      <c r="Y174" s="1340"/>
      <c r="Z174" s="1340"/>
      <c r="AA174" s="1340"/>
      <c r="AB174" s="1340"/>
      <c r="AC174" s="1340"/>
      <c r="AD174" s="1340"/>
      <c r="AE174" s="1340"/>
      <c r="AF174" s="1342"/>
      <c r="AG174" s="101">
        <f t="shared" si="70"/>
        <v>0</v>
      </c>
      <c r="AH174" s="101">
        <f t="shared" si="68"/>
        <v>0</v>
      </c>
      <c r="AI174" s="101">
        <f t="shared" si="69"/>
        <v>0</v>
      </c>
    </row>
    <row r="175" spans="1:35" s="100" customFormat="1" ht="18.75" customHeight="1" x14ac:dyDescent="0.3">
      <c r="A175" s="1339" t="s">
        <v>27</v>
      </c>
      <c r="B175" s="1311">
        <f>H175+J175+L175+N175+P175+R175+T175+V175+X175+Z175+AB175+AD175</f>
        <v>0</v>
      </c>
      <c r="C175" s="1311">
        <f t="shared" si="84"/>
        <v>0</v>
      </c>
      <c r="D175" s="1311"/>
      <c r="E175" s="1311">
        <f t="shared" si="85"/>
        <v>0</v>
      </c>
      <c r="F175" s="1311" t="e">
        <f>E175/B175*100</f>
        <v>#DIV/0!</v>
      </c>
      <c r="G175" s="1311" t="e">
        <f>E175/C175*100</f>
        <v>#DIV/0!</v>
      </c>
      <c r="H175" s="1340">
        <v>0</v>
      </c>
      <c r="I175" s="1340"/>
      <c r="J175" s="1340">
        <v>0</v>
      </c>
      <c r="K175" s="1340"/>
      <c r="L175" s="1340"/>
      <c r="M175" s="1340"/>
      <c r="N175" s="1340"/>
      <c r="O175" s="1340"/>
      <c r="P175" s="1340"/>
      <c r="Q175" s="1340"/>
      <c r="R175" s="1340"/>
      <c r="S175" s="1340"/>
      <c r="T175" s="1340"/>
      <c r="U175" s="1340"/>
      <c r="V175" s="1340"/>
      <c r="W175" s="1340"/>
      <c r="X175" s="1340"/>
      <c r="Y175" s="1340"/>
      <c r="Z175" s="1340"/>
      <c r="AA175" s="1340"/>
      <c r="AB175" s="1340"/>
      <c r="AC175" s="1340"/>
      <c r="AD175" s="1340"/>
      <c r="AE175" s="1340"/>
      <c r="AF175" s="1342"/>
      <c r="AG175" s="101">
        <f t="shared" si="70"/>
        <v>0</v>
      </c>
      <c r="AH175" s="101">
        <f t="shared" si="68"/>
        <v>0</v>
      </c>
      <c r="AI175" s="101">
        <f t="shared" si="69"/>
        <v>0</v>
      </c>
    </row>
    <row r="176" spans="1:35" s="100" customFormat="1" ht="18.75" customHeight="1" x14ac:dyDescent="0.3">
      <c r="A176" s="1339" t="s">
        <v>28</v>
      </c>
      <c r="B176" s="1311">
        <f>H176+J176+L176+N176+P176+R176+T176+V176+X176+Z176+AB176+AD176</f>
        <v>62.5</v>
      </c>
      <c r="C176" s="1311">
        <f t="shared" si="84"/>
        <v>62.5</v>
      </c>
      <c r="D176" s="1311"/>
      <c r="E176" s="1311">
        <f t="shared" si="85"/>
        <v>0</v>
      </c>
      <c r="F176" s="1311">
        <f>E176/B176*100</f>
        <v>0</v>
      </c>
      <c r="G176" s="1311">
        <f>E176/C176*100</f>
        <v>0</v>
      </c>
      <c r="H176" s="1340">
        <v>0</v>
      </c>
      <c r="I176" s="1340"/>
      <c r="J176" s="1340">
        <v>0</v>
      </c>
      <c r="K176" s="1340"/>
      <c r="L176" s="1340">
        <v>26.95</v>
      </c>
      <c r="M176" s="1340"/>
      <c r="N176" s="1340"/>
      <c r="O176" s="1340"/>
      <c r="P176" s="1340">
        <v>35.549999999999997</v>
      </c>
      <c r="Q176" s="1340"/>
      <c r="R176" s="1340"/>
      <c r="S176" s="1340"/>
      <c r="T176" s="1340"/>
      <c r="U176" s="1340"/>
      <c r="V176" s="1340"/>
      <c r="W176" s="1340"/>
      <c r="X176" s="1340"/>
      <c r="Y176" s="1340"/>
      <c r="Z176" s="1340"/>
      <c r="AA176" s="1340"/>
      <c r="AB176" s="1340"/>
      <c r="AC176" s="1340"/>
      <c r="AD176" s="1340"/>
      <c r="AE176" s="1340"/>
      <c r="AF176" s="1342"/>
      <c r="AG176" s="101">
        <f t="shared" si="70"/>
        <v>62.5</v>
      </c>
      <c r="AH176" s="101">
        <f t="shared" si="68"/>
        <v>62.5</v>
      </c>
      <c r="AI176" s="101">
        <f t="shared" si="69"/>
        <v>0</v>
      </c>
    </row>
    <row r="177" spans="1:35" s="100" customFormat="1" ht="18.75" customHeight="1" x14ac:dyDescent="0.3">
      <c r="A177" s="1339" t="s">
        <v>30</v>
      </c>
      <c r="B177" s="1311">
        <f>H177+J177+L177+N177+P177+R177+T177+V177+X177+Z177+AB177+AD177</f>
        <v>0</v>
      </c>
      <c r="C177" s="1311">
        <f t="shared" si="84"/>
        <v>0</v>
      </c>
      <c r="D177" s="1311"/>
      <c r="E177" s="1311">
        <f t="shared" si="85"/>
        <v>0</v>
      </c>
      <c r="F177" s="1347" t="e">
        <f>E177/B177*100</f>
        <v>#DIV/0!</v>
      </c>
      <c r="G177" s="1347" t="e">
        <f>E177/C177*100</f>
        <v>#DIV/0!</v>
      </c>
      <c r="H177" s="1340">
        <v>0</v>
      </c>
      <c r="I177" s="1340"/>
      <c r="J177" s="1340">
        <v>0</v>
      </c>
      <c r="K177" s="1340"/>
      <c r="L177" s="1340"/>
      <c r="M177" s="1340"/>
      <c r="N177" s="1340"/>
      <c r="O177" s="1340"/>
      <c r="P177" s="1340"/>
      <c r="Q177" s="1340"/>
      <c r="R177" s="1340"/>
      <c r="S177" s="1340"/>
      <c r="T177" s="1340"/>
      <c r="U177" s="1340"/>
      <c r="V177" s="1340"/>
      <c r="W177" s="1340"/>
      <c r="X177" s="1340"/>
      <c r="Y177" s="1340"/>
      <c r="Z177" s="1340"/>
      <c r="AA177" s="1340"/>
      <c r="AB177" s="1340"/>
      <c r="AC177" s="1340"/>
      <c r="AD177" s="1340"/>
      <c r="AE177" s="1340"/>
      <c r="AF177" s="1342"/>
      <c r="AG177" s="101">
        <f t="shared" si="70"/>
        <v>0</v>
      </c>
      <c r="AH177" s="101">
        <f t="shared" si="68"/>
        <v>0</v>
      </c>
      <c r="AI177" s="101">
        <f t="shared" si="69"/>
        <v>0</v>
      </c>
    </row>
    <row r="178" spans="1:35" s="100" customFormat="1" ht="81" customHeight="1" x14ac:dyDescent="0.3">
      <c r="A178" s="956" t="s">
        <v>150</v>
      </c>
      <c r="B178" s="1311"/>
      <c r="C178" s="1311"/>
      <c r="D178" s="1311"/>
      <c r="E178" s="1311"/>
      <c r="F178" s="1311"/>
      <c r="G178" s="1311"/>
      <c r="H178" s="1340"/>
      <c r="I178" s="1340"/>
      <c r="J178" s="1340"/>
      <c r="K178" s="1340"/>
      <c r="L178" s="1340"/>
      <c r="M178" s="1340"/>
      <c r="N178" s="1340"/>
      <c r="O178" s="1340"/>
      <c r="P178" s="1340"/>
      <c r="Q178" s="1340"/>
      <c r="R178" s="1340"/>
      <c r="S178" s="1340"/>
      <c r="T178" s="1340"/>
      <c r="U178" s="1340"/>
      <c r="V178" s="1340"/>
      <c r="W178" s="1340"/>
      <c r="X178" s="1340"/>
      <c r="Y178" s="1340"/>
      <c r="Z178" s="1340"/>
      <c r="AA178" s="1340"/>
      <c r="AB178" s="1340"/>
      <c r="AC178" s="1340"/>
      <c r="AD178" s="1340"/>
      <c r="AE178" s="1340"/>
      <c r="AF178" s="1342"/>
      <c r="AG178" s="101">
        <f t="shared" si="70"/>
        <v>0</v>
      </c>
      <c r="AH178" s="101">
        <f t="shared" si="68"/>
        <v>0</v>
      </c>
      <c r="AI178" s="101">
        <f t="shared" si="69"/>
        <v>0</v>
      </c>
    </row>
    <row r="179" spans="1:35" s="100" customFormat="1" ht="18.75" customHeight="1" x14ac:dyDescent="0.3">
      <c r="A179" s="1335" t="s">
        <v>26</v>
      </c>
      <c r="B179" s="1336">
        <f>B180+B181+B182</f>
        <v>0</v>
      </c>
      <c r="C179" s="1336">
        <f>C180+C181+C182</f>
        <v>0</v>
      </c>
      <c r="D179" s="1336">
        <f>D180+D181+D182</f>
        <v>0</v>
      </c>
      <c r="E179" s="1336">
        <f>E180+E181+E182</f>
        <v>0</v>
      </c>
      <c r="F179" s="1336" t="e">
        <f>E179/B179*100</f>
        <v>#DIV/0!</v>
      </c>
      <c r="G179" s="1336" t="e">
        <f>E179/C179*100</f>
        <v>#DIV/0!</v>
      </c>
      <c r="H179" s="1340"/>
      <c r="I179" s="1340"/>
      <c r="J179" s="1340"/>
      <c r="K179" s="1340"/>
      <c r="L179" s="1340"/>
      <c r="M179" s="1340"/>
      <c r="N179" s="1340"/>
      <c r="O179" s="1340"/>
      <c r="P179" s="1340"/>
      <c r="Q179" s="1340"/>
      <c r="R179" s="1340"/>
      <c r="S179" s="1340"/>
      <c r="T179" s="1340"/>
      <c r="U179" s="1340"/>
      <c r="V179" s="1340"/>
      <c r="W179" s="1340"/>
      <c r="X179" s="1340"/>
      <c r="Y179" s="1340"/>
      <c r="Z179" s="1340"/>
      <c r="AA179" s="1340"/>
      <c r="AB179" s="1340"/>
      <c r="AC179" s="1340"/>
      <c r="AD179" s="1340"/>
      <c r="AE179" s="1340"/>
      <c r="AF179" s="1342"/>
      <c r="AG179" s="101">
        <f t="shared" si="70"/>
        <v>0</v>
      </c>
      <c r="AH179" s="101">
        <f t="shared" si="68"/>
        <v>0</v>
      </c>
      <c r="AI179" s="101">
        <f t="shared" si="69"/>
        <v>0</v>
      </c>
    </row>
    <row r="180" spans="1:35" s="100" customFormat="1" ht="18.75" customHeight="1" x14ac:dyDescent="0.3">
      <c r="A180" s="1339" t="s">
        <v>29</v>
      </c>
      <c r="B180" s="1311">
        <f>H180+J180+L180+N180+P180+R180+T180+V180+X180+Z180+AB180+AD180</f>
        <v>0</v>
      </c>
      <c r="C180" s="1311">
        <f t="shared" ref="C180:C183" si="86">H180+J180+L180+N180+P180+R180+T180+V180+X180+Z180+AB180+AD180</f>
        <v>0</v>
      </c>
      <c r="D180" s="1311"/>
      <c r="E180" s="1311">
        <f t="shared" ref="E180:E183" si="87">I180+K180+M180+O180+Q180+S180+U180+W180+Y180+AA180+AC180+AE180</f>
        <v>0</v>
      </c>
      <c r="F180" s="1311" t="e">
        <f>E180/B180*100</f>
        <v>#DIV/0!</v>
      </c>
      <c r="G180" s="1311" t="e">
        <f>E180/C180*100</f>
        <v>#DIV/0!</v>
      </c>
      <c r="H180" s="1340"/>
      <c r="I180" s="1340"/>
      <c r="J180" s="1340"/>
      <c r="K180" s="1340"/>
      <c r="L180" s="1340"/>
      <c r="M180" s="1340"/>
      <c r="N180" s="1340"/>
      <c r="O180" s="1340"/>
      <c r="P180" s="1340"/>
      <c r="Q180" s="1340"/>
      <c r="R180" s="1340"/>
      <c r="S180" s="1340"/>
      <c r="T180" s="1340"/>
      <c r="U180" s="1340"/>
      <c r="V180" s="1340"/>
      <c r="W180" s="1340"/>
      <c r="X180" s="1340"/>
      <c r="Y180" s="1340"/>
      <c r="Z180" s="1340"/>
      <c r="AA180" s="1340"/>
      <c r="AB180" s="1340"/>
      <c r="AC180" s="1340"/>
      <c r="AD180" s="1340"/>
      <c r="AE180" s="1340"/>
      <c r="AF180" s="1342"/>
      <c r="AG180" s="101">
        <f t="shared" si="70"/>
        <v>0</v>
      </c>
      <c r="AH180" s="101">
        <f t="shared" si="68"/>
        <v>0</v>
      </c>
      <c r="AI180" s="101">
        <f t="shared" si="69"/>
        <v>0</v>
      </c>
    </row>
    <row r="181" spans="1:35" s="100" customFormat="1" ht="18.75" customHeight="1" x14ac:dyDescent="0.3">
      <c r="A181" s="1339" t="s">
        <v>27</v>
      </c>
      <c r="B181" s="1311">
        <f>H181+J181+L181+N181+P181+R181+V181+X181+Z181+AB181+AD181+T181</f>
        <v>0</v>
      </c>
      <c r="C181" s="1311">
        <f t="shared" si="86"/>
        <v>0</v>
      </c>
      <c r="D181" s="1311"/>
      <c r="E181" s="1311">
        <f t="shared" si="87"/>
        <v>0</v>
      </c>
      <c r="F181" s="1311" t="e">
        <f>E181/B181*100</f>
        <v>#DIV/0!</v>
      </c>
      <c r="G181" s="1311" t="e">
        <f>E181/C181*100</f>
        <v>#DIV/0!</v>
      </c>
      <c r="H181" s="1340"/>
      <c r="I181" s="1340"/>
      <c r="J181" s="1340"/>
      <c r="K181" s="1340"/>
      <c r="L181" s="1340"/>
      <c r="M181" s="1340"/>
      <c r="N181" s="1340"/>
      <c r="O181" s="1340"/>
      <c r="P181" s="1340"/>
      <c r="Q181" s="1340"/>
      <c r="R181" s="1340"/>
      <c r="S181" s="1340"/>
      <c r="T181" s="1340"/>
      <c r="U181" s="1340"/>
      <c r="V181" s="1340"/>
      <c r="W181" s="1340"/>
      <c r="X181" s="1340"/>
      <c r="Y181" s="1340"/>
      <c r="Z181" s="1340"/>
      <c r="AA181" s="1340"/>
      <c r="AB181" s="1340"/>
      <c r="AC181" s="1340"/>
      <c r="AD181" s="1340"/>
      <c r="AE181" s="1340"/>
      <c r="AF181" s="1342"/>
      <c r="AG181" s="101">
        <f t="shared" si="70"/>
        <v>0</v>
      </c>
      <c r="AH181" s="101">
        <f t="shared" si="68"/>
        <v>0</v>
      </c>
      <c r="AI181" s="101">
        <f t="shared" si="69"/>
        <v>0</v>
      </c>
    </row>
    <row r="182" spans="1:35" s="100" customFormat="1" ht="18.75" customHeight="1" x14ac:dyDescent="0.3">
      <c r="A182" s="1339" t="s">
        <v>28</v>
      </c>
      <c r="B182" s="1311">
        <f>H182+J182+L182+N182+P182+R182+T182+V182+X182+Z182+AB182+AD182</f>
        <v>0</v>
      </c>
      <c r="C182" s="1311">
        <f t="shared" si="86"/>
        <v>0</v>
      </c>
      <c r="D182" s="1311"/>
      <c r="E182" s="1311">
        <f t="shared" si="87"/>
        <v>0</v>
      </c>
      <c r="F182" s="1311" t="e">
        <f>E182/B182*100</f>
        <v>#DIV/0!</v>
      </c>
      <c r="G182" s="1311" t="e">
        <f>E182/C182*100</f>
        <v>#DIV/0!</v>
      </c>
      <c r="H182" s="1340"/>
      <c r="I182" s="1340"/>
      <c r="J182" s="1340"/>
      <c r="K182" s="1340"/>
      <c r="L182" s="1340"/>
      <c r="M182" s="1340"/>
      <c r="N182" s="1340"/>
      <c r="O182" s="1340"/>
      <c r="P182" s="1340"/>
      <c r="Q182" s="1340"/>
      <c r="R182" s="1340"/>
      <c r="S182" s="1340"/>
      <c r="T182" s="1340"/>
      <c r="U182" s="1340"/>
      <c r="V182" s="1340"/>
      <c r="W182" s="1340"/>
      <c r="X182" s="1340"/>
      <c r="Y182" s="1340"/>
      <c r="Z182" s="1340"/>
      <c r="AA182" s="1340"/>
      <c r="AB182" s="1340"/>
      <c r="AC182" s="1340"/>
      <c r="AD182" s="1340"/>
      <c r="AE182" s="1340"/>
      <c r="AF182" s="1342"/>
      <c r="AG182" s="101">
        <f t="shared" si="70"/>
        <v>0</v>
      </c>
      <c r="AH182" s="101">
        <f t="shared" si="68"/>
        <v>0</v>
      </c>
      <c r="AI182" s="101">
        <f t="shared" si="69"/>
        <v>0</v>
      </c>
    </row>
    <row r="183" spans="1:35" s="100" customFormat="1" ht="18.75" customHeight="1" x14ac:dyDescent="0.3">
      <c r="A183" s="1339" t="s">
        <v>30</v>
      </c>
      <c r="B183" s="1311">
        <f>H183+J183+L183+N183+P183+R183+T183+V183+X183+Z183+AB183+AD183</f>
        <v>0</v>
      </c>
      <c r="C183" s="1311">
        <f t="shared" si="86"/>
        <v>0</v>
      </c>
      <c r="D183" s="1311"/>
      <c r="E183" s="1311">
        <f t="shared" si="87"/>
        <v>0</v>
      </c>
      <c r="F183" s="1347" t="e">
        <f>E183/B183*100</f>
        <v>#DIV/0!</v>
      </c>
      <c r="G183" s="1347" t="e">
        <f>E183/C183*100</f>
        <v>#DIV/0!</v>
      </c>
      <c r="H183" s="1340"/>
      <c r="I183" s="1340"/>
      <c r="J183" s="1340"/>
      <c r="K183" s="1340"/>
      <c r="L183" s="1340"/>
      <c r="M183" s="1340"/>
      <c r="N183" s="1340"/>
      <c r="O183" s="1340"/>
      <c r="P183" s="1340"/>
      <c r="Q183" s="1340"/>
      <c r="R183" s="1340"/>
      <c r="S183" s="1340"/>
      <c r="T183" s="1340"/>
      <c r="U183" s="1340"/>
      <c r="V183" s="1340"/>
      <c r="W183" s="1340"/>
      <c r="X183" s="1340"/>
      <c r="Y183" s="1340"/>
      <c r="Z183" s="1340"/>
      <c r="AA183" s="1340"/>
      <c r="AB183" s="1340"/>
      <c r="AC183" s="1340"/>
      <c r="AD183" s="1340"/>
      <c r="AE183" s="1340"/>
      <c r="AF183" s="1342"/>
      <c r="AG183" s="101">
        <f t="shared" si="70"/>
        <v>0</v>
      </c>
      <c r="AH183" s="101">
        <f t="shared" si="68"/>
        <v>0</v>
      </c>
      <c r="AI183" s="101">
        <f t="shared" si="69"/>
        <v>0</v>
      </c>
    </row>
    <row r="184" spans="1:35" s="100" customFormat="1" ht="41.25" customHeight="1" x14ac:dyDescent="0.3">
      <c r="A184" s="957" t="s">
        <v>151</v>
      </c>
      <c r="B184" s="1359"/>
      <c r="C184" s="1359"/>
      <c r="D184" s="1359"/>
      <c r="E184" s="1359"/>
      <c r="F184" s="1359"/>
      <c r="G184" s="1359"/>
      <c r="H184" s="1355"/>
      <c r="I184" s="1355"/>
      <c r="J184" s="1355"/>
      <c r="K184" s="1355"/>
      <c r="L184" s="1355"/>
      <c r="M184" s="1355"/>
      <c r="N184" s="1355"/>
      <c r="O184" s="1355"/>
      <c r="P184" s="1355"/>
      <c r="Q184" s="1355"/>
      <c r="R184" s="1355"/>
      <c r="S184" s="1355"/>
      <c r="T184" s="1355"/>
      <c r="U184" s="1355"/>
      <c r="V184" s="1355"/>
      <c r="W184" s="1355"/>
      <c r="X184" s="1355"/>
      <c r="Y184" s="1355"/>
      <c r="Z184" s="1355"/>
      <c r="AA184" s="1355"/>
      <c r="AB184" s="1355"/>
      <c r="AC184" s="1355"/>
      <c r="AD184" s="1355"/>
      <c r="AE184" s="1355"/>
      <c r="AF184" s="1342"/>
      <c r="AG184" s="101">
        <f t="shared" si="70"/>
        <v>0</v>
      </c>
      <c r="AH184" s="101">
        <f t="shared" si="68"/>
        <v>0</v>
      </c>
      <c r="AI184" s="101">
        <f t="shared" si="69"/>
        <v>0</v>
      </c>
    </row>
    <row r="185" spans="1:35" s="102" customFormat="1" ht="17.399999999999999" x14ac:dyDescent="0.3">
      <c r="A185" s="1356" t="s">
        <v>26</v>
      </c>
      <c r="B185" s="1354">
        <f>B187+B188+B186</f>
        <v>149843.71950000004</v>
      </c>
      <c r="C185" s="1354">
        <f>C187+C188+C186</f>
        <v>149843.71950000004</v>
      </c>
      <c r="D185" s="1354">
        <f>D187+D188+D186</f>
        <v>140114.06400000004</v>
      </c>
      <c r="E185" s="1354">
        <f>E187+E188+E186</f>
        <v>140114.06400000004</v>
      </c>
      <c r="F185" s="1354">
        <f>E185/B185*100</f>
        <v>93.506797927556789</v>
      </c>
      <c r="G185" s="1354">
        <f>E185/C185*100</f>
        <v>93.506797927556789</v>
      </c>
      <c r="H185" s="1355">
        <f t="shared" ref="H185:AE185" si="88">H186+H187+H188</f>
        <v>5887.0046300000004</v>
      </c>
      <c r="I185" s="1355">
        <f t="shared" si="88"/>
        <v>2785.4470000000001</v>
      </c>
      <c r="J185" s="1355">
        <f t="shared" si="88"/>
        <v>11402.805</v>
      </c>
      <c r="K185" s="1355">
        <f t="shared" si="88"/>
        <v>11741.79</v>
      </c>
      <c r="L185" s="1355">
        <f t="shared" si="88"/>
        <v>15002.094000000001</v>
      </c>
      <c r="M185" s="1355">
        <f t="shared" si="88"/>
        <v>11182.641</v>
      </c>
      <c r="N185" s="1355">
        <f t="shared" si="88"/>
        <v>17127.431349999999</v>
      </c>
      <c r="O185" s="1355">
        <f t="shared" si="88"/>
        <v>16067.15</v>
      </c>
      <c r="P185" s="1355">
        <f t="shared" si="88"/>
        <v>8804.9480000000003</v>
      </c>
      <c r="Q185" s="1355">
        <f t="shared" si="88"/>
        <v>10298.228000000001</v>
      </c>
      <c r="R185" s="1355">
        <f t="shared" si="88"/>
        <v>14784.071</v>
      </c>
      <c r="S185" s="1355">
        <f t="shared" si="88"/>
        <v>14437.498000000001</v>
      </c>
      <c r="T185" s="1355">
        <f t="shared" si="88"/>
        <v>15152.239</v>
      </c>
      <c r="U185" s="1355">
        <f t="shared" si="88"/>
        <v>14685.545</v>
      </c>
      <c r="V185" s="1355">
        <f t="shared" si="88"/>
        <v>14394.767</v>
      </c>
      <c r="W185" s="1355">
        <f t="shared" si="88"/>
        <v>7595.2089999999998</v>
      </c>
      <c r="X185" s="1355">
        <f t="shared" si="88"/>
        <v>11483.172</v>
      </c>
      <c r="Y185" s="1355">
        <f t="shared" si="88"/>
        <v>11896.259</v>
      </c>
      <c r="Z185" s="1355">
        <f t="shared" si="88"/>
        <v>13578.744000000001</v>
      </c>
      <c r="AA185" s="1355">
        <f t="shared" si="88"/>
        <v>12363.527</v>
      </c>
      <c r="AB185" s="1355">
        <f t="shared" si="88"/>
        <v>8850.9060000000009</v>
      </c>
      <c r="AC185" s="1355">
        <f t="shared" si="88"/>
        <v>8778.4840000000004</v>
      </c>
      <c r="AD185" s="1355">
        <f t="shared" si="88"/>
        <v>13375.53752</v>
      </c>
      <c r="AE185" s="1355">
        <f t="shared" si="88"/>
        <v>18282.286</v>
      </c>
      <c r="AF185" s="1357"/>
      <c r="AG185" s="101">
        <f t="shared" si="70"/>
        <v>149843.71950000004</v>
      </c>
      <c r="AH185" s="101">
        <f t="shared" si="68"/>
        <v>88160.592980000001</v>
      </c>
      <c r="AI185" s="101">
        <f t="shared" si="69"/>
        <v>81198.298999999999</v>
      </c>
    </row>
    <row r="186" spans="1:35" s="102" customFormat="1" ht="18" x14ac:dyDescent="0.3">
      <c r="A186" s="1358" t="s">
        <v>29</v>
      </c>
      <c r="B186" s="1359">
        <f t="shared" ref="B186:E187" si="89">B192+B198+B204</f>
        <v>0</v>
      </c>
      <c r="C186" s="1359">
        <f t="shared" si="89"/>
        <v>0</v>
      </c>
      <c r="D186" s="1359">
        <f t="shared" si="89"/>
        <v>0</v>
      </c>
      <c r="E186" s="1359">
        <f t="shared" si="89"/>
        <v>0</v>
      </c>
      <c r="F186" s="1354" t="e">
        <f>E186/B186*100</f>
        <v>#DIV/0!</v>
      </c>
      <c r="G186" s="1354" t="e">
        <f>E186/C186*100</f>
        <v>#DIV/0!</v>
      </c>
      <c r="H186" s="1359">
        <f t="shared" ref="H186:AE189" si="90">H192+H198+H204+H210+H216</f>
        <v>0</v>
      </c>
      <c r="I186" s="1359">
        <f t="shared" si="90"/>
        <v>0</v>
      </c>
      <c r="J186" s="1359">
        <f t="shared" si="90"/>
        <v>0</v>
      </c>
      <c r="K186" s="1359">
        <f t="shared" si="90"/>
        <v>0</v>
      </c>
      <c r="L186" s="1359">
        <f t="shared" si="90"/>
        <v>0</v>
      </c>
      <c r="M186" s="1359">
        <f t="shared" si="90"/>
        <v>0</v>
      </c>
      <c r="N186" s="1359">
        <f t="shared" si="90"/>
        <v>0</v>
      </c>
      <c r="O186" s="1359">
        <f t="shared" si="90"/>
        <v>0</v>
      </c>
      <c r="P186" s="1359">
        <f t="shared" si="90"/>
        <v>0</v>
      </c>
      <c r="Q186" s="1359">
        <f t="shared" si="90"/>
        <v>0</v>
      </c>
      <c r="R186" s="1359">
        <f t="shared" si="90"/>
        <v>0</v>
      </c>
      <c r="S186" s="1359">
        <f t="shared" si="90"/>
        <v>0</v>
      </c>
      <c r="T186" s="1359">
        <f t="shared" si="90"/>
        <v>0</v>
      </c>
      <c r="U186" s="1359">
        <f t="shared" si="90"/>
        <v>0</v>
      </c>
      <c r="V186" s="1359">
        <f t="shared" si="90"/>
        <v>0</v>
      </c>
      <c r="W186" s="1359">
        <f t="shared" si="90"/>
        <v>0</v>
      </c>
      <c r="X186" s="1359">
        <f t="shared" si="90"/>
        <v>0</v>
      </c>
      <c r="Y186" s="1359">
        <f t="shared" si="90"/>
        <v>0</v>
      </c>
      <c r="Z186" s="1359">
        <f t="shared" si="90"/>
        <v>0</v>
      </c>
      <c r="AA186" s="1359">
        <f t="shared" si="90"/>
        <v>0</v>
      </c>
      <c r="AB186" s="1359">
        <f t="shared" si="90"/>
        <v>0</v>
      </c>
      <c r="AC186" s="1359">
        <f t="shared" si="90"/>
        <v>0</v>
      </c>
      <c r="AD186" s="1359">
        <f t="shared" si="90"/>
        <v>0</v>
      </c>
      <c r="AE186" s="1359">
        <f t="shared" si="90"/>
        <v>0</v>
      </c>
      <c r="AF186" s="1357"/>
      <c r="AG186" s="101">
        <f t="shared" si="70"/>
        <v>0</v>
      </c>
      <c r="AH186" s="101">
        <f t="shared" si="68"/>
        <v>0</v>
      </c>
      <c r="AI186" s="101">
        <f t="shared" si="69"/>
        <v>0</v>
      </c>
    </row>
    <row r="187" spans="1:35" s="102" customFormat="1" ht="18" x14ac:dyDescent="0.3">
      <c r="A187" s="1358" t="s">
        <v>27</v>
      </c>
      <c r="B187" s="1359">
        <f t="shared" si="89"/>
        <v>0</v>
      </c>
      <c r="C187" s="1359">
        <f t="shared" si="89"/>
        <v>0</v>
      </c>
      <c r="D187" s="1359">
        <f t="shared" si="89"/>
        <v>0</v>
      </c>
      <c r="E187" s="1359">
        <f t="shared" si="89"/>
        <v>0</v>
      </c>
      <c r="F187" s="1354" t="e">
        <f>E187/B187*100</f>
        <v>#DIV/0!</v>
      </c>
      <c r="G187" s="1354" t="e">
        <f>E187/C187*100</f>
        <v>#DIV/0!</v>
      </c>
      <c r="H187" s="1359">
        <f t="shared" si="90"/>
        <v>0</v>
      </c>
      <c r="I187" s="1359">
        <f t="shared" si="90"/>
        <v>0</v>
      </c>
      <c r="J187" s="1359">
        <f t="shared" si="90"/>
        <v>0</v>
      </c>
      <c r="K187" s="1359">
        <f t="shared" si="90"/>
        <v>0</v>
      </c>
      <c r="L187" s="1359">
        <f t="shared" si="90"/>
        <v>0</v>
      </c>
      <c r="M187" s="1359">
        <f t="shared" si="90"/>
        <v>0</v>
      </c>
      <c r="N187" s="1359">
        <f t="shared" si="90"/>
        <v>0</v>
      </c>
      <c r="O187" s="1359">
        <f t="shared" si="90"/>
        <v>0</v>
      </c>
      <c r="P187" s="1359">
        <f t="shared" si="90"/>
        <v>0</v>
      </c>
      <c r="Q187" s="1359">
        <f t="shared" si="90"/>
        <v>0</v>
      </c>
      <c r="R187" s="1359">
        <f t="shared" si="90"/>
        <v>0</v>
      </c>
      <c r="S187" s="1359">
        <f t="shared" si="90"/>
        <v>0</v>
      </c>
      <c r="T187" s="1359">
        <f t="shared" si="90"/>
        <v>0</v>
      </c>
      <c r="U187" s="1359">
        <f t="shared" si="90"/>
        <v>0</v>
      </c>
      <c r="V187" s="1359">
        <f t="shared" si="90"/>
        <v>0</v>
      </c>
      <c r="W187" s="1359">
        <f t="shared" si="90"/>
        <v>0</v>
      </c>
      <c r="X187" s="1359">
        <f t="shared" si="90"/>
        <v>0</v>
      </c>
      <c r="Y187" s="1359">
        <f t="shared" si="90"/>
        <v>0</v>
      </c>
      <c r="Z187" s="1359">
        <f t="shared" si="90"/>
        <v>0</v>
      </c>
      <c r="AA187" s="1359">
        <f t="shared" si="90"/>
        <v>0</v>
      </c>
      <c r="AB187" s="1359">
        <f t="shared" si="90"/>
        <v>0</v>
      </c>
      <c r="AC187" s="1359">
        <f t="shared" si="90"/>
        <v>0</v>
      </c>
      <c r="AD187" s="1359">
        <f t="shared" si="90"/>
        <v>0</v>
      </c>
      <c r="AE187" s="1359">
        <f t="shared" si="90"/>
        <v>0</v>
      </c>
      <c r="AF187" s="1357"/>
      <c r="AG187" s="101">
        <f t="shared" si="70"/>
        <v>0</v>
      </c>
      <c r="AH187" s="101">
        <f t="shared" si="68"/>
        <v>0</v>
      </c>
      <c r="AI187" s="101">
        <f t="shared" si="69"/>
        <v>0</v>
      </c>
    </row>
    <row r="188" spans="1:35" s="102" customFormat="1" ht="18" x14ac:dyDescent="0.3">
      <c r="A188" s="1358" t="s">
        <v>28</v>
      </c>
      <c r="B188" s="1359">
        <f>B194+B200+B206+B212+B218</f>
        <v>149843.71950000004</v>
      </c>
      <c r="C188" s="1359">
        <f>C194+C200+C206+C212+C218</f>
        <v>149843.71950000004</v>
      </c>
      <c r="D188" s="1359">
        <f t="shared" ref="B188:E189" si="91">D194+D200+D206+D212</f>
        <v>140114.06400000004</v>
      </c>
      <c r="E188" s="1359">
        <f t="shared" si="91"/>
        <v>140114.06400000004</v>
      </c>
      <c r="F188" s="1354">
        <f>E188/B188*100</f>
        <v>93.506797927556789</v>
      </c>
      <c r="G188" s="1354">
        <f>E188/C188*100</f>
        <v>93.506797927556789</v>
      </c>
      <c r="H188" s="1359">
        <f t="shared" si="90"/>
        <v>5887.0046300000004</v>
      </c>
      <c r="I188" s="1359">
        <f t="shared" si="90"/>
        <v>2785.4470000000001</v>
      </c>
      <c r="J188" s="1359">
        <f t="shared" si="90"/>
        <v>11402.805</v>
      </c>
      <c r="K188" s="1359">
        <f t="shared" si="90"/>
        <v>11741.79</v>
      </c>
      <c r="L188" s="1359">
        <f>L194+L200+L206+L212+L218</f>
        <v>15002.094000000001</v>
      </c>
      <c r="M188" s="1359">
        <f t="shared" si="90"/>
        <v>11182.641</v>
      </c>
      <c r="N188" s="1359">
        <f t="shared" si="90"/>
        <v>17127.431349999999</v>
      </c>
      <c r="O188" s="1359">
        <f t="shared" si="90"/>
        <v>16067.15</v>
      </c>
      <c r="P188" s="1359">
        <f t="shared" si="90"/>
        <v>8804.9480000000003</v>
      </c>
      <c r="Q188" s="1359">
        <f t="shared" si="90"/>
        <v>10298.228000000001</v>
      </c>
      <c r="R188" s="1359">
        <f t="shared" si="90"/>
        <v>14784.071</v>
      </c>
      <c r="S188" s="1359">
        <f t="shared" si="90"/>
        <v>14437.498000000001</v>
      </c>
      <c r="T188" s="1359">
        <f t="shared" si="90"/>
        <v>15152.239</v>
      </c>
      <c r="U188" s="1359">
        <f t="shared" si="90"/>
        <v>14685.545</v>
      </c>
      <c r="V188" s="1359">
        <f t="shared" si="90"/>
        <v>14394.767</v>
      </c>
      <c r="W188" s="1359">
        <f t="shared" si="90"/>
        <v>7595.2089999999998</v>
      </c>
      <c r="X188" s="1359">
        <f t="shared" si="90"/>
        <v>11483.172</v>
      </c>
      <c r="Y188" s="1359">
        <f t="shared" si="90"/>
        <v>11896.259</v>
      </c>
      <c r="Z188" s="1359">
        <f t="shared" si="90"/>
        <v>13578.744000000001</v>
      </c>
      <c r="AA188" s="1359">
        <f t="shared" si="90"/>
        <v>12363.527</v>
      </c>
      <c r="AB188" s="1359">
        <f t="shared" si="90"/>
        <v>8850.9060000000009</v>
      </c>
      <c r="AC188" s="1359">
        <f t="shared" si="90"/>
        <v>8778.4840000000004</v>
      </c>
      <c r="AD188" s="1359">
        <f t="shared" si="90"/>
        <v>13375.53752</v>
      </c>
      <c r="AE188" s="1359">
        <f t="shared" si="90"/>
        <v>18282.286</v>
      </c>
      <c r="AF188" s="1357"/>
      <c r="AG188" s="101">
        <f t="shared" si="70"/>
        <v>149843.71950000004</v>
      </c>
      <c r="AH188" s="101">
        <f t="shared" si="68"/>
        <v>88160.592980000001</v>
      </c>
      <c r="AI188" s="101">
        <f t="shared" si="69"/>
        <v>81198.298999999999</v>
      </c>
    </row>
    <row r="189" spans="1:35" s="102" customFormat="1" ht="18" x14ac:dyDescent="0.3">
      <c r="A189" s="1358" t="s">
        <v>30</v>
      </c>
      <c r="B189" s="1359">
        <f t="shared" si="91"/>
        <v>0</v>
      </c>
      <c r="C189" s="1359">
        <f t="shared" si="91"/>
        <v>0</v>
      </c>
      <c r="D189" s="1359">
        <f t="shared" si="91"/>
        <v>0</v>
      </c>
      <c r="E189" s="1359">
        <f t="shared" si="91"/>
        <v>0</v>
      </c>
      <c r="F189" s="1354" t="e">
        <f>E189/B189*100</f>
        <v>#DIV/0!</v>
      </c>
      <c r="G189" s="1354" t="e">
        <f>E189/C189*100</f>
        <v>#DIV/0!</v>
      </c>
      <c r="H189" s="1359">
        <f t="shared" si="90"/>
        <v>0</v>
      </c>
      <c r="I189" s="1359">
        <f t="shared" si="90"/>
        <v>0</v>
      </c>
      <c r="J189" s="1359">
        <f t="shared" si="90"/>
        <v>0</v>
      </c>
      <c r="K189" s="1359">
        <f t="shared" si="90"/>
        <v>0</v>
      </c>
      <c r="L189" s="1359">
        <f t="shared" si="90"/>
        <v>0</v>
      </c>
      <c r="M189" s="1359">
        <f t="shared" si="90"/>
        <v>0</v>
      </c>
      <c r="N189" s="1359">
        <f t="shared" si="90"/>
        <v>0</v>
      </c>
      <c r="O189" s="1359">
        <f t="shared" si="90"/>
        <v>0</v>
      </c>
      <c r="P189" s="1359">
        <f t="shared" si="90"/>
        <v>0</v>
      </c>
      <c r="Q189" s="1359">
        <f t="shared" si="90"/>
        <v>0</v>
      </c>
      <c r="R189" s="1359">
        <f t="shared" si="90"/>
        <v>0</v>
      </c>
      <c r="S189" s="1359">
        <f t="shared" si="90"/>
        <v>0</v>
      </c>
      <c r="T189" s="1359">
        <f t="shared" si="90"/>
        <v>0</v>
      </c>
      <c r="U189" s="1359">
        <f t="shared" si="90"/>
        <v>0</v>
      </c>
      <c r="V189" s="1359">
        <f t="shared" si="90"/>
        <v>0</v>
      </c>
      <c r="W189" s="1359">
        <f t="shared" si="90"/>
        <v>0</v>
      </c>
      <c r="X189" s="1359">
        <f t="shared" si="90"/>
        <v>0</v>
      </c>
      <c r="Y189" s="1359">
        <f t="shared" si="90"/>
        <v>0</v>
      </c>
      <c r="Z189" s="1359">
        <f t="shared" si="90"/>
        <v>0</v>
      </c>
      <c r="AA189" s="1359">
        <f t="shared" si="90"/>
        <v>0</v>
      </c>
      <c r="AB189" s="1359">
        <f t="shared" si="90"/>
        <v>0</v>
      </c>
      <c r="AC189" s="1359">
        <f t="shared" si="90"/>
        <v>0</v>
      </c>
      <c r="AD189" s="1359">
        <f t="shared" si="90"/>
        <v>0</v>
      </c>
      <c r="AE189" s="1359">
        <f t="shared" si="90"/>
        <v>0</v>
      </c>
      <c r="AF189" s="1357"/>
      <c r="AG189" s="101">
        <f t="shared" si="70"/>
        <v>0</v>
      </c>
      <c r="AH189" s="101">
        <f t="shared" si="68"/>
        <v>0</v>
      </c>
      <c r="AI189" s="101">
        <f t="shared" si="69"/>
        <v>0</v>
      </c>
    </row>
    <row r="190" spans="1:35" s="102" customFormat="1" ht="41.25" customHeight="1" x14ac:dyDescent="0.3">
      <c r="A190" s="952" t="s">
        <v>152</v>
      </c>
      <c r="B190" s="1370"/>
      <c r="C190" s="1370"/>
      <c r="D190" s="1370"/>
      <c r="E190" s="1370"/>
      <c r="F190" s="1370"/>
      <c r="G190" s="1370"/>
      <c r="H190" s="1361"/>
      <c r="I190" s="1361"/>
      <c r="J190" s="1361"/>
      <c r="K190" s="1361"/>
      <c r="L190" s="1361"/>
      <c r="M190" s="1361"/>
      <c r="N190" s="1361"/>
      <c r="O190" s="1361"/>
      <c r="P190" s="1361"/>
      <c r="Q190" s="1361"/>
      <c r="R190" s="1361"/>
      <c r="S190" s="1361"/>
      <c r="T190" s="1361"/>
      <c r="U190" s="1361"/>
      <c r="V190" s="1361"/>
      <c r="W190" s="1361"/>
      <c r="X190" s="1361"/>
      <c r="Y190" s="1361"/>
      <c r="Z190" s="1361"/>
      <c r="AA190" s="1361"/>
      <c r="AB190" s="1361"/>
      <c r="AC190" s="1361"/>
      <c r="AD190" s="1361"/>
      <c r="AE190" s="1361"/>
      <c r="AF190" s="1310" t="s">
        <v>833</v>
      </c>
      <c r="AG190" s="101">
        <f t="shared" si="70"/>
        <v>0</v>
      </c>
      <c r="AH190" s="101">
        <f t="shared" si="68"/>
        <v>0</v>
      </c>
      <c r="AI190" s="101">
        <f t="shared" si="69"/>
        <v>0</v>
      </c>
    </row>
    <row r="191" spans="1:35" s="100" customFormat="1" ht="17.399999999999999" x14ac:dyDescent="0.3">
      <c r="A191" s="1335" t="s">
        <v>26</v>
      </c>
      <c r="B191" s="1336">
        <f>B194+B193+B192</f>
        <v>14059.303000000002</v>
      </c>
      <c r="C191" s="1336">
        <f>C192+C193+C194</f>
        <v>14059.303000000002</v>
      </c>
      <c r="D191" s="1336">
        <f>D192+D193+D194</f>
        <v>9156.3819999999996</v>
      </c>
      <c r="E191" s="1336">
        <f>E192+E193+E194</f>
        <v>9156.3819999999996</v>
      </c>
      <c r="F191" s="1352">
        <f>E191/B191*100</f>
        <v>65.126855861915772</v>
      </c>
      <c r="G191" s="1352">
        <f>E191/C191*100</f>
        <v>65.126855861915772</v>
      </c>
      <c r="H191" s="1337">
        <f t="shared" ref="H191:AD191" si="92">H192+H193+H194</f>
        <v>634.95699999999999</v>
      </c>
      <c r="I191" s="1337">
        <f t="shared" si="92"/>
        <v>177.94</v>
      </c>
      <c r="J191" s="1337">
        <f t="shared" si="92"/>
        <v>927.50900000000001</v>
      </c>
      <c r="K191" s="1337">
        <f t="shared" si="92"/>
        <v>645.85</v>
      </c>
      <c r="L191" s="1337">
        <f t="shared" si="92"/>
        <v>996.49199999999996</v>
      </c>
      <c r="M191" s="1337">
        <f t="shared" si="92"/>
        <v>445.9</v>
      </c>
      <c r="N191" s="1337">
        <f t="shared" si="92"/>
        <v>827.72500000000002</v>
      </c>
      <c r="O191" s="1337">
        <f>O192+O193+O194</f>
        <v>778.35</v>
      </c>
      <c r="P191" s="1337">
        <f t="shared" si="92"/>
        <v>585.08500000000004</v>
      </c>
      <c r="Q191" s="1337">
        <f t="shared" si="92"/>
        <v>416.53</v>
      </c>
      <c r="R191" s="1337">
        <f t="shared" si="92"/>
        <v>681.86599999999999</v>
      </c>
      <c r="S191" s="1337">
        <f t="shared" si="92"/>
        <v>863.70799999999997</v>
      </c>
      <c r="T191" s="1337">
        <f t="shared" si="92"/>
        <v>5</v>
      </c>
      <c r="U191" s="1337"/>
      <c r="V191" s="1337">
        <f t="shared" si="92"/>
        <v>1834.299</v>
      </c>
      <c r="W191" s="1337">
        <f>W192+W193+W194</f>
        <v>332.19600000000003</v>
      </c>
      <c r="X191" s="1337">
        <f t="shared" si="92"/>
        <v>4888.5240000000003</v>
      </c>
      <c r="Y191" s="1337">
        <f>Y192+Y193+Y194</f>
        <v>801.25</v>
      </c>
      <c r="Z191" s="1337">
        <f t="shared" si="92"/>
        <v>1710.0740000000001</v>
      </c>
      <c r="AA191" s="1337">
        <f>AA192+AA193+AA194</f>
        <v>2531.9969999999998</v>
      </c>
      <c r="AB191" s="1337">
        <f t="shared" si="92"/>
        <v>97.2</v>
      </c>
      <c r="AC191" s="1337">
        <f t="shared" si="92"/>
        <v>359.68299999999999</v>
      </c>
      <c r="AD191" s="1337">
        <f t="shared" si="92"/>
        <v>870.572</v>
      </c>
      <c r="AE191" s="1337">
        <f>AE192+AE193+AE194</f>
        <v>1802.9780000000001</v>
      </c>
      <c r="AF191" s="1307"/>
      <c r="AG191" s="101">
        <f t="shared" si="70"/>
        <v>14059.303000000002</v>
      </c>
      <c r="AH191" s="101">
        <f t="shared" si="68"/>
        <v>4658.634</v>
      </c>
      <c r="AI191" s="101">
        <f t="shared" si="69"/>
        <v>3328.2779999999998</v>
      </c>
    </row>
    <row r="192" spans="1:35" s="100" customFormat="1" ht="18" x14ac:dyDescent="0.3">
      <c r="A192" s="1339" t="s">
        <v>29</v>
      </c>
      <c r="B192" s="1311">
        <f>H192+J192+L192+N192+P192+R192+T192+V192+X192+Z192+AB192+AD192</f>
        <v>0</v>
      </c>
      <c r="C192" s="1311">
        <f t="shared" ref="C192:C195" si="93">H192+J192+L192+N192+P192+R192+T192+V192+X192+Z192+AB192+AD192</f>
        <v>0</v>
      </c>
      <c r="D192" s="1311">
        <v>0</v>
      </c>
      <c r="E192" s="1311">
        <f t="shared" ref="E192:E195" si="94">I192+K192+M192+O192+Q192+S192+U192+W192+Y192+AA192+AC192+AE192</f>
        <v>0</v>
      </c>
      <c r="F192" s="1347" t="e">
        <f>E192/B192*100</f>
        <v>#DIV/0!</v>
      </c>
      <c r="G192" s="1347" t="e">
        <f>E192/C192*100</f>
        <v>#DIV/0!</v>
      </c>
      <c r="H192" s="1340"/>
      <c r="I192" s="1340"/>
      <c r="J192" s="1340"/>
      <c r="K192" s="1340"/>
      <c r="L192" s="1340"/>
      <c r="M192" s="1340"/>
      <c r="N192" s="1340"/>
      <c r="O192" s="1340"/>
      <c r="P192" s="1340"/>
      <c r="Q192" s="1340"/>
      <c r="R192" s="1340"/>
      <c r="S192" s="1340"/>
      <c r="T192" s="1340"/>
      <c r="U192" s="1340"/>
      <c r="V192" s="1340"/>
      <c r="W192" s="1340"/>
      <c r="X192" s="1340"/>
      <c r="Y192" s="1340"/>
      <c r="Z192" s="1340"/>
      <c r="AA192" s="1340"/>
      <c r="AB192" s="1340"/>
      <c r="AC192" s="1340"/>
      <c r="AD192" s="1340"/>
      <c r="AE192" s="1340"/>
      <c r="AF192" s="1307"/>
      <c r="AG192" s="101">
        <f t="shared" si="70"/>
        <v>0</v>
      </c>
      <c r="AH192" s="101">
        <f t="shared" si="68"/>
        <v>0</v>
      </c>
      <c r="AI192" s="101">
        <f t="shared" si="69"/>
        <v>0</v>
      </c>
    </row>
    <row r="193" spans="1:35" s="100" customFormat="1" ht="18" x14ac:dyDescent="0.3">
      <c r="A193" s="1339" t="s">
        <v>27</v>
      </c>
      <c r="B193" s="1311">
        <f>H193+J193+L193+N193+P193+R193+T193+V193+X193+Z193+AB193+AD193</f>
        <v>0</v>
      </c>
      <c r="C193" s="1311">
        <f t="shared" si="93"/>
        <v>0</v>
      </c>
      <c r="D193" s="1311">
        <v>0</v>
      </c>
      <c r="E193" s="1311">
        <f t="shared" si="94"/>
        <v>0</v>
      </c>
      <c r="F193" s="1347" t="e">
        <f>E193/B193*100</f>
        <v>#DIV/0!</v>
      </c>
      <c r="G193" s="1347" t="e">
        <f>E193/C193*100</f>
        <v>#DIV/0!</v>
      </c>
      <c r="H193" s="1340"/>
      <c r="I193" s="1340"/>
      <c r="J193" s="1340"/>
      <c r="K193" s="1340"/>
      <c r="L193" s="1340"/>
      <c r="M193" s="1340"/>
      <c r="N193" s="1340"/>
      <c r="O193" s="1340"/>
      <c r="P193" s="1340"/>
      <c r="Q193" s="1340"/>
      <c r="R193" s="1340"/>
      <c r="S193" s="1340"/>
      <c r="T193" s="1340"/>
      <c r="U193" s="1340"/>
      <c r="V193" s="1340"/>
      <c r="W193" s="1340"/>
      <c r="X193" s="1340"/>
      <c r="Y193" s="1340"/>
      <c r="Z193" s="1340"/>
      <c r="AA193" s="1340"/>
      <c r="AB193" s="1340"/>
      <c r="AC193" s="1340"/>
      <c r="AD193" s="1340"/>
      <c r="AE193" s="1340"/>
      <c r="AF193" s="1307"/>
      <c r="AG193" s="101">
        <f t="shared" si="70"/>
        <v>0</v>
      </c>
      <c r="AH193" s="101">
        <f t="shared" si="68"/>
        <v>0</v>
      </c>
      <c r="AI193" s="101">
        <f t="shared" si="69"/>
        <v>0</v>
      </c>
    </row>
    <row r="194" spans="1:35" s="100" customFormat="1" ht="18" x14ac:dyDescent="0.3">
      <c r="A194" s="1339" t="s">
        <v>28</v>
      </c>
      <c r="B194" s="1311">
        <f>H194+J194+L194+N194+P194+R194+T194+V194+X194+Z194+AB194+AD194</f>
        <v>14059.303000000002</v>
      </c>
      <c r="C194" s="1311">
        <f t="shared" si="93"/>
        <v>14059.303000000002</v>
      </c>
      <c r="D194" s="1311">
        <f>E194</f>
        <v>9156.3819999999996</v>
      </c>
      <c r="E194" s="1311">
        <f t="shared" si="94"/>
        <v>9156.3819999999996</v>
      </c>
      <c r="F194" s="1347">
        <f>E194/B194*100</f>
        <v>65.126855861915772</v>
      </c>
      <c r="G194" s="1347">
        <f>E194/C194*100</f>
        <v>65.126855861915772</v>
      </c>
      <c r="H194" s="1340">
        <v>634.95699999999999</v>
      </c>
      <c r="I194" s="1340">
        <v>177.94</v>
      </c>
      <c r="J194" s="1340">
        <v>927.50900000000001</v>
      </c>
      <c r="K194" s="1340">
        <v>645.85</v>
      </c>
      <c r="L194" s="1340">
        <v>996.49199999999996</v>
      </c>
      <c r="M194" s="1340">
        <v>445.9</v>
      </c>
      <c r="N194" s="1340">
        <v>827.72500000000002</v>
      </c>
      <c r="O194" s="1340">
        <v>778.35</v>
      </c>
      <c r="P194" s="1340">
        <v>585.08500000000004</v>
      </c>
      <c r="Q194" s="1340">
        <v>416.53</v>
      </c>
      <c r="R194" s="1340">
        <v>681.86599999999999</v>
      </c>
      <c r="S194" s="1340">
        <v>863.70799999999997</v>
      </c>
      <c r="T194" s="1340">
        <v>5</v>
      </c>
      <c r="U194" s="1340"/>
      <c r="V194" s="1340">
        <v>1834.299</v>
      </c>
      <c r="W194" s="1340">
        <v>332.19600000000003</v>
      </c>
      <c r="X194" s="1340">
        <v>4888.5240000000003</v>
      </c>
      <c r="Y194" s="1340">
        <v>801.25</v>
      </c>
      <c r="Z194" s="1340">
        <v>1710.0740000000001</v>
      </c>
      <c r="AA194" s="1340">
        <v>2531.9969999999998</v>
      </c>
      <c r="AB194" s="1340">
        <v>97.2</v>
      </c>
      <c r="AC194" s="1340">
        <v>359.68299999999999</v>
      </c>
      <c r="AD194" s="1340">
        <v>870.572</v>
      </c>
      <c r="AE194" s="1340">
        <v>1802.9780000000001</v>
      </c>
      <c r="AF194" s="1307"/>
      <c r="AG194" s="101">
        <f t="shared" si="70"/>
        <v>14059.303000000002</v>
      </c>
      <c r="AH194" s="101">
        <f t="shared" si="68"/>
        <v>4658.634</v>
      </c>
      <c r="AI194" s="101">
        <f t="shared" si="69"/>
        <v>3328.2779999999998</v>
      </c>
    </row>
    <row r="195" spans="1:35" s="100" customFormat="1" ht="18" x14ac:dyDescent="0.3">
      <c r="A195" s="1339" t="s">
        <v>30</v>
      </c>
      <c r="B195" s="1311">
        <f>H195+J195+L195+N195+P195+R195+T195+V195+X195+Z195+AB195+AD195</f>
        <v>0</v>
      </c>
      <c r="C195" s="1311">
        <f t="shared" si="93"/>
        <v>0</v>
      </c>
      <c r="D195" s="1311">
        <v>0</v>
      </c>
      <c r="E195" s="1311">
        <f t="shared" si="94"/>
        <v>0</v>
      </c>
      <c r="F195" s="1347" t="e">
        <f>E195/B195*100</f>
        <v>#DIV/0!</v>
      </c>
      <c r="G195" s="1347" t="e">
        <f>E195/C195*100</f>
        <v>#DIV/0!</v>
      </c>
      <c r="H195" s="1340"/>
      <c r="I195" s="1340"/>
      <c r="J195" s="1340"/>
      <c r="K195" s="1340"/>
      <c r="L195" s="1340"/>
      <c r="M195" s="1340"/>
      <c r="N195" s="1340"/>
      <c r="O195" s="1340"/>
      <c r="P195" s="1340"/>
      <c r="Q195" s="1340"/>
      <c r="R195" s="1340"/>
      <c r="S195" s="1340"/>
      <c r="T195" s="1340"/>
      <c r="U195" s="1340"/>
      <c r="V195" s="1340"/>
      <c r="W195" s="1340"/>
      <c r="X195" s="1340"/>
      <c r="Y195" s="1340"/>
      <c r="Z195" s="1340"/>
      <c r="AA195" s="1340"/>
      <c r="AB195" s="1340"/>
      <c r="AC195" s="1340"/>
      <c r="AD195" s="1340"/>
      <c r="AE195" s="1340"/>
      <c r="AF195" s="1307"/>
      <c r="AG195" s="101">
        <f t="shared" si="70"/>
        <v>0</v>
      </c>
      <c r="AH195" s="101">
        <f t="shared" si="68"/>
        <v>0</v>
      </c>
      <c r="AI195" s="101">
        <f t="shared" si="69"/>
        <v>0</v>
      </c>
    </row>
    <row r="196" spans="1:35" s="100" customFormat="1" ht="78" x14ac:dyDescent="0.3">
      <c r="A196" s="956" t="s">
        <v>153</v>
      </c>
      <c r="B196" s="1336"/>
      <c r="C196" s="1336"/>
      <c r="D196" s="1336"/>
      <c r="E196" s="1336"/>
      <c r="F196" s="1336"/>
      <c r="G196" s="1336"/>
      <c r="H196" s="1337"/>
      <c r="I196" s="1337"/>
      <c r="J196" s="1337"/>
      <c r="K196" s="1337"/>
      <c r="L196" s="1337"/>
      <c r="M196" s="1337"/>
      <c r="N196" s="1337"/>
      <c r="O196" s="1337"/>
      <c r="P196" s="1337"/>
      <c r="Q196" s="1337"/>
      <c r="R196" s="1337"/>
      <c r="S196" s="1337"/>
      <c r="T196" s="1337"/>
      <c r="U196" s="1337"/>
      <c r="V196" s="1337"/>
      <c r="W196" s="1337"/>
      <c r="X196" s="1337"/>
      <c r="Y196" s="1337"/>
      <c r="Z196" s="1337"/>
      <c r="AA196" s="1337"/>
      <c r="AB196" s="1337"/>
      <c r="AC196" s="1337"/>
      <c r="AD196" s="1337"/>
      <c r="AE196" s="1337"/>
      <c r="AF196" s="1338" t="s">
        <v>766</v>
      </c>
      <c r="AG196" s="101">
        <f t="shared" si="70"/>
        <v>0</v>
      </c>
      <c r="AH196" s="101">
        <f t="shared" si="68"/>
        <v>0</v>
      </c>
      <c r="AI196" s="101">
        <f t="shared" si="69"/>
        <v>0</v>
      </c>
    </row>
    <row r="197" spans="1:35" s="100" customFormat="1" ht="17.399999999999999" x14ac:dyDescent="0.3">
      <c r="A197" s="1335" t="s">
        <v>26</v>
      </c>
      <c r="B197" s="1336">
        <f>B198+B199+B200</f>
        <v>50</v>
      </c>
      <c r="C197" s="1336">
        <f>C198+C199+C200</f>
        <v>50</v>
      </c>
      <c r="D197" s="1336">
        <f>D198+D199+D200</f>
        <v>50</v>
      </c>
      <c r="E197" s="1336">
        <f>E198+E199+E200</f>
        <v>50</v>
      </c>
      <c r="F197" s="1336">
        <f>E197/B197*100</f>
        <v>100</v>
      </c>
      <c r="G197" s="1336">
        <f>E197/C197*100</f>
        <v>100</v>
      </c>
      <c r="H197" s="1337">
        <f t="shared" ref="H197:AC197" si="95">H198+H199+H200</f>
        <v>0</v>
      </c>
      <c r="I197" s="1337"/>
      <c r="J197" s="1337">
        <f t="shared" si="95"/>
        <v>0</v>
      </c>
      <c r="K197" s="1337"/>
      <c r="L197" s="1337">
        <f t="shared" si="95"/>
        <v>0</v>
      </c>
      <c r="M197" s="1337"/>
      <c r="N197" s="1337">
        <f t="shared" si="95"/>
        <v>0</v>
      </c>
      <c r="O197" s="1337"/>
      <c r="P197" s="1337">
        <f t="shared" si="95"/>
        <v>0</v>
      </c>
      <c r="Q197" s="1337"/>
      <c r="R197" s="1337">
        <f t="shared" si="95"/>
        <v>0</v>
      </c>
      <c r="S197" s="1337"/>
      <c r="T197" s="1337">
        <f t="shared" si="95"/>
        <v>0</v>
      </c>
      <c r="U197" s="1337"/>
      <c r="V197" s="1337">
        <f t="shared" si="95"/>
        <v>0</v>
      </c>
      <c r="W197" s="1337"/>
      <c r="X197" s="1337">
        <f t="shared" si="95"/>
        <v>0</v>
      </c>
      <c r="Y197" s="1337"/>
      <c r="Z197" s="1337">
        <f t="shared" si="95"/>
        <v>0</v>
      </c>
      <c r="AA197" s="1337"/>
      <c r="AB197" s="1337">
        <f t="shared" si="95"/>
        <v>50</v>
      </c>
      <c r="AC197" s="1337">
        <f t="shared" si="95"/>
        <v>50</v>
      </c>
      <c r="AD197" s="1337">
        <f>AD198+AD199+AD200</f>
        <v>0</v>
      </c>
      <c r="AE197" s="1337"/>
      <c r="AF197" s="1342"/>
      <c r="AG197" s="101">
        <f t="shared" si="70"/>
        <v>50</v>
      </c>
      <c r="AH197" s="101">
        <f t="shared" si="68"/>
        <v>0</v>
      </c>
      <c r="AI197" s="101">
        <f t="shared" si="69"/>
        <v>0</v>
      </c>
    </row>
    <row r="198" spans="1:35" s="100" customFormat="1" ht="18" x14ac:dyDescent="0.3">
      <c r="A198" s="1339" t="s">
        <v>29</v>
      </c>
      <c r="B198" s="1311">
        <f>H198+J198+L198+N198+P198+R198+T198+V198+X198+Z198+AB198+AD198</f>
        <v>0</v>
      </c>
      <c r="C198" s="1311">
        <f t="shared" ref="C198:C201" si="96">H198+J198+L198+N198+P198+R198+T198+V198+X198+Z198+AB198+AD198</f>
        <v>0</v>
      </c>
      <c r="D198" s="1311">
        <f t="shared" ref="D198:D201" si="97">J198+L198+N198+P198+R198+T198+V198+X198+Z198+AB198+AD198+AF198</f>
        <v>0</v>
      </c>
      <c r="E198" s="1311">
        <f t="shared" ref="E198:E201" si="98">I198+K198+M198+O198+Q198+S198+U198+W198+Y198+AA198+AC198+AE198</f>
        <v>0</v>
      </c>
      <c r="F198" s="1311" t="e">
        <f>E198/B198*100</f>
        <v>#DIV/0!</v>
      </c>
      <c r="G198" s="1311" t="e">
        <f>E198/C198*100</f>
        <v>#DIV/0!</v>
      </c>
      <c r="H198" s="1340"/>
      <c r="I198" s="1340"/>
      <c r="J198" s="1340"/>
      <c r="K198" s="1340"/>
      <c r="L198" s="1340"/>
      <c r="M198" s="1340"/>
      <c r="N198" s="1340"/>
      <c r="O198" s="1340"/>
      <c r="P198" s="1340"/>
      <c r="Q198" s="1340"/>
      <c r="R198" s="1340"/>
      <c r="S198" s="1340"/>
      <c r="T198" s="1340"/>
      <c r="U198" s="1340"/>
      <c r="V198" s="1340"/>
      <c r="W198" s="1340"/>
      <c r="X198" s="1340"/>
      <c r="Y198" s="1340"/>
      <c r="Z198" s="1340"/>
      <c r="AA198" s="1340"/>
      <c r="AB198" s="1340"/>
      <c r="AC198" s="1340"/>
      <c r="AD198" s="1340"/>
      <c r="AE198" s="1340"/>
      <c r="AF198" s="1342"/>
      <c r="AG198" s="101">
        <f t="shared" si="70"/>
        <v>0</v>
      </c>
      <c r="AH198" s="101">
        <f t="shared" si="68"/>
        <v>0</v>
      </c>
      <c r="AI198" s="101">
        <f t="shared" si="69"/>
        <v>0</v>
      </c>
    </row>
    <row r="199" spans="1:35" s="100" customFormat="1" ht="18" x14ac:dyDescent="0.3">
      <c r="A199" s="1339" t="s">
        <v>27</v>
      </c>
      <c r="B199" s="1311">
        <f>H199+J199+L199+N199+P199+R199+T199+V199+X199+Z199+AB199+AD199</f>
        <v>0</v>
      </c>
      <c r="C199" s="1311">
        <f t="shared" si="96"/>
        <v>0</v>
      </c>
      <c r="D199" s="1311">
        <f t="shared" si="97"/>
        <v>0</v>
      </c>
      <c r="E199" s="1311">
        <f t="shared" si="98"/>
        <v>0</v>
      </c>
      <c r="F199" s="1311" t="e">
        <f>E199/B199*100</f>
        <v>#DIV/0!</v>
      </c>
      <c r="G199" s="1311" t="e">
        <f>E199/C199*100</f>
        <v>#DIV/0!</v>
      </c>
      <c r="H199" s="1340"/>
      <c r="I199" s="1340"/>
      <c r="J199" s="1340"/>
      <c r="K199" s="1340"/>
      <c r="L199" s="1340"/>
      <c r="M199" s="1340"/>
      <c r="N199" s="1340"/>
      <c r="O199" s="1340"/>
      <c r="P199" s="1340"/>
      <c r="Q199" s="1340"/>
      <c r="R199" s="1340"/>
      <c r="S199" s="1340"/>
      <c r="T199" s="1340"/>
      <c r="U199" s="1340"/>
      <c r="V199" s="1340"/>
      <c r="W199" s="1340"/>
      <c r="X199" s="1340"/>
      <c r="Y199" s="1340"/>
      <c r="Z199" s="1340"/>
      <c r="AA199" s="1340"/>
      <c r="AB199" s="1340"/>
      <c r="AC199" s="1340"/>
      <c r="AD199" s="1340"/>
      <c r="AE199" s="1340"/>
      <c r="AF199" s="1342"/>
      <c r="AG199" s="101">
        <f t="shared" si="70"/>
        <v>0</v>
      </c>
      <c r="AH199" s="101">
        <f t="shared" si="68"/>
        <v>0</v>
      </c>
      <c r="AI199" s="101">
        <f t="shared" si="69"/>
        <v>0</v>
      </c>
    </row>
    <row r="200" spans="1:35" s="100" customFormat="1" ht="18" x14ac:dyDescent="0.3">
      <c r="A200" s="1339" t="s">
        <v>28</v>
      </c>
      <c r="B200" s="1311">
        <f>H200+J200+L200+N200+P200+R200+T200+V200+X200+Z200+AB200+AD200</f>
        <v>50</v>
      </c>
      <c r="C200" s="1311">
        <f t="shared" si="96"/>
        <v>50</v>
      </c>
      <c r="D200" s="1311">
        <f>E200</f>
        <v>50</v>
      </c>
      <c r="E200" s="1311">
        <f t="shared" si="98"/>
        <v>50</v>
      </c>
      <c r="F200" s="1311">
        <f>E200/B200*100</f>
        <v>100</v>
      </c>
      <c r="G200" s="1311">
        <f>E200/C200*100</f>
        <v>100</v>
      </c>
      <c r="H200" s="1340"/>
      <c r="I200" s="1340"/>
      <c r="J200" s="1340"/>
      <c r="K200" s="1340"/>
      <c r="L200" s="1340"/>
      <c r="M200" s="1340"/>
      <c r="N200" s="1340"/>
      <c r="O200" s="1340"/>
      <c r="P200" s="1340"/>
      <c r="Q200" s="1340"/>
      <c r="R200" s="1340"/>
      <c r="S200" s="1340"/>
      <c r="T200" s="1340"/>
      <c r="U200" s="1340"/>
      <c r="V200" s="1340"/>
      <c r="W200" s="1340"/>
      <c r="X200" s="1340"/>
      <c r="Y200" s="1340"/>
      <c r="Z200" s="1340"/>
      <c r="AA200" s="1340"/>
      <c r="AB200" s="1340">
        <v>50</v>
      </c>
      <c r="AC200" s="1340">
        <v>50</v>
      </c>
      <c r="AD200" s="1340"/>
      <c r="AE200" s="1340"/>
      <c r="AF200" s="1342"/>
      <c r="AG200" s="101">
        <f t="shared" si="70"/>
        <v>50</v>
      </c>
      <c r="AH200" s="101">
        <f t="shared" si="68"/>
        <v>0</v>
      </c>
      <c r="AI200" s="101">
        <f t="shared" si="69"/>
        <v>0</v>
      </c>
    </row>
    <row r="201" spans="1:35" s="100" customFormat="1" ht="18" x14ac:dyDescent="0.3">
      <c r="A201" s="1339" t="s">
        <v>30</v>
      </c>
      <c r="B201" s="1311">
        <f>H201+J201+L201+N201+P201+R201+T201+V201+X201+Z201+AB201+AD201</f>
        <v>0</v>
      </c>
      <c r="C201" s="1311">
        <f t="shared" si="96"/>
        <v>0</v>
      </c>
      <c r="D201" s="1311">
        <f t="shared" si="97"/>
        <v>0</v>
      </c>
      <c r="E201" s="1311">
        <f t="shared" si="98"/>
        <v>0</v>
      </c>
      <c r="F201" s="1347" t="e">
        <f>E201/B201*100</f>
        <v>#DIV/0!</v>
      </c>
      <c r="G201" s="1347" t="e">
        <f>E201/C201*100</f>
        <v>#DIV/0!</v>
      </c>
      <c r="H201" s="1340"/>
      <c r="I201" s="1340"/>
      <c r="J201" s="1340"/>
      <c r="K201" s="1340"/>
      <c r="L201" s="1340"/>
      <c r="M201" s="1340"/>
      <c r="N201" s="1340"/>
      <c r="O201" s="1340"/>
      <c r="P201" s="1340"/>
      <c r="Q201" s="1340"/>
      <c r="R201" s="1340"/>
      <c r="S201" s="1340"/>
      <c r="T201" s="1340"/>
      <c r="U201" s="1340"/>
      <c r="V201" s="1340"/>
      <c r="W201" s="1340"/>
      <c r="X201" s="1340"/>
      <c r="Y201" s="1340"/>
      <c r="Z201" s="1340"/>
      <c r="AA201" s="1340"/>
      <c r="AB201" s="1340"/>
      <c r="AC201" s="1340"/>
      <c r="AD201" s="1340"/>
      <c r="AE201" s="1340"/>
      <c r="AF201" s="1342"/>
      <c r="AG201" s="101">
        <f t="shared" si="70"/>
        <v>0</v>
      </c>
      <c r="AH201" s="101">
        <f t="shared" si="68"/>
        <v>0</v>
      </c>
      <c r="AI201" s="101">
        <f t="shared" si="69"/>
        <v>0</v>
      </c>
    </row>
    <row r="202" spans="1:35" s="100" customFormat="1" ht="75" customHeight="1" x14ac:dyDescent="0.3">
      <c r="A202" s="956" t="s">
        <v>154</v>
      </c>
      <c r="B202" s="1336"/>
      <c r="C202" s="1336"/>
      <c r="D202" s="1336"/>
      <c r="E202" s="1336"/>
      <c r="F202" s="1336"/>
      <c r="G202" s="1336"/>
      <c r="H202" s="1337"/>
      <c r="I202" s="1337"/>
      <c r="J202" s="1337"/>
      <c r="K202" s="1337"/>
      <c r="L202" s="1337"/>
      <c r="M202" s="1337"/>
      <c r="N202" s="1337"/>
      <c r="O202" s="1337"/>
      <c r="P202" s="1337"/>
      <c r="Q202" s="1337"/>
      <c r="R202" s="1337"/>
      <c r="S202" s="1337"/>
      <c r="T202" s="1337"/>
      <c r="U202" s="1337"/>
      <c r="V202" s="1337"/>
      <c r="W202" s="1337"/>
      <c r="X202" s="1337"/>
      <c r="Y202" s="1337"/>
      <c r="Z202" s="1337"/>
      <c r="AA202" s="1337"/>
      <c r="AB202" s="1337"/>
      <c r="AC202" s="1337"/>
      <c r="AD202" s="1337"/>
      <c r="AE202" s="1337"/>
      <c r="AF202" s="1485" t="s">
        <v>834</v>
      </c>
      <c r="AG202" s="101">
        <f t="shared" si="70"/>
        <v>0</v>
      </c>
      <c r="AH202" s="101">
        <f t="shared" si="68"/>
        <v>0</v>
      </c>
      <c r="AI202" s="101">
        <f t="shared" si="69"/>
        <v>0</v>
      </c>
    </row>
    <row r="203" spans="1:35" s="102" customFormat="1" ht="17.399999999999999" x14ac:dyDescent="0.3">
      <c r="A203" s="1363" t="s">
        <v>26</v>
      </c>
      <c r="B203" s="1352">
        <f>B205+B206</f>
        <v>134308.21650000001</v>
      </c>
      <c r="C203" s="1336">
        <f>C204+C205+C206</f>
        <v>134308.21650000001</v>
      </c>
      <c r="D203" s="1336">
        <f>D204+D205+D206</f>
        <v>129603.98200000003</v>
      </c>
      <c r="E203" s="1336">
        <f>E204+E205+E206</f>
        <v>129603.98200000003</v>
      </c>
      <c r="F203" s="1352">
        <f>E203/B203*100</f>
        <v>96.497433572874542</v>
      </c>
      <c r="G203" s="1352">
        <f>E203/C203*100</f>
        <v>96.497433572874542</v>
      </c>
      <c r="H203" s="1361">
        <f t="shared" ref="H203:AD203" si="99">H204+H205+H206</f>
        <v>5252.04763</v>
      </c>
      <c r="I203" s="1361">
        <f t="shared" si="99"/>
        <v>2607.5070000000001</v>
      </c>
      <c r="J203" s="1361">
        <f t="shared" si="99"/>
        <v>10475.296</v>
      </c>
      <c r="K203" s="1361">
        <f t="shared" si="99"/>
        <v>11095.94</v>
      </c>
      <c r="L203" s="1361">
        <f t="shared" si="99"/>
        <v>12701.902</v>
      </c>
      <c r="M203" s="1361">
        <f t="shared" si="99"/>
        <v>10736.741</v>
      </c>
      <c r="N203" s="1361">
        <f t="shared" si="99"/>
        <v>16299.70635</v>
      </c>
      <c r="O203" s="1361">
        <f>O204+O205+O206</f>
        <v>15288.8</v>
      </c>
      <c r="P203" s="1361">
        <f t="shared" si="99"/>
        <v>8219.8629999999994</v>
      </c>
      <c r="Q203" s="1361">
        <f t="shared" si="99"/>
        <v>9881.6980000000003</v>
      </c>
      <c r="R203" s="1361">
        <f t="shared" si="99"/>
        <v>13979.705</v>
      </c>
      <c r="S203" s="1361">
        <f t="shared" si="99"/>
        <v>13573.79</v>
      </c>
      <c r="T203" s="1361">
        <f t="shared" si="99"/>
        <v>15147.239</v>
      </c>
      <c r="U203" s="1361">
        <f>U204+U205+U206</f>
        <v>14685.545</v>
      </c>
      <c r="V203" s="1361">
        <f t="shared" si="99"/>
        <v>12560.468000000001</v>
      </c>
      <c r="W203" s="1361">
        <f>W206</f>
        <v>6068.2629999999999</v>
      </c>
      <c r="X203" s="1361">
        <f t="shared" si="99"/>
        <v>6594.6480000000001</v>
      </c>
      <c r="Y203" s="1361">
        <f t="shared" si="99"/>
        <v>11095.009</v>
      </c>
      <c r="Z203" s="1361">
        <f t="shared" si="99"/>
        <v>11868.67</v>
      </c>
      <c r="AA203" s="1361">
        <f>AA204+AA205+AA206</f>
        <v>9722.58</v>
      </c>
      <c r="AB203" s="1361">
        <f t="shared" si="99"/>
        <v>8703.7060000000001</v>
      </c>
      <c r="AC203" s="1361">
        <f t="shared" si="99"/>
        <v>8368.8009999999995</v>
      </c>
      <c r="AD203" s="1361">
        <f t="shared" si="99"/>
        <v>12504.96552</v>
      </c>
      <c r="AE203" s="1361">
        <f>AE204+AE205+AE206</f>
        <v>16479.308000000001</v>
      </c>
      <c r="AF203" s="1308"/>
      <c r="AG203" s="101">
        <f t="shared" si="70"/>
        <v>134308.21650000001</v>
      </c>
      <c r="AH203" s="101">
        <f t="shared" si="68"/>
        <v>82075.758979999999</v>
      </c>
      <c r="AI203" s="101">
        <f t="shared" si="69"/>
        <v>77870.021000000008</v>
      </c>
    </row>
    <row r="204" spans="1:35" s="102" customFormat="1" ht="18" x14ac:dyDescent="0.3">
      <c r="A204" s="1339" t="s">
        <v>29</v>
      </c>
      <c r="B204" s="1347">
        <f>H204+J204+L204+N204+P204+R204+T204+V204+X204+Z204+AB204+AD204</f>
        <v>0</v>
      </c>
      <c r="C204" s="1311">
        <f t="shared" ref="C204:C207" si="100">H204+J204+L204+N204+P204+R204+T204+V204+X204+Z204+AB204+AD204</f>
        <v>0</v>
      </c>
      <c r="D204" s="1311">
        <v>0</v>
      </c>
      <c r="E204" s="1311">
        <f t="shared" ref="E204:E207" si="101">I204+K204+M204+O204+Q204+S204+U204+W204+Y204+AA204+AC204+AE204</f>
        <v>0</v>
      </c>
      <c r="F204" s="1347" t="e">
        <f>E204/B204*100</f>
        <v>#DIV/0!</v>
      </c>
      <c r="G204" s="1347" t="e">
        <f>E204/C204*100</f>
        <v>#DIV/0!</v>
      </c>
      <c r="H204" s="1341"/>
      <c r="I204" s="1341"/>
      <c r="J204" s="1341"/>
      <c r="K204" s="1341"/>
      <c r="L204" s="1341"/>
      <c r="M204" s="1341"/>
      <c r="N204" s="1341"/>
      <c r="O204" s="1341"/>
      <c r="P204" s="1341"/>
      <c r="Q204" s="1341"/>
      <c r="R204" s="1341"/>
      <c r="S204" s="1341"/>
      <c r="T204" s="1341"/>
      <c r="U204" s="1341"/>
      <c r="V204" s="1341"/>
      <c r="W204" s="1341"/>
      <c r="X204" s="1341"/>
      <c r="Y204" s="1341"/>
      <c r="Z204" s="1341"/>
      <c r="AA204" s="1341"/>
      <c r="AB204" s="1341"/>
      <c r="AC204" s="1341"/>
      <c r="AD204" s="1341"/>
      <c r="AE204" s="1341"/>
      <c r="AF204" s="1308"/>
      <c r="AG204" s="101">
        <f t="shared" si="70"/>
        <v>0</v>
      </c>
      <c r="AH204" s="101">
        <f t="shared" si="68"/>
        <v>0</v>
      </c>
      <c r="AI204" s="101">
        <f t="shared" si="69"/>
        <v>0</v>
      </c>
    </row>
    <row r="205" spans="1:35" s="102" customFormat="1" ht="18" x14ac:dyDescent="0.3">
      <c r="A205" s="1364" t="s">
        <v>27</v>
      </c>
      <c r="B205" s="1347">
        <f>H205+J205+L205+N205+P205+R205+T205+V205+X205+Z205+AB205+AD205</f>
        <v>0</v>
      </c>
      <c r="C205" s="1311">
        <f t="shared" si="100"/>
        <v>0</v>
      </c>
      <c r="D205" s="1311">
        <v>0</v>
      </c>
      <c r="E205" s="1311">
        <f t="shared" si="101"/>
        <v>0</v>
      </c>
      <c r="F205" s="1347" t="e">
        <f>E205/B205*100</f>
        <v>#DIV/0!</v>
      </c>
      <c r="G205" s="1347" t="e">
        <f>E205/C205*100</f>
        <v>#DIV/0!</v>
      </c>
      <c r="H205" s="1341"/>
      <c r="I205" s="1341"/>
      <c r="J205" s="1341"/>
      <c r="K205" s="1341"/>
      <c r="L205" s="1341"/>
      <c r="M205" s="1341"/>
      <c r="N205" s="1341"/>
      <c r="O205" s="1341"/>
      <c r="P205" s="1341"/>
      <c r="Q205" s="1341"/>
      <c r="R205" s="1341"/>
      <c r="S205" s="1341"/>
      <c r="T205" s="1341"/>
      <c r="U205" s="1341"/>
      <c r="V205" s="1341"/>
      <c r="W205" s="1341"/>
      <c r="X205" s="1341"/>
      <c r="Y205" s="1341"/>
      <c r="Z205" s="1341"/>
      <c r="AA205" s="1341"/>
      <c r="AB205" s="1341"/>
      <c r="AC205" s="1341"/>
      <c r="AD205" s="1341"/>
      <c r="AE205" s="1341"/>
      <c r="AF205" s="1308"/>
      <c r="AG205" s="101">
        <f t="shared" si="70"/>
        <v>0</v>
      </c>
      <c r="AH205" s="101">
        <f t="shared" ref="AH205:AH268" si="102">H205+J205+L205+N205+P205+R205+T205</f>
        <v>0</v>
      </c>
      <c r="AI205" s="101">
        <f t="shared" ref="AI205:AI268" si="103">I205+K205+M205+O205+Q205+S205+U205</f>
        <v>0</v>
      </c>
    </row>
    <row r="206" spans="1:35" s="102" customFormat="1" ht="18" x14ac:dyDescent="0.3">
      <c r="A206" s="1364" t="s">
        <v>28</v>
      </c>
      <c r="B206" s="1480">
        <f>H206+J206+L206+N206+P206+R206+T206+V206+X206+Z206+AB206+AD206</f>
        <v>134308.21650000001</v>
      </c>
      <c r="C206" s="1311">
        <f t="shared" si="100"/>
        <v>134308.21650000001</v>
      </c>
      <c r="D206" s="1311">
        <f>E206</f>
        <v>129603.98200000003</v>
      </c>
      <c r="E206" s="1311">
        <f t="shared" si="101"/>
        <v>129603.98200000003</v>
      </c>
      <c r="F206" s="1347">
        <f>E206/B206*100</f>
        <v>96.497433572874542</v>
      </c>
      <c r="G206" s="1347">
        <f>E206/C206*100</f>
        <v>96.497433572874542</v>
      </c>
      <c r="H206" s="1341">
        <v>5252.04763</v>
      </c>
      <c r="I206" s="1341">
        <v>2607.5070000000001</v>
      </c>
      <c r="J206" s="1341">
        <v>10475.296</v>
      </c>
      <c r="K206" s="1341">
        <v>11095.94</v>
      </c>
      <c r="L206" s="1341">
        <v>12701.902</v>
      </c>
      <c r="M206" s="1371">
        <v>10736.741</v>
      </c>
      <c r="N206" s="1341">
        <v>16299.70635</v>
      </c>
      <c r="O206" s="1341">
        <v>15288.8</v>
      </c>
      <c r="P206" s="1341">
        <v>8219.8629999999994</v>
      </c>
      <c r="Q206" s="1341">
        <v>9881.6980000000003</v>
      </c>
      <c r="R206" s="1341">
        <v>13979.705</v>
      </c>
      <c r="S206" s="1341">
        <v>13573.79</v>
      </c>
      <c r="T206" s="1341">
        <v>15147.239</v>
      </c>
      <c r="U206" s="1341">
        <v>14685.545</v>
      </c>
      <c r="V206" s="1341">
        <v>12560.468000000001</v>
      </c>
      <c r="W206" s="1372">
        <v>6068.2629999999999</v>
      </c>
      <c r="X206" s="1341">
        <v>6594.6480000000001</v>
      </c>
      <c r="Y206" s="1341">
        <v>11095.009</v>
      </c>
      <c r="Z206" s="1341">
        <v>11868.67</v>
      </c>
      <c r="AA206" s="1341">
        <v>9722.58</v>
      </c>
      <c r="AB206" s="1341">
        <v>8703.7060000000001</v>
      </c>
      <c r="AC206" s="1341">
        <v>8368.8009999999995</v>
      </c>
      <c r="AD206" s="1341">
        <v>12504.96552</v>
      </c>
      <c r="AE206" s="1341">
        <v>16479.308000000001</v>
      </c>
      <c r="AF206" s="1308"/>
      <c r="AG206" s="101">
        <f t="shared" ref="AG206:AG269" si="104">H206+J206+L206+N206+P206+R206+T206+V206+X206+Z206+AB206+AD206</f>
        <v>134308.21650000001</v>
      </c>
      <c r="AH206" s="101">
        <f t="shared" si="102"/>
        <v>82075.758979999999</v>
      </c>
      <c r="AI206" s="101">
        <f t="shared" si="103"/>
        <v>77870.021000000008</v>
      </c>
    </row>
    <row r="207" spans="1:35" s="102" customFormat="1" ht="18" x14ac:dyDescent="0.3">
      <c r="A207" s="1364" t="s">
        <v>30</v>
      </c>
      <c r="B207" s="1347">
        <f>H207+J207+L207+N207+P207+R207+T207+V207+X207+Z207+AB207+AD207</f>
        <v>0</v>
      </c>
      <c r="C207" s="1311">
        <f t="shared" si="100"/>
        <v>0</v>
      </c>
      <c r="D207" s="1311">
        <v>0</v>
      </c>
      <c r="E207" s="1311">
        <f t="shared" si="101"/>
        <v>0</v>
      </c>
      <c r="F207" s="1347" t="e">
        <f>E207/B207*100</f>
        <v>#DIV/0!</v>
      </c>
      <c r="G207" s="1347" t="e">
        <f>E207/C207*100</f>
        <v>#DIV/0!</v>
      </c>
      <c r="H207" s="1341"/>
      <c r="I207" s="1341"/>
      <c r="J207" s="1341"/>
      <c r="K207" s="1341"/>
      <c r="L207" s="1341"/>
      <c r="M207" s="1341"/>
      <c r="N207" s="1341"/>
      <c r="O207" s="1341"/>
      <c r="P207" s="1341"/>
      <c r="Q207" s="1341"/>
      <c r="R207" s="1341"/>
      <c r="S207" s="1341"/>
      <c r="T207" s="1341"/>
      <c r="U207" s="1341"/>
      <c r="V207" s="1341"/>
      <c r="W207" s="1341"/>
      <c r="X207" s="1341"/>
      <c r="Y207" s="1341"/>
      <c r="Z207" s="1341"/>
      <c r="AA207" s="1341"/>
      <c r="AB207" s="1341"/>
      <c r="AC207" s="1341"/>
      <c r="AD207" s="1341"/>
      <c r="AE207" s="1341"/>
      <c r="AF207" s="1373"/>
      <c r="AG207" s="101">
        <f t="shared" si="104"/>
        <v>0</v>
      </c>
      <c r="AH207" s="101">
        <f t="shared" si="102"/>
        <v>0</v>
      </c>
      <c r="AI207" s="101">
        <f t="shared" si="103"/>
        <v>0</v>
      </c>
    </row>
    <row r="208" spans="1:35" s="102" customFormat="1" ht="93.75" customHeight="1" x14ac:dyDescent="0.3">
      <c r="A208" s="952" t="s">
        <v>570</v>
      </c>
      <c r="B208" s="1347"/>
      <c r="C208" s="1347"/>
      <c r="D208" s="1347"/>
      <c r="E208" s="1347"/>
      <c r="F208" s="1347"/>
      <c r="G208" s="1347"/>
      <c r="H208" s="1341"/>
      <c r="I208" s="1341"/>
      <c r="J208" s="1341"/>
      <c r="K208" s="1341"/>
      <c r="L208" s="1341"/>
      <c r="M208" s="1341"/>
      <c r="N208" s="1341"/>
      <c r="O208" s="1341"/>
      <c r="P208" s="1341"/>
      <c r="Q208" s="1341"/>
      <c r="R208" s="1341"/>
      <c r="S208" s="1341"/>
      <c r="T208" s="1341"/>
      <c r="U208" s="1341"/>
      <c r="V208" s="1341"/>
      <c r="W208" s="1341"/>
      <c r="X208" s="1341"/>
      <c r="Y208" s="1341"/>
      <c r="Z208" s="1341"/>
      <c r="AA208" s="1341"/>
      <c r="AB208" s="1341"/>
      <c r="AC208" s="1341"/>
      <c r="AD208" s="1341"/>
      <c r="AE208" s="1341"/>
      <c r="AF208" s="1314" t="s">
        <v>742</v>
      </c>
      <c r="AG208" s="101">
        <f t="shared" si="104"/>
        <v>0</v>
      </c>
      <c r="AH208" s="101">
        <f t="shared" si="102"/>
        <v>0</v>
      </c>
      <c r="AI208" s="101">
        <f t="shared" si="103"/>
        <v>0</v>
      </c>
    </row>
    <row r="209" spans="1:35" s="102" customFormat="1" ht="17.399999999999999" x14ac:dyDescent="0.3">
      <c r="A209" s="1335" t="s">
        <v>26</v>
      </c>
      <c r="B209" s="1336">
        <f>B210+B211+B212</f>
        <v>1303.7</v>
      </c>
      <c r="C209" s="1336">
        <f>C210+C211+C212</f>
        <v>1303.7</v>
      </c>
      <c r="D209" s="1336">
        <f>D210+D211+D212</f>
        <v>1303.7</v>
      </c>
      <c r="E209" s="1336">
        <f>E210+E211+E212</f>
        <v>1303.7</v>
      </c>
      <c r="F209" s="1336">
        <f>E209/B209*100</f>
        <v>100</v>
      </c>
      <c r="G209" s="1336">
        <f>E209/C209*100</f>
        <v>100</v>
      </c>
      <c r="H209" s="1337">
        <f t="shared" ref="H209:AD209" si="105">H210+H211+H212</f>
        <v>0</v>
      </c>
      <c r="I209" s="1337"/>
      <c r="J209" s="1337">
        <f t="shared" si="105"/>
        <v>0</v>
      </c>
      <c r="K209" s="1337"/>
      <c r="L209" s="1337">
        <f t="shared" si="105"/>
        <v>1303.7</v>
      </c>
      <c r="M209" s="1337"/>
      <c r="N209" s="1337">
        <f t="shared" si="105"/>
        <v>0</v>
      </c>
      <c r="O209" s="1337"/>
      <c r="P209" s="1337">
        <f t="shared" si="105"/>
        <v>0</v>
      </c>
      <c r="Q209" s="1337"/>
      <c r="R209" s="1337">
        <f t="shared" si="105"/>
        <v>0</v>
      </c>
      <c r="S209" s="1337"/>
      <c r="T209" s="1337">
        <f t="shared" si="105"/>
        <v>0</v>
      </c>
      <c r="U209" s="1337"/>
      <c r="V209" s="1337">
        <f t="shared" si="105"/>
        <v>0</v>
      </c>
      <c r="W209" s="1337">
        <f>W212</f>
        <v>1194.75</v>
      </c>
      <c r="X209" s="1337">
        <f t="shared" si="105"/>
        <v>0</v>
      </c>
      <c r="Y209" s="1337"/>
      <c r="Z209" s="1337">
        <f t="shared" si="105"/>
        <v>0</v>
      </c>
      <c r="AA209" s="1337">
        <f>AA212</f>
        <v>108.95</v>
      </c>
      <c r="AB209" s="1337">
        <f t="shared" si="105"/>
        <v>0</v>
      </c>
      <c r="AC209" s="1337"/>
      <c r="AD209" s="1337">
        <f t="shared" si="105"/>
        <v>0</v>
      </c>
      <c r="AE209" s="1337"/>
      <c r="AF209" s="1357"/>
      <c r="AG209" s="101">
        <f t="shared" si="104"/>
        <v>1303.7</v>
      </c>
      <c r="AH209" s="101">
        <f t="shared" si="102"/>
        <v>1303.7</v>
      </c>
      <c r="AI209" s="101">
        <f t="shared" si="103"/>
        <v>0</v>
      </c>
    </row>
    <row r="210" spans="1:35" s="102" customFormat="1" ht="18" x14ac:dyDescent="0.3">
      <c r="A210" s="1339" t="s">
        <v>29</v>
      </c>
      <c r="B210" s="1311">
        <f>H210+J210+L210+N210+P210+R210+T210+V210+X210+Z210+AB210+AD210</f>
        <v>0</v>
      </c>
      <c r="C210" s="1311">
        <f t="shared" ref="C210:C213" si="106">H210+J210+L210+N210+P210+R210+T210+V210+X210+Z210+AB210+AD210</f>
        <v>0</v>
      </c>
      <c r="D210" s="1311"/>
      <c r="E210" s="1311">
        <f t="shared" ref="E210:E213" si="107">I210+K210+M210+O210+Q210+S210+U210+W210+Y210+AA210+AC210+AE210</f>
        <v>0</v>
      </c>
      <c r="F210" s="1311" t="e">
        <f>E210/B210*100</f>
        <v>#DIV/0!</v>
      </c>
      <c r="G210" s="1311" t="e">
        <f>E210/C210*100</f>
        <v>#DIV/0!</v>
      </c>
      <c r="H210" s="1340"/>
      <c r="I210" s="1340"/>
      <c r="J210" s="1340"/>
      <c r="K210" s="1340"/>
      <c r="L210" s="1340"/>
      <c r="M210" s="1340"/>
      <c r="N210" s="1340"/>
      <c r="O210" s="1340"/>
      <c r="P210" s="1340"/>
      <c r="Q210" s="1340"/>
      <c r="R210" s="1340"/>
      <c r="S210" s="1340"/>
      <c r="T210" s="1340"/>
      <c r="U210" s="1340"/>
      <c r="V210" s="1340"/>
      <c r="W210" s="1340"/>
      <c r="X210" s="1340"/>
      <c r="Y210" s="1340"/>
      <c r="Z210" s="1340"/>
      <c r="AA210" s="1340"/>
      <c r="AB210" s="1340"/>
      <c r="AC210" s="1340"/>
      <c r="AD210" s="1340"/>
      <c r="AE210" s="1340"/>
      <c r="AF210" s="1357"/>
      <c r="AG210" s="101">
        <f t="shared" si="104"/>
        <v>0</v>
      </c>
      <c r="AH210" s="101">
        <f t="shared" si="102"/>
        <v>0</v>
      </c>
      <c r="AI210" s="101">
        <f t="shared" si="103"/>
        <v>0</v>
      </c>
    </row>
    <row r="211" spans="1:35" s="102" customFormat="1" ht="18" x14ac:dyDescent="0.3">
      <c r="A211" s="1339" t="s">
        <v>27</v>
      </c>
      <c r="B211" s="1311">
        <f>H211+J211+L211+N211+P211+R211+T211+V211+X211+Z211+AB211+AD211</f>
        <v>0</v>
      </c>
      <c r="C211" s="1311">
        <f t="shared" si="106"/>
        <v>0</v>
      </c>
      <c r="D211" s="1311"/>
      <c r="E211" s="1311">
        <f t="shared" si="107"/>
        <v>0</v>
      </c>
      <c r="F211" s="1311" t="e">
        <f>E211/B211*100</f>
        <v>#DIV/0!</v>
      </c>
      <c r="G211" s="1311" t="e">
        <f>E211/C211*100</f>
        <v>#DIV/0!</v>
      </c>
      <c r="H211" s="1340"/>
      <c r="I211" s="1340"/>
      <c r="J211" s="1340"/>
      <c r="K211" s="1340"/>
      <c r="L211" s="1340"/>
      <c r="M211" s="1340"/>
      <c r="N211" s="1340"/>
      <c r="O211" s="1340"/>
      <c r="P211" s="1340"/>
      <c r="Q211" s="1340"/>
      <c r="R211" s="1340"/>
      <c r="S211" s="1340"/>
      <c r="T211" s="1340"/>
      <c r="U211" s="1340"/>
      <c r="V211" s="1340"/>
      <c r="W211" s="1340"/>
      <c r="X211" s="1340"/>
      <c r="Y211" s="1340"/>
      <c r="Z211" s="1340"/>
      <c r="AA211" s="1340"/>
      <c r="AB211" s="1340"/>
      <c r="AC211" s="1340"/>
      <c r="AD211" s="1340"/>
      <c r="AE211" s="1340"/>
      <c r="AF211" s="1357"/>
      <c r="AG211" s="101">
        <f t="shared" si="104"/>
        <v>0</v>
      </c>
      <c r="AH211" s="101">
        <f t="shared" si="102"/>
        <v>0</v>
      </c>
      <c r="AI211" s="101">
        <f t="shared" si="103"/>
        <v>0</v>
      </c>
    </row>
    <row r="212" spans="1:35" s="102" customFormat="1" ht="18" x14ac:dyDescent="0.3">
      <c r="A212" s="1339" t="s">
        <v>28</v>
      </c>
      <c r="B212" s="1311">
        <f>H212+J212+L212+N212+P212+R212+T212+V212+X212+Z212+AB212+AD212</f>
        <v>1303.7</v>
      </c>
      <c r="C212" s="1311">
        <f t="shared" si="106"/>
        <v>1303.7</v>
      </c>
      <c r="D212" s="1311">
        <f>C212</f>
        <v>1303.7</v>
      </c>
      <c r="E212" s="1311">
        <f t="shared" si="107"/>
        <v>1303.7</v>
      </c>
      <c r="F212" s="1311">
        <f>E212/B212*100</f>
        <v>100</v>
      </c>
      <c r="G212" s="1311">
        <f>E212/C212*100</f>
        <v>100</v>
      </c>
      <c r="H212" s="1340"/>
      <c r="I212" s="1340"/>
      <c r="J212" s="1340"/>
      <c r="K212" s="1340"/>
      <c r="L212" s="1340">
        <v>1303.7</v>
      </c>
      <c r="M212" s="1340"/>
      <c r="N212" s="1340"/>
      <c r="O212" s="1340"/>
      <c r="P212" s="1340"/>
      <c r="Q212" s="1340"/>
      <c r="R212" s="1340"/>
      <c r="S212" s="1340"/>
      <c r="T212" s="1340"/>
      <c r="U212" s="1340"/>
      <c r="V212" s="1340">
        <v>0</v>
      </c>
      <c r="W212" s="1340">
        <v>1194.75</v>
      </c>
      <c r="X212" s="1340"/>
      <c r="Y212" s="1340"/>
      <c r="Z212" s="1340"/>
      <c r="AA212" s="1340">
        <v>108.95</v>
      </c>
      <c r="AB212" s="1340"/>
      <c r="AC212" s="1340"/>
      <c r="AD212" s="1340"/>
      <c r="AE212" s="1340"/>
      <c r="AF212" s="1357"/>
      <c r="AG212" s="101">
        <f t="shared" si="104"/>
        <v>1303.7</v>
      </c>
      <c r="AH212" s="101">
        <f t="shared" si="102"/>
        <v>1303.7</v>
      </c>
      <c r="AI212" s="101">
        <f t="shared" si="103"/>
        <v>0</v>
      </c>
    </row>
    <row r="213" spans="1:35" s="102" customFormat="1" ht="18" x14ac:dyDescent="0.3">
      <c r="A213" s="1339" t="s">
        <v>30</v>
      </c>
      <c r="B213" s="1311">
        <f>H213+J213+L213+N213+P213+R213+T213+V213+X213+Z213+AB213+AD213</f>
        <v>0</v>
      </c>
      <c r="C213" s="1311">
        <f t="shared" si="106"/>
        <v>0</v>
      </c>
      <c r="D213" s="1311"/>
      <c r="E213" s="1311">
        <f t="shared" si="107"/>
        <v>0</v>
      </c>
      <c r="F213" s="1347" t="e">
        <f>E213/B213*100</f>
        <v>#DIV/0!</v>
      </c>
      <c r="G213" s="1347" t="e">
        <f>E213/C213*100</f>
        <v>#DIV/0!</v>
      </c>
      <c r="H213" s="1340"/>
      <c r="I213" s="1340"/>
      <c r="J213" s="1340"/>
      <c r="K213" s="1340"/>
      <c r="L213" s="1340"/>
      <c r="M213" s="1340"/>
      <c r="N213" s="1340"/>
      <c r="O213" s="1340"/>
      <c r="P213" s="1340"/>
      <c r="Q213" s="1340"/>
      <c r="R213" s="1340"/>
      <c r="S213" s="1340"/>
      <c r="T213" s="1340"/>
      <c r="U213" s="1340"/>
      <c r="V213" s="1340"/>
      <c r="W213" s="1340"/>
      <c r="X213" s="1340"/>
      <c r="Y213" s="1340"/>
      <c r="Z213" s="1340"/>
      <c r="AA213" s="1340"/>
      <c r="AB213" s="1340"/>
      <c r="AC213" s="1340"/>
      <c r="AD213" s="1340"/>
      <c r="AE213" s="1340"/>
      <c r="AF213" s="1357"/>
      <c r="AG213" s="101">
        <f t="shared" si="104"/>
        <v>0</v>
      </c>
      <c r="AH213" s="101">
        <f t="shared" si="102"/>
        <v>0</v>
      </c>
      <c r="AI213" s="101">
        <f t="shared" si="103"/>
        <v>0</v>
      </c>
    </row>
    <row r="214" spans="1:35" s="102" customFormat="1" ht="90" x14ac:dyDescent="0.3">
      <c r="A214" s="952" t="s">
        <v>155</v>
      </c>
      <c r="B214" s="1347"/>
      <c r="C214" s="1347"/>
      <c r="D214" s="1347"/>
      <c r="E214" s="1347"/>
      <c r="F214" s="1347"/>
      <c r="G214" s="1347"/>
      <c r="H214" s="1341"/>
      <c r="I214" s="1341"/>
      <c r="J214" s="1341"/>
      <c r="K214" s="1341"/>
      <c r="L214" s="1341"/>
      <c r="M214" s="1341"/>
      <c r="N214" s="1341"/>
      <c r="O214" s="1341"/>
      <c r="P214" s="1341"/>
      <c r="Q214" s="1341"/>
      <c r="R214" s="1341"/>
      <c r="S214" s="1341"/>
      <c r="T214" s="1341"/>
      <c r="U214" s="1341"/>
      <c r="V214" s="1341"/>
      <c r="W214" s="1341"/>
      <c r="X214" s="1341"/>
      <c r="Y214" s="1341"/>
      <c r="Z214" s="1341"/>
      <c r="AA214" s="1341"/>
      <c r="AB214" s="1341"/>
      <c r="AC214" s="1341"/>
      <c r="AD214" s="1341"/>
      <c r="AE214" s="1341"/>
      <c r="AF214" s="1314" t="s">
        <v>764</v>
      </c>
      <c r="AG214" s="101">
        <f t="shared" si="104"/>
        <v>0</v>
      </c>
      <c r="AH214" s="101">
        <f t="shared" si="102"/>
        <v>0</v>
      </c>
      <c r="AI214" s="101">
        <f t="shared" si="103"/>
        <v>0</v>
      </c>
    </row>
    <row r="215" spans="1:35" s="102" customFormat="1" ht="17.399999999999999" x14ac:dyDescent="0.3">
      <c r="A215" s="1335" t="s">
        <v>26</v>
      </c>
      <c r="B215" s="1336">
        <f>B216+B217+B218</f>
        <v>122.5</v>
      </c>
      <c r="C215" s="1336">
        <f>C216+C217+C218</f>
        <v>122.5</v>
      </c>
      <c r="D215" s="1336">
        <f>D216+D217+D218</f>
        <v>0</v>
      </c>
      <c r="E215" s="1336">
        <f>E216+E217+E218</f>
        <v>0</v>
      </c>
      <c r="F215" s="1336">
        <f>E215/B215*100</f>
        <v>0</v>
      </c>
      <c r="G215" s="1336">
        <f>E215/C215*100</f>
        <v>0</v>
      </c>
      <c r="H215" s="1337">
        <f t="shared" ref="H215:AD215" si="108">H216+H217+H218</f>
        <v>0</v>
      </c>
      <c r="I215" s="1337"/>
      <c r="J215" s="1337">
        <f t="shared" si="108"/>
        <v>0</v>
      </c>
      <c r="K215" s="1337"/>
      <c r="L215" s="1337">
        <f t="shared" si="108"/>
        <v>0</v>
      </c>
      <c r="M215" s="1337"/>
      <c r="N215" s="1337">
        <f t="shared" si="108"/>
        <v>0</v>
      </c>
      <c r="O215" s="1337"/>
      <c r="P215" s="1337">
        <f t="shared" si="108"/>
        <v>0</v>
      </c>
      <c r="Q215" s="1337"/>
      <c r="R215" s="1337">
        <f t="shared" si="108"/>
        <v>122.5</v>
      </c>
      <c r="S215" s="1337"/>
      <c r="T215" s="1337">
        <f t="shared" si="108"/>
        <v>0</v>
      </c>
      <c r="U215" s="1337"/>
      <c r="V215" s="1337">
        <f t="shared" si="108"/>
        <v>0</v>
      </c>
      <c r="W215" s="1337"/>
      <c r="X215" s="1337">
        <f t="shared" si="108"/>
        <v>0</v>
      </c>
      <c r="Y215" s="1337"/>
      <c r="Z215" s="1337">
        <f t="shared" si="108"/>
        <v>0</v>
      </c>
      <c r="AA215" s="1337"/>
      <c r="AB215" s="1337">
        <f t="shared" si="108"/>
        <v>0</v>
      </c>
      <c r="AC215" s="1337"/>
      <c r="AD215" s="1337">
        <f t="shared" si="108"/>
        <v>0</v>
      </c>
      <c r="AE215" s="1337"/>
      <c r="AF215" s="1357"/>
      <c r="AG215" s="101">
        <f t="shared" si="104"/>
        <v>122.5</v>
      </c>
      <c r="AH215" s="101">
        <f t="shared" si="102"/>
        <v>122.5</v>
      </c>
      <c r="AI215" s="101">
        <f t="shared" si="103"/>
        <v>0</v>
      </c>
    </row>
    <row r="216" spans="1:35" s="102" customFormat="1" ht="18" x14ac:dyDescent="0.3">
      <c r="A216" s="1339" t="s">
        <v>29</v>
      </c>
      <c r="B216" s="1311">
        <f>H216+J216+L216+N216+P216+R216+T216+V216+X216+Z216+AB216+AD216</f>
        <v>0</v>
      </c>
      <c r="C216" s="1311">
        <f t="shared" ref="C216:C219" si="109">H216+J216+L216+N216+P216+R216+T216+V216+X216+Z216+AB216+AD216</f>
        <v>0</v>
      </c>
      <c r="D216" s="1311"/>
      <c r="E216" s="1311">
        <f t="shared" ref="E216:E219" si="110">I216+K216+M216+O216+Q216+S216+U216+W216+Y216+AA216+AC216+AE216</f>
        <v>0</v>
      </c>
      <c r="F216" s="1311" t="e">
        <f>E216/B216*100</f>
        <v>#DIV/0!</v>
      </c>
      <c r="G216" s="1311" t="e">
        <f>E216/C216*100</f>
        <v>#DIV/0!</v>
      </c>
      <c r="H216" s="1340"/>
      <c r="I216" s="1340"/>
      <c r="J216" s="1340"/>
      <c r="K216" s="1340"/>
      <c r="L216" s="1340"/>
      <c r="M216" s="1340"/>
      <c r="N216" s="1340"/>
      <c r="O216" s="1340"/>
      <c r="P216" s="1340"/>
      <c r="Q216" s="1340"/>
      <c r="R216" s="1340"/>
      <c r="S216" s="1340"/>
      <c r="T216" s="1340"/>
      <c r="U216" s="1340"/>
      <c r="V216" s="1340"/>
      <c r="W216" s="1340"/>
      <c r="X216" s="1340"/>
      <c r="Y216" s="1340"/>
      <c r="Z216" s="1340"/>
      <c r="AA216" s="1340"/>
      <c r="AB216" s="1340"/>
      <c r="AC216" s="1340"/>
      <c r="AD216" s="1340"/>
      <c r="AE216" s="1340"/>
      <c r="AF216" s="1357"/>
      <c r="AG216" s="101">
        <f t="shared" si="104"/>
        <v>0</v>
      </c>
      <c r="AH216" s="101">
        <f t="shared" si="102"/>
        <v>0</v>
      </c>
      <c r="AI216" s="101">
        <f t="shared" si="103"/>
        <v>0</v>
      </c>
    </row>
    <row r="217" spans="1:35" s="102" customFormat="1" ht="18" x14ac:dyDescent="0.3">
      <c r="A217" s="1339" t="s">
        <v>27</v>
      </c>
      <c r="B217" s="1311">
        <f>H217+J217+L217+N217+P217+R217+T217+V217+X217+Z217+AB217+AD217</f>
        <v>0</v>
      </c>
      <c r="C217" s="1311">
        <f t="shared" si="109"/>
        <v>0</v>
      </c>
      <c r="D217" s="1311"/>
      <c r="E217" s="1311">
        <f t="shared" si="110"/>
        <v>0</v>
      </c>
      <c r="F217" s="1311" t="e">
        <f>E217/B217*100</f>
        <v>#DIV/0!</v>
      </c>
      <c r="G217" s="1311" t="e">
        <f>E217/C217*100</f>
        <v>#DIV/0!</v>
      </c>
      <c r="H217" s="1340"/>
      <c r="I217" s="1340"/>
      <c r="J217" s="1340"/>
      <c r="K217" s="1340"/>
      <c r="L217" s="1340"/>
      <c r="M217" s="1340"/>
      <c r="N217" s="1340"/>
      <c r="O217" s="1340"/>
      <c r="P217" s="1340"/>
      <c r="Q217" s="1340"/>
      <c r="R217" s="1340"/>
      <c r="S217" s="1340"/>
      <c r="T217" s="1340"/>
      <c r="U217" s="1340"/>
      <c r="V217" s="1340"/>
      <c r="W217" s="1340"/>
      <c r="X217" s="1340"/>
      <c r="Y217" s="1340"/>
      <c r="Z217" s="1340"/>
      <c r="AA217" s="1340"/>
      <c r="AB217" s="1340"/>
      <c r="AC217" s="1340"/>
      <c r="AD217" s="1340"/>
      <c r="AE217" s="1340"/>
      <c r="AF217" s="1357"/>
      <c r="AG217" s="101">
        <f t="shared" si="104"/>
        <v>0</v>
      </c>
      <c r="AH217" s="101">
        <f t="shared" si="102"/>
        <v>0</v>
      </c>
      <c r="AI217" s="101">
        <f t="shared" si="103"/>
        <v>0</v>
      </c>
    </row>
    <row r="218" spans="1:35" s="102" customFormat="1" ht="18" x14ac:dyDescent="0.3">
      <c r="A218" s="1339" t="s">
        <v>28</v>
      </c>
      <c r="B218" s="1311">
        <f>H218+J218+L218+N218+P218+R218+T218+V218+X218+Z218+AB218+AD218</f>
        <v>122.5</v>
      </c>
      <c r="C218" s="1311">
        <f t="shared" si="109"/>
        <v>122.5</v>
      </c>
      <c r="D218" s="1311"/>
      <c r="E218" s="1311">
        <f t="shared" si="110"/>
        <v>0</v>
      </c>
      <c r="F218" s="1311">
        <f>E218/B218*100</f>
        <v>0</v>
      </c>
      <c r="G218" s="1311">
        <f>E218/C218*100</f>
        <v>0</v>
      </c>
      <c r="H218" s="1340"/>
      <c r="I218" s="1340"/>
      <c r="J218" s="1340"/>
      <c r="K218" s="1340"/>
      <c r="L218" s="1340"/>
      <c r="M218" s="1340"/>
      <c r="N218" s="1340"/>
      <c r="O218" s="1340"/>
      <c r="P218" s="1340"/>
      <c r="Q218" s="1340"/>
      <c r="R218" s="1340">
        <v>122.5</v>
      </c>
      <c r="S218" s="1340"/>
      <c r="T218" s="1340"/>
      <c r="U218" s="1340"/>
      <c r="V218" s="1340"/>
      <c r="W218" s="1340"/>
      <c r="X218" s="1340"/>
      <c r="Y218" s="1340"/>
      <c r="Z218" s="1340"/>
      <c r="AA218" s="1340"/>
      <c r="AB218" s="1340"/>
      <c r="AC218" s="1340"/>
      <c r="AD218" s="1340"/>
      <c r="AE218" s="1340"/>
      <c r="AF218" s="1357"/>
      <c r="AG218" s="101">
        <f t="shared" si="104"/>
        <v>122.5</v>
      </c>
      <c r="AH218" s="101">
        <f t="shared" si="102"/>
        <v>122.5</v>
      </c>
      <c r="AI218" s="101">
        <f t="shared" si="103"/>
        <v>0</v>
      </c>
    </row>
    <row r="219" spans="1:35" s="102" customFormat="1" ht="18" x14ac:dyDescent="0.3">
      <c r="A219" s="1339" t="s">
        <v>30</v>
      </c>
      <c r="B219" s="1311">
        <f>H219+J219+L219+N219+P219+R219+T219+V219+X219+Z219+AB219+AD219</f>
        <v>0</v>
      </c>
      <c r="C219" s="1311">
        <f t="shared" si="109"/>
        <v>0</v>
      </c>
      <c r="D219" s="1311"/>
      <c r="E219" s="1311">
        <f t="shared" si="110"/>
        <v>0</v>
      </c>
      <c r="F219" s="1347" t="e">
        <f>E219/B219*100</f>
        <v>#DIV/0!</v>
      </c>
      <c r="G219" s="1347" t="e">
        <f>E219/C219*100</f>
        <v>#DIV/0!</v>
      </c>
      <c r="H219" s="1340"/>
      <c r="I219" s="1340"/>
      <c r="J219" s="1340"/>
      <c r="K219" s="1340"/>
      <c r="L219" s="1340"/>
      <c r="M219" s="1340"/>
      <c r="N219" s="1340"/>
      <c r="O219" s="1340"/>
      <c r="P219" s="1340"/>
      <c r="Q219" s="1340"/>
      <c r="R219" s="1340"/>
      <c r="S219" s="1340"/>
      <c r="T219" s="1340"/>
      <c r="U219" s="1340"/>
      <c r="V219" s="1340"/>
      <c r="W219" s="1340"/>
      <c r="X219" s="1340"/>
      <c r="Y219" s="1340"/>
      <c r="Z219" s="1340"/>
      <c r="AA219" s="1340"/>
      <c r="AB219" s="1340"/>
      <c r="AC219" s="1340"/>
      <c r="AD219" s="1340"/>
      <c r="AE219" s="1340"/>
      <c r="AF219" s="1357"/>
      <c r="AG219" s="101">
        <f t="shared" si="104"/>
        <v>0</v>
      </c>
      <c r="AH219" s="101">
        <f t="shared" si="102"/>
        <v>0</v>
      </c>
      <c r="AI219" s="101">
        <f t="shared" si="103"/>
        <v>0</v>
      </c>
    </row>
    <row r="220" spans="1:35" s="99" customFormat="1" ht="18.75" customHeight="1" x14ac:dyDescent="0.3">
      <c r="A220" s="1138" t="s">
        <v>156</v>
      </c>
      <c r="B220" s="1138"/>
      <c r="C220" s="1138"/>
      <c r="D220" s="1138"/>
      <c r="E220" s="1138"/>
      <c r="F220" s="1138"/>
      <c r="G220" s="1138"/>
      <c r="H220" s="1138"/>
      <c r="I220" s="1138"/>
      <c r="J220" s="1138"/>
      <c r="K220" s="1138"/>
      <c r="L220" s="1138"/>
      <c r="M220" s="1138"/>
      <c r="N220" s="1138"/>
      <c r="O220" s="1138"/>
      <c r="P220" s="1138"/>
      <c r="Q220" s="1138"/>
      <c r="R220" s="1138"/>
      <c r="S220" s="1138"/>
      <c r="T220" s="1138"/>
      <c r="U220" s="1138"/>
      <c r="V220" s="1138"/>
      <c r="W220" s="1138"/>
      <c r="X220" s="1138"/>
      <c r="Y220" s="1138"/>
      <c r="Z220" s="1138"/>
      <c r="AA220" s="1138"/>
      <c r="AB220" s="1138"/>
      <c r="AC220" s="1138"/>
      <c r="AD220" s="1138"/>
      <c r="AE220" s="1138"/>
      <c r="AF220" s="1366"/>
      <c r="AG220" s="101">
        <f t="shared" si="104"/>
        <v>0</v>
      </c>
      <c r="AH220" s="101">
        <f t="shared" si="102"/>
        <v>0</v>
      </c>
      <c r="AI220" s="101">
        <f t="shared" si="103"/>
        <v>0</v>
      </c>
    </row>
    <row r="221" spans="1:35" s="99" customFormat="1" ht="18.75" customHeight="1" x14ac:dyDescent="0.3">
      <c r="A221" s="1138" t="s">
        <v>157</v>
      </c>
      <c r="B221" s="1138"/>
      <c r="C221" s="1138"/>
      <c r="D221" s="1138"/>
      <c r="E221" s="1138"/>
      <c r="F221" s="1138"/>
      <c r="G221" s="1138"/>
      <c r="H221" s="1138"/>
      <c r="I221" s="1138"/>
      <c r="J221" s="1138"/>
      <c r="K221" s="1138"/>
      <c r="L221" s="1138"/>
      <c r="M221" s="1138"/>
      <c r="N221" s="1138"/>
      <c r="O221" s="1138"/>
      <c r="P221" s="1138"/>
      <c r="Q221" s="1138"/>
      <c r="R221" s="1138"/>
      <c r="S221" s="1138"/>
      <c r="T221" s="1138"/>
      <c r="U221" s="1138"/>
      <c r="V221" s="1138"/>
      <c r="W221" s="1138"/>
      <c r="X221" s="1138"/>
      <c r="Y221" s="1138"/>
      <c r="Z221" s="1138"/>
      <c r="AA221" s="1138"/>
      <c r="AB221" s="1138"/>
      <c r="AC221" s="1138"/>
      <c r="AD221" s="1138"/>
      <c r="AE221" s="1138"/>
      <c r="AF221" s="1366"/>
      <c r="AG221" s="101">
        <f t="shared" si="104"/>
        <v>0</v>
      </c>
      <c r="AH221" s="101">
        <f t="shared" si="102"/>
        <v>0</v>
      </c>
      <c r="AI221" s="101">
        <f t="shared" si="103"/>
        <v>0</v>
      </c>
    </row>
    <row r="222" spans="1:35" s="100" customFormat="1" ht="69" customHeight="1" x14ac:dyDescent="0.3">
      <c r="A222" s="957" t="s">
        <v>158</v>
      </c>
      <c r="B222" s="1374"/>
      <c r="C222" s="1374"/>
      <c r="D222" s="1374"/>
      <c r="E222" s="1374"/>
      <c r="F222" s="1374"/>
      <c r="G222" s="1374"/>
      <c r="H222" s="1375"/>
      <c r="I222" s="1375"/>
      <c r="J222" s="1375"/>
      <c r="K222" s="1375"/>
      <c r="L222" s="1375"/>
      <c r="M222" s="1375"/>
      <c r="N222" s="1375"/>
      <c r="O222" s="1375"/>
      <c r="P222" s="1375"/>
      <c r="Q222" s="1375"/>
      <c r="R222" s="1375"/>
      <c r="S222" s="1375"/>
      <c r="T222" s="1375"/>
      <c r="U222" s="1375"/>
      <c r="V222" s="1375"/>
      <c r="W222" s="1375"/>
      <c r="X222" s="1375"/>
      <c r="Y222" s="1375"/>
      <c r="Z222" s="1375"/>
      <c r="AA222" s="1375"/>
      <c r="AB222" s="1375"/>
      <c r="AC222" s="1375"/>
      <c r="AD222" s="1375"/>
      <c r="AE222" s="1375"/>
      <c r="AF222" s="1342"/>
      <c r="AG222" s="101">
        <f t="shared" si="104"/>
        <v>0</v>
      </c>
      <c r="AH222" s="101">
        <f t="shared" si="102"/>
        <v>0</v>
      </c>
      <c r="AI222" s="101">
        <f t="shared" si="103"/>
        <v>0</v>
      </c>
    </row>
    <row r="223" spans="1:35" s="102" customFormat="1" ht="17.399999999999999" x14ac:dyDescent="0.3">
      <c r="A223" s="1356" t="s">
        <v>26</v>
      </c>
      <c r="B223" s="1355">
        <f>B224+B225+B226</f>
        <v>23184.23317</v>
      </c>
      <c r="C223" s="1355">
        <f>C224+C225+C226</f>
        <v>23184.23317</v>
      </c>
      <c r="D223" s="1355">
        <f>D224+D225+D226</f>
        <v>18687.09664</v>
      </c>
      <c r="E223" s="1355">
        <f>E224+E225+E226</f>
        <v>18687.09664</v>
      </c>
      <c r="F223" s="1355">
        <f>E223/B223*100</f>
        <v>80.602608259568328</v>
      </c>
      <c r="G223" s="1355">
        <f>E223/C223*100</f>
        <v>80.602608259568328</v>
      </c>
      <c r="H223" s="1355">
        <f>H224+H225+H226</f>
        <v>2586.3809999999999</v>
      </c>
      <c r="I223" s="1355">
        <f>I224+I225+I226</f>
        <v>1869.3820000000001</v>
      </c>
      <c r="J223" s="1355">
        <f t="shared" ref="J223:AE223" si="111">J224+J225+J226</f>
        <v>2127.607</v>
      </c>
      <c r="K223" s="1355">
        <f t="shared" si="111"/>
        <v>1637.29</v>
      </c>
      <c r="L223" s="1355">
        <f t="shared" si="111"/>
        <v>1258.846</v>
      </c>
      <c r="M223" s="1355">
        <f t="shared" si="111"/>
        <v>1011.29</v>
      </c>
      <c r="N223" s="1355">
        <f t="shared" si="111"/>
        <v>2640.5609999999997</v>
      </c>
      <c r="O223" s="1355">
        <f t="shared" si="111"/>
        <v>2303.66</v>
      </c>
      <c r="P223" s="1355">
        <f t="shared" si="111"/>
        <v>1553.713</v>
      </c>
      <c r="Q223" s="1355">
        <f t="shared" si="111"/>
        <v>2380.5299999999997</v>
      </c>
      <c r="R223" s="1355">
        <f t="shared" si="111"/>
        <v>2037.6179999999999</v>
      </c>
      <c r="S223" s="1355">
        <f t="shared" si="111"/>
        <v>2496.6999999999998</v>
      </c>
      <c r="T223" s="1355">
        <f t="shared" si="111"/>
        <v>2976.6941700000002</v>
      </c>
      <c r="U223" s="1355">
        <f t="shared" si="111"/>
        <v>3131.87</v>
      </c>
      <c r="V223" s="1355">
        <f t="shared" si="111"/>
        <v>1582.712</v>
      </c>
      <c r="W223" s="1355">
        <f t="shared" si="111"/>
        <v>1307.7944600000001</v>
      </c>
      <c r="X223" s="1355">
        <f t="shared" si="111"/>
        <v>704.81899999999996</v>
      </c>
      <c r="Y223" s="1355">
        <f t="shared" si="111"/>
        <v>972.53786999999988</v>
      </c>
      <c r="Z223" s="1355">
        <f t="shared" si="111"/>
        <v>2640.5630000000001</v>
      </c>
      <c r="AA223" s="1355">
        <f t="shared" si="111"/>
        <v>1576.04231</v>
      </c>
      <c r="AB223" s="1355">
        <f t="shared" si="111"/>
        <v>1533.713</v>
      </c>
      <c r="AC223" s="1355">
        <f t="shared" si="111"/>
        <v>0</v>
      </c>
      <c r="AD223" s="1355">
        <f t="shared" si="111"/>
        <v>1541.0060000000001</v>
      </c>
      <c r="AE223" s="1355">
        <f t="shared" si="111"/>
        <v>0</v>
      </c>
      <c r="AF223" s="1357"/>
      <c r="AG223" s="101">
        <f t="shared" si="104"/>
        <v>23184.233170000003</v>
      </c>
      <c r="AH223" s="101">
        <f t="shared" si="102"/>
        <v>15181.420169999999</v>
      </c>
      <c r="AI223" s="101">
        <f t="shared" si="103"/>
        <v>14830.721999999998</v>
      </c>
    </row>
    <row r="224" spans="1:35" s="102" customFormat="1" ht="18" x14ac:dyDescent="0.3">
      <c r="A224" s="1358" t="s">
        <v>29</v>
      </c>
      <c r="B224" s="1359">
        <f>B230+B236</f>
        <v>0</v>
      </c>
      <c r="C224" s="1359">
        <f>H224</f>
        <v>0</v>
      </c>
      <c r="D224" s="1359">
        <v>0</v>
      </c>
      <c r="E224" s="1359">
        <f>I224</f>
        <v>0</v>
      </c>
      <c r="F224" s="1376" t="e">
        <f>E224/B224*100</f>
        <v>#DIV/0!</v>
      </c>
      <c r="G224" s="1376" t="e">
        <f>E224/C224*100</f>
        <v>#DIV/0!</v>
      </c>
      <c r="H224" s="1359">
        <f t="shared" ref="H224:AE227" si="112">H230+H236+H242</f>
        <v>0</v>
      </c>
      <c r="I224" s="1359">
        <f t="shared" si="112"/>
        <v>0</v>
      </c>
      <c r="J224" s="1359">
        <f t="shared" si="112"/>
        <v>0</v>
      </c>
      <c r="K224" s="1359">
        <f t="shared" si="112"/>
        <v>0</v>
      </c>
      <c r="L224" s="1359">
        <f t="shared" si="112"/>
        <v>0</v>
      </c>
      <c r="M224" s="1359">
        <f t="shared" si="112"/>
        <v>0</v>
      </c>
      <c r="N224" s="1359">
        <f t="shared" si="112"/>
        <v>0</v>
      </c>
      <c r="O224" s="1359">
        <f t="shared" si="112"/>
        <v>0</v>
      </c>
      <c r="P224" s="1359">
        <f t="shared" si="112"/>
        <v>0</v>
      </c>
      <c r="Q224" s="1359">
        <f t="shared" si="112"/>
        <v>0</v>
      </c>
      <c r="R224" s="1359">
        <f t="shared" si="112"/>
        <v>0</v>
      </c>
      <c r="S224" s="1359">
        <f t="shared" si="112"/>
        <v>0</v>
      </c>
      <c r="T224" s="1359">
        <f t="shared" si="112"/>
        <v>0</v>
      </c>
      <c r="U224" s="1359">
        <f t="shared" si="112"/>
        <v>0</v>
      </c>
      <c r="V224" s="1359">
        <f t="shared" si="112"/>
        <v>0</v>
      </c>
      <c r="W224" s="1359">
        <f t="shared" si="112"/>
        <v>0</v>
      </c>
      <c r="X224" s="1359">
        <f t="shared" si="112"/>
        <v>0</v>
      </c>
      <c r="Y224" s="1359">
        <f t="shared" si="112"/>
        <v>0</v>
      </c>
      <c r="Z224" s="1359">
        <f t="shared" si="112"/>
        <v>0</v>
      </c>
      <c r="AA224" s="1359">
        <f t="shared" si="112"/>
        <v>0</v>
      </c>
      <c r="AB224" s="1359">
        <f t="shared" si="112"/>
        <v>0</v>
      </c>
      <c r="AC224" s="1359">
        <f t="shared" si="112"/>
        <v>0</v>
      </c>
      <c r="AD224" s="1359">
        <f t="shared" si="112"/>
        <v>0</v>
      </c>
      <c r="AE224" s="1359">
        <f t="shared" si="112"/>
        <v>0</v>
      </c>
      <c r="AF224" s="1357"/>
      <c r="AG224" s="101">
        <f t="shared" si="104"/>
        <v>0</v>
      </c>
      <c r="AH224" s="101">
        <f t="shared" si="102"/>
        <v>0</v>
      </c>
      <c r="AI224" s="101">
        <f t="shared" si="103"/>
        <v>0</v>
      </c>
    </row>
    <row r="225" spans="1:37" s="102" customFormat="1" ht="18" x14ac:dyDescent="0.3">
      <c r="A225" s="1358" t="s">
        <v>27</v>
      </c>
      <c r="B225" s="1359">
        <f>B231+B237</f>
        <v>0</v>
      </c>
      <c r="C225" s="1359">
        <f>H225</f>
        <v>0</v>
      </c>
      <c r="D225" s="1359">
        <v>0</v>
      </c>
      <c r="E225" s="1359">
        <f>I225</f>
        <v>0</v>
      </c>
      <c r="F225" s="1376" t="e">
        <f>E225/B225*100</f>
        <v>#DIV/0!</v>
      </c>
      <c r="G225" s="1376" t="e">
        <f>E225/C225*100</f>
        <v>#DIV/0!</v>
      </c>
      <c r="H225" s="1359">
        <f t="shared" si="112"/>
        <v>0</v>
      </c>
      <c r="I225" s="1359">
        <f t="shared" si="112"/>
        <v>0</v>
      </c>
      <c r="J225" s="1359">
        <f t="shared" si="112"/>
        <v>0</v>
      </c>
      <c r="K225" s="1359">
        <f t="shared" si="112"/>
        <v>0</v>
      </c>
      <c r="L225" s="1359">
        <f t="shared" si="112"/>
        <v>0</v>
      </c>
      <c r="M225" s="1359">
        <f t="shared" si="112"/>
        <v>0</v>
      </c>
      <c r="N225" s="1359">
        <f t="shared" si="112"/>
        <v>0</v>
      </c>
      <c r="O225" s="1359">
        <f t="shared" si="112"/>
        <v>0</v>
      </c>
      <c r="P225" s="1359">
        <f t="shared" si="112"/>
        <v>0</v>
      </c>
      <c r="Q225" s="1359">
        <f t="shared" si="112"/>
        <v>0</v>
      </c>
      <c r="R225" s="1359">
        <f t="shared" si="112"/>
        <v>0</v>
      </c>
      <c r="S225" s="1359">
        <f t="shared" si="112"/>
        <v>0</v>
      </c>
      <c r="T225" s="1359">
        <f t="shared" si="112"/>
        <v>0</v>
      </c>
      <c r="U225" s="1359">
        <f t="shared" si="112"/>
        <v>0</v>
      </c>
      <c r="V225" s="1359">
        <f t="shared" si="112"/>
        <v>0</v>
      </c>
      <c r="W225" s="1359">
        <f t="shared" si="112"/>
        <v>0</v>
      </c>
      <c r="X225" s="1359">
        <f t="shared" si="112"/>
        <v>0</v>
      </c>
      <c r="Y225" s="1359">
        <f t="shared" si="112"/>
        <v>0</v>
      </c>
      <c r="Z225" s="1359">
        <f t="shared" si="112"/>
        <v>0</v>
      </c>
      <c r="AA225" s="1359">
        <f t="shared" si="112"/>
        <v>0</v>
      </c>
      <c r="AB225" s="1359">
        <f t="shared" si="112"/>
        <v>0</v>
      </c>
      <c r="AC225" s="1359">
        <f t="shared" si="112"/>
        <v>0</v>
      </c>
      <c r="AD225" s="1359">
        <f t="shared" si="112"/>
        <v>0</v>
      </c>
      <c r="AE225" s="1359">
        <f t="shared" si="112"/>
        <v>0</v>
      </c>
      <c r="AF225" s="1357"/>
      <c r="AG225" s="101">
        <f t="shared" si="104"/>
        <v>0</v>
      </c>
      <c r="AH225" s="101">
        <f t="shared" si="102"/>
        <v>0</v>
      </c>
      <c r="AI225" s="101">
        <f t="shared" si="103"/>
        <v>0</v>
      </c>
    </row>
    <row r="226" spans="1:37" s="102" customFormat="1" ht="18" x14ac:dyDescent="0.3">
      <c r="A226" s="1358" t="s">
        <v>28</v>
      </c>
      <c r="B226" s="1359">
        <f>B232+B238+B244</f>
        <v>23184.23317</v>
      </c>
      <c r="C226" s="1359">
        <f>C232+C238+C244</f>
        <v>23184.23317</v>
      </c>
      <c r="D226" s="1359">
        <f>D232+D238+D244</f>
        <v>18687.09664</v>
      </c>
      <c r="E226" s="1359">
        <f>E232+E238+E244</f>
        <v>18687.09664</v>
      </c>
      <c r="F226" s="1376">
        <f>E226/B226*100</f>
        <v>80.602608259568328</v>
      </c>
      <c r="G226" s="1376">
        <f>E226/C226*100</f>
        <v>80.602608259568328</v>
      </c>
      <c r="H226" s="1359">
        <f>H232+H238+H244</f>
        <v>2586.3809999999999</v>
      </c>
      <c r="I226" s="1359">
        <f>I232+I238+I244</f>
        <v>1869.3820000000001</v>
      </c>
      <c r="J226" s="1359">
        <f t="shared" si="112"/>
        <v>2127.607</v>
      </c>
      <c r="K226" s="1359">
        <f t="shared" si="112"/>
        <v>1637.29</v>
      </c>
      <c r="L226" s="1359">
        <f t="shared" si="112"/>
        <v>1258.846</v>
      </c>
      <c r="M226" s="1359">
        <f t="shared" si="112"/>
        <v>1011.29</v>
      </c>
      <c r="N226" s="1359">
        <f t="shared" si="112"/>
        <v>2640.5609999999997</v>
      </c>
      <c r="O226" s="1359">
        <f t="shared" si="112"/>
        <v>2303.66</v>
      </c>
      <c r="P226" s="1359">
        <f t="shared" si="112"/>
        <v>1553.713</v>
      </c>
      <c r="Q226" s="1359">
        <f t="shared" si="112"/>
        <v>2380.5299999999997</v>
      </c>
      <c r="R226" s="1359">
        <f t="shared" si="112"/>
        <v>2037.6179999999999</v>
      </c>
      <c r="S226" s="1359">
        <f t="shared" si="112"/>
        <v>2496.6999999999998</v>
      </c>
      <c r="T226" s="1359">
        <f t="shared" si="112"/>
        <v>2976.6941700000002</v>
      </c>
      <c r="U226" s="1359">
        <f t="shared" si="112"/>
        <v>3131.87</v>
      </c>
      <c r="V226" s="1359">
        <f t="shared" si="112"/>
        <v>1582.712</v>
      </c>
      <c r="W226" s="1359">
        <f t="shared" si="112"/>
        <v>1307.7944600000001</v>
      </c>
      <c r="X226" s="1359">
        <f t="shared" si="112"/>
        <v>704.81899999999996</v>
      </c>
      <c r="Y226" s="1359">
        <f t="shared" si="112"/>
        <v>972.53786999999988</v>
      </c>
      <c r="Z226" s="1359">
        <f t="shared" si="112"/>
        <v>2640.5630000000001</v>
      </c>
      <c r="AA226" s="1359">
        <f t="shared" si="112"/>
        <v>1576.04231</v>
      </c>
      <c r="AB226" s="1359">
        <f t="shared" si="112"/>
        <v>1533.713</v>
      </c>
      <c r="AC226" s="1359">
        <f t="shared" si="112"/>
        <v>0</v>
      </c>
      <c r="AD226" s="1359">
        <f t="shared" si="112"/>
        <v>1541.0060000000001</v>
      </c>
      <c r="AE226" s="1359">
        <f t="shared" si="112"/>
        <v>0</v>
      </c>
      <c r="AF226" s="1357"/>
      <c r="AG226" s="101">
        <f t="shared" si="104"/>
        <v>23184.233170000003</v>
      </c>
      <c r="AH226" s="101">
        <f t="shared" si="102"/>
        <v>15181.420169999999</v>
      </c>
      <c r="AI226" s="101">
        <f t="shared" si="103"/>
        <v>14830.721999999998</v>
      </c>
    </row>
    <row r="227" spans="1:37" s="102" customFormat="1" ht="18" x14ac:dyDescent="0.3">
      <c r="A227" s="1358" t="s">
        <v>30</v>
      </c>
      <c r="B227" s="1359">
        <f>B233+B239</f>
        <v>0</v>
      </c>
      <c r="C227" s="1359">
        <f>H227</f>
        <v>0</v>
      </c>
      <c r="D227" s="1359">
        <v>0</v>
      </c>
      <c r="E227" s="1359">
        <f>I227</f>
        <v>0</v>
      </c>
      <c r="F227" s="1376" t="e">
        <f>E227/B227*100</f>
        <v>#DIV/0!</v>
      </c>
      <c r="G227" s="1376" t="e">
        <f>E227/C227*100</f>
        <v>#DIV/0!</v>
      </c>
      <c r="H227" s="1359">
        <f t="shared" si="112"/>
        <v>0</v>
      </c>
      <c r="I227" s="1359">
        <f t="shared" si="112"/>
        <v>0</v>
      </c>
      <c r="J227" s="1359">
        <f t="shared" si="112"/>
        <v>0</v>
      </c>
      <c r="K227" s="1359">
        <f t="shared" si="112"/>
        <v>0</v>
      </c>
      <c r="L227" s="1359">
        <f t="shared" si="112"/>
        <v>0</v>
      </c>
      <c r="M227" s="1359">
        <f t="shared" si="112"/>
        <v>0</v>
      </c>
      <c r="N227" s="1359">
        <f t="shared" si="112"/>
        <v>0</v>
      </c>
      <c r="O227" s="1359">
        <f t="shared" si="112"/>
        <v>0</v>
      </c>
      <c r="P227" s="1359">
        <f t="shared" si="112"/>
        <v>0</v>
      </c>
      <c r="Q227" s="1359">
        <f t="shared" si="112"/>
        <v>0</v>
      </c>
      <c r="R227" s="1359">
        <f t="shared" si="112"/>
        <v>0</v>
      </c>
      <c r="S227" s="1359">
        <f t="shared" si="112"/>
        <v>0</v>
      </c>
      <c r="T227" s="1359">
        <f t="shared" si="112"/>
        <v>0</v>
      </c>
      <c r="U227" s="1359">
        <f t="shared" si="112"/>
        <v>0</v>
      </c>
      <c r="V227" s="1359">
        <f t="shared" si="112"/>
        <v>0</v>
      </c>
      <c r="W227" s="1359">
        <f t="shared" si="112"/>
        <v>0</v>
      </c>
      <c r="X227" s="1359">
        <f t="shared" si="112"/>
        <v>0</v>
      </c>
      <c r="Y227" s="1359">
        <f t="shared" si="112"/>
        <v>0</v>
      </c>
      <c r="Z227" s="1359">
        <f t="shared" si="112"/>
        <v>0</v>
      </c>
      <c r="AA227" s="1359">
        <f t="shared" si="112"/>
        <v>0</v>
      </c>
      <c r="AB227" s="1359">
        <f t="shared" si="112"/>
        <v>0</v>
      </c>
      <c r="AC227" s="1359">
        <f t="shared" si="112"/>
        <v>0</v>
      </c>
      <c r="AD227" s="1359">
        <f t="shared" si="112"/>
        <v>0</v>
      </c>
      <c r="AE227" s="1359">
        <f t="shared" si="112"/>
        <v>0</v>
      </c>
      <c r="AF227" s="1357"/>
      <c r="AG227" s="101">
        <f t="shared" si="104"/>
        <v>0</v>
      </c>
      <c r="AH227" s="101">
        <f t="shared" si="102"/>
        <v>0</v>
      </c>
      <c r="AI227" s="101">
        <f t="shared" si="103"/>
        <v>0</v>
      </c>
    </row>
    <row r="228" spans="1:37" s="102" customFormat="1" ht="75.75" customHeight="1" x14ac:dyDescent="0.3">
      <c r="A228" s="956" t="s">
        <v>159</v>
      </c>
      <c r="B228" s="1336"/>
      <c r="C228" s="1336"/>
      <c r="D228" s="1336"/>
      <c r="E228" s="1336"/>
      <c r="F228" s="1336"/>
      <c r="G228" s="1336"/>
      <c r="H228" s="1337"/>
      <c r="I228" s="1337"/>
      <c r="J228" s="1337"/>
      <c r="K228" s="1337"/>
      <c r="L228" s="1337"/>
      <c r="M228" s="1337"/>
      <c r="N228" s="1337"/>
      <c r="O228" s="1337"/>
      <c r="P228" s="1337"/>
      <c r="Q228" s="1337"/>
      <c r="R228" s="1337"/>
      <c r="S228" s="1337"/>
      <c r="T228" s="1337"/>
      <c r="U228" s="1337"/>
      <c r="V228" s="1337"/>
      <c r="W228" s="1337"/>
      <c r="X228" s="1337"/>
      <c r="Y228" s="1337"/>
      <c r="Z228" s="1337"/>
      <c r="AA228" s="1337"/>
      <c r="AB228" s="1337"/>
      <c r="AC228" s="1337"/>
      <c r="AD228" s="1337"/>
      <c r="AE228" s="1337"/>
      <c r="AF228" s="1357"/>
      <c r="AG228" s="101">
        <f t="shared" si="104"/>
        <v>0</v>
      </c>
      <c r="AH228" s="101">
        <f t="shared" si="102"/>
        <v>0</v>
      </c>
      <c r="AI228" s="101">
        <f t="shared" si="103"/>
        <v>0</v>
      </c>
    </row>
    <row r="229" spans="1:37" s="100" customFormat="1" ht="17.399999999999999" x14ac:dyDescent="0.3">
      <c r="A229" s="1335" t="s">
        <v>26</v>
      </c>
      <c r="B229" s="1336">
        <f>B230+B231+B232</f>
        <v>17281.707419999999</v>
      </c>
      <c r="C229" s="1336">
        <f>C230+C231+C232</f>
        <v>17281.707419999999</v>
      </c>
      <c r="D229" s="1336">
        <f>D230+D231+D232</f>
        <v>14138.378500000001</v>
      </c>
      <c r="E229" s="1336">
        <f>E230+E231+E232</f>
        <v>14138.378500000001</v>
      </c>
      <c r="F229" s="1361">
        <f>E229/B229*100</f>
        <v>81.811236334424649</v>
      </c>
      <c r="G229" s="1361">
        <f>E229/C229*100</f>
        <v>81.811236334424649</v>
      </c>
      <c r="H229" s="1337">
        <f t="shared" ref="H229:AD229" si="113">H230+H231+H232</f>
        <v>2021.7729999999999</v>
      </c>
      <c r="I229" s="1337">
        <f t="shared" si="113"/>
        <v>1459.38</v>
      </c>
      <c r="J229" s="1337">
        <f t="shared" si="113"/>
        <v>1569.682</v>
      </c>
      <c r="K229" s="1337">
        <f t="shared" si="113"/>
        <v>1202.55</v>
      </c>
      <c r="L229" s="1337">
        <f t="shared" si="113"/>
        <v>945.26800000000003</v>
      </c>
      <c r="M229" s="1337">
        <f t="shared" si="113"/>
        <v>781.25</v>
      </c>
      <c r="N229" s="1337">
        <f t="shared" si="113"/>
        <v>1941.703</v>
      </c>
      <c r="O229" s="1337">
        <f>O230+O231+O232</f>
        <v>1623.25</v>
      </c>
      <c r="P229" s="1337">
        <f t="shared" si="113"/>
        <v>1146.4939999999999</v>
      </c>
      <c r="Q229" s="1337">
        <f t="shared" si="113"/>
        <v>1927.03</v>
      </c>
      <c r="R229" s="1337">
        <f t="shared" si="113"/>
        <v>1604.434</v>
      </c>
      <c r="S229" s="1337">
        <f t="shared" si="113"/>
        <v>1811.92</v>
      </c>
      <c r="T229" s="1337">
        <f t="shared" si="113"/>
        <v>2182.0104200000001</v>
      </c>
      <c r="U229" s="1337">
        <f t="shared" si="113"/>
        <v>2515.75</v>
      </c>
      <c r="V229" s="1337">
        <f t="shared" si="113"/>
        <v>1195.4939999999999</v>
      </c>
      <c r="W229" s="1337">
        <f>W230+W231+W232</f>
        <v>971.56161999999995</v>
      </c>
      <c r="X229" s="1337">
        <f t="shared" si="113"/>
        <v>452.435</v>
      </c>
      <c r="Y229" s="1337">
        <f t="shared" si="113"/>
        <v>611.97416999999996</v>
      </c>
      <c r="Z229" s="1337">
        <f t="shared" si="113"/>
        <v>1941.703</v>
      </c>
      <c r="AA229" s="1337">
        <f>AA230+AA231+AA232</f>
        <v>1233.71271</v>
      </c>
      <c r="AB229" s="1337">
        <f t="shared" si="113"/>
        <v>1146.4939999999999</v>
      </c>
      <c r="AC229" s="1337"/>
      <c r="AD229" s="1337">
        <f t="shared" si="113"/>
        <v>1134.2170000000001</v>
      </c>
      <c r="AE229" s="1337"/>
      <c r="AF229" s="1342"/>
      <c r="AG229" s="101">
        <f t="shared" si="104"/>
        <v>17281.707419999999</v>
      </c>
      <c r="AH229" s="101">
        <f t="shared" si="102"/>
        <v>11411.36442</v>
      </c>
      <c r="AI229" s="101">
        <f t="shared" si="103"/>
        <v>11321.130000000001</v>
      </c>
    </row>
    <row r="230" spans="1:37" s="100" customFormat="1" ht="18" x14ac:dyDescent="0.3">
      <c r="A230" s="1339" t="s">
        <v>29</v>
      </c>
      <c r="B230" s="1311">
        <f>H230+J230+L230+N230+P230+R230+T230+V230+X230+Z230+AB230+AD230</f>
        <v>0</v>
      </c>
      <c r="C230" s="1311">
        <f t="shared" ref="C230:C233" si="114">H230+J230+L230+N230+P230+R230+T230+V230+X230+Z230+AB230+AD230</f>
        <v>0</v>
      </c>
      <c r="D230" s="1311">
        <v>0</v>
      </c>
      <c r="E230" s="1311">
        <f t="shared" ref="E230:E233" si="115">I230+K230+M230+O230+Q230+S230+U230+W230+Y230+AA230+AC230+AE230</f>
        <v>0</v>
      </c>
      <c r="F230" s="1370" t="e">
        <f>E230/B230*100</f>
        <v>#DIV/0!</v>
      </c>
      <c r="G230" s="1370" t="e">
        <f>E230/C230*100</f>
        <v>#DIV/0!</v>
      </c>
      <c r="H230" s="1340"/>
      <c r="I230" s="1340"/>
      <c r="J230" s="1340"/>
      <c r="K230" s="1340"/>
      <c r="L230" s="1340"/>
      <c r="M230" s="1340"/>
      <c r="N230" s="1340"/>
      <c r="O230" s="1340"/>
      <c r="P230" s="1340"/>
      <c r="Q230" s="1340"/>
      <c r="R230" s="1340"/>
      <c r="S230" s="1340"/>
      <c r="T230" s="1340"/>
      <c r="U230" s="1340"/>
      <c r="V230" s="1340"/>
      <c r="W230" s="1340"/>
      <c r="X230" s="1340"/>
      <c r="Y230" s="1340"/>
      <c r="Z230" s="1340"/>
      <c r="AA230" s="1340"/>
      <c r="AB230" s="1340"/>
      <c r="AC230" s="1340"/>
      <c r="AD230" s="1340"/>
      <c r="AE230" s="1340"/>
      <c r="AF230" s="1342"/>
      <c r="AG230" s="101">
        <f t="shared" si="104"/>
        <v>0</v>
      </c>
      <c r="AH230" s="101">
        <f t="shared" si="102"/>
        <v>0</v>
      </c>
      <c r="AI230" s="101">
        <f t="shared" si="103"/>
        <v>0</v>
      </c>
    </row>
    <row r="231" spans="1:37" s="100" customFormat="1" ht="18" x14ac:dyDescent="0.3">
      <c r="A231" s="1364" t="s">
        <v>27</v>
      </c>
      <c r="B231" s="1311">
        <f>H231+J231+L231+N231+P231+R231+T231+V231+X231+Z231+AB231+AD231</f>
        <v>0</v>
      </c>
      <c r="C231" s="1311">
        <f t="shared" si="114"/>
        <v>0</v>
      </c>
      <c r="D231" s="1311">
        <v>0</v>
      </c>
      <c r="E231" s="1311">
        <f t="shared" si="115"/>
        <v>0</v>
      </c>
      <c r="F231" s="1370" t="e">
        <f>E231/B231*100</f>
        <v>#DIV/0!</v>
      </c>
      <c r="G231" s="1370" t="e">
        <f>E231/C231*100</f>
        <v>#DIV/0!</v>
      </c>
      <c r="H231" s="1340"/>
      <c r="I231" s="1340"/>
      <c r="J231" s="1340"/>
      <c r="K231" s="1340"/>
      <c r="L231" s="1340"/>
      <c r="M231" s="1340"/>
      <c r="N231" s="1340"/>
      <c r="O231" s="1340"/>
      <c r="P231" s="1340"/>
      <c r="Q231" s="1340"/>
      <c r="R231" s="1340"/>
      <c r="S231" s="1340"/>
      <c r="T231" s="1340"/>
      <c r="U231" s="1340"/>
      <c r="V231" s="1340"/>
      <c r="W231" s="1340"/>
      <c r="X231" s="1340"/>
      <c r="Y231" s="1340"/>
      <c r="Z231" s="1340"/>
      <c r="AA231" s="1340"/>
      <c r="AB231" s="1340"/>
      <c r="AC231" s="1340"/>
      <c r="AD231" s="1340"/>
      <c r="AE231" s="1340"/>
      <c r="AF231" s="1342"/>
      <c r="AG231" s="101">
        <f t="shared" si="104"/>
        <v>0</v>
      </c>
      <c r="AH231" s="101">
        <f t="shared" si="102"/>
        <v>0</v>
      </c>
      <c r="AI231" s="101">
        <f t="shared" si="103"/>
        <v>0</v>
      </c>
    </row>
    <row r="232" spans="1:37" s="100" customFormat="1" ht="18" x14ac:dyDescent="0.3">
      <c r="A232" s="1339" t="s">
        <v>28</v>
      </c>
      <c r="B232" s="1311">
        <f>H232+J232+L232+N232+P232+R232+T232+V232+X232+Z232+AB232+AD232</f>
        <v>17281.707419999999</v>
      </c>
      <c r="C232" s="1311">
        <f t="shared" si="114"/>
        <v>17281.707419999999</v>
      </c>
      <c r="D232" s="1311">
        <f>E232</f>
        <v>14138.378500000001</v>
      </c>
      <c r="E232" s="1311">
        <f t="shared" si="115"/>
        <v>14138.378500000001</v>
      </c>
      <c r="F232" s="1370">
        <f>E232/B232*100</f>
        <v>81.811236334424649</v>
      </c>
      <c r="G232" s="1370">
        <f>E232/C232*100</f>
        <v>81.811236334424649</v>
      </c>
      <c r="H232" s="1340">
        <v>2021.7729999999999</v>
      </c>
      <c r="I232" s="1340">
        <v>1459.38</v>
      </c>
      <c r="J232" s="1340">
        <v>1569.682</v>
      </c>
      <c r="K232" s="1340">
        <v>1202.55</v>
      </c>
      <c r="L232" s="1340">
        <v>945.26800000000003</v>
      </c>
      <c r="M232" s="1340">
        <v>781.25</v>
      </c>
      <c r="N232" s="1340">
        <v>1941.703</v>
      </c>
      <c r="O232" s="1340">
        <v>1623.25</v>
      </c>
      <c r="P232" s="1340">
        <v>1146.4939999999999</v>
      </c>
      <c r="Q232" s="1340">
        <v>1927.03</v>
      </c>
      <c r="R232" s="1340">
        <v>1604.434</v>
      </c>
      <c r="S232" s="1340">
        <v>1811.92</v>
      </c>
      <c r="T232" s="1340">
        <v>2182.0104200000001</v>
      </c>
      <c r="U232" s="1340">
        <v>2515.75</v>
      </c>
      <c r="V232" s="1340">
        <v>1195.4939999999999</v>
      </c>
      <c r="W232" s="1340">
        <v>971.56161999999995</v>
      </c>
      <c r="X232" s="1340">
        <v>452.435</v>
      </c>
      <c r="Y232" s="1340">
        <v>611.97416999999996</v>
      </c>
      <c r="Z232" s="1340">
        <v>1941.703</v>
      </c>
      <c r="AA232" s="1340">
        <v>1233.71271</v>
      </c>
      <c r="AB232" s="1340">
        <v>1146.4939999999999</v>
      </c>
      <c r="AC232" s="1340"/>
      <c r="AD232" s="1340">
        <v>1134.2170000000001</v>
      </c>
      <c r="AE232" s="1340"/>
      <c r="AF232" s="1342"/>
      <c r="AG232" s="101">
        <f t="shared" si="104"/>
        <v>17281.707419999999</v>
      </c>
      <c r="AH232" s="101">
        <f t="shared" si="102"/>
        <v>11411.36442</v>
      </c>
      <c r="AI232" s="101">
        <f t="shared" si="103"/>
        <v>11321.130000000001</v>
      </c>
    </row>
    <row r="233" spans="1:37" s="100" customFormat="1" ht="18" x14ac:dyDescent="0.3">
      <c r="A233" s="1339" t="s">
        <v>30</v>
      </c>
      <c r="B233" s="1311">
        <f>H233+J233+L233+N233+P233+R233+T233+V233+X233+Z233+AB233+AD233</f>
        <v>0</v>
      </c>
      <c r="C233" s="1311">
        <f t="shared" si="114"/>
        <v>0</v>
      </c>
      <c r="D233" s="1311">
        <v>0</v>
      </c>
      <c r="E233" s="1311">
        <f t="shared" si="115"/>
        <v>0</v>
      </c>
      <c r="F233" s="1370" t="e">
        <f>E233/B233*100</f>
        <v>#DIV/0!</v>
      </c>
      <c r="G233" s="1370" t="e">
        <f>E233/C233*100</f>
        <v>#DIV/0!</v>
      </c>
      <c r="H233" s="1340"/>
      <c r="I233" s="1340"/>
      <c r="J233" s="1340"/>
      <c r="K233" s="1340"/>
      <c r="L233" s="1340"/>
      <c r="M233" s="1340"/>
      <c r="N233" s="1340"/>
      <c r="O233" s="1340"/>
      <c r="P233" s="1340"/>
      <c r="Q233" s="1340"/>
      <c r="R233" s="1340"/>
      <c r="S233" s="1340"/>
      <c r="T233" s="1340"/>
      <c r="U233" s="1340"/>
      <c r="V233" s="1340"/>
      <c r="W233" s="1340"/>
      <c r="X233" s="1340"/>
      <c r="Y233" s="1340"/>
      <c r="Z233" s="1340"/>
      <c r="AA233" s="1340"/>
      <c r="AB233" s="1340"/>
      <c r="AC233" s="1340"/>
      <c r="AD233" s="1340"/>
      <c r="AE233" s="1340"/>
      <c r="AF233" s="1342"/>
      <c r="AG233" s="101">
        <f t="shared" si="104"/>
        <v>0</v>
      </c>
      <c r="AH233" s="101">
        <f t="shared" si="102"/>
        <v>0</v>
      </c>
      <c r="AI233" s="101">
        <f t="shared" si="103"/>
        <v>0</v>
      </c>
    </row>
    <row r="234" spans="1:37" s="100" customFormat="1" ht="57.75" customHeight="1" x14ac:dyDescent="0.3">
      <c r="A234" s="956" t="s">
        <v>160</v>
      </c>
      <c r="B234" s="1336"/>
      <c r="C234" s="1336"/>
      <c r="D234" s="1336"/>
      <c r="E234" s="1336"/>
      <c r="F234" s="1336"/>
      <c r="G234" s="1336"/>
      <c r="H234" s="1337"/>
      <c r="I234" s="1337"/>
      <c r="J234" s="1337"/>
      <c r="K234" s="1337"/>
      <c r="L234" s="1337"/>
      <c r="M234" s="1337"/>
      <c r="N234" s="1337"/>
      <c r="O234" s="1337"/>
      <c r="P234" s="1337"/>
      <c r="Q234" s="1337"/>
      <c r="R234" s="1337"/>
      <c r="S234" s="1337"/>
      <c r="T234" s="1337"/>
      <c r="U234" s="1337"/>
      <c r="V234" s="1337"/>
      <c r="W234" s="1337"/>
      <c r="X234" s="1337"/>
      <c r="Y234" s="1337"/>
      <c r="Z234" s="1337"/>
      <c r="AA234" s="1337"/>
      <c r="AB234" s="1337"/>
      <c r="AC234" s="1337"/>
      <c r="AD234" s="1337"/>
      <c r="AE234" s="1337"/>
      <c r="AF234" s="1342"/>
      <c r="AG234" s="101">
        <f t="shared" si="104"/>
        <v>0</v>
      </c>
      <c r="AH234" s="101">
        <f t="shared" si="102"/>
        <v>0</v>
      </c>
      <c r="AI234" s="101">
        <f t="shared" si="103"/>
        <v>0</v>
      </c>
    </row>
    <row r="235" spans="1:37" s="100" customFormat="1" ht="17.399999999999999" x14ac:dyDescent="0.3">
      <c r="A235" s="1335" t="s">
        <v>26</v>
      </c>
      <c r="B235" s="1336">
        <f>B236+B237+B238</f>
        <v>5902.5257499999998</v>
      </c>
      <c r="C235" s="1336">
        <f>C236+C237+C238</f>
        <v>5902.5257499999998</v>
      </c>
      <c r="D235" s="1336">
        <f>D236+D237+D238</f>
        <v>4548.7181399999999</v>
      </c>
      <c r="E235" s="1336">
        <f>E236+E237+E238</f>
        <v>4548.7181399999999</v>
      </c>
      <c r="F235" s="1361">
        <f>E235/B235*100</f>
        <v>77.063927082401975</v>
      </c>
      <c r="G235" s="1361">
        <f>E235/C235*100</f>
        <v>77.063927082401975</v>
      </c>
      <c r="H235" s="1337">
        <f t="shared" ref="H235:M235" si="116">H236+H237+H238</f>
        <v>564.60799999999995</v>
      </c>
      <c r="I235" s="1337">
        <f t="shared" si="116"/>
        <v>410.00200000000001</v>
      </c>
      <c r="J235" s="1337">
        <f t="shared" si="116"/>
        <v>557.92499999999995</v>
      </c>
      <c r="K235" s="1337">
        <f t="shared" si="116"/>
        <v>434.74</v>
      </c>
      <c r="L235" s="1337">
        <f t="shared" si="116"/>
        <v>313.57799999999997</v>
      </c>
      <c r="M235" s="1337">
        <f t="shared" si="116"/>
        <v>230.04</v>
      </c>
      <c r="N235" s="1337">
        <f>N238</f>
        <v>698.85799999999995</v>
      </c>
      <c r="O235" s="1337">
        <f>O238</f>
        <v>680.41</v>
      </c>
      <c r="P235" s="1337">
        <f t="shared" ref="P235:Z235" si="117">P236+P237+P238</f>
        <v>407.21899999999999</v>
      </c>
      <c r="Q235" s="1337">
        <f t="shared" si="117"/>
        <v>453.5</v>
      </c>
      <c r="R235" s="1337">
        <f t="shared" si="117"/>
        <v>433.18400000000003</v>
      </c>
      <c r="S235" s="1337">
        <f t="shared" si="117"/>
        <v>684.78</v>
      </c>
      <c r="T235" s="1337">
        <f t="shared" si="117"/>
        <v>794.68375000000003</v>
      </c>
      <c r="U235" s="1337">
        <f t="shared" si="117"/>
        <v>616.12</v>
      </c>
      <c r="V235" s="1337">
        <f t="shared" si="117"/>
        <v>387.21800000000002</v>
      </c>
      <c r="W235" s="1337">
        <f>W236+W237+W238</f>
        <v>336.23284000000001</v>
      </c>
      <c r="X235" s="1337">
        <f t="shared" si="117"/>
        <v>252.38399999999999</v>
      </c>
      <c r="Y235" s="1337">
        <f t="shared" si="117"/>
        <v>360.56369999999998</v>
      </c>
      <c r="Z235" s="1337">
        <f t="shared" si="117"/>
        <v>698.86</v>
      </c>
      <c r="AA235" s="1337">
        <f>AA236+AA237+AA238</f>
        <v>342.32960000000003</v>
      </c>
      <c r="AB235" s="1337">
        <f>AB238</f>
        <v>387.21899999999999</v>
      </c>
      <c r="AC235" s="1337"/>
      <c r="AD235" s="1337">
        <f>AD236+AD237+AD238</f>
        <v>406.78899999999999</v>
      </c>
      <c r="AE235" s="1337"/>
      <c r="AF235" s="1342"/>
      <c r="AG235" s="101">
        <f t="shared" si="104"/>
        <v>5902.5257499999998</v>
      </c>
      <c r="AH235" s="101">
        <f t="shared" si="102"/>
        <v>3770.0557500000004</v>
      </c>
      <c r="AI235" s="101">
        <f t="shared" si="103"/>
        <v>3509.5919999999996</v>
      </c>
    </row>
    <row r="236" spans="1:37" s="100" customFormat="1" ht="18" x14ac:dyDescent="0.3">
      <c r="A236" s="1339" t="s">
        <v>29</v>
      </c>
      <c r="B236" s="1311">
        <f>H236+J236+L236+N236+P236+R236+T236+V236+X236+Z236+AB236+AD236</f>
        <v>0</v>
      </c>
      <c r="C236" s="1311">
        <f t="shared" ref="C236:C239" si="118">H236+J236+L236+N236+P236+R236+T236+V236+X236+Z236+AB236+AD236</f>
        <v>0</v>
      </c>
      <c r="D236" s="1311">
        <v>0</v>
      </c>
      <c r="E236" s="1311">
        <f t="shared" ref="E236:E239" si="119">I236+K236+M236+O236+Q236+S236+U236+W236+Y236+AA236+AC236+AE236</f>
        <v>0</v>
      </c>
      <c r="F236" s="1370" t="e">
        <f>E236/B236*100</f>
        <v>#DIV/0!</v>
      </c>
      <c r="G236" s="1370" t="e">
        <f>E236/C236*100</f>
        <v>#DIV/0!</v>
      </c>
      <c r="H236" s="1340"/>
      <c r="I236" s="1340"/>
      <c r="J236" s="1340"/>
      <c r="K236" s="1340"/>
      <c r="L236" s="1340"/>
      <c r="M236" s="1340"/>
      <c r="N236" s="1340"/>
      <c r="O236" s="1340"/>
      <c r="P236" s="1340"/>
      <c r="Q236" s="1340"/>
      <c r="R236" s="1340"/>
      <c r="S236" s="1340"/>
      <c r="T236" s="1340"/>
      <c r="U236" s="1340"/>
      <c r="V236" s="1340"/>
      <c r="W236" s="1340"/>
      <c r="X236" s="1340"/>
      <c r="Y236" s="1340"/>
      <c r="Z236" s="1340"/>
      <c r="AA236" s="1340"/>
      <c r="AB236" s="1340"/>
      <c r="AC236" s="1340"/>
      <c r="AD236" s="1340"/>
      <c r="AE236" s="1340"/>
      <c r="AF236" s="1342"/>
      <c r="AG236" s="101">
        <f t="shared" si="104"/>
        <v>0</v>
      </c>
      <c r="AH236" s="101">
        <f t="shared" si="102"/>
        <v>0</v>
      </c>
      <c r="AI236" s="101">
        <f t="shared" si="103"/>
        <v>0</v>
      </c>
    </row>
    <row r="237" spans="1:37" s="100" customFormat="1" ht="18" x14ac:dyDescent="0.3">
      <c r="A237" s="1364" t="s">
        <v>27</v>
      </c>
      <c r="B237" s="1311">
        <f>H237+J237+L237+N237+P237+R237+T237+V237+X237+Z237+AB237+AD237</f>
        <v>0</v>
      </c>
      <c r="C237" s="1311">
        <f t="shared" si="118"/>
        <v>0</v>
      </c>
      <c r="D237" s="1311">
        <v>0</v>
      </c>
      <c r="E237" s="1311">
        <f t="shared" si="119"/>
        <v>0</v>
      </c>
      <c r="F237" s="1370" t="e">
        <f>E237/B237*100</f>
        <v>#DIV/0!</v>
      </c>
      <c r="G237" s="1370" t="e">
        <f>E237/C237*100</f>
        <v>#DIV/0!</v>
      </c>
      <c r="H237" s="1340"/>
      <c r="I237" s="1340"/>
      <c r="J237" s="1340"/>
      <c r="K237" s="1340"/>
      <c r="L237" s="1340"/>
      <c r="M237" s="1340"/>
      <c r="N237" s="1340"/>
      <c r="O237" s="1340"/>
      <c r="P237" s="1340"/>
      <c r="Q237" s="1340"/>
      <c r="R237" s="1340"/>
      <c r="S237" s="1340"/>
      <c r="T237" s="1340"/>
      <c r="U237" s="1340"/>
      <c r="V237" s="1340"/>
      <c r="W237" s="1340"/>
      <c r="X237" s="1340"/>
      <c r="Y237" s="1340"/>
      <c r="Z237" s="1340"/>
      <c r="AA237" s="1340"/>
      <c r="AB237" s="1340"/>
      <c r="AC237" s="1340"/>
      <c r="AD237" s="1340"/>
      <c r="AE237" s="1340"/>
      <c r="AF237" s="1342"/>
      <c r="AG237" s="101">
        <f t="shared" si="104"/>
        <v>0</v>
      </c>
      <c r="AH237" s="101">
        <f t="shared" si="102"/>
        <v>0</v>
      </c>
      <c r="AI237" s="101">
        <f t="shared" si="103"/>
        <v>0</v>
      </c>
    </row>
    <row r="238" spans="1:37" s="100" customFormat="1" ht="18" x14ac:dyDescent="0.3">
      <c r="A238" s="1339" t="s">
        <v>28</v>
      </c>
      <c r="B238" s="1311">
        <f>H238+J238+L238+N238+P238+R238+T238+V238+X238+Z238+AB238+AD238</f>
        <v>5902.5257499999998</v>
      </c>
      <c r="C238" s="1311">
        <f t="shared" si="118"/>
        <v>5902.5257499999998</v>
      </c>
      <c r="D238" s="1311">
        <f>E238</f>
        <v>4548.7181399999999</v>
      </c>
      <c r="E238" s="1311">
        <f t="shared" si="119"/>
        <v>4548.7181399999999</v>
      </c>
      <c r="F238" s="1370">
        <f>E238/B238*100</f>
        <v>77.063927082401975</v>
      </c>
      <c r="G238" s="1370">
        <f>E238/C238*100</f>
        <v>77.063927082401975</v>
      </c>
      <c r="H238" s="1340">
        <v>564.60799999999995</v>
      </c>
      <c r="I238" s="1340">
        <v>410.00200000000001</v>
      </c>
      <c r="J238" s="1340">
        <v>557.92499999999995</v>
      </c>
      <c r="K238" s="1340">
        <v>434.74</v>
      </c>
      <c r="L238" s="1340">
        <v>313.57799999999997</v>
      </c>
      <c r="M238" s="1340">
        <v>230.04</v>
      </c>
      <c r="N238" s="1340">
        <v>698.85799999999995</v>
      </c>
      <c r="O238" s="1340">
        <v>680.41</v>
      </c>
      <c r="P238" s="1340">
        <v>407.21899999999999</v>
      </c>
      <c r="Q238" s="1340">
        <v>453.5</v>
      </c>
      <c r="R238" s="1340">
        <v>433.18400000000003</v>
      </c>
      <c r="S238" s="1340">
        <v>684.78</v>
      </c>
      <c r="T238" s="1340">
        <v>794.68375000000003</v>
      </c>
      <c r="U238" s="1340">
        <v>616.12</v>
      </c>
      <c r="V238" s="1340">
        <v>387.21800000000002</v>
      </c>
      <c r="W238" s="1340">
        <v>336.23284000000001</v>
      </c>
      <c r="X238" s="1340">
        <v>252.38399999999999</v>
      </c>
      <c r="Y238" s="1340">
        <v>360.56369999999998</v>
      </c>
      <c r="Z238" s="1340">
        <v>698.86</v>
      </c>
      <c r="AA238" s="1340">
        <v>342.32960000000003</v>
      </c>
      <c r="AB238" s="1340">
        <v>387.21899999999999</v>
      </c>
      <c r="AC238" s="1340"/>
      <c r="AD238" s="1340">
        <v>406.78899999999999</v>
      </c>
      <c r="AE238" s="1340"/>
      <c r="AF238" s="1342"/>
      <c r="AG238" s="101">
        <f t="shared" si="104"/>
        <v>5902.5257499999998</v>
      </c>
      <c r="AH238" s="101">
        <f t="shared" si="102"/>
        <v>3770.0557500000004</v>
      </c>
      <c r="AI238" s="101">
        <f t="shared" si="103"/>
        <v>3509.5919999999996</v>
      </c>
      <c r="AJ238" s="100">
        <v>387219</v>
      </c>
      <c r="AK238" s="100">
        <v>825089</v>
      </c>
    </row>
    <row r="239" spans="1:37" s="100" customFormat="1" ht="18" x14ac:dyDescent="0.3">
      <c r="A239" s="1339" t="s">
        <v>30</v>
      </c>
      <c r="B239" s="1311">
        <f>H239+J239+L239+N239+P239+R239+T239+V239+X239+Z239+AB239+AD239</f>
        <v>0</v>
      </c>
      <c r="C239" s="1311">
        <f t="shared" si="118"/>
        <v>0</v>
      </c>
      <c r="D239" s="1311">
        <v>0</v>
      </c>
      <c r="E239" s="1311">
        <f t="shared" si="119"/>
        <v>0</v>
      </c>
      <c r="F239" s="1370" t="e">
        <f>E239/B239*100</f>
        <v>#DIV/0!</v>
      </c>
      <c r="G239" s="1370" t="e">
        <f>E239/C239*100</f>
        <v>#DIV/0!</v>
      </c>
      <c r="H239" s="1340"/>
      <c r="I239" s="1340"/>
      <c r="J239" s="1340"/>
      <c r="K239" s="1340"/>
      <c r="L239" s="1340"/>
      <c r="M239" s="1340"/>
      <c r="N239" s="1340"/>
      <c r="O239" s="1340"/>
      <c r="P239" s="1340"/>
      <c r="Q239" s="1340"/>
      <c r="R239" s="1340"/>
      <c r="S239" s="1340"/>
      <c r="T239" s="1340"/>
      <c r="U239" s="1340"/>
      <c r="V239" s="1340"/>
      <c r="W239" s="1340"/>
      <c r="X239" s="1340"/>
      <c r="Y239" s="1340"/>
      <c r="Z239" s="1340"/>
      <c r="AA239" s="1340"/>
      <c r="AB239" s="1340"/>
      <c r="AC239" s="1340"/>
      <c r="AD239" s="1340"/>
      <c r="AE239" s="1340"/>
      <c r="AF239" s="1342"/>
      <c r="AG239" s="101">
        <f t="shared" si="104"/>
        <v>0</v>
      </c>
      <c r="AH239" s="101">
        <f t="shared" si="102"/>
        <v>0</v>
      </c>
      <c r="AI239" s="101">
        <f t="shared" si="103"/>
        <v>0</v>
      </c>
    </row>
    <row r="240" spans="1:37" s="100" customFormat="1" ht="80.25" customHeight="1" x14ac:dyDescent="0.3">
      <c r="A240" s="956" t="s">
        <v>161</v>
      </c>
      <c r="B240" s="1311"/>
      <c r="C240" s="1311"/>
      <c r="D240" s="1311"/>
      <c r="E240" s="1311"/>
      <c r="F240" s="1370"/>
      <c r="G240" s="1370"/>
      <c r="H240" s="1337"/>
      <c r="I240" s="1337"/>
      <c r="J240" s="1337"/>
      <c r="K240" s="1337"/>
      <c r="L240" s="1337"/>
      <c r="M240" s="1337"/>
      <c r="N240" s="1337"/>
      <c r="O240" s="1337"/>
      <c r="P240" s="1337"/>
      <c r="Q240" s="1337"/>
      <c r="R240" s="1337"/>
      <c r="S240" s="1337"/>
      <c r="T240" s="1337"/>
      <c r="U240" s="1337"/>
      <c r="V240" s="1337"/>
      <c r="W240" s="1337"/>
      <c r="X240" s="1337"/>
      <c r="Y240" s="1337"/>
      <c r="Z240" s="1337"/>
      <c r="AA240" s="1337"/>
      <c r="AB240" s="1337"/>
      <c r="AC240" s="1337"/>
      <c r="AD240" s="1337"/>
      <c r="AE240" s="1337"/>
      <c r="AF240" s="1342"/>
      <c r="AG240" s="101">
        <f t="shared" si="104"/>
        <v>0</v>
      </c>
      <c r="AH240" s="101">
        <f t="shared" si="102"/>
        <v>0</v>
      </c>
      <c r="AI240" s="101">
        <f t="shared" si="103"/>
        <v>0</v>
      </c>
    </row>
    <row r="241" spans="1:35" s="100" customFormat="1" ht="18" x14ac:dyDescent="0.3">
      <c r="A241" s="1339" t="s">
        <v>26</v>
      </c>
      <c r="B241" s="1336">
        <f>B242+B243+B244</f>
        <v>0</v>
      </c>
      <c r="C241" s="1336">
        <f>C242+C243+C244</f>
        <v>0</v>
      </c>
      <c r="D241" s="1336">
        <f>D242+D243+D244</f>
        <v>0</v>
      </c>
      <c r="E241" s="1336">
        <f>E242+E243+E244</f>
        <v>0</v>
      </c>
      <c r="F241" s="1361" t="e">
        <f>E241/B241*100</f>
        <v>#DIV/0!</v>
      </c>
      <c r="G241" s="1361" t="e">
        <f>E241/C241*100</f>
        <v>#DIV/0!</v>
      </c>
      <c r="H241" s="1337">
        <f>H242+H243+H244</f>
        <v>0</v>
      </c>
      <c r="I241" s="1337"/>
      <c r="J241" s="1337">
        <f>J242+J243+J244</f>
        <v>0</v>
      </c>
      <c r="K241" s="1337"/>
      <c r="L241" s="1337">
        <f>L242+L243+L244</f>
        <v>0</v>
      </c>
      <c r="M241" s="1337"/>
      <c r="N241" s="1337">
        <f>N244</f>
        <v>0</v>
      </c>
      <c r="O241" s="1337"/>
      <c r="P241" s="1337">
        <f t="shared" ref="P241:Z241" si="120">P242+P243+P244</f>
        <v>0</v>
      </c>
      <c r="Q241" s="1337"/>
      <c r="R241" s="1337">
        <f t="shared" si="120"/>
        <v>0</v>
      </c>
      <c r="S241" s="1337"/>
      <c r="T241" s="1337">
        <f t="shared" si="120"/>
        <v>0</v>
      </c>
      <c r="U241" s="1337"/>
      <c r="V241" s="1337">
        <f t="shared" si="120"/>
        <v>0</v>
      </c>
      <c r="W241" s="1337"/>
      <c r="X241" s="1337">
        <f t="shared" si="120"/>
        <v>0</v>
      </c>
      <c r="Y241" s="1337"/>
      <c r="Z241" s="1337">
        <f t="shared" si="120"/>
        <v>0</v>
      </c>
      <c r="AA241" s="1337"/>
      <c r="AB241" s="1337">
        <f>AB244</f>
        <v>0</v>
      </c>
      <c r="AC241" s="1337"/>
      <c r="AD241" s="1337">
        <f>AD242+AD243+AD244</f>
        <v>0</v>
      </c>
      <c r="AE241" s="1337"/>
      <c r="AF241" s="1342"/>
      <c r="AG241" s="101">
        <f t="shared" si="104"/>
        <v>0</v>
      </c>
      <c r="AH241" s="101">
        <f t="shared" si="102"/>
        <v>0</v>
      </c>
      <c r="AI241" s="101">
        <f t="shared" si="103"/>
        <v>0</v>
      </c>
    </row>
    <row r="242" spans="1:35" s="100" customFormat="1" ht="18" x14ac:dyDescent="0.3">
      <c r="A242" s="1339" t="s">
        <v>29</v>
      </c>
      <c r="B242" s="1311">
        <f>H242+J242+L242+N242+P242+R242+T242+V242+X242+Z242+AB242+AD242</f>
        <v>0</v>
      </c>
      <c r="C242" s="1311">
        <f t="shared" ref="C242:C245" si="121">H242+J242+L242+N242+P242+R242+T242+V242+X242+Z242+AB242+AD242</f>
        <v>0</v>
      </c>
      <c r="D242" s="1311">
        <v>0</v>
      </c>
      <c r="E242" s="1311">
        <f t="shared" ref="E242:E245" si="122">I242+K242+M242+O242+Q242+S242+U242+W242+Y242+AA242+AC242+AE242</f>
        <v>0</v>
      </c>
      <c r="F242" s="1370" t="e">
        <f>E242/B242*100</f>
        <v>#DIV/0!</v>
      </c>
      <c r="G242" s="1370" t="e">
        <f>E242/C242*100</f>
        <v>#DIV/0!</v>
      </c>
      <c r="H242" s="1340"/>
      <c r="I242" s="1340"/>
      <c r="J242" s="1340"/>
      <c r="K242" s="1340"/>
      <c r="L242" s="1340"/>
      <c r="M242" s="1340"/>
      <c r="N242" s="1340"/>
      <c r="O242" s="1340"/>
      <c r="P242" s="1340"/>
      <c r="Q242" s="1340"/>
      <c r="R242" s="1340"/>
      <c r="S242" s="1340"/>
      <c r="T242" s="1340"/>
      <c r="U242" s="1340"/>
      <c r="V242" s="1340"/>
      <c r="W242" s="1340"/>
      <c r="X242" s="1340"/>
      <c r="Y242" s="1340"/>
      <c r="Z242" s="1340"/>
      <c r="AA242" s="1340"/>
      <c r="AB242" s="1340"/>
      <c r="AC242" s="1340"/>
      <c r="AD242" s="1340"/>
      <c r="AE242" s="1340"/>
      <c r="AF242" s="1342"/>
      <c r="AG242" s="101">
        <f t="shared" si="104"/>
        <v>0</v>
      </c>
      <c r="AH242" s="101">
        <f t="shared" si="102"/>
        <v>0</v>
      </c>
      <c r="AI242" s="101">
        <f t="shared" si="103"/>
        <v>0</v>
      </c>
    </row>
    <row r="243" spans="1:35" s="100" customFormat="1" ht="18" x14ac:dyDescent="0.3">
      <c r="A243" s="1339" t="s">
        <v>27</v>
      </c>
      <c r="B243" s="1311">
        <f>H243+J243+L243+N243+P243+R243+T243+V243+X243+Z243+AB243+AD243</f>
        <v>0</v>
      </c>
      <c r="C243" s="1311">
        <f t="shared" si="121"/>
        <v>0</v>
      </c>
      <c r="D243" s="1311">
        <v>0</v>
      </c>
      <c r="E243" s="1311">
        <f t="shared" si="122"/>
        <v>0</v>
      </c>
      <c r="F243" s="1370" t="e">
        <f>E243/B243*100</f>
        <v>#DIV/0!</v>
      </c>
      <c r="G243" s="1370" t="e">
        <f>E243/C243*100</f>
        <v>#DIV/0!</v>
      </c>
      <c r="H243" s="1340"/>
      <c r="I243" s="1340"/>
      <c r="J243" s="1340"/>
      <c r="K243" s="1340"/>
      <c r="L243" s="1340"/>
      <c r="M243" s="1340"/>
      <c r="N243" s="1340"/>
      <c r="O243" s="1340"/>
      <c r="P243" s="1340"/>
      <c r="Q243" s="1340"/>
      <c r="R243" s="1340"/>
      <c r="S243" s="1340"/>
      <c r="T243" s="1340"/>
      <c r="U243" s="1340"/>
      <c r="V243" s="1340"/>
      <c r="W243" s="1340"/>
      <c r="X243" s="1340"/>
      <c r="Y243" s="1340"/>
      <c r="Z243" s="1340"/>
      <c r="AA243" s="1340"/>
      <c r="AB243" s="1340"/>
      <c r="AC243" s="1340"/>
      <c r="AD243" s="1340"/>
      <c r="AE243" s="1340"/>
      <c r="AF243" s="1342"/>
      <c r="AG243" s="101">
        <f t="shared" si="104"/>
        <v>0</v>
      </c>
      <c r="AH243" s="101">
        <f t="shared" si="102"/>
        <v>0</v>
      </c>
      <c r="AI243" s="101">
        <f t="shared" si="103"/>
        <v>0</v>
      </c>
    </row>
    <row r="244" spans="1:35" s="100" customFormat="1" ht="18" x14ac:dyDescent="0.3">
      <c r="A244" s="1339" t="s">
        <v>28</v>
      </c>
      <c r="B244" s="1311">
        <f>H244+J244+L244+N244+P244+R244+T244+V244+X244+Z244+AB244+AD244</f>
        <v>0</v>
      </c>
      <c r="C244" s="1311">
        <f t="shared" si="121"/>
        <v>0</v>
      </c>
      <c r="D244" s="1311">
        <f>E244</f>
        <v>0</v>
      </c>
      <c r="E244" s="1311">
        <f t="shared" si="122"/>
        <v>0</v>
      </c>
      <c r="F244" s="1370" t="e">
        <f>E244/B244*100</f>
        <v>#DIV/0!</v>
      </c>
      <c r="G244" s="1370" t="e">
        <f>E244/C244*100</f>
        <v>#DIV/0!</v>
      </c>
      <c r="H244" s="1340"/>
      <c r="I244" s="1340"/>
      <c r="J244" s="1340"/>
      <c r="K244" s="1340"/>
      <c r="L244" s="1340"/>
      <c r="M244" s="1340"/>
      <c r="N244" s="1340"/>
      <c r="O244" s="1340"/>
      <c r="P244" s="1340"/>
      <c r="Q244" s="1340"/>
      <c r="R244" s="1340"/>
      <c r="S244" s="1340"/>
      <c r="T244" s="1340"/>
      <c r="U244" s="1340"/>
      <c r="V244" s="1340"/>
      <c r="W244" s="1340"/>
      <c r="X244" s="1340"/>
      <c r="Y244" s="1340"/>
      <c r="Z244" s="1340"/>
      <c r="AA244" s="1340"/>
      <c r="AB244" s="1340"/>
      <c r="AC244" s="1340"/>
      <c r="AD244" s="1340"/>
      <c r="AE244" s="1340"/>
      <c r="AF244" s="1342"/>
      <c r="AG244" s="101">
        <f t="shared" si="104"/>
        <v>0</v>
      </c>
      <c r="AH244" s="101">
        <f t="shared" si="102"/>
        <v>0</v>
      </c>
      <c r="AI244" s="101">
        <f t="shared" si="103"/>
        <v>0</v>
      </c>
    </row>
    <row r="245" spans="1:35" s="100" customFormat="1" ht="18" x14ac:dyDescent="0.3">
      <c r="A245" s="1339" t="s">
        <v>30</v>
      </c>
      <c r="B245" s="1311">
        <f>H245+J245+L245+N245+P245+R245+T245+V245+X245+Z245+AB245+AD245</f>
        <v>0</v>
      </c>
      <c r="C245" s="1311">
        <f t="shared" si="121"/>
        <v>0</v>
      </c>
      <c r="D245" s="1311">
        <v>0</v>
      </c>
      <c r="E245" s="1311">
        <f t="shared" si="122"/>
        <v>0</v>
      </c>
      <c r="F245" s="1370" t="e">
        <f>E245/B245*100</f>
        <v>#DIV/0!</v>
      </c>
      <c r="G245" s="1370" t="e">
        <f>E245/C245*100</f>
        <v>#DIV/0!</v>
      </c>
      <c r="H245" s="1340"/>
      <c r="I245" s="1340"/>
      <c r="J245" s="1340"/>
      <c r="K245" s="1340"/>
      <c r="L245" s="1340"/>
      <c r="M245" s="1340"/>
      <c r="N245" s="1340"/>
      <c r="O245" s="1340"/>
      <c r="P245" s="1340"/>
      <c r="Q245" s="1340"/>
      <c r="R245" s="1340"/>
      <c r="S245" s="1340"/>
      <c r="T245" s="1340"/>
      <c r="U245" s="1340"/>
      <c r="V245" s="1340"/>
      <c r="W245" s="1340"/>
      <c r="X245" s="1340"/>
      <c r="Y245" s="1340"/>
      <c r="Z245" s="1340"/>
      <c r="AA245" s="1340"/>
      <c r="AB245" s="1340"/>
      <c r="AC245" s="1340"/>
      <c r="AD245" s="1340"/>
      <c r="AE245" s="1340"/>
      <c r="AF245" s="1342"/>
      <c r="AG245" s="101">
        <f t="shared" si="104"/>
        <v>0</v>
      </c>
      <c r="AH245" s="101">
        <f t="shared" si="102"/>
        <v>0</v>
      </c>
      <c r="AI245" s="101">
        <f t="shared" si="103"/>
        <v>0</v>
      </c>
    </row>
    <row r="246" spans="1:35" s="100" customFormat="1" ht="17.399999999999999" x14ac:dyDescent="0.3">
      <c r="A246" s="957" t="s">
        <v>162</v>
      </c>
      <c r="B246" s="1354"/>
      <c r="C246" s="1354"/>
      <c r="D246" s="1354"/>
      <c r="E246" s="1354"/>
      <c r="F246" s="1354"/>
      <c r="G246" s="1354"/>
      <c r="H246" s="1355"/>
      <c r="I246" s="1355"/>
      <c r="J246" s="1355"/>
      <c r="K246" s="1355"/>
      <c r="L246" s="1355"/>
      <c r="M246" s="1355"/>
      <c r="N246" s="1355"/>
      <c r="O246" s="1355"/>
      <c r="P246" s="1355"/>
      <c r="Q246" s="1355"/>
      <c r="R246" s="1355"/>
      <c r="S246" s="1355"/>
      <c r="T246" s="1355"/>
      <c r="U246" s="1355"/>
      <c r="V246" s="1355"/>
      <c r="W246" s="1355"/>
      <c r="X246" s="1355"/>
      <c r="Y246" s="1355"/>
      <c r="Z246" s="1355"/>
      <c r="AA246" s="1355"/>
      <c r="AB246" s="1355"/>
      <c r="AC246" s="1355"/>
      <c r="AD246" s="1355"/>
      <c r="AE246" s="1355"/>
      <c r="AF246" s="1342"/>
      <c r="AG246" s="101">
        <f t="shared" si="104"/>
        <v>0</v>
      </c>
      <c r="AH246" s="101">
        <f t="shared" si="102"/>
        <v>0</v>
      </c>
      <c r="AI246" s="101">
        <f t="shared" si="103"/>
        <v>0</v>
      </c>
    </row>
    <row r="247" spans="1:35" s="102" customFormat="1" ht="17.399999999999999" x14ac:dyDescent="0.3">
      <c r="A247" s="1356" t="s">
        <v>26</v>
      </c>
      <c r="B247" s="1354">
        <f>B248+B249+B250</f>
        <v>61.9</v>
      </c>
      <c r="C247" s="1354">
        <f>C248+C249+C250</f>
        <v>61.9</v>
      </c>
      <c r="D247" s="1354">
        <f>D248+D249+D250</f>
        <v>61.9</v>
      </c>
      <c r="E247" s="1354">
        <f>E248+E249+E250</f>
        <v>61.9</v>
      </c>
      <c r="F247" s="1354">
        <f>E247/B247*100</f>
        <v>100</v>
      </c>
      <c r="G247" s="1354">
        <f>E247/C247*100</f>
        <v>100</v>
      </c>
      <c r="H247" s="1355">
        <f>H248+H249+H250</f>
        <v>0</v>
      </c>
      <c r="I247" s="1355"/>
      <c r="J247" s="1355">
        <f t="shared" ref="J247:AD247" si="123">J248+J249+J250</f>
        <v>0</v>
      </c>
      <c r="K247" s="1355"/>
      <c r="L247" s="1355">
        <f t="shared" si="123"/>
        <v>0</v>
      </c>
      <c r="M247" s="1355"/>
      <c r="N247" s="1355">
        <f t="shared" si="123"/>
        <v>61.9</v>
      </c>
      <c r="O247" s="1355">
        <f>O248+O249+O250</f>
        <v>61.9</v>
      </c>
      <c r="P247" s="1355">
        <f t="shared" si="123"/>
        <v>0</v>
      </c>
      <c r="Q247" s="1355"/>
      <c r="R247" s="1355">
        <f t="shared" si="123"/>
        <v>0</v>
      </c>
      <c r="S247" s="1355"/>
      <c r="T247" s="1355">
        <f t="shared" si="123"/>
        <v>0</v>
      </c>
      <c r="U247" s="1355"/>
      <c r="V247" s="1355">
        <f t="shared" si="123"/>
        <v>0</v>
      </c>
      <c r="W247" s="1355"/>
      <c r="X247" s="1355">
        <f t="shared" si="123"/>
        <v>0</v>
      </c>
      <c r="Y247" s="1355"/>
      <c r="Z247" s="1355">
        <f t="shared" si="123"/>
        <v>0</v>
      </c>
      <c r="AA247" s="1355"/>
      <c r="AB247" s="1355">
        <f t="shared" si="123"/>
        <v>0</v>
      </c>
      <c r="AC247" s="1355"/>
      <c r="AD247" s="1355">
        <f t="shared" si="123"/>
        <v>0</v>
      </c>
      <c r="AE247" s="1355"/>
      <c r="AF247" s="1357"/>
      <c r="AG247" s="101">
        <f t="shared" si="104"/>
        <v>61.9</v>
      </c>
      <c r="AH247" s="101">
        <f t="shared" si="102"/>
        <v>61.9</v>
      </c>
      <c r="AI247" s="101">
        <f t="shared" si="103"/>
        <v>61.9</v>
      </c>
    </row>
    <row r="248" spans="1:35" s="102" customFormat="1" ht="18" x14ac:dyDescent="0.3">
      <c r="A248" s="1358" t="s">
        <v>29</v>
      </c>
      <c r="B248" s="1359">
        <f t="shared" ref="B248:E251" si="124">B254</f>
        <v>0</v>
      </c>
      <c r="C248" s="1359">
        <f t="shared" si="124"/>
        <v>0</v>
      </c>
      <c r="D248" s="1359">
        <f t="shared" si="124"/>
        <v>0</v>
      </c>
      <c r="E248" s="1359">
        <f t="shared" si="124"/>
        <v>0</v>
      </c>
      <c r="F248" s="1359" t="e">
        <f>E248/B248*100</f>
        <v>#DIV/0!</v>
      </c>
      <c r="G248" s="1359" t="e">
        <f>E248/C248*100</f>
        <v>#DIV/0!</v>
      </c>
      <c r="H248" s="1359">
        <f t="shared" ref="H248:AD251" si="125">H254</f>
        <v>0</v>
      </c>
      <c r="I248" s="1359"/>
      <c r="J248" s="1359">
        <f t="shared" si="125"/>
        <v>0</v>
      </c>
      <c r="K248" s="1359"/>
      <c r="L248" s="1359">
        <f t="shared" si="125"/>
        <v>0</v>
      </c>
      <c r="M248" s="1359"/>
      <c r="N248" s="1359">
        <f t="shared" si="125"/>
        <v>0</v>
      </c>
      <c r="O248" s="1359">
        <f>O254</f>
        <v>0</v>
      </c>
      <c r="P248" s="1359">
        <f t="shared" si="125"/>
        <v>0</v>
      </c>
      <c r="Q248" s="1359"/>
      <c r="R248" s="1359">
        <f t="shared" si="125"/>
        <v>0</v>
      </c>
      <c r="S248" s="1359"/>
      <c r="T248" s="1359">
        <f t="shared" si="125"/>
        <v>0</v>
      </c>
      <c r="U248" s="1359"/>
      <c r="V248" s="1359">
        <f t="shared" si="125"/>
        <v>0</v>
      </c>
      <c r="W248" s="1359"/>
      <c r="X248" s="1359">
        <f t="shared" si="125"/>
        <v>0</v>
      </c>
      <c r="Y248" s="1359"/>
      <c r="Z248" s="1359">
        <f t="shared" si="125"/>
        <v>0</v>
      </c>
      <c r="AA248" s="1359"/>
      <c r="AB248" s="1359">
        <f t="shared" si="125"/>
        <v>0</v>
      </c>
      <c r="AC248" s="1359"/>
      <c r="AD248" s="1359">
        <f t="shared" si="125"/>
        <v>0</v>
      </c>
      <c r="AE248" s="1359"/>
      <c r="AF248" s="1357"/>
      <c r="AG248" s="101">
        <f t="shared" si="104"/>
        <v>0</v>
      </c>
      <c r="AH248" s="101">
        <f t="shared" si="102"/>
        <v>0</v>
      </c>
      <c r="AI248" s="101">
        <f t="shared" si="103"/>
        <v>0</v>
      </c>
    </row>
    <row r="249" spans="1:35" s="102" customFormat="1" ht="18" x14ac:dyDescent="0.3">
      <c r="A249" s="1358" t="s">
        <v>27</v>
      </c>
      <c r="B249" s="1359">
        <f t="shared" si="124"/>
        <v>0</v>
      </c>
      <c r="C249" s="1359">
        <f t="shared" si="124"/>
        <v>0</v>
      </c>
      <c r="D249" s="1359">
        <f t="shared" si="124"/>
        <v>0</v>
      </c>
      <c r="E249" s="1359">
        <f t="shared" si="124"/>
        <v>0</v>
      </c>
      <c r="F249" s="1359" t="e">
        <f>E249/B249*100</f>
        <v>#DIV/0!</v>
      </c>
      <c r="G249" s="1359" t="e">
        <f>E249/C249*100</f>
        <v>#DIV/0!</v>
      </c>
      <c r="H249" s="1359">
        <f t="shared" si="125"/>
        <v>0</v>
      </c>
      <c r="I249" s="1359"/>
      <c r="J249" s="1359">
        <f t="shared" si="125"/>
        <v>0</v>
      </c>
      <c r="K249" s="1359"/>
      <c r="L249" s="1359">
        <f t="shared" si="125"/>
        <v>0</v>
      </c>
      <c r="M249" s="1359"/>
      <c r="N249" s="1359">
        <f t="shared" si="125"/>
        <v>0</v>
      </c>
      <c r="O249" s="1359">
        <f>O255</f>
        <v>0</v>
      </c>
      <c r="P249" s="1359">
        <f t="shared" si="125"/>
        <v>0</v>
      </c>
      <c r="Q249" s="1359"/>
      <c r="R249" s="1359">
        <f t="shared" si="125"/>
        <v>0</v>
      </c>
      <c r="S249" s="1359"/>
      <c r="T249" s="1359">
        <f t="shared" si="125"/>
        <v>0</v>
      </c>
      <c r="U249" s="1359"/>
      <c r="V249" s="1359">
        <f t="shared" si="125"/>
        <v>0</v>
      </c>
      <c r="W249" s="1359"/>
      <c r="X249" s="1359">
        <f t="shared" si="125"/>
        <v>0</v>
      </c>
      <c r="Y249" s="1359"/>
      <c r="Z249" s="1359">
        <f t="shared" si="125"/>
        <v>0</v>
      </c>
      <c r="AA249" s="1359"/>
      <c r="AB249" s="1359">
        <f t="shared" si="125"/>
        <v>0</v>
      </c>
      <c r="AC249" s="1359"/>
      <c r="AD249" s="1359">
        <f t="shared" si="125"/>
        <v>0</v>
      </c>
      <c r="AE249" s="1359"/>
      <c r="AF249" s="1357"/>
      <c r="AG249" s="101">
        <f t="shared" si="104"/>
        <v>0</v>
      </c>
      <c r="AH249" s="101">
        <f t="shared" si="102"/>
        <v>0</v>
      </c>
      <c r="AI249" s="101">
        <f t="shared" si="103"/>
        <v>0</v>
      </c>
    </row>
    <row r="250" spans="1:35" s="102" customFormat="1" ht="18" x14ac:dyDescent="0.3">
      <c r="A250" s="1358" t="s">
        <v>28</v>
      </c>
      <c r="B250" s="1359">
        <f t="shared" si="124"/>
        <v>61.9</v>
      </c>
      <c r="C250" s="1359">
        <f t="shared" si="124"/>
        <v>61.9</v>
      </c>
      <c r="D250" s="1359">
        <f t="shared" si="124"/>
        <v>61.9</v>
      </c>
      <c r="E250" s="1359">
        <f t="shared" si="124"/>
        <v>61.9</v>
      </c>
      <c r="F250" s="1359">
        <f>E250/B250*100</f>
        <v>100</v>
      </c>
      <c r="G250" s="1359">
        <f>E250/C250*100</f>
        <v>100</v>
      </c>
      <c r="H250" s="1359">
        <f t="shared" si="125"/>
        <v>0</v>
      </c>
      <c r="I250" s="1359"/>
      <c r="J250" s="1359">
        <f t="shared" si="125"/>
        <v>0</v>
      </c>
      <c r="K250" s="1359"/>
      <c r="L250" s="1359">
        <f t="shared" si="125"/>
        <v>0</v>
      </c>
      <c r="M250" s="1359"/>
      <c r="N250" s="1359">
        <f>N256</f>
        <v>61.9</v>
      </c>
      <c r="O250" s="1359">
        <f>O256</f>
        <v>61.9</v>
      </c>
      <c r="P250" s="1359">
        <f t="shared" si="125"/>
        <v>0</v>
      </c>
      <c r="Q250" s="1359"/>
      <c r="R250" s="1359">
        <f t="shared" si="125"/>
        <v>0</v>
      </c>
      <c r="S250" s="1359"/>
      <c r="T250" s="1359">
        <f t="shared" si="125"/>
        <v>0</v>
      </c>
      <c r="U250" s="1359"/>
      <c r="V250" s="1359">
        <f t="shared" si="125"/>
        <v>0</v>
      </c>
      <c r="W250" s="1359"/>
      <c r="X250" s="1359">
        <f t="shared" si="125"/>
        <v>0</v>
      </c>
      <c r="Y250" s="1359"/>
      <c r="Z250" s="1359">
        <f t="shared" si="125"/>
        <v>0</v>
      </c>
      <c r="AA250" s="1359"/>
      <c r="AB250" s="1359">
        <f t="shared" si="125"/>
        <v>0</v>
      </c>
      <c r="AC250" s="1359"/>
      <c r="AD250" s="1359">
        <f t="shared" si="125"/>
        <v>0</v>
      </c>
      <c r="AE250" s="1359"/>
      <c r="AF250" s="1357"/>
      <c r="AG250" s="101">
        <f t="shared" si="104"/>
        <v>61.9</v>
      </c>
      <c r="AH250" s="101">
        <f t="shared" si="102"/>
        <v>61.9</v>
      </c>
      <c r="AI250" s="101">
        <f t="shared" si="103"/>
        <v>61.9</v>
      </c>
    </row>
    <row r="251" spans="1:35" s="102" customFormat="1" ht="18" x14ac:dyDescent="0.3">
      <c r="A251" s="1358" t="s">
        <v>30</v>
      </c>
      <c r="B251" s="1359">
        <f t="shared" si="124"/>
        <v>0</v>
      </c>
      <c r="C251" s="1359">
        <f t="shared" si="124"/>
        <v>0</v>
      </c>
      <c r="D251" s="1359">
        <f t="shared" si="124"/>
        <v>0</v>
      </c>
      <c r="E251" s="1359">
        <f t="shared" si="124"/>
        <v>0</v>
      </c>
      <c r="F251" s="1359" t="e">
        <f>E251/B251*100</f>
        <v>#DIV/0!</v>
      </c>
      <c r="G251" s="1359" t="e">
        <f>E251/C251*100</f>
        <v>#DIV/0!</v>
      </c>
      <c r="H251" s="1359">
        <f t="shared" si="125"/>
        <v>0</v>
      </c>
      <c r="I251" s="1359"/>
      <c r="J251" s="1359">
        <f t="shared" si="125"/>
        <v>0</v>
      </c>
      <c r="K251" s="1359"/>
      <c r="L251" s="1359">
        <f t="shared" si="125"/>
        <v>0</v>
      </c>
      <c r="M251" s="1359"/>
      <c r="N251" s="1359">
        <f t="shared" si="125"/>
        <v>0</v>
      </c>
      <c r="O251" s="1359">
        <f>O257</f>
        <v>0</v>
      </c>
      <c r="P251" s="1359">
        <f t="shared" si="125"/>
        <v>0</v>
      </c>
      <c r="Q251" s="1359"/>
      <c r="R251" s="1359">
        <f t="shared" si="125"/>
        <v>0</v>
      </c>
      <c r="S251" s="1359"/>
      <c r="T251" s="1359">
        <f t="shared" si="125"/>
        <v>0</v>
      </c>
      <c r="U251" s="1359"/>
      <c r="V251" s="1359">
        <f t="shared" si="125"/>
        <v>0</v>
      </c>
      <c r="W251" s="1359"/>
      <c r="X251" s="1359">
        <f t="shared" si="125"/>
        <v>0</v>
      </c>
      <c r="Y251" s="1359"/>
      <c r="Z251" s="1359">
        <f t="shared" si="125"/>
        <v>0</v>
      </c>
      <c r="AA251" s="1359"/>
      <c r="AB251" s="1359">
        <f t="shared" si="125"/>
        <v>0</v>
      </c>
      <c r="AC251" s="1359"/>
      <c r="AD251" s="1359">
        <f t="shared" si="125"/>
        <v>0</v>
      </c>
      <c r="AE251" s="1359"/>
      <c r="AF251" s="1357"/>
      <c r="AG251" s="101">
        <f t="shared" si="104"/>
        <v>0</v>
      </c>
      <c r="AH251" s="101">
        <f t="shared" si="102"/>
        <v>0</v>
      </c>
      <c r="AI251" s="101">
        <f t="shared" si="103"/>
        <v>0</v>
      </c>
    </row>
    <row r="252" spans="1:35" s="102" customFormat="1" ht="104.25" customHeight="1" x14ac:dyDescent="0.3">
      <c r="A252" s="956" t="s">
        <v>163</v>
      </c>
      <c r="B252" s="1311"/>
      <c r="C252" s="1311"/>
      <c r="D252" s="1311"/>
      <c r="E252" s="1311"/>
      <c r="F252" s="1311"/>
      <c r="G252" s="1311"/>
      <c r="H252" s="1340"/>
      <c r="I252" s="1340"/>
      <c r="J252" s="1340"/>
      <c r="K252" s="1340"/>
      <c r="L252" s="1340"/>
      <c r="M252" s="1340"/>
      <c r="N252" s="1340"/>
      <c r="O252" s="1340"/>
      <c r="P252" s="1340"/>
      <c r="Q252" s="1340"/>
      <c r="R252" s="1340"/>
      <c r="S252" s="1340"/>
      <c r="T252" s="1340"/>
      <c r="U252" s="1340"/>
      <c r="V252" s="1340"/>
      <c r="W252" s="1340"/>
      <c r="X252" s="1340"/>
      <c r="Y252" s="1340"/>
      <c r="Z252" s="1340"/>
      <c r="AA252" s="1340"/>
      <c r="AB252" s="1340"/>
      <c r="AC252" s="1340"/>
      <c r="AD252" s="1340"/>
      <c r="AE252" s="1340"/>
      <c r="AF252" s="1307" t="s">
        <v>616</v>
      </c>
      <c r="AG252" s="101">
        <f t="shared" si="104"/>
        <v>0</v>
      </c>
      <c r="AH252" s="101">
        <f t="shared" si="102"/>
        <v>0</v>
      </c>
      <c r="AI252" s="101">
        <f t="shared" si="103"/>
        <v>0</v>
      </c>
    </row>
    <row r="253" spans="1:35" s="102" customFormat="1" ht="17.399999999999999" x14ac:dyDescent="0.3">
      <c r="A253" s="1335" t="s">
        <v>26</v>
      </c>
      <c r="B253" s="1336">
        <f>B254+B255+B256</f>
        <v>61.9</v>
      </c>
      <c r="C253" s="1336">
        <f>C254+C255+C256</f>
        <v>61.9</v>
      </c>
      <c r="D253" s="1336">
        <f>D254+D255+D256</f>
        <v>61.9</v>
      </c>
      <c r="E253" s="1336">
        <f>E254+E255+E256</f>
        <v>61.9</v>
      </c>
      <c r="F253" s="1361">
        <f>E253/B253*100</f>
        <v>100</v>
      </c>
      <c r="G253" s="1361">
        <f>E253/C253*100</f>
        <v>100</v>
      </c>
      <c r="H253" s="1337">
        <f>H254+H255+H256</f>
        <v>0</v>
      </c>
      <c r="I253" s="1337"/>
      <c r="J253" s="1337">
        <f>J254+J255+J256</f>
        <v>0</v>
      </c>
      <c r="K253" s="1337"/>
      <c r="L253" s="1337">
        <f>L254+L255+L256</f>
        <v>0</v>
      </c>
      <c r="M253" s="1337"/>
      <c r="N253" s="1337">
        <f>N256</f>
        <v>61.9</v>
      </c>
      <c r="O253" s="1337">
        <f>O256</f>
        <v>61.9</v>
      </c>
      <c r="P253" s="1337">
        <f t="shared" ref="P253:Z253" si="126">P254+P255+P256</f>
        <v>0</v>
      </c>
      <c r="Q253" s="1337"/>
      <c r="R253" s="1337">
        <f t="shared" si="126"/>
        <v>0</v>
      </c>
      <c r="S253" s="1337"/>
      <c r="T253" s="1337">
        <f t="shared" si="126"/>
        <v>0</v>
      </c>
      <c r="U253" s="1337"/>
      <c r="V253" s="1337">
        <f t="shared" si="126"/>
        <v>0</v>
      </c>
      <c r="W253" s="1337"/>
      <c r="X253" s="1337">
        <f t="shared" si="126"/>
        <v>0</v>
      </c>
      <c r="Y253" s="1337"/>
      <c r="Z253" s="1337">
        <f t="shared" si="126"/>
        <v>0</v>
      </c>
      <c r="AA253" s="1337"/>
      <c r="AB253" s="1337">
        <f>AB256</f>
        <v>0</v>
      </c>
      <c r="AC253" s="1337"/>
      <c r="AD253" s="1337">
        <f>AD254+AD255+AD256</f>
        <v>0</v>
      </c>
      <c r="AE253" s="1337"/>
      <c r="AF253" s="1357"/>
      <c r="AG253" s="101">
        <f t="shared" si="104"/>
        <v>61.9</v>
      </c>
      <c r="AH253" s="101">
        <f t="shared" si="102"/>
        <v>61.9</v>
      </c>
      <c r="AI253" s="101">
        <f t="shared" si="103"/>
        <v>61.9</v>
      </c>
    </row>
    <row r="254" spans="1:35" s="102" customFormat="1" ht="18" x14ac:dyDescent="0.3">
      <c r="A254" s="1339" t="s">
        <v>29</v>
      </c>
      <c r="B254" s="1311">
        <f>H254+J254+L254+N254+P254+R254+T254+V254+X254+Z254+AB254+AD254</f>
        <v>0</v>
      </c>
      <c r="C254" s="1311">
        <f t="shared" ref="C254:C257" si="127">H254+J254+L254+N254+P254+R254+T254+V254+X254+Z254+AB254+AD254</f>
        <v>0</v>
      </c>
      <c r="D254" s="1311">
        <v>0</v>
      </c>
      <c r="E254" s="1311">
        <f t="shared" ref="E254:E257" si="128">I254+K254+M254+O254+Q254+S254+U254+W254+Y254+AA254+AC254+AE254</f>
        <v>0</v>
      </c>
      <c r="F254" s="1370" t="e">
        <f>E254/B254*100</f>
        <v>#DIV/0!</v>
      </c>
      <c r="G254" s="1370" t="e">
        <f>E254/C254*100</f>
        <v>#DIV/0!</v>
      </c>
      <c r="H254" s="1340"/>
      <c r="I254" s="1340"/>
      <c r="J254" s="1340"/>
      <c r="K254" s="1340"/>
      <c r="L254" s="1340"/>
      <c r="M254" s="1340"/>
      <c r="N254" s="1340"/>
      <c r="O254" s="1340"/>
      <c r="P254" s="1340"/>
      <c r="Q254" s="1340"/>
      <c r="R254" s="1340"/>
      <c r="S254" s="1340"/>
      <c r="T254" s="1340"/>
      <c r="U254" s="1340"/>
      <c r="V254" s="1340"/>
      <c r="W254" s="1340"/>
      <c r="X254" s="1340"/>
      <c r="Y254" s="1340"/>
      <c r="Z254" s="1340"/>
      <c r="AA254" s="1340"/>
      <c r="AB254" s="1340"/>
      <c r="AC254" s="1340"/>
      <c r="AD254" s="1340"/>
      <c r="AE254" s="1340"/>
      <c r="AF254" s="1357"/>
      <c r="AG254" s="101">
        <f t="shared" si="104"/>
        <v>0</v>
      </c>
      <c r="AH254" s="101">
        <f t="shared" si="102"/>
        <v>0</v>
      </c>
      <c r="AI254" s="101">
        <f t="shared" si="103"/>
        <v>0</v>
      </c>
    </row>
    <row r="255" spans="1:35" s="102" customFormat="1" ht="18" x14ac:dyDescent="0.3">
      <c r="A255" s="1364" t="s">
        <v>27</v>
      </c>
      <c r="B255" s="1311">
        <f>H255+J255+L255+N255+P255+R255+T255+V255+X255+Z255+AB255+AD255</f>
        <v>0</v>
      </c>
      <c r="C255" s="1311">
        <f t="shared" si="127"/>
        <v>0</v>
      </c>
      <c r="D255" s="1311">
        <v>0</v>
      </c>
      <c r="E255" s="1311">
        <f t="shared" si="128"/>
        <v>0</v>
      </c>
      <c r="F255" s="1370" t="e">
        <f>E255/B255*100</f>
        <v>#DIV/0!</v>
      </c>
      <c r="G255" s="1370" t="e">
        <f>E255/C255*100</f>
        <v>#DIV/0!</v>
      </c>
      <c r="H255" s="1340"/>
      <c r="I255" s="1340"/>
      <c r="J255" s="1340"/>
      <c r="K255" s="1340"/>
      <c r="L255" s="1340"/>
      <c r="M255" s="1340"/>
      <c r="N255" s="1340"/>
      <c r="O255" s="1340"/>
      <c r="P255" s="1340"/>
      <c r="Q255" s="1340"/>
      <c r="R255" s="1340"/>
      <c r="S255" s="1340"/>
      <c r="T255" s="1340"/>
      <c r="U255" s="1340"/>
      <c r="V255" s="1340"/>
      <c r="W255" s="1340"/>
      <c r="X255" s="1340"/>
      <c r="Y255" s="1340"/>
      <c r="Z255" s="1340"/>
      <c r="AA255" s="1340"/>
      <c r="AB255" s="1340"/>
      <c r="AC255" s="1340"/>
      <c r="AD255" s="1340"/>
      <c r="AE255" s="1340"/>
      <c r="AF255" s="1357"/>
      <c r="AG255" s="101">
        <f t="shared" si="104"/>
        <v>0</v>
      </c>
      <c r="AH255" s="101">
        <f t="shared" si="102"/>
        <v>0</v>
      </c>
      <c r="AI255" s="101">
        <f t="shared" si="103"/>
        <v>0</v>
      </c>
    </row>
    <row r="256" spans="1:35" s="102" customFormat="1" ht="18" x14ac:dyDescent="0.3">
      <c r="A256" s="1339" t="s">
        <v>28</v>
      </c>
      <c r="B256" s="1311">
        <f>H256+J256+L256+N256+P256+R256+T256+V256+X256+Z256+AB256+AD256</f>
        <v>61.9</v>
      </c>
      <c r="C256" s="1311">
        <f t="shared" si="127"/>
        <v>61.9</v>
      </c>
      <c r="D256" s="1311">
        <f>E256</f>
        <v>61.9</v>
      </c>
      <c r="E256" s="1311">
        <f t="shared" si="128"/>
        <v>61.9</v>
      </c>
      <c r="F256" s="1370">
        <f>E256/B256*100</f>
        <v>100</v>
      </c>
      <c r="G256" s="1370">
        <f>E256/C256*100</f>
        <v>100</v>
      </c>
      <c r="H256" s="1340"/>
      <c r="I256" s="1340"/>
      <c r="J256" s="1340"/>
      <c r="K256" s="1340"/>
      <c r="L256" s="1340"/>
      <c r="M256" s="1340"/>
      <c r="N256" s="1340">
        <v>61.9</v>
      </c>
      <c r="O256" s="1340">
        <v>61.9</v>
      </c>
      <c r="P256" s="1340"/>
      <c r="Q256" s="1340"/>
      <c r="R256" s="1340"/>
      <c r="S256" s="1340"/>
      <c r="T256" s="1340"/>
      <c r="U256" s="1340"/>
      <c r="V256" s="1340"/>
      <c r="W256" s="1340"/>
      <c r="X256" s="1340"/>
      <c r="Y256" s="1340"/>
      <c r="Z256" s="1340"/>
      <c r="AA256" s="1340"/>
      <c r="AB256" s="1340"/>
      <c r="AC256" s="1340"/>
      <c r="AD256" s="1340"/>
      <c r="AE256" s="1340"/>
      <c r="AF256" s="1357"/>
      <c r="AG256" s="101">
        <f t="shared" si="104"/>
        <v>61.9</v>
      </c>
      <c r="AH256" s="101">
        <f t="shared" si="102"/>
        <v>61.9</v>
      </c>
      <c r="AI256" s="101">
        <f t="shared" si="103"/>
        <v>61.9</v>
      </c>
    </row>
    <row r="257" spans="1:35" s="102" customFormat="1" ht="18" x14ac:dyDescent="0.3">
      <c r="A257" s="1339" t="s">
        <v>30</v>
      </c>
      <c r="B257" s="1311">
        <f>H257+J257+L257+N257+P257+R257+T257+V257+X257+Z257+AB257+AD257</f>
        <v>0</v>
      </c>
      <c r="C257" s="1311">
        <f t="shared" si="127"/>
        <v>0</v>
      </c>
      <c r="D257" s="1311">
        <v>0</v>
      </c>
      <c r="E257" s="1311">
        <f t="shared" si="128"/>
        <v>0</v>
      </c>
      <c r="F257" s="1370" t="e">
        <f>E257/B257*100</f>
        <v>#DIV/0!</v>
      </c>
      <c r="G257" s="1370" t="e">
        <f>E257/C257*100</f>
        <v>#DIV/0!</v>
      </c>
      <c r="H257" s="1340"/>
      <c r="I257" s="1340"/>
      <c r="J257" s="1340"/>
      <c r="K257" s="1340"/>
      <c r="L257" s="1340"/>
      <c r="M257" s="1340"/>
      <c r="N257" s="1340"/>
      <c r="O257" s="1340"/>
      <c r="P257" s="1340"/>
      <c r="Q257" s="1340"/>
      <c r="R257" s="1340"/>
      <c r="S257" s="1340"/>
      <c r="T257" s="1340"/>
      <c r="U257" s="1340"/>
      <c r="V257" s="1340"/>
      <c r="W257" s="1340"/>
      <c r="X257" s="1340"/>
      <c r="Y257" s="1340"/>
      <c r="Z257" s="1340"/>
      <c r="AA257" s="1340"/>
      <c r="AB257" s="1340"/>
      <c r="AC257" s="1340"/>
      <c r="AD257" s="1340"/>
      <c r="AE257" s="1340"/>
      <c r="AF257" s="1357"/>
      <c r="AG257" s="101">
        <f t="shared" si="104"/>
        <v>0</v>
      </c>
      <c r="AH257" s="101">
        <f t="shared" si="102"/>
        <v>0</v>
      </c>
      <c r="AI257" s="101">
        <f t="shared" si="103"/>
        <v>0</v>
      </c>
    </row>
    <row r="258" spans="1:35" s="102" customFormat="1" ht="55.5" customHeight="1" x14ac:dyDescent="0.3">
      <c r="A258" s="957" t="s">
        <v>164</v>
      </c>
      <c r="B258" s="1359"/>
      <c r="C258" s="1359"/>
      <c r="D258" s="1359"/>
      <c r="E258" s="1359"/>
      <c r="F258" s="1359"/>
      <c r="G258" s="1359"/>
      <c r="H258" s="1360"/>
      <c r="I258" s="1360"/>
      <c r="J258" s="1360"/>
      <c r="K258" s="1360"/>
      <c r="L258" s="1360"/>
      <c r="M258" s="1360"/>
      <c r="N258" s="1360"/>
      <c r="O258" s="1360"/>
      <c r="P258" s="1360"/>
      <c r="Q258" s="1360"/>
      <c r="R258" s="1360"/>
      <c r="S258" s="1360"/>
      <c r="T258" s="1360"/>
      <c r="U258" s="1360"/>
      <c r="V258" s="1360"/>
      <c r="W258" s="1360"/>
      <c r="X258" s="1360"/>
      <c r="Y258" s="1360"/>
      <c r="Z258" s="1360"/>
      <c r="AA258" s="1360"/>
      <c r="AB258" s="1360"/>
      <c r="AC258" s="1360"/>
      <c r="AD258" s="1360"/>
      <c r="AE258" s="1360"/>
      <c r="AF258" s="1310" t="s">
        <v>571</v>
      </c>
      <c r="AG258" s="101">
        <f t="shared" si="104"/>
        <v>0</v>
      </c>
      <c r="AH258" s="101">
        <f t="shared" si="102"/>
        <v>0</v>
      </c>
      <c r="AI258" s="101">
        <f t="shared" si="103"/>
        <v>0</v>
      </c>
    </row>
    <row r="259" spans="1:35" s="102" customFormat="1" ht="17.399999999999999" x14ac:dyDescent="0.3">
      <c r="A259" s="957" t="s">
        <v>26</v>
      </c>
      <c r="B259" s="1354">
        <f>B260+B261+B262</f>
        <v>39236.204120000002</v>
      </c>
      <c r="C259" s="1354">
        <f>C260+C261+C262</f>
        <v>39236.204120000002</v>
      </c>
      <c r="D259" s="1354">
        <f>D260+D261+D262</f>
        <v>38704.400000000001</v>
      </c>
      <c r="E259" s="1354">
        <f>E260+E261+E262</f>
        <v>38704.400000000001</v>
      </c>
      <c r="F259" s="1354">
        <f>E259/B259*100</f>
        <v>98.644608641616983</v>
      </c>
      <c r="G259" s="1354">
        <f>E259/C259*100</f>
        <v>98.644608641616983</v>
      </c>
      <c r="H259" s="1354">
        <f t="shared" ref="H259:AE259" si="129">H262</f>
        <v>2543.91</v>
      </c>
      <c r="I259" s="1354">
        <f t="shared" si="129"/>
        <v>2020.8309999999999</v>
      </c>
      <c r="J259" s="1354">
        <f t="shared" si="129"/>
        <v>3673.46</v>
      </c>
      <c r="K259" s="1354">
        <f t="shared" si="129"/>
        <v>3160.4180000000001</v>
      </c>
      <c r="L259" s="1354">
        <f t="shared" si="129"/>
        <v>3449.36</v>
      </c>
      <c r="M259" s="1354">
        <f t="shared" si="129"/>
        <v>2812.66</v>
      </c>
      <c r="N259" s="1354">
        <f t="shared" si="129"/>
        <v>4598.6035499999998</v>
      </c>
      <c r="O259" s="1354">
        <f t="shared" si="129"/>
        <v>3567.95</v>
      </c>
      <c r="P259" s="1354">
        <f t="shared" si="129"/>
        <v>3452.5566600000002</v>
      </c>
      <c r="Q259" s="1354">
        <f t="shared" si="129"/>
        <v>3524.09</v>
      </c>
      <c r="R259" s="1354">
        <f t="shared" si="129"/>
        <v>3653.7661400000002</v>
      </c>
      <c r="S259" s="1354">
        <f t="shared" si="129"/>
        <v>3841.86</v>
      </c>
      <c r="T259" s="1354">
        <f t="shared" si="129"/>
        <v>3669.6063600000002</v>
      </c>
      <c r="U259" s="1354">
        <f t="shared" si="129"/>
        <v>3435.64</v>
      </c>
      <c r="V259" s="1354">
        <f t="shared" si="129"/>
        <v>3680.3003600000002</v>
      </c>
      <c r="W259" s="1354">
        <f t="shared" si="129"/>
        <v>2862.991</v>
      </c>
      <c r="X259" s="1354">
        <f t="shared" si="129"/>
        <v>3480.357</v>
      </c>
      <c r="Y259" s="1354">
        <f t="shared" si="129"/>
        <v>2841.616</v>
      </c>
      <c r="Z259" s="1354">
        <f t="shared" si="129"/>
        <v>2277.203</v>
      </c>
      <c r="AA259" s="1354">
        <f t="shared" si="129"/>
        <v>2114.17</v>
      </c>
      <c r="AB259" s="1354">
        <f t="shared" si="129"/>
        <v>2161.9470000000001</v>
      </c>
      <c r="AC259" s="1354">
        <f t="shared" si="129"/>
        <v>2534.0990000000002</v>
      </c>
      <c r="AD259" s="1354">
        <f t="shared" si="129"/>
        <v>2595.1340500000001</v>
      </c>
      <c r="AE259" s="1354">
        <f t="shared" si="129"/>
        <v>5988.0749999999998</v>
      </c>
      <c r="AF259" s="1377"/>
      <c r="AG259" s="101">
        <f t="shared" si="104"/>
        <v>39236.204120000002</v>
      </c>
      <c r="AH259" s="101">
        <f t="shared" si="102"/>
        <v>25041.262709999999</v>
      </c>
      <c r="AI259" s="101">
        <f t="shared" si="103"/>
        <v>22363.449000000001</v>
      </c>
    </row>
    <row r="260" spans="1:35" s="102" customFormat="1" ht="18" x14ac:dyDescent="0.3">
      <c r="A260" s="1358" t="s">
        <v>29</v>
      </c>
      <c r="B260" s="1359">
        <f>H260+J260+L260+N260+P260+R260+T260+V260+X260+Z260+AB260+AD260</f>
        <v>0</v>
      </c>
      <c r="C260" s="1369">
        <f t="shared" ref="C260:C263" si="130">H260+J260+L260+N260+P260+R260+T260+V260+X260+Z260+AB260+AD260</f>
        <v>0</v>
      </c>
      <c r="D260" s="1369">
        <v>0</v>
      </c>
      <c r="E260" s="1369">
        <f t="shared" ref="E260:E263" si="131">I260+K260+M260+O260+Q260+S260+U260+W260+Y260+AA260+AC260+AE260</f>
        <v>0</v>
      </c>
      <c r="F260" s="1359" t="e">
        <f>E260/B260*100</f>
        <v>#DIV/0!</v>
      </c>
      <c r="G260" s="1359" t="e">
        <f>E260/C260*100</f>
        <v>#DIV/0!</v>
      </c>
      <c r="H260" s="1360"/>
      <c r="I260" s="1360"/>
      <c r="J260" s="1360"/>
      <c r="K260" s="1360"/>
      <c r="L260" s="1360"/>
      <c r="M260" s="1360"/>
      <c r="N260" s="1360"/>
      <c r="O260" s="1360"/>
      <c r="P260" s="1360"/>
      <c r="Q260" s="1360"/>
      <c r="R260" s="1360"/>
      <c r="S260" s="1360"/>
      <c r="T260" s="1360"/>
      <c r="U260" s="1360"/>
      <c r="V260" s="1360"/>
      <c r="W260" s="1360"/>
      <c r="X260" s="1360"/>
      <c r="Y260" s="1360"/>
      <c r="Z260" s="1360"/>
      <c r="AA260" s="1360"/>
      <c r="AB260" s="1360"/>
      <c r="AC260" s="1360"/>
      <c r="AD260" s="1360"/>
      <c r="AE260" s="1360"/>
      <c r="AF260" s="1377"/>
      <c r="AG260" s="101">
        <f t="shared" si="104"/>
        <v>0</v>
      </c>
      <c r="AH260" s="101">
        <f t="shared" si="102"/>
        <v>0</v>
      </c>
      <c r="AI260" s="101">
        <f t="shared" si="103"/>
        <v>0</v>
      </c>
    </row>
    <row r="261" spans="1:35" s="102" customFormat="1" ht="18" x14ac:dyDescent="0.3">
      <c r="A261" s="1358" t="s">
        <v>27</v>
      </c>
      <c r="B261" s="1359">
        <f>H261+J261+L261+N261+P261+R261+T261+V261+X261+Z261+AB261+AD261</f>
        <v>0</v>
      </c>
      <c r="C261" s="1369">
        <f t="shared" si="130"/>
        <v>0</v>
      </c>
      <c r="D261" s="1369">
        <v>0</v>
      </c>
      <c r="E261" s="1369">
        <f t="shared" si="131"/>
        <v>0</v>
      </c>
      <c r="F261" s="1359" t="e">
        <f>E261/B261*100</f>
        <v>#DIV/0!</v>
      </c>
      <c r="G261" s="1359" t="e">
        <f>E261/C261*100</f>
        <v>#DIV/0!</v>
      </c>
      <c r="H261" s="1360"/>
      <c r="I261" s="1360"/>
      <c r="J261" s="1360"/>
      <c r="K261" s="1360"/>
      <c r="L261" s="1360"/>
      <c r="M261" s="1360"/>
      <c r="N261" s="1360"/>
      <c r="O261" s="1360"/>
      <c r="P261" s="1360"/>
      <c r="Q261" s="1360"/>
      <c r="R261" s="1360"/>
      <c r="S261" s="1360"/>
      <c r="T261" s="1360"/>
      <c r="U261" s="1360"/>
      <c r="V261" s="1360"/>
      <c r="W261" s="1360"/>
      <c r="X261" s="1360"/>
      <c r="Y261" s="1360"/>
      <c r="Z261" s="1360"/>
      <c r="AA261" s="1360"/>
      <c r="AB261" s="1360"/>
      <c r="AC261" s="1360"/>
      <c r="AD261" s="1360"/>
      <c r="AE261" s="1360"/>
      <c r="AF261" s="1377"/>
      <c r="AG261" s="101">
        <f t="shared" si="104"/>
        <v>0</v>
      </c>
      <c r="AH261" s="101">
        <f t="shared" si="102"/>
        <v>0</v>
      </c>
      <c r="AI261" s="101">
        <f t="shared" si="103"/>
        <v>0</v>
      </c>
    </row>
    <row r="262" spans="1:35" s="102" customFormat="1" ht="18" x14ac:dyDescent="0.3">
      <c r="A262" s="1358" t="s">
        <v>28</v>
      </c>
      <c r="B262" s="1359">
        <f>H262+J262+L262+N262+P262+R262+T262+V262+X262+Z262+AB262+AD262</f>
        <v>39236.204120000002</v>
      </c>
      <c r="C262" s="1369">
        <f t="shared" si="130"/>
        <v>39236.204120000002</v>
      </c>
      <c r="D262" s="1369">
        <f>E262</f>
        <v>38704.400000000001</v>
      </c>
      <c r="E262" s="1369">
        <f t="shared" si="131"/>
        <v>38704.400000000001</v>
      </c>
      <c r="F262" s="1359">
        <f>E262/B262*100</f>
        <v>98.644608641616983</v>
      </c>
      <c r="G262" s="1359">
        <f>E262/C262*100</f>
        <v>98.644608641616983</v>
      </c>
      <c r="H262" s="1359">
        <v>2543.91</v>
      </c>
      <c r="I262" s="1359">
        <v>2020.8309999999999</v>
      </c>
      <c r="J262" s="1359">
        <v>3673.46</v>
      </c>
      <c r="K262" s="1359">
        <v>3160.4180000000001</v>
      </c>
      <c r="L262" s="1359">
        <v>3449.36</v>
      </c>
      <c r="M262" s="1359">
        <v>2812.66</v>
      </c>
      <c r="N262" s="1359">
        <v>4598.6035499999998</v>
      </c>
      <c r="O262" s="1359">
        <v>3567.95</v>
      </c>
      <c r="P262" s="1359">
        <v>3452.5566600000002</v>
      </c>
      <c r="Q262" s="1359">
        <v>3524.09</v>
      </c>
      <c r="R262" s="1359">
        <v>3653.7661400000002</v>
      </c>
      <c r="S262" s="1359">
        <v>3841.86</v>
      </c>
      <c r="T262" s="1359">
        <v>3669.6063600000002</v>
      </c>
      <c r="U262" s="1359">
        <v>3435.64</v>
      </c>
      <c r="V262" s="1359">
        <v>3680.3003600000002</v>
      </c>
      <c r="W262" s="1359">
        <v>2862.991</v>
      </c>
      <c r="X262" s="1359">
        <v>3480.357</v>
      </c>
      <c r="Y262" s="1359">
        <v>2841.616</v>
      </c>
      <c r="Z262" s="1359">
        <v>2277.203</v>
      </c>
      <c r="AA262" s="1359">
        <v>2114.17</v>
      </c>
      <c r="AB262" s="1359">
        <v>2161.9470000000001</v>
      </c>
      <c r="AC262" s="1359">
        <v>2534.0990000000002</v>
      </c>
      <c r="AD262" s="1359">
        <v>2595.1340500000001</v>
      </c>
      <c r="AE262" s="1359">
        <v>5988.0749999999998</v>
      </c>
      <c r="AF262" s="1377"/>
      <c r="AG262" s="101">
        <f t="shared" si="104"/>
        <v>39236.204120000002</v>
      </c>
      <c r="AH262" s="101">
        <f t="shared" si="102"/>
        <v>25041.262709999999</v>
      </c>
      <c r="AI262" s="101">
        <f t="shared" si="103"/>
        <v>22363.449000000001</v>
      </c>
    </row>
    <row r="263" spans="1:35" s="102" customFormat="1" ht="18" x14ac:dyDescent="0.3">
      <c r="A263" s="1358" t="s">
        <v>30</v>
      </c>
      <c r="B263" s="1359">
        <f>H263+J263+L263+N263+P263+R263+T263+V263+X263+Z263+AB263+AD263</f>
        <v>0</v>
      </c>
      <c r="C263" s="1369">
        <f t="shared" si="130"/>
        <v>0</v>
      </c>
      <c r="D263" s="1369">
        <v>0</v>
      </c>
      <c r="E263" s="1369">
        <f t="shared" si="131"/>
        <v>0</v>
      </c>
      <c r="F263" s="1359" t="e">
        <f>E263/B263*100</f>
        <v>#DIV/0!</v>
      </c>
      <c r="G263" s="1359" t="e">
        <f>E263/C263*100</f>
        <v>#DIV/0!</v>
      </c>
      <c r="H263" s="1360"/>
      <c r="I263" s="1360"/>
      <c r="J263" s="1360"/>
      <c r="K263" s="1360"/>
      <c r="L263" s="1360"/>
      <c r="M263" s="1360"/>
      <c r="N263" s="1360"/>
      <c r="O263" s="1360"/>
      <c r="P263" s="1360"/>
      <c r="Q263" s="1360"/>
      <c r="R263" s="1360"/>
      <c r="S263" s="1360"/>
      <c r="T263" s="1360"/>
      <c r="U263" s="1360"/>
      <c r="V263" s="1360"/>
      <c r="W263" s="1360"/>
      <c r="X263" s="1360"/>
      <c r="Y263" s="1360"/>
      <c r="Z263" s="1360"/>
      <c r="AA263" s="1360"/>
      <c r="AB263" s="1360"/>
      <c r="AC263" s="1360"/>
      <c r="AD263" s="1360"/>
      <c r="AE263" s="1360"/>
      <c r="AF263" s="1377"/>
      <c r="AG263" s="101">
        <f t="shared" si="104"/>
        <v>0</v>
      </c>
      <c r="AH263" s="101">
        <f t="shared" si="102"/>
        <v>0</v>
      </c>
      <c r="AI263" s="101">
        <f t="shared" si="103"/>
        <v>0</v>
      </c>
    </row>
    <row r="264" spans="1:35" s="99" customFormat="1" ht="18.75" customHeight="1" x14ac:dyDescent="0.3">
      <c r="A264" s="1141" t="s">
        <v>165</v>
      </c>
      <c r="B264" s="1141"/>
      <c r="C264" s="1141"/>
      <c r="D264" s="1141"/>
      <c r="E264" s="1141"/>
      <c r="F264" s="1141"/>
      <c r="G264" s="1141"/>
      <c r="H264" s="1141"/>
      <c r="I264" s="1141"/>
      <c r="J264" s="1141"/>
      <c r="K264" s="1141"/>
      <c r="L264" s="1141"/>
      <c r="M264" s="1141"/>
      <c r="N264" s="1141"/>
      <c r="O264" s="1141"/>
      <c r="P264" s="1141"/>
      <c r="Q264" s="1141"/>
      <c r="R264" s="1141"/>
      <c r="S264" s="1141"/>
      <c r="T264" s="1141"/>
      <c r="U264" s="1141"/>
      <c r="V264" s="1141"/>
      <c r="W264" s="1141"/>
      <c r="X264" s="1141"/>
      <c r="Y264" s="1141"/>
      <c r="Z264" s="1141"/>
      <c r="AA264" s="1141"/>
      <c r="AB264" s="1141"/>
      <c r="AC264" s="1141"/>
      <c r="AD264" s="1141"/>
      <c r="AE264" s="1141"/>
      <c r="AF264" s="1366"/>
      <c r="AG264" s="101">
        <f t="shared" si="104"/>
        <v>0</v>
      </c>
      <c r="AH264" s="101">
        <f t="shared" si="102"/>
        <v>0</v>
      </c>
      <c r="AI264" s="101">
        <f t="shared" si="103"/>
        <v>0</v>
      </c>
    </row>
    <row r="265" spans="1:35" s="99" customFormat="1" ht="18.75" customHeight="1" x14ac:dyDescent="0.3">
      <c r="A265" s="1138" t="s">
        <v>166</v>
      </c>
      <c r="B265" s="1138"/>
      <c r="C265" s="1138"/>
      <c r="D265" s="1138"/>
      <c r="E265" s="1138"/>
      <c r="F265" s="1138"/>
      <c r="G265" s="1138"/>
      <c r="H265" s="1138"/>
      <c r="I265" s="1138"/>
      <c r="J265" s="1138"/>
      <c r="K265" s="1138"/>
      <c r="L265" s="1138"/>
      <c r="M265" s="1138"/>
      <c r="N265" s="1138"/>
      <c r="O265" s="1138"/>
      <c r="P265" s="1138"/>
      <c r="Q265" s="1138"/>
      <c r="R265" s="1138"/>
      <c r="S265" s="1138"/>
      <c r="T265" s="1138"/>
      <c r="U265" s="1138"/>
      <c r="V265" s="1138"/>
      <c r="W265" s="1138"/>
      <c r="X265" s="1138"/>
      <c r="Y265" s="1138"/>
      <c r="Z265" s="1138"/>
      <c r="AA265" s="1138"/>
      <c r="AB265" s="1138"/>
      <c r="AC265" s="1138"/>
      <c r="AD265" s="1138"/>
      <c r="AE265" s="1138"/>
      <c r="AF265" s="1366"/>
      <c r="AG265" s="101">
        <f t="shared" si="104"/>
        <v>0</v>
      </c>
      <c r="AH265" s="101">
        <f t="shared" si="102"/>
        <v>0</v>
      </c>
      <c r="AI265" s="101">
        <f t="shared" si="103"/>
        <v>0</v>
      </c>
    </row>
    <row r="266" spans="1:35" s="102" customFormat="1" ht="34.799999999999997" x14ac:dyDescent="0.3">
      <c r="A266" s="942" t="s">
        <v>167</v>
      </c>
      <c r="B266" s="1378"/>
      <c r="C266" s="1378"/>
      <c r="D266" s="1378"/>
      <c r="E266" s="1378"/>
      <c r="F266" s="1378"/>
      <c r="G266" s="1378"/>
      <c r="H266" s="1360"/>
      <c r="I266" s="1360"/>
      <c r="J266" s="1360"/>
      <c r="K266" s="1360"/>
      <c r="L266" s="1360"/>
      <c r="M266" s="1360"/>
      <c r="N266" s="1360"/>
      <c r="O266" s="1360"/>
      <c r="P266" s="1360"/>
      <c r="Q266" s="1360"/>
      <c r="R266" s="1360"/>
      <c r="S266" s="1360"/>
      <c r="T266" s="1360"/>
      <c r="U266" s="1360"/>
      <c r="V266" s="1360"/>
      <c r="W266" s="1360"/>
      <c r="X266" s="1360"/>
      <c r="Y266" s="1360"/>
      <c r="Z266" s="1360"/>
      <c r="AA266" s="1360"/>
      <c r="AB266" s="1360"/>
      <c r="AC266" s="1360"/>
      <c r="AD266" s="1360"/>
      <c r="AE266" s="1360"/>
      <c r="AF266" s="1357"/>
      <c r="AG266" s="101">
        <f t="shared" si="104"/>
        <v>0</v>
      </c>
      <c r="AH266" s="101">
        <f t="shared" si="102"/>
        <v>0</v>
      </c>
      <c r="AI266" s="101">
        <f t="shared" si="103"/>
        <v>0</v>
      </c>
    </row>
    <row r="267" spans="1:35" s="102" customFormat="1" ht="17.399999999999999" x14ac:dyDescent="0.3">
      <c r="A267" s="1379" t="s">
        <v>26</v>
      </c>
      <c r="B267" s="1354">
        <f>B268+B269+B270+B271</f>
        <v>3083.8999999999996</v>
      </c>
      <c r="C267" s="1354">
        <f>C268+C269+C270+C271</f>
        <v>3083.8999999999996</v>
      </c>
      <c r="D267" s="1354">
        <f t="shared" ref="D267:E267" si="132">D268+D269+D270+D271</f>
        <v>3343.8980000000001</v>
      </c>
      <c r="E267" s="1354">
        <f t="shared" si="132"/>
        <v>3343.8980000000001</v>
      </c>
      <c r="F267" s="1354">
        <f>E267/B267*100</f>
        <v>108.43081811991311</v>
      </c>
      <c r="G267" s="1354">
        <f>E267/C267*100</f>
        <v>108.43081811991311</v>
      </c>
      <c r="H267" s="1355">
        <f>H268+H269+H270</f>
        <v>0</v>
      </c>
      <c r="I267" s="1355"/>
      <c r="J267" s="1355">
        <f>J268+J269+J270</f>
        <v>63.5</v>
      </c>
      <c r="K267" s="1355"/>
      <c r="L267" s="1355">
        <f>L268+L269+L270+L271</f>
        <v>2189.56</v>
      </c>
      <c r="M267" s="1355">
        <f>M268+M271+M270</f>
        <v>1840.28</v>
      </c>
      <c r="N267" s="1355">
        <f t="shared" ref="N267:AE267" si="133">N268+N269+N270</f>
        <v>197.86</v>
      </c>
      <c r="O267" s="1355">
        <f t="shared" si="133"/>
        <v>67.7</v>
      </c>
      <c r="P267" s="1355">
        <f t="shared" si="133"/>
        <v>223.18</v>
      </c>
      <c r="Q267" s="1355">
        <f t="shared" si="133"/>
        <v>296.2</v>
      </c>
      <c r="R267" s="1355">
        <f t="shared" si="133"/>
        <v>0</v>
      </c>
      <c r="S267" s="1355">
        <f t="shared" si="133"/>
        <v>46.18</v>
      </c>
      <c r="T267" s="1355">
        <f t="shared" si="133"/>
        <v>15.8</v>
      </c>
      <c r="U267" s="1355">
        <f t="shared" si="133"/>
        <v>30.2</v>
      </c>
      <c r="V267" s="1355">
        <f t="shared" si="133"/>
        <v>25</v>
      </c>
      <c r="W267" s="1355">
        <f t="shared" si="133"/>
        <v>235.65</v>
      </c>
      <c r="X267" s="1355">
        <f t="shared" si="133"/>
        <v>291.60000000000002</v>
      </c>
      <c r="Y267" s="1355">
        <f t="shared" si="133"/>
        <v>76.573999999999998</v>
      </c>
      <c r="Z267" s="1355">
        <f t="shared" si="133"/>
        <v>17.3</v>
      </c>
      <c r="AA267" s="1355">
        <f t="shared" si="133"/>
        <v>289.29200000000003</v>
      </c>
      <c r="AB267" s="1355">
        <f t="shared" si="133"/>
        <v>60.1</v>
      </c>
      <c r="AC267" s="1355">
        <f t="shared" si="133"/>
        <v>147.78</v>
      </c>
      <c r="AD267" s="1355">
        <f t="shared" si="133"/>
        <v>0</v>
      </c>
      <c r="AE267" s="1355">
        <f t="shared" si="133"/>
        <v>314.04200000000003</v>
      </c>
      <c r="AF267" s="1357"/>
      <c r="AG267" s="101">
        <f t="shared" si="104"/>
        <v>3083.9</v>
      </c>
      <c r="AH267" s="101">
        <f t="shared" si="102"/>
        <v>2689.9</v>
      </c>
      <c r="AI267" s="101">
        <f t="shared" si="103"/>
        <v>2280.5599999999995</v>
      </c>
    </row>
    <row r="268" spans="1:35" s="102" customFormat="1" ht="18" x14ac:dyDescent="0.3">
      <c r="A268" s="1380" t="s">
        <v>29</v>
      </c>
      <c r="B268" s="1359">
        <f t="shared" ref="B268:E271" si="134">B274</f>
        <v>0</v>
      </c>
      <c r="C268" s="1359">
        <f t="shared" si="134"/>
        <v>0</v>
      </c>
      <c r="D268" s="1359">
        <f t="shared" si="134"/>
        <v>0</v>
      </c>
      <c r="E268" s="1359">
        <f t="shared" si="134"/>
        <v>0</v>
      </c>
      <c r="F268" s="1359" t="e">
        <f>E268/B268*100</f>
        <v>#DIV/0!</v>
      </c>
      <c r="G268" s="1359" t="e">
        <f>E268/C268*100</f>
        <v>#DIV/0!</v>
      </c>
      <c r="H268" s="1359">
        <f t="shared" ref="H268:P271" si="135">H274</f>
        <v>0</v>
      </c>
      <c r="I268" s="1359"/>
      <c r="J268" s="1359">
        <f t="shared" si="135"/>
        <v>0</v>
      </c>
      <c r="K268" s="1359"/>
      <c r="L268" s="1359">
        <f t="shared" si="135"/>
        <v>0</v>
      </c>
      <c r="M268" s="1359">
        <f t="shared" si="135"/>
        <v>0</v>
      </c>
      <c r="N268" s="1359">
        <f t="shared" si="135"/>
        <v>0</v>
      </c>
      <c r="O268" s="1359">
        <f>O274</f>
        <v>0</v>
      </c>
      <c r="P268" s="1359">
        <f t="shared" si="135"/>
        <v>0</v>
      </c>
      <c r="Q268" s="1359">
        <f t="shared" ref="Q268:AE268" si="136">Q274</f>
        <v>0</v>
      </c>
      <c r="R268" s="1359">
        <f t="shared" si="136"/>
        <v>0</v>
      </c>
      <c r="S268" s="1359">
        <f t="shared" si="136"/>
        <v>0</v>
      </c>
      <c r="T268" s="1359">
        <f t="shared" si="136"/>
        <v>0</v>
      </c>
      <c r="U268" s="1359">
        <f t="shared" si="136"/>
        <v>0</v>
      </c>
      <c r="V268" s="1359">
        <f t="shared" si="136"/>
        <v>0</v>
      </c>
      <c r="W268" s="1359">
        <f t="shared" si="136"/>
        <v>0</v>
      </c>
      <c r="X268" s="1359">
        <f t="shared" si="136"/>
        <v>0</v>
      </c>
      <c r="Y268" s="1359">
        <f t="shared" si="136"/>
        <v>0</v>
      </c>
      <c r="Z268" s="1359">
        <f t="shared" si="136"/>
        <v>0</v>
      </c>
      <c r="AA268" s="1359">
        <f t="shared" si="136"/>
        <v>0</v>
      </c>
      <c r="AB268" s="1359">
        <f t="shared" si="136"/>
        <v>0</v>
      </c>
      <c r="AC268" s="1359">
        <f t="shared" si="136"/>
        <v>0</v>
      </c>
      <c r="AD268" s="1359">
        <f t="shared" si="136"/>
        <v>0</v>
      </c>
      <c r="AE268" s="1359">
        <f t="shared" si="136"/>
        <v>0</v>
      </c>
      <c r="AF268" s="1357"/>
      <c r="AG268" s="101">
        <f t="shared" si="104"/>
        <v>0</v>
      </c>
      <c r="AH268" s="101">
        <f t="shared" si="102"/>
        <v>0</v>
      </c>
      <c r="AI268" s="101">
        <f t="shared" si="103"/>
        <v>0</v>
      </c>
    </row>
    <row r="269" spans="1:35" s="102" customFormat="1" ht="18" x14ac:dyDescent="0.3">
      <c r="A269" s="1380" t="s">
        <v>27</v>
      </c>
      <c r="B269" s="1359">
        <f t="shared" si="134"/>
        <v>456.48</v>
      </c>
      <c r="C269" s="1359">
        <f t="shared" si="134"/>
        <v>456.48</v>
      </c>
      <c r="D269" s="1359">
        <f t="shared" si="134"/>
        <v>716.48</v>
      </c>
      <c r="E269" s="1359">
        <f t="shared" si="134"/>
        <v>716.48</v>
      </c>
      <c r="F269" s="1359">
        <f>E269/B269*100</f>
        <v>156.95758850332984</v>
      </c>
      <c r="G269" s="1359">
        <f>E269/C269*100</f>
        <v>156.95758850332984</v>
      </c>
      <c r="H269" s="1359">
        <f t="shared" si="135"/>
        <v>0</v>
      </c>
      <c r="I269" s="1359"/>
      <c r="J269" s="1359">
        <f t="shared" si="135"/>
        <v>0</v>
      </c>
      <c r="K269" s="1359"/>
      <c r="L269" s="1359">
        <f t="shared" si="135"/>
        <v>0</v>
      </c>
      <c r="M269" s="1359">
        <f t="shared" si="135"/>
        <v>0</v>
      </c>
      <c r="N269" s="1359">
        <f t="shared" si="135"/>
        <v>42.7</v>
      </c>
      <c r="O269" s="1359">
        <f>O275</f>
        <v>42.7</v>
      </c>
      <c r="P269" s="1359">
        <f t="shared" si="135"/>
        <v>179.78</v>
      </c>
      <c r="Q269" s="1359">
        <f t="shared" ref="Q269:AE269" si="137">Q275</f>
        <v>163</v>
      </c>
      <c r="R269" s="1359">
        <f t="shared" si="137"/>
        <v>0</v>
      </c>
      <c r="S269" s="1359">
        <f t="shared" si="137"/>
        <v>16.78</v>
      </c>
      <c r="T269" s="1359">
        <f t="shared" si="137"/>
        <v>0</v>
      </c>
      <c r="U269" s="1359">
        <f t="shared" si="137"/>
        <v>0</v>
      </c>
      <c r="V269" s="1359">
        <f t="shared" si="137"/>
        <v>0</v>
      </c>
      <c r="W269" s="1359">
        <f t="shared" si="137"/>
        <v>100</v>
      </c>
      <c r="X269" s="1359">
        <f t="shared" si="137"/>
        <v>234</v>
      </c>
      <c r="Y269" s="1359">
        <f t="shared" si="137"/>
        <v>0</v>
      </c>
      <c r="Z269" s="1359">
        <f t="shared" si="137"/>
        <v>0</v>
      </c>
      <c r="AA269" s="1359">
        <f t="shared" si="137"/>
        <v>230.5</v>
      </c>
      <c r="AB269" s="1359">
        <f t="shared" si="137"/>
        <v>0</v>
      </c>
      <c r="AC269" s="1359">
        <f t="shared" si="137"/>
        <v>120.38</v>
      </c>
      <c r="AD269" s="1359">
        <f t="shared" si="137"/>
        <v>0</v>
      </c>
      <c r="AE269" s="1359">
        <f t="shared" si="137"/>
        <v>43.12</v>
      </c>
      <c r="AF269" s="1357"/>
      <c r="AG269" s="101">
        <f t="shared" si="104"/>
        <v>456.48</v>
      </c>
      <c r="AH269" s="101">
        <f t="shared" ref="AH269:AH283" si="138">H269+J269+L269+N269+P269+R269+T269</f>
        <v>222.48000000000002</v>
      </c>
      <c r="AI269" s="101">
        <f t="shared" ref="AI269:AI283" si="139">I269+K269+M269+O269+Q269+S269+U269</f>
        <v>222.48</v>
      </c>
    </row>
    <row r="270" spans="1:35" s="102" customFormat="1" ht="18" x14ac:dyDescent="0.3">
      <c r="A270" s="1380" t="s">
        <v>28</v>
      </c>
      <c r="B270" s="1359">
        <f t="shared" si="134"/>
        <v>1123.6999999999998</v>
      </c>
      <c r="C270" s="1359">
        <f t="shared" si="134"/>
        <v>1123.6999999999998</v>
      </c>
      <c r="D270" s="1359">
        <f t="shared" si="134"/>
        <v>1123.6979999999999</v>
      </c>
      <c r="E270" s="1359">
        <f t="shared" si="134"/>
        <v>1123.6979999999999</v>
      </c>
      <c r="F270" s="1359">
        <f>E270/B270*100</f>
        <v>99.999822016552457</v>
      </c>
      <c r="G270" s="1359">
        <f>E270/C270*100</f>
        <v>99.999822016552457</v>
      </c>
      <c r="H270" s="1359">
        <f t="shared" si="135"/>
        <v>0</v>
      </c>
      <c r="I270" s="1359"/>
      <c r="J270" s="1359">
        <f t="shared" si="135"/>
        <v>63.5</v>
      </c>
      <c r="K270" s="1359"/>
      <c r="L270" s="1359">
        <f t="shared" si="135"/>
        <v>685.84</v>
      </c>
      <c r="M270" s="1359">
        <f t="shared" si="135"/>
        <v>336.56</v>
      </c>
      <c r="N270" s="1359">
        <f t="shared" si="135"/>
        <v>155.16</v>
      </c>
      <c r="O270" s="1359">
        <f>O276</f>
        <v>25</v>
      </c>
      <c r="P270" s="1359">
        <f t="shared" si="135"/>
        <v>43.4</v>
      </c>
      <c r="Q270" s="1359">
        <f t="shared" ref="Q270:AE270" si="140">Q276</f>
        <v>133.19999999999999</v>
      </c>
      <c r="R270" s="1359">
        <f t="shared" si="140"/>
        <v>0</v>
      </c>
      <c r="S270" s="1359">
        <f t="shared" si="140"/>
        <v>29.4</v>
      </c>
      <c r="T270" s="1359">
        <f t="shared" si="140"/>
        <v>15.8</v>
      </c>
      <c r="U270" s="1359">
        <f t="shared" si="140"/>
        <v>30.2</v>
      </c>
      <c r="V270" s="1359">
        <f t="shared" si="140"/>
        <v>25</v>
      </c>
      <c r="W270" s="1359">
        <f t="shared" si="140"/>
        <v>135.65</v>
      </c>
      <c r="X270" s="1359">
        <f t="shared" si="140"/>
        <v>57.6</v>
      </c>
      <c r="Y270" s="1359">
        <f t="shared" si="140"/>
        <v>76.573999999999998</v>
      </c>
      <c r="Z270" s="1359">
        <f t="shared" si="140"/>
        <v>17.3</v>
      </c>
      <c r="AA270" s="1359">
        <f t="shared" si="140"/>
        <v>58.792000000000002</v>
      </c>
      <c r="AB270" s="1359">
        <f t="shared" si="140"/>
        <v>60.1</v>
      </c>
      <c r="AC270" s="1359">
        <f t="shared" si="140"/>
        <v>27.4</v>
      </c>
      <c r="AD270" s="1359">
        <f t="shared" si="140"/>
        <v>0</v>
      </c>
      <c r="AE270" s="1359">
        <f t="shared" si="140"/>
        <v>270.92200000000003</v>
      </c>
      <c r="AF270" s="1357"/>
      <c r="AG270" s="101">
        <f t="shared" ref="AG270:AG282" si="141">H270+J270+L270+N270+P270+R270+T270+V270+X270+Z270+AB270+AD270</f>
        <v>1123.6999999999998</v>
      </c>
      <c r="AH270" s="101">
        <f t="shared" si="138"/>
        <v>963.69999999999993</v>
      </c>
      <c r="AI270" s="101">
        <f t="shared" si="139"/>
        <v>554.36</v>
      </c>
    </row>
    <row r="271" spans="1:35" s="102" customFormat="1" ht="18" x14ac:dyDescent="0.3">
      <c r="A271" s="1380" t="s">
        <v>30</v>
      </c>
      <c r="B271" s="1359">
        <f t="shared" si="134"/>
        <v>1503.72</v>
      </c>
      <c r="C271" s="1359">
        <f t="shared" si="134"/>
        <v>1503.72</v>
      </c>
      <c r="D271" s="1359">
        <f t="shared" si="134"/>
        <v>1503.72</v>
      </c>
      <c r="E271" s="1359">
        <f t="shared" si="134"/>
        <v>1503.72</v>
      </c>
      <c r="F271" s="1359">
        <f>E271/B271*100</f>
        <v>100</v>
      </c>
      <c r="G271" s="1359">
        <f>E271/C271*100</f>
        <v>100</v>
      </c>
      <c r="H271" s="1359">
        <f t="shared" si="135"/>
        <v>0</v>
      </c>
      <c r="I271" s="1359"/>
      <c r="J271" s="1359">
        <f t="shared" si="135"/>
        <v>0</v>
      </c>
      <c r="K271" s="1359"/>
      <c r="L271" s="1359">
        <f t="shared" si="135"/>
        <v>1503.72</v>
      </c>
      <c r="M271" s="1359">
        <f t="shared" si="135"/>
        <v>1503.72</v>
      </c>
      <c r="N271" s="1359">
        <f t="shared" si="135"/>
        <v>0</v>
      </c>
      <c r="O271" s="1359">
        <f>O277</f>
        <v>0</v>
      </c>
      <c r="P271" s="1359">
        <f t="shared" si="135"/>
        <v>0</v>
      </c>
      <c r="Q271" s="1359">
        <f t="shared" ref="Q271:AE271" si="142">Q277</f>
        <v>0</v>
      </c>
      <c r="R271" s="1359">
        <f t="shared" si="142"/>
        <v>0</v>
      </c>
      <c r="S271" s="1359">
        <f t="shared" si="142"/>
        <v>0</v>
      </c>
      <c r="T271" s="1359">
        <f t="shared" si="142"/>
        <v>0</v>
      </c>
      <c r="U271" s="1359">
        <f t="shared" si="142"/>
        <v>0</v>
      </c>
      <c r="V271" s="1359">
        <f t="shared" si="142"/>
        <v>0</v>
      </c>
      <c r="W271" s="1359">
        <f t="shared" si="142"/>
        <v>0</v>
      </c>
      <c r="X271" s="1359">
        <f t="shared" si="142"/>
        <v>0</v>
      </c>
      <c r="Y271" s="1359">
        <f t="shared" si="142"/>
        <v>0</v>
      </c>
      <c r="Z271" s="1359">
        <f t="shared" si="142"/>
        <v>0</v>
      </c>
      <c r="AA271" s="1359">
        <f t="shared" si="142"/>
        <v>0</v>
      </c>
      <c r="AB271" s="1359">
        <f t="shared" si="142"/>
        <v>0</v>
      </c>
      <c r="AC271" s="1359">
        <f t="shared" si="142"/>
        <v>0</v>
      </c>
      <c r="AD271" s="1359">
        <f t="shared" si="142"/>
        <v>0</v>
      </c>
      <c r="AE271" s="1359">
        <f t="shared" si="142"/>
        <v>0</v>
      </c>
      <c r="AF271" s="1357"/>
      <c r="AG271" s="101">
        <f t="shared" si="141"/>
        <v>1503.72</v>
      </c>
      <c r="AH271" s="101">
        <f t="shared" si="138"/>
        <v>1503.72</v>
      </c>
      <c r="AI271" s="101">
        <f t="shared" si="139"/>
        <v>1503.72</v>
      </c>
    </row>
    <row r="272" spans="1:35" s="102" customFormat="1" ht="37.5" customHeight="1" x14ac:dyDescent="0.3">
      <c r="A272" s="86" t="s">
        <v>168</v>
      </c>
      <c r="B272" s="1311"/>
      <c r="C272" s="1311"/>
      <c r="D272" s="1311"/>
      <c r="E272" s="1311"/>
      <c r="F272" s="1311"/>
      <c r="G272" s="1311"/>
      <c r="H272" s="1340"/>
      <c r="I272" s="1340"/>
      <c r="J272" s="1340"/>
      <c r="K272" s="1340"/>
      <c r="L272" s="1340"/>
      <c r="M272" s="1340"/>
      <c r="N272" s="1340"/>
      <c r="O272" s="1340"/>
      <c r="P272" s="1340"/>
      <c r="Q272" s="1340"/>
      <c r="R272" s="1340"/>
      <c r="S272" s="1340"/>
      <c r="T272" s="1340"/>
      <c r="U272" s="1340"/>
      <c r="V272" s="1340"/>
      <c r="W272" s="1340"/>
      <c r="X272" s="1340"/>
      <c r="Y272" s="1340"/>
      <c r="Z272" s="1340"/>
      <c r="AA272" s="1340"/>
      <c r="AB272" s="1340"/>
      <c r="AC272" s="1340"/>
      <c r="AD272" s="1340"/>
      <c r="AE272" s="1340"/>
      <c r="AF272" s="1357"/>
      <c r="AG272" s="101">
        <f t="shared" si="141"/>
        <v>0</v>
      </c>
      <c r="AH272" s="101">
        <f t="shared" si="138"/>
        <v>0</v>
      </c>
      <c r="AI272" s="101">
        <f t="shared" si="139"/>
        <v>0</v>
      </c>
    </row>
    <row r="273" spans="1:43" s="102" customFormat="1" ht="17.399999999999999" x14ac:dyDescent="0.3">
      <c r="A273" s="1348" t="s">
        <v>26</v>
      </c>
      <c r="B273" s="1336">
        <f>B275+B277+B276</f>
        <v>3083.8999999999996</v>
      </c>
      <c r="C273" s="1336">
        <f t="shared" ref="C273:E273" si="143">C275+C277+C276</f>
        <v>3083.8999999999996</v>
      </c>
      <c r="D273" s="1336">
        <f t="shared" si="143"/>
        <v>3343.8979999999997</v>
      </c>
      <c r="E273" s="1336">
        <f t="shared" si="143"/>
        <v>3343.8979999999997</v>
      </c>
      <c r="F273" s="1361">
        <f t="shared" ref="F273:F282" si="144">E273/B273*100</f>
        <v>108.43081811991311</v>
      </c>
      <c r="G273" s="1361">
        <f t="shared" ref="G273:G282" si="145">E273/C273*100</f>
        <v>108.43081811991311</v>
      </c>
      <c r="H273" s="1337">
        <f>H274+H275+H276</f>
        <v>0</v>
      </c>
      <c r="I273" s="1337"/>
      <c r="J273" s="1337">
        <f>J274+J275+J276</f>
        <v>63.5</v>
      </c>
      <c r="K273" s="1337"/>
      <c r="L273" s="1337">
        <f>L274+L277+L276</f>
        <v>2189.56</v>
      </c>
      <c r="M273" s="1337">
        <f>M274+M277+M276</f>
        <v>1840.28</v>
      </c>
      <c r="N273" s="1337">
        <f>N276+N275</f>
        <v>197.86</v>
      </c>
      <c r="O273" s="1337">
        <f>O276+O275</f>
        <v>67.7</v>
      </c>
      <c r="P273" s="1337">
        <f>P276+P275</f>
        <v>223.18</v>
      </c>
      <c r="Q273" s="1337">
        <f>Q276+Q275</f>
        <v>296.2</v>
      </c>
      <c r="R273" s="1337">
        <f t="shared" ref="R273:Z273" si="146">R274+R275+R276</f>
        <v>0</v>
      </c>
      <c r="S273" s="1337">
        <f>S274+S275+S276</f>
        <v>46.18</v>
      </c>
      <c r="T273" s="1337">
        <f t="shared" si="146"/>
        <v>15.8</v>
      </c>
      <c r="U273" s="1337">
        <f>U274+U275+U276</f>
        <v>30.2</v>
      </c>
      <c r="V273" s="1337">
        <f>V274+V275+V276</f>
        <v>25</v>
      </c>
      <c r="W273" s="1337">
        <f>W274+W275+W276</f>
        <v>235.65</v>
      </c>
      <c r="X273" s="1337">
        <f t="shared" si="146"/>
        <v>291.60000000000002</v>
      </c>
      <c r="Y273" s="1337">
        <f t="shared" si="146"/>
        <v>76.573999999999998</v>
      </c>
      <c r="Z273" s="1337">
        <f t="shared" si="146"/>
        <v>17.3</v>
      </c>
      <c r="AA273" s="1337">
        <f>AA274+AA275+AA276</f>
        <v>289.29200000000003</v>
      </c>
      <c r="AB273" s="1337">
        <f>AB276</f>
        <v>60.1</v>
      </c>
      <c r="AC273" s="1337">
        <f>AC276</f>
        <v>27.4</v>
      </c>
      <c r="AD273" s="1337">
        <f>AD274+AD275+AD276</f>
        <v>0</v>
      </c>
      <c r="AE273" s="1337">
        <f>AE274+AE275+AE276</f>
        <v>314.04200000000003</v>
      </c>
      <c r="AF273" s="1357"/>
      <c r="AG273" s="101">
        <f t="shared" si="141"/>
        <v>3083.9</v>
      </c>
      <c r="AH273" s="101">
        <f t="shared" si="138"/>
        <v>2689.9</v>
      </c>
      <c r="AI273" s="101">
        <f t="shared" si="139"/>
        <v>2280.5599999999995</v>
      </c>
    </row>
    <row r="274" spans="1:43" s="102" customFormat="1" ht="18" x14ac:dyDescent="0.3">
      <c r="A274" s="389" t="s">
        <v>29</v>
      </c>
      <c r="B274" s="1311">
        <f>H274+J274+L274+N274+P274+R274+T274+V274+X274+Z274+AB274+AD274</f>
        <v>0</v>
      </c>
      <c r="C274" s="1311">
        <f t="shared" ref="C274:C277" si="147">H274+J274+L274+N274+P274+R274+T274+V274+X274+Z274+AB274+AD274</f>
        <v>0</v>
      </c>
      <c r="D274" s="1311">
        <v>0</v>
      </c>
      <c r="E274" s="1311">
        <f t="shared" ref="E274:E277" si="148">I274+K274+M274+O274+Q274+S274+U274+W274+Y274+AA274+AC274+AE274</f>
        <v>0</v>
      </c>
      <c r="F274" s="1370" t="e">
        <f t="shared" si="144"/>
        <v>#DIV/0!</v>
      </c>
      <c r="G274" s="1370" t="e">
        <f t="shared" si="145"/>
        <v>#DIV/0!</v>
      </c>
      <c r="H274" s="1340"/>
      <c r="I274" s="1340"/>
      <c r="J274" s="1340"/>
      <c r="K274" s="1340"/>
      <c r="L274" s="1340"/>
      <c r="M274" s="1340"/>
      <c r="N274" s="1340"/>
      <c r="O274" s="1340"/>
      <c r="P274" s="1340"/>
      <c r="Q274" s="1340"/>
      <c r="R274" s="1340"/>
      <c r="S274" s="1340"/>
      <c r="T274" s="1340"/>
      <c r="U274" s="1340"/>
      <c r="V274" s="1340"/>
      <c r="W274" s="1340"/>
      <c r="X274" s="1340"/>
      <c r="Y274" s="1340"/>
      <c r="Z274" s="1340"/>
      <c r="AA274" s="1340"/>
      <c r="AB274" s="1340"/>
      <c r="AC274" s="1340"/>
      <c r="AD274" s="1340"/>
      <c r="AE274" s="1340"/>
      <c r="AF274" s="1357"/>
      <c r="AG274" s="101">
        <f t="shared" si="141"/>
        <v>0</v>
      </c>
      <c r="AH274" s="101">
        <f t="shared" si="138"/>
        <v>0</v>
      </c>
      <c r="AI274" s="101">
        <f t="shared" si="139"/>
        <v>0</v>
      </c>
    </row>
    <row r="275" spans="1:43" s="102" customFormat="1" ht="18" x14ac:dyDescent="0.3">
      <c r="A275" s="1221" t="s">
        <v>27</v>
      </c>
      <c r="B275" s="1480">
        <f>H275+J275+L275+N275+P275+R275+T275+V275+X275+Z275+AB275+AD275</f>
        <v>456.48</v>
      </c>
      <c r="C275" s="1480">
        <f t="shared" si="147"/>
        <v>456.48</v>
      </c>
      <c r="D275" s="1480">
        <f>E275</f>
        <v>716.48</v>
      </c>
      <c r="E275" s="1480">
        <f t="shared" si="148"/>
        <v>716.48</v>
      </c>
      <c r="F275" s="1381">
        <f t="shared" si="144"/>
        <v>156.95758850332984</v>
      </c>
      <c r="G275" s="1381">
        <f t="shared" si="145"/>
        <v>156.95758850332984</v>
      </c>
      <c r="H275" s="1340"/>
      <c r="I275" s="1340"/>
      <c r="J275" s="1340"/>
      <c r="K275" s="1340"/>
      <c r="L275" s="1340"/>
      <c r="M275" s="1340"/>
      <c r="N275" s="1340">
        <v>42.7</v>
      </c>
      <c r="O275" s="1340">
        <v>42.7</v>
      </c>
      <c r="P275" s="1340">
        <v>179.78</v>
      </c>
      <c r="Q275" s="1340">
        <v>163</v>
      </c>
      <c r="R275" s="1340"/>
      <c r="S275" s="1340">
        <v>16.78</v>
      </c>
      <c r="T275" s="1340"/>
      <c r="U275" s="1340"/>
      <c r="V275" s="1340">
        <v>0</v>
      </c>
      <c r="W275" s="1340">
        <v>100</v>
      </c>
      <c r="X275" s="1340">
        <v>234</v>
      </c>
      <c r="Y275" s="1340">
        <v>0</v>
      </c>
      <c r="Z275" s="1340">
        <v>0</v>
      </c>
      <c r="AA275" s="1340">
        <v>230.5</v>
      </c>
      <c r="AB275" s="1340"/>
      <c r="AC275" s="1340">
        <v>120.38</v>
      </c>
      <c r="AD275" s="1340"/>
      <c r="AE275" s="1340">
        <v>43.12</v>
      </c>
      <c r="AF275" s="1307"/>
      <c r="AG275" s="101">
        <f t="shared" si="141"/>
        <v>456.48</v>
      </c>
      <c r="AH275" s="101">
        <f t="shared" si="138"/>
        <v>222.48000000000002</v>
      </c>
      <c r="AI275" s="101">
        <f t="shared" si="139"/>
        <v>222.48</v>
      </c>
    </row>
    <row r="276" spans="1:43" s="102" customFormat="1" ht="18" x14ac:dyDescent="0.3">
      <c r="A276" s="1221" t="s">
        <v>28</v>
      </c>
      <c r="B276" s="1311">
        <f>H276+J276+L276+N276+P276+R276+T276+V276+X276+Z276+AB276+AD276</f>
        <v>1123.6999999999998</v>
      </c>
      <c r="C276" s="1311">
        <f t="shared" si="147"/>
        <v>1123.6999999999998</v>
      </c>
      <c r="D276" s="1311">
        <f>E276</f>
        <v>1123.6979999999999</v>
      </c>
      <c r="E276" s="1311">
        <f t="shared" si="148"/>
        <v>1123.6979999999999</v>
      </c>
      <c r="F276" s="1381">
        <f t="shared" si="144"/>
        <v>99.999822016552457</v>
      </c>
      <c r="G276" s="1381">
        <f t="shared" si="145"/>
        <v>99.999822016552457</v>
      </c>
      <c r="H276" s="1340"/>
      <c r="I276" s="1340"/>
      <c r="J276" s="1340">
        <v>63.5</v>
      </c>
      <c r="K276" s="1340"/>
      <c r="L276" s="1340">
        <v>685.84</v>
      </c>
      <c r="M276" s="1340">
        <v>336.56</v>
      </c>
      <c r="N276" s="1340">
        <f>155.16</f>
        <v>155.16</v>
      </c>
      <c r="O276" s="1340">
        <v>25</v>
      </c>
      <c r="P276" s="1340">
        <f>43.4</f>
        <v>43.4</v>
      </c>
      <c r="Q276" s="1340">
        <v>133.19999999999999</v>
      </c>
      <c r="R276" s="1340"/>
      <c r="S276" s="1340">
        <v>29.4</v>
      </c>
      <c r="T276" s="1340">
        <v>15.8</v>
      </c>
      <c r="U276" s="1340">
        <v>30.2</v>
      </c>
      <c r="V276" s="1340">
        <v>25</v>
      </c>
      <c r="W276" s="1340">
        <v>135.65</v>
      </c>
      <c r="X276" s="1340">
        <v>57.6</v>
      </c>
      <c r="Y276" s="1340">
        <v>76.573999999999998</v>
      </c>
      <c r="Z276" s="1340">
        <v>17.3</v>
      </c>
      <c r="AA276" s="1340">
        <v>58.792000000000002</v>
      </c>
      <c r="AB276" s="1340">
        <v>60.1</v>
      </c>
      <c r="AC276" s="1340">
        <v>27.4</v>
      </c>
      <c r="AD276" s="1340"/>
      <c r="AE276" s="1340">
        <v>270.92200000000003</v>
      </c>
      <c r="AF276" s="1307"/>
      <c r="AG276" s="101">
        <f t="shared" si="141"/>
        <v>1123.6999999999998</v>
      </c>
      <c r="AH276" s="101">
        <f t="shared" si="138"/>
        <v>963.69999999999993</v>
      </c>
      <c r="AI276" s="101">
        <f t="shared" si="139"/>
        <v>554.36</v>
      </c>
      <c r="AJ276" s="102">
        <v>57.6</v>
      </c>
      <c r="AK276" s="102">
        <v>0</v>
      </c>
      <c r="AL276" s="102">
        <v>17.3</v>
      </c>
      <c r="AM276" s="102">
        <v>0</v>
      </c>
      <c r="AN276" s="102">
        <v>60.1</v>
      </c>
      <c r="AO276" s="102">
        <v>0</v>
      </c>
      <c r="AP276" s="102">
        <v>0</v>
      </c>
      <c r="AQ276" s="102">
        <v>0</v>
      </c>
    </row>
    <row r="277" spans="1:43" s="102" customFormat="1" ht="18" x14ac:dyDescent="0.3">
      <c r="A277" s="86" t="s">
        <v>30</v>
      </c>
      <c r="B277" s="1311">
        <f>H277+J277+L277+N277+P277+R277+T277+V277+X277+Z277+AB277+AD277</f>
        <v>1503.72</v>
      </c>
      <c r="C277" s="1311">
        <f t="shared" si="147"/>
        <v>1503.72</v>
      </c>
      <c r="D277" s="1311">
        <f>E277</f>
        <v>1503.72</v>
      </c>
      <c r="E277" s="1311">
        <f t="shared" si="148"/>
        <v>1503.72</v>
      </c>
      <c r="F277" s="1381">
        <f t="shared" si="144"/>
        <v>100</v>
      </c>
      <c r="G277" s="1381">
        <f t="shared" si="145"/>
        <v>100</v>
      </c>
      <c r="H277" s="1340"/>
      <c r="I277" s="1340"/>
      <c r="J277" s="1340"/>
      <c r="K277" s="1340"/>
      <c r="L277" s="1340">
        <v>1503.72</v>
      </c>
      <c r="M277" s="1340">
        <v>1503.72</v>
      </c>
      <c r="N277" s="1340"/>
      <c r="O277" s="1340"/>
      <c r="P277" s="1340"/>
      <c r="Q277" s="1340"/>
      <c r="R277" s="1340"/>
      <c r="S277" s="1340"/>
      <c r="T277" s="1340"/>
      <c r="U277" s="1340"/>
      <c r="V277" s="1340"/>
      <c r="W277" s="1340"/>
      <c r="X277" s="1340"/>
      <c r="Y277" s="1340"/>
      <c r="Z277" s="1340"/>
      <c r="AA277" s="1340"/>
      <c r="AB277" s="1340"/>
      <c r="AC277" s="1340"/>
      <c r="AD277" s="1340"/>
      <c r="AE277" s="1340"/>
      <c r="AF277" s="1307"/>
      <c r="AG277" s="101">
        <f t="shared" si="141"/>
        <v>1503.72</v>
      </c>
      <c r="AH277" s="101">
        <f t="shared" si="138"/>
        <v>1503.72</v>
      </c>
      <c r="AI277" s="101">
        <f t="shared" si="139"/>
        <v>1503.72</v>
      </c>
    </row>
    <row r="278" spans="1:43" s="111" customFormat="1" ht="21" customHeight="1" x14ac:dyDescent="0.3">
      <c r="A278" s="1382" t="s">
        <v>169</v>
      </c>
      <c r="B278" s="1383">
        <f>B279+B280+B281+B283</f>
        <v>324827.23249999998</v>
      </c>
      <c r="C278" s="1383">
        <f>C279+C280+C281+C283</f>
        <v>324827.23249999998</v>
      </c>
      <c r="D278" s="1383">
        <f>D279+D280+D281+D283</f>
        <v>308553.17246000003</v>
      </c>
      <c r="E278" s="1383">
        <f>E279+E280+E281+E283</f>
        <v>308616.63245999999</v>
      </c>
      <c r="F278" s="1383">
        <f t="shared" si="144"/>
        <v>95.009470137329075</v>
      </c>
      <c r="G278" s="1383">
        <f t="shared" si="145"/>
        <v>95.009470137329075</v>
      </c>
      <c r="H278" s="1383">
        <f t="shared" ref="H278:AE278" si="149">H279+H280+H281+H283</f>
        <v>15667.245630000001</v>
      </c>
      <c r="I278" s="1383">
        <f t="shared" si="149"/>
        <v>9780.2278200000001</v>
      </c>
      <c r="J278" s="1383">
        <f t="shared" si="149"/>
        <v>27107.971999999998</v>
      </c>
      <c r="K278" s="1383">
        <f t="shared" si="149"/>
        <v>26143.128000000004</v>
      </c>
      <c r="L278" s="1383">
        <f t="shared" si="149"/>
        <v>32711.605000000003</v>
      </c>
      <c r="M278" s="1383">
        <f t="shared" si="149"/>
        <v>24970.006000000005</v>
      </c>
      <c r="N278" s="1383">
        <f t="shared" si="149"/>
        <v>39493.060900000004</v>
      </c>
      <c r="O278" s="1383">
        <f t="shared" si="149"/>
        <v>33162.300999999999</v>
      </c>
      <c r="P278" s="1383">
        <f t="shared" si="149"/>
        <v>23108.767660000001</v>
      </c>
      <c r="Q278" s="1383">
        <f t="shared" si="149"/>
        <v>26097.478000000006</v>
      </c>
      <c r="R278" s="1383">
        <f t="shared" si="149"/>
        <v>32438.450139999997</v>
      </c>
      <c r="S278" s="1383">
        <f>S279+S280+S281+S283</f>
        <v>31994.028000000002</v>
      </c>
      <c r="T278" s="1383">
        <f t="shared" si="149"/>
        <v>33350.114529999999</v>
      </c>
      <c r="U278" s="1383">
        <f t="shared" si="149"/>
        <v>32755.119999999999</v>
      </c>
      <c r="V278" s="1383">
        <f t="shared" si="149"/>
        <v>26356.634359999996</v>
      </c>
      <c r="W278" s="1383">
        <f t="shared" si="149"/>
        <v>18322.958459999998</v>
      </c>
      <c r="X278" s="1383">
        <f t="shared" si="149"/>
        <v>23202.527999999995</v>
      </c>
      <c r="Y278" s="1383">
        <f t="shared" si="149"/>
        <v>21999.127869999997</v>
      </c>
      <c r="Z278" s="1383">
        <f t="shared" si="149"/>
        <v>25961.314999999999</v>
      </c>
      <c r="AA278" s="1383">
        <f t="shared" si="149"/>
        <v>24557.637309999998</v>
      </c>
      <c r="AB278" s="1383">
        <f t="shared" si="149"/>
        <v>19266.274999999998</v>
      </c>
      <c r="AC278" s="1383">
        <f t="shared" si="149"/>
        <v>18378.441999999999</v>
      </c>
      <c r="AD278" s="1383">
        <f t="shared" si="149"/>
        <v>25707.144279999997</v>
      </c>
      <c r="AE278" s="1383">
        <f t="shared" si="149"/>
        <v>39596.5</v>
      </c>
      <c r="AF278" s="1384"/>
      <c r="AG278" s="101">
        <f t="shared" si="141"/>
        <v>324371.11250000005</v>
      </c>
      <c r="AH278" s="101">
        <f t="shared" si="138"/>
        <v>203877.21586000003</v>
      </c>
      <c r="AI278" s="101">
        <f t="shared" si="139"/>
        <v>184902.28881999999</v>
      </c>
    </row>
    <row r="279" spans="1:43" s="112" customFormat="1" ht="18" customHeight="1" x14ac:dyDescent="0.3">
      <c r="A279" s="1385" t="s">
        <v>29</v>
      </c>
      <c r="B279" s="1386">
        <f t="shared" ref="B279:E279" si="150">B260+B248+B224+B186+B149+B88+B52+B14</f>
        <v>77.3</v>
      </c>
      <c r="C279" s="1386">
        <f>C260+C248+C224+C186+C149+C88+C52+C14</f>
        <v>77.3</v>
      </c>
      <c r="D279" s="1386">
        <f t="shared" si="150"/>
        <v>77.3</v>
      </c>
      <c r="E279" s="1386">
        <f t="shared" si="150"/>
        <v>77.3</v>
      </c>
      <c r="F279" s="1386">
        <f t="shared" si="144"/>
        <v>100</v>
      </c>
      <c r="G279" s="1386">
        <f t="shared" si="145"/>
        <v>100</v>
      </c>
      <c r="H279" s="1386">
        <f t="shared" ref="H279:AE280" si="151">H260+H248+H224+H186+H149+H88+H52+H14</f>
        <v>0</v>
      </c>
      <c r="I279" s="1386">
        <f t="shared" si="151"/>
        <v>0</v>
      </c>
      <c r="J279" s="1386">
        <f t="shared" si="151"/>
        <v>0</v>
      </c>
      <c r="K279" s="1386">
        <f t="shared" si="151"/>
        <v>0</v>
      </c>
      <c r="L279" s="1386">
        <f t="shared" si="151"/>
        <v>0</v>
      </c>
      <c r="M279" s="1386">
        <f t="shared" si="151"/>
        <v>0</v>
      </c>
      <c r="N279" s="1386">
        <f t="shared" si="151"/>
        <v>0</v>
      </c>
      <c r="O279" s="1386">
        <f t="shared" si="151"/>
        <v>0</v>
      </c>
      <c r="P279" s="1386">
        <f t="shared" si="151"/>
        <v>0</v>
      </c>
      <c r="Q279" s="1386">
        <f t="shared" si="151"/>
        <v>0</v>
      </c>
      <c r="R279" s="1386">
        <f t="shared" si="151"/>
        <v>0</v>
      </c>
      <c r="S279" s="1386">
        <f t="shared" si="151"/>
        <v>0</v>
      </c>
      <c r="T279" s="1386">
        <f t="shared" si="151"/>
        <v>0</v>
      </c>
      <c r="U279" s="1386">
        <f t="shared" si="151"/>
        <v>0</v>
      </c>
      <c r="V279" s="1386">
        <f t="shared" si="151"/>
        <v>0</v>
      </c>
      <c r="W279" s="1386">
        <f t="shared" si="151"/>
        <v>0</v>
      </c>
      <c r="X279" s="1386">
        <f t="shared" si="151"/>
        <v>0</v>
      </c>
      <c r="Y279" s="1386">
        <f t="shared" si="151"/>
        <v>0</v>
      </c>
      <c r="Z279" s="1386">
        <f t="shared" si="151"/>
        <v>0</v>
      </c>
      <c r="AA279" s="1386">
        <f t="shared" si="151"/>
        <v>0</v>
      </c>
      <c r="AB279" s="1386">
        <f t="shared" si="151"/>
        <v>0</v>
      </c>
      <c r="AC279" s="1386">
        <f t="shared" si="151"/>
        <v>0</v>
      </c>
      <c r="AD279" s="1386">
        <f t="shared" si="151"/>
        <v>77.3</v>
      </c>
      <c r="AE279" s="1386">
        <f t="shared" si="151"/>
        <v>77.3</v>
      </c>
      <c r="AF279" s="1387"/>
      <c r="AG279" s="101">
        <f t="shared" si="141"/>
        <v>77.3</v>
      </c>
      <c r="AH279" s="101">
        <f t="shared" si="138"/>
        <v>0</v>
      </c>
      <c r="AI279" s="101">
        <f t="shared" si="139"/>
        <v>0</v>
      </c>
    </row>
    <row r="280" spans="1:43" s="112" customFormat="1" ht="18" x14ac:dyDescent="0.3">
      <c r="A280" s="1385" t="s">
        <v>27</v>
      </c>
      <c r="B280" s="1386">
        <f>B261+B249+B225+B187+B150+B89+B53+B15+B275</f>
        <v>1264.14761</v>
      </c>
      <c r="C280" s="1386">
        <f>C261+C249+C225+C187+C150+C89+C53+C15+C269</f>
        <v>1264.14761</v>
      </c>
      <c r="D280" s="1386">
        <f>D261+D249+D225+D187+D150+D89+D53+D15+D269</f>
        <v>1524.1550000000002</v>
      </c>
      <c r="E280" s="1386">
        <f>E261+E249+E225+E187+E150+E89+E53+E15+E269</f>
        <v>1524.1550000000002</v>
      </c>
      <c r="F280" s="1386">
        <f t="shared" si="144"/>
        <v>120.56780299572772</v>
      </c>
      <c r="G280" s="1386">
        <f t="shared" si="145"/>
        <v>120.56780299572772</v>
      </c>
      <c r="H280" s="1386">
        <f t="shared" si="151"/>
        <v>0</v>
      </c>
      <c r="I280" s="1386">
        <f t="shared" si="151"/>
        <v>0</v>
      </c>
      <c r="J280" s="1386">
        <f t="shared" si="151"/>
        <v>0</v>
      </c>
      <c r="K280" s="1386">
        <f t="shared" si="151"/>
        <v>0</v>
      </c>
      <c r="L280" s="1386">
        <f t="shared" si="151"/>
        <v>0</v>
      </c>
      <c r="M280" s="1386">
        <f t="shared" si="151"/>
        <v>0</v>
      </c>
      <c r="N280" s="1386">
        <f>N261+N249+N225+N187+N150+N89+N53+N15+N275</f>
        <v>51.817000000000007</v>
      </c>
      <c r="O280" s="1386">
        <f>O261+O249+O225+O187+O150+O89+O53+O15+O275</f>
        <v>51.817000000000007</v>
      </c>
      <c r="P280" s="1386">
        <f>P261+P249+P225+P187+P150+P89+P53+P15+P275</f>
        <v>467.73299999999995</v>
      </c>
      <c r="Q280" s="1386">
        <f>Q261+Q249+Q225+Q187+Q150+Q89+Q53+Q15+Q275</f>
        <v>450.95299999999997</v>
      </c>
      <c r="R280" s="1386">
        <f t="shared" si="151"/>
        <v>9.1170000000000009</v>
      </c>
      <c r="S280" s="1386">
        <f>S261+S249+S225+S187+S150+S89+S53+S15+S275</f>
        <v>25.9</v>
      </c>
      <c r="T280" s="1386">
        <f t="shared" si="151"/>
        <v>9.1170000000000009</v>
      </c>
      <c r="U280" s="1386">
        <f t="shared" si="151"/>
        <v>9.1170000000000009</v>
      </c>
      <c r="V280" s="1386">
        <f t="shared" si="151"/>
        <v>9.1170000000000009</v>
      </c>
      <c r="W280" s="1386">
        <f t="shared" si="151"/>
        <v>9.1199999999999992</v>
      </c>
      <c r="X280" s="1386">
        <f>X261+X249+X225+X187+X150+X89+X53+X15</f>
        <v>55.581000000000003</v>
      </c>
      <c r="Y280" s="1386">
        <f t="shared" si="151"/>
        <v>55.581000000000003</v>
      </c>
      <c r="Z280" s="1386">
        <f t="shared" si="151"/>
        <v>9.1170000000000009</v>
      </c>
      <c r="AA280" s="1386">
        <f t="shared" si="151"/>
        <v>9.1170000000000009</v>
      </c>
      <c r="AB280" s="1386">
        <f t="shared" si="151"/>
        <v>9.1170000000000009</v>
      </c>
      <c r="AC280" s="1386">
        <f t="shared" si="151"/>
        <v>9.1199999999999992</v>
      </c>
      <c r="AD280" s="1386">
        <f t="shared" si="151"/>
        <v>187.31161</v>
      </c>
      <c r="AE280" s="1386">
        <f t="shared" si="151"/>
        <v>187.31</v>
      </c>
      <c r="AF280" s="1387"/>
      <c r="AG280" s="101">
        <f>H280+J280+L280+N280+P280+R280+T280+V280+X280+Z280+AB280+AD280</f>
        <v>808.02760999999975</v>
      </c>
      <c r="AH280" s="101">
        <f t="shared" si="138"/>
        <v>537.78399999999988</v>
      </c>
      <c r="AI280" s="101">
        <f t="shared" si="139"/>
        <v>537.78699999999992</v>
      </c>
    </row>
    <row r="281" spans="1:43" s="112" customFormat="1" ht="18" x14ac:dyDescent="0.3">
      <c r="A281" s="1385" t="s">
        <v>28</v>
      </c>
      <c r="B281" s="1386">
        <f>B262+B250+B226+B188+B151+B90+B54+B16+B276</f>
        <v>321982.06489000004</v>
      </c>
      <c r="C281" s="1386">
        <f>C262+C250+C226+C188+C151+C90+C54+C16+C276</f>
        <v>321982.06489000004</v>
      </c>
      <c r="D281" s="1386">
        <f>D262+D250+D226+D188+D151+D90+D54+D16+D276</f>
        <v>305447.99746000004</v>
      </c>
      <c r="E281" s="1386">
        <f>E262+E250+E226+E188+E151+E90+E54+E16+E276</f>
        <v>305511.45746000001</v>
      </c>
      <c r="F281" s="1386">
        <f t="shared" si="144"/>
        <v>94.884619602763607</v>
      </c>
      <c r="G281" s="1386">
        <f>E281/C281*100</f>
        <v>94.884619602763607</v>
      </c>
      <c r="H281" s="1386">
        <f t="shared" ref="H281:AE281" si="152">H262+H250+H226+H188+H151+H90+H54+H16+H276</f>
        <v>15667.245630000001</v>
      </c>
      <c r="I281" s="1386">
        <f t="shared" si="152"/>
        <v>9780.2278200000001</v>
      </c>
      <c r="J281" s="1386">
        <f t="shared" si="152"/>
        <v>27107.971999999998</v>
      </c>
      <c r="K281" s="1386">
        <f t="shared" si="152"/>
        <v>26143.128000000004</v>
      </c>
      <c r="L281" s="1386">
        <f t="shared" si="152"/>
        <v>31207.885000000002</v>
      </c>
      <c r="M281" s="1386">
        <f t="shared" si="152"/>
        <v>23466.286000000004</v>
      </c>
      <c r="N281" s="1386">
        <f t="shared" si="152"/>
        <v>39441.243900000001</v>
      </c>
      <c r="O281" s="1386">
        <f t="shared" si="152"/>
        <v>33110.483999999997</v>
      </c>
      <c r="P281" s="1386">
        <f t="shared" si="152"/>
        <v>22641.034660000001</v>
      </c>
      <c r="Q281" s="1386">
        <f t="shared" si="152"/>
        <v>25646.525000000005</v>
      </c>
      <c r="R281" s="1386">
        <f t="shared" si="152"/>
        <v>32429.333139999999</v>
      </c>
      <c r="S281" s="1386">
        <f>S262+S250+S226+S188+S151+S90+S54+S16+S276</f>
        <v>31968.128000000001</v>
      </c>
      <c r="T281" s="1386">
        <f t="shared" si="152"/>
        <v>33340.997530000001</v>
      </c>
      <c r="U281" s="1386">
        <f t="shared" si="152"/>
        <v>32746.003000000001</v>
      </c>
      <c r="V281" s="1386">
        <f t="shared" si="152"/>
        <v>26347.517359999998</v>
      </c>
      <c r="W281" s="1386">
        <f t="shared" si="152"/>
        <v>18313.838459999999</v>
      </c>
      <c r="X281" s="1311">
        <f>X262+X250+X226+X188+X151+X90+X54+X16+X276</f>
        <v>23146.946999999996</v>
      </c>
      <c r="Y281" s="1386">
        <f t="shared" si="152"/>
        <v>21943.546869999998</v>
      </c>
      <c r="Z281" s="1386">
        <f t="shared" si="152"/>
        <v>25952.198</v>
      </c>
      <c r="AA281" s="1386">
        <f t="shared" si="152"/>
        <v>24548.52031</v>
      </c>
      <c r="AB281" s="1386">
        <f t="shared" si="152"/>
        <v>19257.157999999999</v>
      </c>
      <c r="AC281" s="1386">
        <f t="shared" si="152"/>
        <v>18369.322</v>
      </c>
      <c r="AD281" s="1386">
        <f t="shared" si="152"/>
        <v>25442.532669999997</v>
      </c>
      <c r="AE281" s="1386">
        <f t="shared" si="152"/>
        <v>39331.89</v>
      </c>
      <c r="AF281" s="1387"/>
      <c r="AG281" s="101">
        <f>H281+J281+L281+N281+P281+R281+T281+V281+X281+Z281+AB281+AD281</f>
        <v>321982.06488999998</v>
      </c>
      <c r="AH281" s="101">
        <f t="shared" si="138"/>
        <v>201835.71186000001</v>
      </c>
      <c r="AI281" s="101">
        <f t="shared" si="139"/>
        <v>182860.78182</v>
      </c>
    </row>
    <row r="282" spans="1:43" s="105" customFormat="1" ht="34.799999999999997" x14ac:dyDescent="0.3">
      <c r="A282" s="963" t="s">
        <v>94</v>
      </c>
      <c r="B282" s="1388">
        <f>B42+B23</f>
        <v>157.86850000000001</v>
      </c>
      <c r="C282" s="1388">
        <f>C42+C23</f>
        <v>157.86850000000001</v>
      </c>
      <c r="D282" s="1388">
        <f>D42+D23</f>
        <v>157.80500000000001</v>
      </c>
      <c r="E282" s="1388">
        <f>E42+E23</f>
        <v>157.80500000000001</v>
      </c>
      <c r="F282" s="1388">
        <f t="shared" si="144"/>
        <v>99.959776649553262</v>
      </c>
      <c r="G282" s="1388">
        <f t="shared" si="145"/>
        <v>99.959776649553262</v>
      </c>
      <c r="H282" s="1388">
        <f t="shared" ref="H282:AE282" si="153">H42+H23</f>
        <v>0</v>
      </c>
      <c r="I282" s="1388">
        <f t="shared" si="153"/>
        <v>0</v>
      </c>
      <c r="J282" s="1388">
        <f t="shared" si="153"/>
        <v>9.2799999999999994</v>
      </c>
      <c r="K282" s="1388">
        <f t="shared" si="153"/>
        <v>9.2799999999999994</v>
      </c>
      <c r="L282" s="1388">
        <f t="shared" si="153"/>
        <v>19.079999999999998</v>
      </c>
      <c r="M282" s="1388">
        <f t="shared" si="153"/>
        <v>19.079999999999998</v>
      </c>
      <c r="N282" s="1388">
        <f t="shared" si="153"/>
        <v>9.4879999999999995</v>
      </c>
      <c r="O282" s="1388">
        <f t="shared" si="153"/>
        <v>9.4879999999999995</v>
      </c>
      <c r="P282" s="1388">
        <f t="shared" si="153"/>
        <v>21.106999999999999</v>
      </c>
      <c r="Q282" s="1388">
        <f t="shared" si="153"/>
        <v>21.106999999999999</v>
      </c>
      <c r="R282" s="1388">
        <f t="shared" si="153"/>
        <v>0.86</v>
      </c>
      <c r="S282" s="1388">
        <f t="shared" si="153"/>
        <v>0.86</v>
      </c>
      <c r="T282" s="1388">
        <f t="shared" si="153"/>
        <v>0.85799999999999998</v>
      </c>
      <c r="U282" s="1388">
        <f t="shared" si="153"/>
        <v>0.85799999999999998</v>
      </c>
      <c r="V282" s="1388">
        <f t="shared" si="153"/>
        <v>0.85799999999999998</v>
      </c>
      <c r="W282" s="1388">
        <f t="shared" si="153"/>
        <v>0.86</v>
      </c>
      <c r="X282" s="1388">
        <f t="shared" si="153"/>
        <v>12.473999999999998</v>
      </c>
      <c r="Y282" s="1388">
        <f t="shared" si="153"/>
        <v>12.473999999999998</v>
      </c>
      <c r="Z282" s="1388">
        <f t="shared" si="153"/>
        <v>17.658000000000001</v>
      </c>
      <c r="AA282" s="1388">
        <f t="shared" si="153"/>
        <v>17.658000000000001</v>
      </c>
      <c r="AB282" s="1388">
        <f t="shared" si="153"/>
        <v>0.85799999999999998</v>
      </c>
      <c r="AC282" s="1388">
        <f t="shared" si="153"/>
        <v>0.86</v>
      </c>
      <c r="AD282" s="1388">
        <f t="shared" si="153"/>
        <v>65.347499999999997</v>
      </c>
      <c r="AE282" s="1388">
        <f t="shared" si="153"/>
        <v>65.279999999999987</v>
      </c>
      <c r="AF282" s="1345"/>
      <c r="AG282" s="101">
        <f t="shared" si="141"/>
        <v>157.86849999999998</v>
      </c>
      <c r="AH282" s="101">
        <f t="shared" si="138"/>
        <v>60.672999999999995</v>
      </c>
      <c r="AI282" s="101">
        <f t="shared" si="139"/>
        <v>60.672999999999995</v>
      </c>
    </row>
    <row r="283" spans="1:43" s="112" customFormat="1" ht="18.75" customHeight="1" x14ac:dyDescent="0.3">
      <c r="A283" s="1389" t="s">
        <v>30</v>
      </c>
      <c r="B283" s="1386">
        <f>B263+B251+B227+B189+B152+B91+B55+B17+B271</f>
        <v>1503.72</v>
      </c>
      <c r="C283" s="1386">
        <f>C263+C251+C227+C189+C152+C91+C55+C17+C271</f>
        <v>1503.72</v>
      </c>
      <c r="D283" s="1386">
        <f>D263+D251+D227+D189+D152+D91+D55+D17+D271</f>
        <v>1503.72</v>
      </c>
      <c r="E283" s="1386">
        <f>E263+E251+E227+E189+E152+E91+E55+E17+E271</f>
        <v>1503.72</v>
      </c>
      <c r="F283" s="1386"/>
      <c r="G283" s="1386"/>
      <c r="H283" s="1386">
        <f t="shared" ref="H283:AE283" si="154">H263+H251+H227+H189+H152+H91+H55+H17</f>
        <v>0</v>
      </c>
      <c r="I283" s="1386">
        <f t="shared" si="154"/>
        <v>0</v>
      </c>
      <c r="J283" s="1386">
        <f t="shared" si="154"/>
        <v>0</v>
      </c>
      <c r="K283" s="1386">
        <f t="shared" si="154"/>
        <v>0</v>
      </c>
      <c r="L283" s="1386">
        <f>L277</f>
        <v>1503.72</v>
      </c>
      <c r="M283" s="1386">
        <f>M277</f>
        <v>1503.72</v>
      </c>
      <c r="N283" s="1386">
        <f t="shared" si="154"/>
        <v>0</v>
      </c>
      <c r="O283" s="1386">
        <f t="shared" si="154"/>
        <v>0</v>
      </c>
      <c r="P283" s="1386">
        <f t="shared" si="154"/>
        <v>0</v>
      </c>
      <c r="Q283" s="1386">
        <f t="shared" si="154"/>
        <v>0</v>
      </c>
      <c r="R283" s="1386">
        <f t="shared" si="154"/>
        <v>0</v>
      </c>
      <c r="S283" s="1386">
        <f t="shared" si="154"/>
        <v>0</v>
      </c>
      <c r="T283" s="1386">
        <f t="shared" si="154"/>
        <v>0</v>
      </c>
      <c r="U283" s="1386">
        <f t="shared" si="154"/>
        <v>0</v>
      </c>
      <c r="V283" s="1386">
        <f t="shared" si="154"/>
        <v>0</v>
      </c>
      <c r="W283" s="1386">
        <f t="shared" si="154"/>
        <v>0</v>
      </c>
      <c r="X283" s="1386">
        <f t="shared" si="154"/>
        <v>0</v>
      </c>
      <c r="Y283" s="1386">
        <f t="shared" si="154"/>
        <v>0</v>
      </c>
      <c r="Z283" s="1386">
        <f t="shared" si="154"/>
        <v>0</v>
      </c>
      <c r="AA283" s="1386">
        <f t="shared" si="154"/>
        <v>0</v>
      </c>
      <c r="AB283" s="1386">
        <f t="shared" si="154"/>
        <v>0</v>
      </c>
      <c r="AC283" s="1386">
        <f t="shared" si="154"/>
        <v>0</v>
      </c>
      <c r="AD283" s="1386">
        <f t="shared" si="154"/>
        <v>0</v>
      </c>
      <c r="AE283" s="1386">
        <f t="shared" si="154"/>
        <v>0</v>
      </c>
      <c r="AF283" s="1387"/>
      <c r="AG283" s="101">
        <f>H283+J283+L283+N283+P283+R283+T283+V283+X283+Z283+AB283+AD283</f>
        <v>1503.72</v>
      </c>
      <c r="AH283" s="101">
        <f t="shared" si="138"/>
        <v>1503.72</v>
      </c>
      <c r="AI283" s="101">
        <f t="shared" si="139"/>
        <v>1503.72</v>
      </c>
    </row>
    <row r="284" spans="1:43" s="100" customFormat="1" ht="18.75" customHeight="1" x14ac:dyDescent="0.35">
      <c r="A284" s="113"/>
      <c r="B284" s="113"/>
      <c r="C284" s="113"/>
      <c r="D284" s="113"/>
      <c r="E284" s="113"/>
      <c r="F284" s="113"/>
      <c r="G284" s="113"/>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row>
    <row r="285" spans="1:43" ht="21" customHeight="1" x14ac:dyDescent="0.3">
      <c r="A285" s="1550" t="s">
        <v>170</v>
      </c>
      <c r="B285" s="1550"/>
      <c r="C285" s="1550"/>
      <c r="D285" s="1550"/>
      <c r="E285" s="1550"/>
      <c r="F285" s="1550"/>
      <c r="G285" s="1550"/>
      <c r="H285" s="1550"/>
      <c r="I285" s="1550"/>
      <c r="J285" s="1550"/>
      <c r="K285" s="1550"/>
      <c r="L285" s="1550"/>
      <c r="M285" s="1550"/>
      <c r="N285" s="1550"/>
      <c r="O285" s="117"/>
      <c r="P285" s="3"/>
      <c r="Q285" s="3"/>
      <c r="R285" s="3"/>
      <c r="S285" s="3"/>
      <c r="T285" s="59"/>
      <c r="U285" s="59"/>
      <c r="V285" s="59"/>
      <c r="W285" s="59"/>
      <c r="X285" s="114"/>
      <c r="Y285" s="114"/>
      <c r="Z285" s="59"/>
      <c r="AA285" s="59"/>
      <c r="AB285" s="59"/>
      <c r="AC285" s="59"/>
      <c r="AD285" s="59"/>
      <c r="AE285" s="59"/>
      <c r="AF285" s="59"/>
    </row>
    <row r="286" spans="1:43" ht="20.25" customHeight="1" x14ac:dyDescent="0.3">
      <c r="A286" s="1550" t="s">
        <v>693</v>
      </c>
      <c r="B286" s="1550"/>
      <c r="C286" s="1550"/>
      <c r="D286" s="1550"/>
      <c r="E286" s="1550"/>
      <c r="F286" s="1550"/>
      <c r="G286" s="1550"/>
      <c r="H286" s="1550"/>
      <c r="I286" s="1550"/>
      <c r="J286" s="1550"/>
      <c r="K286" s="1550"/>
      <c r="L286" s="1550"/>
      <c r="M286" s="1550"/>
      <c r="N286" s="1550"/>
      <c r="O286" s="117"/>
      <c r="P286" s="115"/>
      <c r="Q286" s="115"/>
      <c r="R286" s="3"/>
      <c r="S286" s="3"/>
      <c r="T286" s="59"/>
      <c r="U286" s="59"/>
      <c r="V286" s="59"/>
      <c r="W286" s="59"/>
      <c r="X286" s="59"/>
      <c r="Y286" s="59"/>
      <c r="Z286" s="59"/>
      <c r="AA286" s="59"/>
      <c r="AB286" s="59"/>
      <c r="AC286" s="59"/>
      <c r="AD286" s="59"/>
      <c r="AE286" s="59"/>
      <c r="AF286" s="59"/>
    </row>
    <row r="287" spans="1:43" ht="17.25" customHeight="1" x14ac:dyDescent="0.3">
      <c r="A287" s="116"/>
      <c r="B287" s="59"/>
      <c r="C287" s="59"/>
      <c r="D287" s="59"/>
      <c r="E287" s="59"/>
      <c r="F287" s="59"/>
      <c r="G287" s="59"/>
    </row>
    <row r="288" spans="1:43" ht="48.75" customHeight="1" x14ac:dyDescent="0.3">
      <c r="X288" s="3">
        <f>X270+X262+X226+X188+X151+X90+X54+X16</f>
        <v>23146.946999999996</v>
      </c>
    </row>
    <row r="289" spans="2:7" ht="18" x14ac:dyDescent="0.3">
      <c r="B289" s="117"/>
      <c r="C289" s="117"/>
      <c r="D289" s="117"/>
      <c r="E289" s="117"/>
      <c r="F289" s="117"/>
      <c r="G289" s="117"/>
    </row>
  </sheetData>
  <customSheetViews>
    <customSheetView guid="{F10998C4-BD23-4123-9624-1436EC840983}" scale="70" showPageBreaks="1" showGridLines="0" fitToPage="1" printArea="1" hiddenRows="1" view="pageBreakPreview" topLeftCell="A4">
      <pane ySplit="6" topLeftCell="A253" activePane="bottomLeft" state="frozen"/>
      <selection pane="bottomLeft" activeCell="A265" sqref="A265:AD265"/>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
      <headerFooter alignWithMargins="0"/>
    </customSheetView>
    <customSheetView guid="{388A1E4B-B5AE-4D91-9FF1-5AD49EECDDED}"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2"/>
      <headerFooter alignWithMargins="0"/>
    </customSheetView>
    <customSheetView guid="{E4404F29-03A4-4E65-B4A8-EB6C15EFBA41}" scale="70" showPageBreaks="1" showGridLines="0" fitToPage="1" printArea="1" hiddenRows="1" view="pageBreakPreview" topLeftCell="A4">
      <pane ySplit="6" topLeftCell="A31" activePane="bottomLeft"/>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3"/>
      <headerFooter alignWithMargins="0"/>
    </customSheetView>
    <customSheetView guid="{C7EAD3F1-26A7-4DE4-A1DE-F77FB026865E}"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4"/>
      <headerFooter alignWithMargins="0"/>
    </customSheetView>
    <customSheetView guid="{79971965-4C3E-4F6D-82D4-06E9338FB302}"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5"/>
      <headerFooter alignWithMargins="0"/>
    </customSheetView>
    <customSheetView guid="{67959110-810A-48DC-8557-7A749BB9427E}"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6"/>
      <headerFooter alignWithMargins="0"/>
    </customSheetView>
    <customSheetView guid="{7D83ADC9-554F-49F5-9F3A-8020034AA83A}"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7"/>
      <headerFooter alignWithMargins="0"/>
    </customSheetView>
    <customSheetView guid="{8991206F-96BC-4E4A-9BEF-FB119480CFE1}"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8"/>
      <headerFooter alignWithMargins="0"/>
    </customSheetView>
    <customSheetView guid="{C599058B-0D9F-45BB-A102-E92C28C88691}"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9"/>
      <headerFooter alignWithMargins="0"/>
    </customSheetView>
    <customSheetView guid="{FFEDA674-087A-4656-BF09-7E905D9B9A21}"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10"/>
      <headerFooter alignWithMargins="0"/>
    </customSheetView>
    <customSheetView guid="{CC99A19B-7C06-4842-B555-F1FC30BBAE15}" scale="55" showPageBreaks="1" showGridLines="0" fitToPage="1" printArea="1" hiddenRows="1" view="pageBreakPreview" topLeftCell="C13">
      <selection activeCell="C43" sqref="C43"/>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11"/>
      <headerFooter alignWithMargins="0"/>
    </customSheetView>
    <customSheetView guid="{63473B3F-A685-4EE9-A01B-183212BE5C53}"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2"/>
      <headerFooter alignWithMargins="0"/>
    </customSheetView>
    <customSheetView guid="{B9F5A68E-7A21-490B-A9C1-858A34AED228}" scale="70" showPageBreaks="1" showGridLines="0" fitToPage="1" printArea="1" hiddenRows="1" view="pageBreakPreview" topLeftCell="A4">
      <pane ySplit="6" topLeftCell="A19" activePane="bottomLeft" state="frozen"/>
      <selection pane="bottomLeft" activeCell="C22" sqref="C22"/>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3"/>
      <headerFooter alignWithMargins="0"/>
    </customSheetView>
    <customSheetView guid="{E36983B1-2930-4BC3-9F81-C76866BFC5EC}"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4"/>
      <headerFooter alignWithMargins="0"/>
    </customSheetView>
    <customSheetView guid="{14AFD6C3-FC5A-47D1-B6D3-4DD498FDE7ED}"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5"/>
      <headerFooter alignWithMargins="0"/>
    </customSheetView>
    <customSheetView guid="{E6058B35-16EE-4520-97FC-BC8944DC361A}"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6"/>
      <headerFooter alignWithMargins="0"/>
    </customSheetView>
    <customSheetView guid="{7DE9713E-1F38-437C-8FB6-9C29DB24E5B8}" scale="70" showPageBreaks="1" showGridLines="0" fitToPage="1" printArea="1" hiddenRows="1" view="pageBreakPreview" topLeftCell="A4">
      <pane ySplit="6" topLeftCell="A253" activePane="bottomLeft" state="frozen"/>
      <selection pane="bottomLeft" activeCell="A265" sqref="A265:AD265"/>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7"/>
      <headerFooter alignWithMargins="0"/>
    </customSheetView>
    <customSheetView guid="{356BE809-9589-4A4C-A8C3-12B5A4A1A47A}"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8"/>
      <headerFooter alignWithMargins="0"/>
    </customSheetView>
    <customSheetView guid="{2D22DDA1-0B32-4042-8E55-53A9917D8437}"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9"/>
      <headerFooter alignWithMargins="0"/>
    </customSheetView>
    <customSheetView guid="{B6ED5A6A-E502-40ED-B1F2-2FE231B320B9}"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0"/>
      <headerFooter alignWithMargins="0"/>
    </customSheetView>
    <customSheetView guid="{9A254B3E-BF29-465E-994B-E56187330748}"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1"/>
      <headerFooter alignWithMargins="0"/>
    </customSheetView>
    <customSheetView guid="{3680FFF4-6D9F-486C-AA14-8F72F0313081}"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2"/>
      <headerFooter alignWithMargins="0"/>
    </customSheetView>
    <customSheetView guid="{EBBEF937-D19E-44FA-94D9-3672C89A5F21}" scale="70" showPageBreaks="1" showGridLines="0" fitToPage="1" printArea="1" hiddenRows="1" view="pageBreakPreview" topLeftCell="A4">
      <pane ySplit="6" topLeftCell="A19" activePane="bottomLeft" state="frozen"/>
      <selection pane="bottomLeft" activeCell="C22" sqref="C22"/>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3"/>
      <headerFooter alignWithMargins="0"/>
    </customSheetView>
    <customSheetView guid="{E83B3B5A-C7A8-4F47-A336-85E65C55625C}"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4"/>
      <headerFooter alignWithMargins="0"/>
    </customSheetView>
    <customSheetView guid="{A2E3A7A6-FF28-41C5-9BA8-3899D915CB9D}"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5"/>
      <headerFooter alignWithMargins="0"/>
    </customSheetView>
    <customSheetView guid="{C3FD0E28-97E5-445A-A080-491543C717B0}"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6"/>
      <headerFooter alignWithMargins="0"/>
    </customSheetView>
    <customSheetView guid="{7C652CC3-AEBA-4CE1-8785-60610E85E470}"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7"/>
      <headerFooter alignWithMargins="0"/>
    </customSheetView>
    <customSheetView guid="{3B746F1D-385E-47E1-9DD6-DF5EE791B92F}"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8"/>
      <headerFooter alignWithMargins="0"/>
    </customSheetView>
    <customSheetView guid="{F3ED6C4F-162A-421A-B77B-B013DF363C4B}"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9"/>
      <headerFooter alignWithMargins="0"/>
    </customSheetView>
    <customSheetView guid="{F6B45C19-5DEC-4311-9E14-1DFCA0D8A318}"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30"/>
      <headerFooter alignWithMargins="0"/>
    </customSheetView>
    <customSheetView guid="{60316D21-4A2C-431E-9A80-483B098C48B4}" scale="70" showPageBreaks="1" showGridLines="0" fitToPage="1" printArea="1" hiddenRows="1" view="pageBreakPreview" topLeftCell="A4">
      <pane ySplit="6" topLeftCell="A10"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31"/>
      <headerFooter alignWithMargins="0"/>
    </customSheetView>
    <customSheetView guid="{B20F874D-7001-429F-971F-C60F72171BB4}" scale="60" showPageBreaks="1" showGridLines="0" fitToPage="1" printArea="1" hiddenRows="1" view="pageBreakPreview">
      <pane xSplit="5" ySplit="8" topLeftCell="F262" activePane="bottomRight" state="frozen"/>
      <selection pane="bottomRight" activeCell="AF264" sqref="AF264"/>
      <rowBreaks count="5" manualBreakCount="5">
        <brk id="43" max="31" man="1"/>
        <brk id="85" max="31" man="1"/>
        <brk id="152" max="31" man="1"/>
        <brk id="195" max="31" man="1"/>
        <brk id="271" max="31" man="1"/>
      </rowBreaks>
      <pageMargins left="0" right="0" top="0.39370078740157483" bottom="0.19685039370078741" header="0" footer="0"/>
      <printOptions horizontalCentered="1"/>
      <pageSetup paperSize="9" scale="23" fitToHeight="0" orientation="landscape" r:id="rId32"/>
      <headerFooter alignWithMargins="0"/>
    </customSheetView>
    <customSheetView guid="{7E4D5209-3514-4B4B-9D2B-9C42A7BE704E}" scale="60" showPageBreaks="1" showGridLines="0" fitToPage="1" view="pageBreakPreview" topLeftCell="A4">
      <pane ySplit="6" topLeftCell="A26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0" fitToHeight="0" orientation="landscape" r:id="rId33"/>
      <headerFooter alignWithMargins="0"/>
    </customSheetView>
  </customSheetViews>
  <mergeCells count="8">
    <mergeCell ref="A286:N286"/>
    <mergeCell ref="A285:N285"/>
    <mergeCell ref="AB6:AD6"/>
    <mergeCell ref="Z1:AD1"/>
    <mergeCell ref="Z2:AD2"/>
    <mergeCell ref="Z3:AD3"/>
    <mergeCell ref="A4:AD4"/>
    <mergeCell ref="A5:AD5"/>
  </mergeCells>
  <printOptions horizontalCentered="1"/>
  <pageMargins left="0" right="0" top="0.39370078740157483" bottom="0.19685039370078741" header="0" footer="0"/>
  <pageSetup paperSize="9" scale="23" fitToHeight="0" orientation="landscape" r:id="rId34"/>
  <headerFooter alignWithMargins="0"/>
  <rowBreaks count="4" manualBreakCount="4">
    <brk id="43" max="31" man="1"/>
    <brk id="85" max="31" man="1"/>
    <brk id="152" max="31" man="1"/>
    <brk id="195" max="31" man="1"/>
  </rowBreaks>
  <legacyDrawing r:id="rId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87"/>
  <sheetViews>
    <sheetView view="pageBreakPreview" zoomScale="70" zoomScaleNormal="70" zoomScaleSheetLayoutView="70" workbookViewId="0">
      <pane ySplit="12" topLeftCell="A13" activePane="bottomLeft" state="frozen"/>
      <selection pane="bottomLeft" activeCell="C23" sqref="C23"/>
    </sheetView>
  </sheetViews>
  <sheetFormatPr defaultColWidth="9.33203125" defaultRowHeight="15.6" x14ac:dyDescent="0.3"/>
  <cols>
    <col min="1" max="1" width="62.5546875" style="60" customWidth="1"/>
    <col min="2" max="2" width="24.6640625" style="60" customWidth="1"/>
    <col min="3" max="3" width="23.5546875" style="60" customWidth="1"/>
    <col min="4" max="4" width="26.44140625" style="60" customWidth="1"/>
    <col min="5" max="7" width="24.6640625" style="60" customWidth="1"/>
    <col min="8" max="9" width="18.33203125" style="154" customWidth="1"/>
    <col min="10" max="11" width="18.44140625" style="154" customWidth="1"/>
    <col min="12" max="13" width="19.33203125" style="154" customWidth="1"/>
    <col min="14" max="15" width="18.6640625" style="154" customWidth="1"/>
    <col min="16" max="17" width="19.33203125" style="154" customWidth="1"/>
    <col min="18" max="19" width="18.6640625" style="154" customWidth="1"/>
    <col min="20" max="21" width="18.44140625" style="155" customWidth="1"/>
    <col min="22" max="23" width="18.6640625" style="3" customWidth="1"/>
    <col min="24" max="25" width="19.33203125" style="155" customWidth="1"/>
    <col min="26" max="27" width="19.5546875" style="153" customWidth="1"/>
    <col min="28" max="28" width="21.33203125" style="153" customWidth="1"/>
    <col min="29" max="29" width="19" style="153" customWidth="1"/>
    <col min="30" max="30" width="18.5546875" style="153" customWidth="1"/>
    <col min="31" max="31" width="13.6640625" style="59" hidden="1" customWidth="1"/>
    <col min="32" max="32" width="15.5546875" style="59" customWidth="1"/>
    <col min="33" max="33" width="162.6640625" style="59" customWidth="1"/>
    <col min="34" max="34" width="20.6640625" style="59" customWidth="1"/>
    <col min="35" max="35" width="22.44140625" style="59" customWidth="1"/>
    <col min="36" max="16384" width="9.33203125" style="59"/>
  </cols>
  <sheetData>
    <row r="1" spans="1:35" ht="32.25" customHeight="1" x14ac:dyDescent="0.3">
      <c r="A1" s="122"/>
      <c r="B1" s="123"/>
      <c r="C1" s="123"/>
      <c r="D1" s="123"/>
      <c r="E1" s="1184"/>
      <c r="F1" s="1184"/>
      <c r="G1" s="1184"/>
      <c r="H1" s="123"/>
      <c r="I1" s="123"/>
      <c r="J1" s="123"/>
      <c r="K1" s="123"/>
      <c r="L1" s="123"/>
      <c r="M1" s="123"/>
      <c r="N1" s="123"/>
      <c r="O1" s="123"/>
      <c r="P1" s="123"/>
      <c r="Q1" s="123"/>
      <c r="R1" s="123"/>
      <c r="S1" s="123"/>
      <c r="T1" s="123"/>
      <c r="U1" s="123"/>
      <c r="V1" s="123"/>
      <c r="W1" s="123"/>
      <c r="X1" s="123"/>
      <c r="Y1" s="123"/>
      <c r="Z1" s="1578"/>
      <c r="AA1" s="1578"/>
      <c r="AB1" s="1578"/>
      <c r="AC1" s="1578"/>
      <c r="AD1" s="1578"/>
      <c r="AE1" s="123"/>
      <c r="AF1" s="123"/>
    </row>
    <row r="2" spans="1:35" ht="21.75" customHeight="1" x14ac:dyDescent="0.3">
      <c r="A2" s="1593" t="s">
        <v>214</v>
      </c>
      <c r="B2" s="1593"/>
      <c r="C2" s="1593"/>
      <c r="D2" s="1593"/>
      <c r="E2" s="1593"/>
      <c r="F2" s="1593"/>
      <c r="G2" s="1593"/>
      <c r="H2" s="1593"/>
      <c r="I2" s="1593"/>
      <c r="J2" s="1593"/>
      <c r="K2" s="1593"/>
      <c r="L2" s="1593"/>
      <c r="M2" s="1593"/>
      <c r="N2" s="1593"/>
      <c r="O2" s="1593"/>
      <c r="P2" s="1593"/>
      <c r="Q2" s="1593"/>
      <c r="R2" s="1593"/>
      <c r="S2" s="1593"/>
      <c r="T2" s="1593"/>
      <c r="U2" s="1593"/>
      <c r="V2" s="1593"/>
      <c r="W2" s="1593"/>
      <c r="X2" s="1593"/>
      <c r="Y2" s="1593"/>
      <c r="Z2" s="1593"/>
      <c r="AA2" s="1593"/>
      <c r="AB2" s="1593"/>
      <c r="AC2" s="1593"/>
      <c r="AD2" s="1593"/>
      <c r="AE2" s="123"/>
      <c r="AF2" s="123"/>
    </row>
    <row r="3" spans="1:35" ht="6.75" customHeight="1" x14ac:dyDescent="0.3">
      <c r="A3" s="122"/>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row>
    <row r="4" spans="1:35" ht="25.5" customHeight="1" x14ac:dyDescent="0.3">
      <c r="A4" s="1592" t="s">
        <v>174</v>
      </c>
      <c r="B4" s="1592"/>
      <c r="C4" s="1592"/>
      <c r="D4" s="1592"/>
      <c r="E4" s="1592"/>
      <c r="F4" s="1592"/>
      <c r="G4" s="1592"/>
      <c r="H4" s="1592"/>
      <c r="I4" s="1592"/>
      <c r="J4" s="1592"/>
      <c r="K4" s="1592"/>
      <c r="L4" s="1592"/>
      <c r="M4" s="1592"/>
      <c r="N4" s="1592"/>
      <c r="O4" s="1592"/>
      <c r="P4" s="1592"/>
      <c r="Q4" s="1592"/>
      <c r="R4" s="1592"/>
      <c r="S4" s="1592"/>
      <c r="T4" s="1592"/>
      <c r="U4" s="1592"/>
      <c r="V4" s="1592"/>
      <c r="W4" s="1592"/>
      <c r="X4" s="1592"/>
      <c r="Y4" s="1592"/>
      <c r="Z4" s="1592"/>
      <c r="AA4" s="1592"/>
      <c r="AB4" s="1592"/>
      <c r="AC4" s="1592"/>
      <c r="AD4" s="1592"/>
      <c r="AE4" s="115"/>
      <c r="AF4" s="115"/>
    </row>
    <row r="5" spans="1:35" ht="9" customHeight="1" x14ac:dyDescent="0.3">
      <c r="A5" s="123"/>
      <c r="B5" s="124"/>
      <c r="C5" s="124"/>
      <c r="D5" s="124"/>
      <c r="E5" s="124"/>
      <c r="F5" s="124"/>
      <c r="G5" s="124"/>
      <c r="H5" s="124"/>
      <c r="I5" s="124"/>
      <c r="J5" s="124"/>
      <c r="K5" s="124"/>
      <c r="L5" s="124"/>
      <c r="M5" s="124"/>
      <c r="N5" s="124"/>
      <c r="O5" s="124"/>
      <c r="P5" s="124"/>
      <c r="Q5" s="124"/>
      <c r="R5" s="124"/>
      <c r="S5" s="124"/>
      <c r="T5" s="125"/>
      <c r="U5" s="125"/>
      <c r="V5" s="125"/>
      <c r="W5" s="125"/>
      <c r="X5" s="126"/>
      <c r="Y5" s="126"/>
      <c r="Z5" s="126"/>
      <c r="AA5" s="126"/>
      <c r="AB5" s="126"/>
      <c r="AC5" s="126"/>
      <c r="AD5" s="126"/>
      <c r="AE5" s="115"/>
      <c r="AF5" s="115"/>
    </row>
    <row r="6" spans="1:35" ht="18.75" customHeight="1" x14ac:dyDescent="0.3">
      <c r="A6" s="1596" t="s">
        <v>175</v>
      </c>
      <c r="B6" s="1596"/>
      <c r="C6" s="1596"/>
      <c r="D6" s="1596"/>
      <c r="E6" s="1596"/>
      <c r="F6" s="1596"/>
      <c r="G6" s="1596"/>
      <c r="H6" s="1596"/>
      <c r="I6" s="1596"/>
      <c r="J6" s="1596"/>
      <c r="K6" s="1596"/>
      <c r="L6" s="1596"/>
      <c r="M6" s="1596"/>
      <c r="N6" s="1596"/>
      <c r="O6" s="1596"/>
      <c r="P6" s="1596"/>
      <c r="Q6" s="1596"/>
      <c r="R6" s="1596"/>
      <c r="S6" s="1596"/>
      <c r="T6" s="1596"/>
      <c r="U6" s="1596"/>
      <c r="V6" s="1596"/>
      <c r="W6" s="1596"/>
      <c r="X6" s="1596"/>
      <c r="Y6" s="1596"/>
      <c r="Z6" s="1596"/>
      <c r="AA6" s="1596"/>
      <c r="AB6" s="1596"/>
      <c r="AC6" s="1596"/>
      <c r="AD6" s="1596"/>
      <c r="AE6" s="115"/>
      <c r="AF6" s="115"/>
    </row>
    <row r="7" spans="1:35" ht="20.25" customHeight="1" x14ac:dyDescent="0.3">
      <c r="A7" s="1597"/>
      <c r="B7" s="1597"/>
      <c r="C7" s="1597"/>
      <c r="D7" s="1597"/>
      <c r="E7" s="1597"/>
      <c r="F7" s="1597"/>
      <c r="G7" s="1597"/>
      <c r="H7" s="1597"/>
      <c r="I7" s="1597"/>
      <c r="J7" s="1597"/>
      <c r="K7" s="1597"/>
      <c r="L7" s="1597"/>
      <c r="M7" s="1597"/>
      <c r="N7" s="1597"/>
      <c r="O7" s="1597"/>
      <c r="P7" s="1597"/>
      <c r="Q7" s="1597"/>
      <c r="R7" s="1597"/>
      <c r="S7" s="157"/>
      <c r="T7" s="1598"/>
      <c r="U7" s="1598"/>
      <c r="V7" s="1598"/>
      <c r="W7" s="1598"/>
      <c r="X7" s="1598"/>
      <c r="Y7" s="1598"/>
      <c r="Z7" s="1598"/>
      <c r="AA7" s="1598"/>
      <c r="AB7" s="1598"/>
      <c r="AC7" s="127"/>
      <c r="AD7" s="159"/>
      <c r="AE7" s="115"/>
      <c r="AF7" s="115"/>
    </row>
    <row r="8" spans="1:35" s="96" customFormat="1" ht="35.25" customHeight="1" x14ac:dyDescent="0.3">
      <c r="A8" s="1599" t="s">
        <v>118</v>
      </c>
      <c r="B8" s="1601" t="s">
        <v>119</v>
      </c>
      <c r="C8" s="1601" t="s">
        <v>755</v>
      </c>
      <c r="D8" s="156" t="s">
        <v>171</v>
      </c>
      <c r="E8" s="156" t="s">
        <v>172</v>
      </c>
      <c r="F8" s="1589" t="s">
        <v>195</v>
      </c>
      <c r="G8" s="1589"/>
      <c r="H8" s="1590" t="s">
        <v>6</v>
      </c>
      <c r="I8" s="1591"/>
      <c r="J8" s="1590" t="s">
        <v>7</v>
      </c>
      <c r="K8" s="1591"/>
      <c r="L8" s="1590" t="s">
        <v>8</v>
      </c>
      <c r="M8" s="1591"/>
      <c r="N8" s="1590" t="s">
        <v>9</v>
      </c>
      <c r="O8" s="1591"/>
      <c r="P8" s="1590" t="s">
        <v>10</v>
      </c>
      <c r="Q8" s="1591"/>
      <c r="R8" s="1590" t="s">
        <v>11</v>
      </c>
      <c r="S8" s="1591"/>
      <c r="T8" s="1590" t="s">
        <v>12</v>
      </c>
      <c r="U8" s="1591"/>
      <c r="V8" s="1590" t="s">
        <v>13</v>
      </c>
      <c r="W8" s="1591"/>
      <c r="X8" s="1590" t="s">
        <v>14</v>
      </c>
      <c r="Y8" s="1591"/>
      <c r="Z8" s="1590" t="s">
        <v>15</v>
      </c>
      <c r="AA8" s="1591"/>
      <c r="AB8" s="1590" t="s">
        <v>16</v>
      </c>
      <c r="AC8" s="1591"/>
      <c r="AD8" s="1589" t="s">
        <v>17</v>
      </c>
      <c r="AE8" s="1589"/>
      <c r="AF8" s="1589"/>
      <c r="AG8" s="1594" t="s">
        <v>18</v>
      </c>
    </row>
    <row r="9" spans="1:35" s="96" customFormat="1" ht="27" customHeight="1" x14ac:dyDescent="0.3">
      <c r="A9" s="1600"/>
      <c r="B9" s="1602"/>
      <c r="C9" s="1602"/>
      <c r="D9" s="162" t="s">
        <v>759</v>
      </c>
      <c r="E9" s="162" t="s">
        <v>759</v>
      </c>
      <c r="F9" s="162" t="s">
        <v>173</v>
      </c>
      <c r="G9" s="162" t="s">
        <v>21</v>
      </c>
      <c r="H9" s="163" t="s">
        <v>22</v>
      </c>
      <c r="I9" s="163" t="s">
        <v>113</v>
      </c>
      <c r="J9" s="163" t="s">
        <v>22</v>
      </c>
      <c r="K9" s="163" t="s">
        <v>113</v>
      </c>
      <c r="L9" s="163" t="s">
        <v>22</v>
      </c>
      <c r="M9" s="163" t="s">
        <v>113</v>
      </c>
      <c r="N9" s="163" t="s">
        <v>22</v>
      </c>
      <c r="O9" s="163" t="s">
        <v>113</v>
      </c>
      <c r="P9" s="163" t="s">
        <v>22</v>
      </c>
      <c r="Q9" s="163" t="s">
        <v>113</v>
      </c>
      <c r="R9" s="163" t="s">
        <v>22</v>
      </c>
      <c r="S9" s="163" t="s">
        <v>113</v>
      </c>
      <c r="T9" s="163" t="s">
        <v>22</v>
      </c>
      <c r="U9" s="163" t="s">
        <v>113</v>
      </c>
      <c r="V9" s="163" t="s">
        <v>176</v>
      </c>
      <c r="W9" s="163" t="s">
        <v>113</v>
      </c>
      <c r="X9" s="163" t="s">
        <v>22</v>
      </c>
      <c r="Y9" s="163" t="s">
        <v>113</v>
      </c>
      <c r="Z9" s="164" t="s">
        <v>22</v>
      </c>
      <c r="AA9" s="164" t="s">
        <v>113</v>
      </c>
      <c r="AB9" s="164" t="s">
        <v>22</v>
      </c>
      <c r="AC9" s="164" t="s">
        <v>113</v>
      </c>
      <c r="AD9" s="128" t="s">
        <v>22</v>
      </c>
      <c r="AE9" s="133"/>
      <c r="AF9" s="170" t="s">
        <v>113</v>
      </c>
      <c r="AG9" s="1595"/>
    </row>
    <row r="10" spans="1:35" s="96" customFormat="1" ht="23.25" customHeight="1" x14ac:dyDescent="0.3">
      <c r="A10" s="129">
        <v>1</v>
      </c>
      <c r="B10" s="129">
        <v>2</v>
      </c>
      <c r="C10" s="129">
        <v>3</v>
      </c>
      <c r="D10" s="129">
        <v>4</v>
      </c>
      <c r="E10" s="129">
        <v>5</v>
      </c>
      <c r="F10" s="129">
        <v>6</v>
      </c>
      <c r="G10" s="129">
        <v>7</v>
      </c>
      <c r="H10" s="129">
        <v>8</v>
      </c>
      <c r="I10" s="129">
        <v>9</v>
      </c>
      <c r="J10" s="129">
        <v>10</v>
      </c>
      <c r="K10" s="129">
        <v>11</v>
      </c>
      <c r="L10" s="129">
        <v>12</v>
      </c>
      <c r="M10" s="129">
        <v>13</v>
      </c>
      <c r="N10" s="129">
        <v>14</v>
      </c>
      <c r="O10" s="129">
        <v>15</v>
      </c>
      <c r="P10" s="129">
        <v>16</v>
      </c>
      <c r="Q10" s="129">
        <v>17</v>
      </c>
      <c r="R10" s="129">
        <v>18</v>
      </c>
      <c r="S10" s="129">
        <v>19</v>
      </c>
      <c r="T10" s="129">
        <v>20</v>
      </c>
      <c r="U10" s="129">
        <v>21</v>
      </c>
      <c r="V10" s="129">
        <v>22</v>
      </c>
      <c r="W10" s="129">
        <v>23</v>
      </c>
      <c r="X10" s="129">
        <v>24</v>
      </c>
      <c r="Y10" s="129">
        <v>25</v>
      </c>
      <c r="Z10" s="130">
        <v>26</v>
      </c>
      <c r="AA10" s="130">
        <v>27</v>
      </c>
      <c r="AB10" s="130">
        <v>28</v>
      </c>
      <c r="AC10" s="130">
        <v>29</v>
      </c>
      <c r="AD10" s="130">
        <v>30</v>
      </c>
      <c r="AE10" s="133"/>
      <c r="AF10" s="130">
        <v>31</v>
      </c>
      <c r="AG10" s="130">
        <v>32</v>
      </c>
    </row>
    <row r="11" spans="1:35" s="100" customFormat="1" ht="23.25" customHeight="1" x14ac:dyDescent="0.3">
      <c r="A11" s="1580" t="s">
        <v>177</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65" t="e">
        <f>#REF!-#REF!</f>
        <v>#REF!</v>
      </c>
      <c r="AF11" s="166"/>
      <c r="AG11" s="160"/>
      <c r="AH11" s="131"/>
      <c r="AI11" s="131"/>
    </row>
    <row r="12" spans="1:35" s="100" customFormat="1" ht="40.5" customHeight="1" x14ac:dyDescent="0.25">
      <c r="A12" s="1580" t="s">
        <v>178</v>
      </c>
      <c r="B12" s="1581"/>
      <c r="C12" s="1581"/>
      <c r="D12" s="1581"/>
      <c r="E12" s="1581"/>
      <c r="F12" s="1581"/>
      <c r="G12" s="1581"/>
      <c r="H12" s="1581"/>
      <c r="I12" s="1581"/>
      <c r="J12" s="1581"/>
      <c r="K12" s="1581"/>
      <c r="L12" s="1581"/>
      <c r="M12" s="1581"/>
      <c r="N12" s="1581"/>
      <c r="O12" s="1581"/>
      <c r="P12" s="1581"/>
      <c r="Q12" s="1581"/>
      <c r="R12" s="1581"/>
      <c r="S12" s="1581"/>
      <c r="T12" s="1581"/>
      <c r="U12" s="1581"/>
      <c r="V12" s="1581"/>
      <c r="W12" s="1581"/>
      <c r="X12" s="1581"/>
      <c r="Y12" s="1581"/>
      <c r="Z12" s="1581"/>
      <c r="AA12" s="1581"/>
      <c r="AB12" s="1581"/>
      <c r="AC12" s="1581"/>
      <c r="AD12" s="1581"/>
      <c r="AE12" s="165"/>
      <c r="AF12" s="166"/>
      <c r="AG12" s="160"/>
      <c r="AH12" s="131"/>
      <c r="AI12" s="131"/>
    </row>
    <row r="13" spans="1:35" s="100" customFormat="1" ht="42" customHeight="1" x14ac:dyDescent="0.3">
      <c r="A13" s="132" t="s">
        <v>179</v>
      </c>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65"/>
      <c r="AF13" s="166"/>
      <c r="AG13" s="160"/>
      <c r="AH13" s="131"/>
      <c r="AI13" s="131"/>
    </row>
    <row r="14" spans="1:35" s="100" customFormat="1" ht="36" customHeight="1" x14ac:dyDescent="0.3">
      <c r="A14" s="132" t="s">
        <v>26</v>
      </c>
      <c r="B14" s="133">
        <f>B15+B16+B17</f>
        <v>203265.84999999995</v>
      </c>
      <c r="C14" s="133">
        <f>C15+C16+C17</f>
        <v>203265.84999999995</v>
      </c>
      <c r="D14" s="133">
        <f>D15+D16+D17</f>
        <v>199556.58</v>
      </c>
      <c r="E14" s="133">
        <f t="shared" ref="E14" si="0">E15+E16+E17</f>
        <v>199556.58</v>
      </c>
      <c r="F14" s="133">
        <f>E14/B14*100</f>
        <v>98.175163216054258</v>
      </c>
      <c r="G14" s="133">
        <f>E14/C14*100</f>
        <v>98.175163216054258</v>
      </c>
      <c r="H14" s="133">
        <f>H15+H16+H17+H18</f>
        <v>17019.46</v>
      </c>
      <c r="I14" s="133">
        <f t="shared" ref="I14:AF14" si="1">I15+I16+I17+I18</f>
        <v>8901.82</v>
      </c>
      <c r="J14" s="133">
        <f t="shared" si="1"/>
        <v>17289.43</v>
      </c>
      <c r="K14" s="133">
        <f t="shared" si="1"/>
        <v>19296.37</v>
      </c>
      <c r="L14" s="133">
        <f t="shared" si="1"/>
        <v>17788.479999999996</v>
      </c>
      <c r="M14" s="133">
        <f t="shared" si="1"/>
        <v>11490.52</v>
      </c>
      <c r="N14" s="133">
        <f t="shared" si="1"/>
        <v>43541.010000000009</v>
      </c>
      <c r="O14" s="133">
        <f t="shared" si="1"/>
        <v>18919.88</v>
      </c>
      <c r="P14" s="133">
        <f t="shared" si="1"/>
        <v>3459.47</v>
      </c>
      <c r="Q14" s="133">
        <f t="shared" si="1"/>
        <v>20729.43</v>
      </c>
      <c r="R14" s="133">
        <f t="shared" si="1"/>
        <v>20222.73</v>
      </c>
      <c r="S14" s="133">
        <f t="shared" si="1"/>
        <v>25771.11</v>
      </c>
      <c r="T14" s="133">
        <f t="shared" si="1"/>
        <v>17823.82</v>
      </c>
      <c r="U14" s="133">
        <f t="shared" si="1"/>
        <v>19314.04</v>
      </c>
      <c r="V14" s="133">
        <f t="shared" si="1"/>
        <v>8945.82</v>
      </c>
      <c r="W14" s="133">
        <f t="shared" si="1"/>
        <v>9805.2199999999993</v>
      </c>
      <c r="X14" s="133">
        <f t="shared" si="1"/>
        <v>11407.06</v>
      </c>
      <c r="Y14" s="133">
        <f t="shared" si="1"/>
        <v>12342.66</v>
      </c>
      <c r="Z14" s="133">
        <f t="shared" si="1"/>
        <v>15755.270000000002</v>
      </c>
      <c r="AA14" s="133">
        <f t="shared" si="1"/>
        <v>16869.030000000002</v>
      </c>
      <c r="AB14" s="133">
        <f t="shared" si="1"/>
        <v>13185.71</v>
      </c>
      <c r="AC14" s="133">
        <f>AC15+AC16+AC17+AC18</f>
        <v>10985.869999999999</v>
      </c>
      <c r="AD14" s="133">
        <f t="shared" si="1"/>
        <v>17066.46</v>
      </c>
      <c r="AE14" s="133" t="e">
        <f t="shared" si="1"/>
        <v>#REF!</v>
      </c>
      <c r="AF14" s="133">
        <f t="shared" si="1"/>
        <v>25369.49</v>
      </c>
      <c r="AG14" s="160"/>
      <c r="AH14" s="131"/>
      <c r="AI14" s="131"/>
    </row>
    <row r="15" spans="1:35" s="100" customFormat="1" ht="28.5" customHeight="1" x14ac:dyDescent="0.3">
      <c r="A15" s="141" t="s">
        <v>29</v>
      </c>
      <c r="B15" s="133"/>
      <c r="C15" s="133"/>
      <c r="D15" s="133"/>
      <c r="E15" s="133"/>
      <c r="F15" s="134"/>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65"/>
      <c r="AF15" s="166"/>
      <c r="AG15" s="160"/>
      <c r="AH15" s="131"/>
      <c r="AI15" s="131"/>
    </row>
    <row r="16" spans="1:35" s="100" customFormat="1" ht="36" x14ac:dyDescent="0.3">
      <c r="A16" s="141" t="s">
        <v>93</v>
      </c>
      <c r="B16" s="134">
        <f>B47</f>
        <v>4531.4000000000005</v>
      </c>
      <c r="C16" s="134">
        <f t="shared" ref="C16:E16" si="2">C47</f>
        <v>4531.4000000000005</v>
      </c>
      <c r="D16" s="134">
        <f>D47</f>
        <v>4531.2300000000005</v>
      </c>
      <c r="E16" s="134">
        <f t="shared" si="2"/>
        <v>4531.2300000000005</v>
      </c>
      <c r="F16" s="134">
        <f>E16/B16*100</f>
        <v>99.996248400052963</v>
      </c>
      <c r="G16" s="134">
        <f>E16/C16*100</f>
        <v>99.996248400052963</v>
      </c>
      <c r="H16" s="134">
        <f>H23+H29+H35+H41+H47</f>
        <v>0</v>
      </c>
      <c r="I16" s="134">
        <f>I23+I29+I35+I41+I47</f>
        <v>0</v>
      </c>
      <c r="J16" s="134">
        <f t="shared" ref="J16:AF16" si="3">J23+J29+J35+J41+J47</f>
        <v>0</v>
      </c>
      <c r="K16" s="134">
        <f t="shared" si="3"/>
        <v>0</v>
      </c>
      <c r="L16" s="134">
        <f t="shared" si="3"/>
        <v>798.88</v>
      </c>
      <c r="M16" s="134">
        <f t="shared" si="3"/>
        <v>199.5</v>
      </c>
      <c r="N16" s="134">
        <f t="shared" si="3"/>
        <v>612.29999999999995</v>
      </c>
      <c r="O16" s="134">
        <f t="shared" si="3"/>
        <v>1211.68</v>
      </c>
      <c r="P16" s="134">
        <f t="shared" si="3"/>
        <v>1566.54</v>
      </c>
      <c r="Q16" s="134">
        <f t="shared" si="3"/>
        <v>1566.54</v>
      </c>
      <c r="R16" s="134">
        <f t="shared" si="3"/>
        <v>0</v>
      </c>
      <c r="S16" s="134">
        <f t="shared" si="3"/>
        <v>0</v>
      </c>
      <c r="T16" s="134">
        <f t="shared" si="3"/>
        <v>0</v>
      </c>
      <c r="U16" s="134">
        <f t="shared" si="3"/>
        <v>0</v>
      </c>
      <c r="V16" s="134">
        <f t="shared" si="3"/>
        <v>0</v>
      </c>
      <c r="W16" s="134">
        <f t="shared" si="3"/>
        <v>0</v>
      </c>
      <c r="X16" s="134">
        <f t="shared" si="3"/>
        <v>1500.13</v>
      </c>
      <c r="Y16" s="134">
        <f t="shared" si="3"/>
        <v>1499.96</v>
      </c>
      <c r="Z16" s="134">
        <f t="shared" si="3"/>
        <v>0</v>
      </c>
      <c r="AA16" s="134">
        <f t="shared" si="3"/>
        <v>0</v>
      </c>
      <c r="AB16" s="134">
        <f t="shared" si="3"/>
        <v>53.55</v>
      </c>
      <c r="AC16" s="134">
        <f t="shared" si="3"/>
        <v>53.55</v>
      </c>
      <c r="AD16" s="134">
        <f t="shared" si="3"/>
        <v>0</v>
      </c>
      <c r="AE16" s="134" t="e">
        <f t="shared" si="3"/>
        <v>#REF!</v>
      </c>
      <c r="AF16" s="134">
        <f t="shared" si="3"/>
        <v>0</v>
      </c>
      <c r="AG16" s="160"/>
      <c r="AH16" s="131"/>
      <c r="AI16" s="131"/>
    </row>
    <row r="17" spans="1:35" s="100" customFormat="1" ht="18" x14ac:dyDescent="0.3">
      <c r="A17" s="141" t="s">
        <v>28</v>
      </c>
      <c r="B17" s="134">
        <f>B24+B30+B36+B42+B48</f>
        <v>198734.44999999995</v>
      </c>
      <c r="C17" s="134">
        <f>C24+C30+C36+C42+C48</f>
        <v>198734.44999999995</v>
      </c>
      <c r="D17" s="134">
        <f>D24+D30+D36+D42+D48</f>
        <v>195025.34999999998</v>
      </c>
      <c r="E17" s="134">
        <f t="shared" ref="E17" si="4">E24+E30+E36+E42+E48</f>
        <v>195025.34999999998</v>
      </c>
      <c r="F17" s="134">
        <f t="shared" ref="F17:F18" si="5">E17/B17*100</f>
        <v>98.133640141404783</v>
      </c>
      <c r="G17" s="134">
        <f t="shared" ref="G17:G18" si="6">E17/C17*100</f>
        <v>98.133640141404783</v>
      </c>
      <c r="H17" s="134">
        <f>H24+H30+H36+H42+H48</f>
        <v>17019.46</v>
      </c>
      <c r="I17" s="134">
        <f t="shared" ref="I17:AF17" si="7">I24+I30+I36+I42+I48</f>
        <v>8901.82</v>
      </c>
      <c r="J17" s="134">
        <f t="shared" si="7"/>
        <v>17289.43</v>
      </c>
      <c r="K17" s="134">
        <f t="shared" si="7"/>
        <v>19296.37</v>
      </c>
      <c r="L17" s="134">
        <f t="shared" si="7"/>
        <v>16947.549999999996</v>
      </c>
      <c r="M17" s="134">
        <f t="shared" si="7"/>
        <v>11280.52</v>
      </c>
      <c r="N17" s="134">
        <f t="shared" si="7"/>
        <v>42896.490000000005</v>
      </c>
      <c r="O17" s="134">
        <f t="shared" si="7"/>
        <v>17644.43</v>
      </c>
      <c r="P17" s="134">
        <f t="shared" si="7"/>
        <v>1810.48</v>
      </c>
      <c r="Q17" s="134">
        <f t="shared" si="7"/>
        <v>19080.439999999999</v>
      </c>
      <c r="R17" s="134">
        <f t="shared" si="7"/>
        <v>20222.73</v>
      </c>
      <c r="S17" s="134">
        <f t="shared" si="7"/>
        <v>25771.11</v>
      </c>
      <c r="T17" s="134">
        <f t="shared" si="7"/>
        <v>17823.82</v>
      </c>
      <c r="U17" s="134">
        <f t="shared" si="7"/>
        <v>19314.04</v>
      </c>
      <c r="V17" s="134">
        <f t="shared" si="7"/>
        <v>8945.44</v>
      </c>
      <c r="W17" s="134">
        <f t="shared" si="7"/>
        <v>9804.84</v>
      </c>
      <c r="X17" s="134">
        <f t="shared" si="7"/>
        <v>9827.9599999999991</v>
      </c>
      <c r="Y17" s="134">
        <f t="shared" si="7"/>
        <v>10763.75</v>
      </c>
      <c r="Z17" s="134">
        <f t="shared" si="7"/>
        <v>15755.270000000002</v>
      </c>
      <c r="AA17" s="134">
        <f t="shared" si="7"/>
        <v>16869.030000000002</v>
      </c>
      <c r="AB17" s="134">
        <f t="shared" si="7"/>
        <v>13129.36</v>
      </c>
      <c r="AC17" s="134">
        <f>AC24+AC30+AC36+AC42+AC48</f>
        <v>10929.51</v>
      </c>
      <c r="AD17" s="134">
        <f t="shared" si="7"/>
        <v>17066.46</v>
      </c>
      <c r="AE17" s="134" t="e">
        <f t="shared" si="7"/>
        <v>#REF!</v>
      </c>
      <c r="AF17" s="134">
        <f t="shared" si="7"/>
        <v>25369.49</v>
      </c>
      <c r="AG17" s="160"/>
      <c r="AH17" s="131"/>
      <c r="AI17" s="131"/>
    </row>
    <row r="18" spans="1:35" s="100" customFormat="1" ht="36" x14ac:dyDescent="0.35">
      <c r="A18" s="138" t="s">
        <v>94</v>
      </c>
      <c r="B18" s="134">
        <f>B49</f>
        <v>238.87</v>
      </c>
      <c r="C18" s="134">
        <f t="shared" ref="C18:E18" si="8">C49</f>
        <v>238.87</v>
      </c>
      <c r="D18" s="134">
        <f>D49</f>
        <v>238.86</v>
      </c>
      <c r="E18" s="134">
        <f t="shared" si="8"/>
        <v>238.86</v>
      </c>
      <c r="F18" s="134">
        <f t="shared" si="5"/>
        <v>99.995813622472468</v>
      </c>
      <c r="G18" s="134">
        <f t="shared" si="6"/>
        <v>99.995813622472468</v>
      </c>
      <c r="H18" s="134">
        <f>H49</f>
        <v>0</v>
      </c>
      <c r="I18" s="134">
        <f t="shared" ref="I18:AF18" si="9">I49</f>
        <v>0</v>
      </c>
      <c r="J18" s="134">
        <f t="shared" si="9"/>
        <v>0</v>
      </c>
      <c r="K18" s="134">
        <f t="shared" si="9"/>
        <v>0</v>
      </c>
      <c r="L18" s="134">
        <f t="shared" si="9"/>
        <v>42.05</v>
      </c>
      <c r="M18" s="134">
        <f t="shared" si="9"/>
        <v>10.5</v>
      </c>
      <c r="N18" s="134">
        <f t="shared" si="9"/>
        <v>32.22</v>
      </c>
      <c r="O18" s="134">
        <f t="shared" si="9"/>
        <v>63.77</v>
      </c>
      <c r="P18" s="134">
        <f t="shared" si="9"/>
        <v>82.45</v>
      </c>
      <c r="Q18" s="134">
        <f t="shared" si="9"/>
        <v>82.45</v>
      </c>
      <c r="R18" s="134">
        <f t="shared" si="9"/>
        <v>0</v>
      </c>
      <c r="S18" s="134">
        <f t="shared" si="9"/>
        <v>0</v>
      </c>
      <c r="T18" s="134">
        <f t="shared" si="9"/>
        <v>0</v>
      </c>
      <c r="U18" s="134">
        <f t="shared" si="9"/>
        <v>0</v>
      </c>
      <c r="V18" s="134">
        <f t="shared" si="9"/>
        <v>0.38</v>
      </c>
      <c r="W18" s="134">
        <f t="shared" si="9"/>
        <v>0.38</v>
      </c>
      <c r="X18" s="134">
        <f t="shared" si="9"/>
        <v>78.97</v>
      </c>
      <c r="Y18" s="134">
        <f t="shared" si="9"/>
        <v>78.95</v>
      </c>
      <c r="Z18" s="134">
        <f t="shared" si="9"/>
        <v>0</v>
      </c>
      <c r="AA18" s="134">
        <f t="shared" si="9"/>
        <v>0</v>
      </c>
      <c r="AB18" s="134">
        <f t="shared" si="9"/>
        <v>2.8</v>
      </c>
      <c r="AC18" s="134">
        <f t="shared" si="9"/>
        <v>2.81</v>
      </c>
      <c r="AD18" s="134">
        <f t="shared" si="9"/>
        <v>0</v>
      </c>
      <c r="AE18" s="134">
        <f t="shared" si="9"/>
        <v>0</v>
      </c>
      <c r="AF18" s="134">
        <f t="shared" si="9"/>
        <v>0</v>
      </c>
      <c r="AG18" s="160"/>
      <c r="AH18" s="131"/>
      <c r="AI18" s="131"/>
    </row>
    <row r="19" spans="1:35" s="100" customFormat="1" ht="18" x14ac:dyDescent="0.3">
      <c r="A19" s="141" t="s">
        <v>95</v>
      </c>
      <c r="B19" s="133"/>
      <c r="C19" s="133"/>
      <c r="D19" s="133"/>
      <c r="E19" s="133"/>
      <c r="F19" s="134"/>
      <c r="G19" s="134"/>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65"/>
      <c r="AF19" s="166"/>
      <c r="AG19" s="160"/>
      <c r="AH19" s="131"/>
      <c r="AI19" s="131"/>
    </row>
    <row r="20" spans="1:35" s="100" customFormat="1" ht="42.75" customHeight="1" x14ac:dyDescent="0.3">
      <c r="A20" s="132" t="s">
        <v>180</v>
      </c>
      <c r="B20" s="134"/>
      <c r="C20" s="134"/>
      <c r="D20" s="134"/>
      <c r="E20" s="134"/>
      <c r="F20" s="134"/>
      <c r="G20" s="134"/>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65" t="e">
        <f>#REF!-#REF!</f>
        <v>#REF!</v>
      </c>
      <c r="AF20" s="166"/>
      <c r="AG20" s="160"/>
      <c r="AH20" s="131"/>
      <c r="AI20" s="131"/>
    </row>
    <row r="21" spans="1:35" s="137" customFormat="1" ht="24.75" customHeight="1" x14ac:dyDescent="0.3">
      <c r="A21" s="1429" t="s">
        <v>26</v>
      </c>
      <c r="B21" s="133">
        <f>B23+B24+B22+B25</f>
        <v>988.57999999999993</v>
      </c>
      <c r="C21" s="133">
        <f>C23+C24+C22+C25</f>
        <v>988.57999999999993</v>
      </c>
      <c r="D21" s="133">
        <f>D23+D24+D22+D25</f>
        <v>734.30000000000007</v>
      </c>
      <c r="E21" s="133">
        <f>E23+E24+E22+E25</f>
        <v>734.30000000000007</v>
      </c>
      <c r="F21" s="133">
        <f>E21/B21*100</f>
        <v>74.278257702967906</v>
      </c>
      <c r="G21" s="133">
        <f>E21/C21*100</f>
        <v>74.278257702967906</v>
      </c>
      <c r="H21" s="133">
        <f t="shared" ref="H21:T21" si="10">H23+H24+H22+H25</f>
        <v>0</v>
      </c>
      <c r="I21" s="133">
        <f t="shared" si="10"/>
        <v>0</v>
      </c>
      <c r="J21" s="133">
        <f t="shared" si="10"/>
        <v>64.5</v>
      </c>
      <c r="K21" s="133">
        <f t="shared" si="10"/>
        <v>55</v>
      </c>
      <c r="L21" s="133">
        <f t="shared" si="10"/>
        <v>188.92</v>
      </c>
      <c r="M21" s="133">
        <f t="shared" si="10"/>
        <v>16.829999999999998</v>
      </c>
      <c r="N21" s="133">
        <f t="shared" si="10"/>
        <v>46.65</v>
      </c>
      <c r="O21" s="133">
        <f t="shared" si="10"/>
        <v>65.400000000000006</v>
      </c>
      <c r="P21" s="133">
        <f t="shared" si="10"/>
        <v>300.08</v>
      </c>
      <c r="Q21" s="133">
        <f t="shared" si="10"/>
        <v>195.02</v>
      </c>
      <c r="R21" s="133">
        <f t="shared" si="10"/>
        <v>85.8</v>
      </c>
      <c r="S21" s="133">
        <f t="shared" si="10"/>
        <v>118.34</v>
      </c>
      <c r="T21" s="133">
        <f t="shared" si="10"/>
        <v>6.21</v>
      </c>
      <c r="U21" s="133">
        <f t="shared" ref="U21:W21" si="11">U23+U24+U22+U25</f>
        <v>19.57</v>
      </c>
      <c r="V21" s="133">
        <f t="shared" si="11"/>
        <v>0</v>
      </c>
      <c r="W21" s="133">
        <f t="shared" si="11"/>
        <v>0</v>
      </c>
      <c r="X21" s="133">
        <f t="shared" ref="X21" si="12">X23+X24+X22+X25</f>
        <v>0</v>
      </c>
      <c r="Y21" s="133">
        <f t="shared" ref="Y21:Z21" si="13">Y23+Y24+Y22+Y25</f>
        <v>0</v>
      </c>
      <c r="Z21" s="133">
        <f t="shared" si="13"/>
        <v>16.04</v>
      </c>
      <c r="AA21" s="133">
        <f t="shared" ref="AA21" si="14">AA23+AA24+AA22+AA25</f>
        <v>10.74</v>
      </c>
      <c r="AB21" s="133">
        <f t="shared" ref="AB21" si="15">AB23+AB24+AB22+AB25</f>
        <v>96.08</v>
      </c>
      <c r="AC21" s="133">
        <f>AC23+AC24+AC22+AC25</f>
        <v>17</v>
      </c>
      <c r="AD21" s="133">
        <f t="shared" ref="AD21" si="16">AD23+AD24+AD22+AD25</f>
        <v>184.3</v>
      </c>
      <c r="AE21" s="133" t="e">
        <f t="shared" ref="AE21:AF21" si="17">AE23+AE24+AE22+AE25</f>
        <v>#REF!</v>
      </c>
      <c r="AF21" s="133">
        <f t="shared" si="17"/>
        <v>236.4</v>
      </c>
      <c r="AG21" s="160"/>
      <c r="AH21" s="131"/>
      <c r="AI21" s="131"/>
    </row>
    <row r="22" spans="1:35" s="137" customFormat="1" ht="28.5" customHeight="1" x14ac:dyDescent="0.35">
      <c r="A22" s="138" t="s">
        <v>29</v>
      </c>
      <c r="B22" s="134">
        <f>SUM(H22:AD22)</f>
        <v>0</v>
      </c>
      <c r="C22" s="134"/>
      <c r="D22" s="134"/>
      <c r="E22" s="134"/>
      <c r="F22" s="134" t="e">
        <f t="shared" ref="F22:F25" si="18">E22/B22*100</f>
        <v>#DIV/0!</v>
      </c>
      <c r="G22" s="134" t="e">
        <f t="shared" ref="G22:G25" si="19">E22/C22*100</f>
        <v>#DIV/0!</v>
      </c>
      <c r="H22" s="139">
        <v>0</v>
      </c>
      <c r="I22" s="139"/>
      <c r="J22" s="139">
        <v>0</v>
      </c>
      <c r="K22" s="139"/>
      <c r="L22" s="139">
        <v>0</v>
      </c>
      <c r="M22" s="139"/>
      <c r="N22" s="139">
        <v>0</v>
      </c>
      <c r="O22" s="139"/>
      <c r="P22" s="139">
        <v>0</v>
      </c>
      <c r="Q22" s="139"/>
      <c r="R22" s="139">
        <v>0</v>
      </c>
      <c r="S22" s="139"/>
      <c r="T22" s="139">
        <v>0</v>
      </c>
      <c r="U22" s="139"/>
      <c r="V22" s="139">
        <v>0</v>
      </c>
      <c r="W22" s="139"/>
      <c r="X22" s="139">
        <v>0</v>
      </c>
      <c r="Y22" s="139"/>
      <c r="Z22" s="139">
        <v>0</v>
      </c>
      <c r="AA22" s="139"/>
      <c r="AB22" s="139">
        <v>0</v>
      </c>
      <c r="AC22" s="139"/>
      <c r="AD22" s="139">
        <v>0</v>
      </c>
      <c r="AE22" s="165"/>
      <c r="AF22" s="167"/>
      <c r="AG22" s="160"/>
      <c r="AH22" s="131"/>
      <c r="AI22" s="131"/>
    </row>
    <row r="23" spans="1:35" s="100" customFormat="1" ht="38.25" customHeight="1" x14ac:dyDescent="0.3">
      <c r="A23" s="140" t="s">
        <v>93</v>
      </c>
      <c r="B23" s="134">
        <f t="shared" ref="B23:B25" si="20">SUM(H23:AD23)</f>
        <v>0</v>
      </c>
      <c r="C23" s="134"/>
      <c r="D23" s="134"/>
      <c r="E23" s="134"/>
      <c r="F23" s="134" t="e">
        <f t="shared" si="18"/>
        <v>#DIV/0!</v>
      </c>
      <c r="G23" s="134" t="e">
        <f t="shared" si="19"/>
        <v>#DIV/0!</v>
      </c>
      <c r="H23" s="139">
        <v>0</v>
      </c>
      <c r="I23" s="139"/>
      <c r="J23" s="139">
        <v>0</v>
      </c>
      <c r="K23" s="139"/>
      <c r="L23" s="139">
        <v>0</v>
      </c>
      <c r="M23" s="139"/>
      <c r="N23" s="139">
        <v>0</v>
      </c>
      <c r="O23" s="139"/>
      <c r="P23" s="139">
        <v>0</v>
      </c>
      <c r="Q23" s="139"/>
      <c r="R23" s="139">
        <v>0</v>
      </c>
      <c r="S23" s="139"/>
      <c r="T23" s="139">
        <v>0</v>
      </c>
      <c r="U23" s="139"/>
      <c r="V23" s="139">
        <v>0</v>
      </c>
      <c r="W23" s="139"/>
      <c r="X23" s="139">
        <v>0</v>
      </c>
      <c r="Y23" s="139"/>
      <c r="Z23" s="139">
        <v>0</v>
      </c>
      <c r="AA23" s="139"/>
      <c r="AB23" s="139">
        <v>0</v>
      </c>
      <c r="AC23" s="139"/>
      <c r="AD23" s="139">
        <v>0</v>
      </c>
      <c r="AE23" s="165" t="e">
        <f>#REF!-#REF!</f>
        <v>#REF!</v>
      </c>
      <c r="AF23" s="166"/>
      <c r="AG23" s="160"/>
      <c r="AH23" s="131"/>
      <c r="AI23" s="131"/>
    </row>
    <row r="24" spans="1:35" s="100" customFormat="1" ht="103.5" customHeight="1" x14ac:dyDescent="0.8">
      <c r="A24" s="140" t="s">
        <v>28</v>
      </c>
      <c r="B24" s="134">
        <f>H24+J24+L24+N24+P24+R24+T24+V24+X24+Z24+AB24+AD24</f>
        <v>988.57999999999993</v>
      </c>
      <c r="C24" s="134">
        <f>H24+J24+L24+N24+P24+R24+T24+V24+X24+Z24+AB24+AD24</f>
        <v>988.57999999999993</v>
      </c>
      <c r="D24" s="134">
        <f>E24</f>
        <v>734.30000000000007</v>
      </c>
      <c r="E24" s="134">
        <f>I24+K24+M24+O24+Q24+S24+U24+W24+Y24+AA24+AC24+AF24</f>
        <v>734.30000000000007</v>
      </c>
      <c r="F24" s="134">
        <f t="shared" si="18"/>
        <v>74.278257702967906</v>
      </c>
      <c r="G24" s="134">
        <f t="shared" si="19"/>
        <v>74.278257702967906</v>
      </c>
      <c r="H24" s="139">
        <v>0</v>
      </c>
      <c r="I24" s="139">
        <v>0</v>
      </c>
      <c r="J24" s="139">
        <v>64.5</v>
      </c>
      <c r="K24" s="139">
        <v>55</v>
      </c>
      <c r="L24" s="139">
        <v>188.92</v>
      </c>
      <c r="M24" s="139">
        <v>16.829999999999998</v>
      </c>
      <c r="N24" s="139">
        <v>46.65</v>
      </c>
      <c r="O24" s="139">
        <v>65.400000000000006</v>
      </c>
      <c r="P24" s="139">
        <v>300.08</v>
      </c>
      <c r="Q24" s="139">
        <v>195.02</v>
      </c>
      <c r="R24" s="139">
        <v>85.8</v>
      </c>
      <c r="S24" s="139">
        <v>118.34</v>
      </c>
      <c r="T24" s="139">
        <v>6.21</v>
      </c>
      <c r="U24" s="139">
        <v>19.57</v>
      </c>
      <c r="V24" s="139">
        <v>0</v>
      </c>
      <c r="W24" s="139">
        <v>0</v>
      </c>
      <c r="X24" s="139">
        <v>0</v>
      </c>
      <c r="Y24" s="139">
        <v>0</v>
      </c>
      <c r="Z24" s="139">
        <v>16.04</v>
      </c>
      <c r="AA24" s="139">
        <v>10.74</v>
      </c>
      <c r="AB24" s="139">
        <v>96.08</v>
      </c>
      <c r="AC24" s="139">
        <v>17</v>
      </c>
      <c r="AD24" s="139">
        <v>184.3</v>
      </c>
      <c r="AE24" s="165" t="e">
        <f>#REF!-#REF!</f>
        <v>#REF!</v>
      </c>
      <c r="AF24" s="1430">
        <v>236.4</v>
      </c>
      <c r="AG24" s="1412" t="s">
        <v>787</v>
      </c>
      <c r="AH24" s="1253"/>
      <c r="AI24" s="131"/>
    </row>
    <row r="25" spans="1:35" s="100" customFormat="1" ht="28.5" customHeight="1" x14ac:dyDescent="0.8">
      <c r="A25" s="140" t="s">
        <v>95</v>
      </c>
      <c r="B25" s="134">
        <f t="shared" si="20"/>
        <v>0</v>
      </c>
      <c r="C25" s="134"/>
      <c r="D25" s="134"/>
      <c r="E25" s="134"/>
      <c r="F25" s="134" t="e">
        <f t="shared" si="18"/>
        <v>#DIV/0!</v>
      </c>
      <c r="G25" s="134" t="e">
        <f t="shared" si="19"/>
        <v>#DIV/0!</v>
      </c>
      <c r="H25" s="139">
        <v>0</v>
      </c>
      <c r="I25" s="139"/>
      <c r="J25" s="139">
        <v>0</v>
      </c>
      <c r="K25" s="139"/>
      <c r="L25" s="139">
        <v>0</v>
      </c>
      <c r="M25" s="139"/>
      <c r="N25" s="139">
        <v>0</v>
      </c>
      <c r="O25" s="139"/>
      <c r="P25" s="139">
        <v>0</v>
      </c>
      <c r="Q25" s="139"/>
      <c r="R25" s="139">
        <v>0</v>
      </c>
      <c r="S25" s="139"/>
      <c r="T25" s="139">
        <v>0</v>
      </c>
      <c r="U25" s="139"/>
      <c r="V25" s="139">
        <v>0</v>
      </c>
      <c r="W25" s="139"/>
      <c r="X25" s="139">
        <v>0</v>
      </c>
      <c r="Y25" s="139"/>
      <c r="Z25" s="139">
        <v>0</v>
      </c>
      <c r="AA25" s="139"/>
      <c r="AB25" s="139">
        <v>0</v>
      </c>
      <c r="AC25" s="139"/>
      <c r="AD25" s="139">
        <v>0</v>
      </c>
      <c r="AE25" s="165"/>
      <c r="AF25" s="166"/>
      <c r="AG25" s="1253"/>
      <c r="AH25" s="131"/>
      <c r="AI25" s="131"/>
    </row>
    <row r="26" spans="1:35" s="100" customFormat="1" ht="56.25" customHeight="1" x14ac:dyDescent="0.3">
      <c r="A26" s="50" t="s">
        <v>181</v>
      </c>
      <c r="B26" s="139"/>
      <c r="C26" s="139"/>
      <c r="D26" s="139"/>
      <c r="E26" s="139"/>
      <c r="F26" s="139"/>
      <c r="G26" s="139"/>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65" t="e">
        <f>#REF!-#REF!</f>
        <v>#REF!</v>
      </c>
      <c r="AF26" s="166"/>
      <c r="AG26" s="160"/>
      <c r="AH26" s="131"/>
      <c r="AI26" s="131"/>
    </row>
    <row r="27" spans="1:35" s="100" customFormat="1" ht="27" customHeight="1" x14ac:dyDescent="0.3">
      <c r="A27" s="1331" t="s">
        <v>26</v>
      </c>
      <c r="B27" s="133">
        <f t="shared" ref="B27:AF27" si="21">B29+B30+B28+B31</f>
        <v>194734.25999999998</v>
      </c>
      <c r="C27" s="133">
        <f t="shared" si="21"/>
        <v>194734.25999999998</v>
      </c>
      <c r="D27" s="133">
        <f>D29+D30+D28+D31</f>
        <v>191461.87</v>
      </c>
      <c r="E27" s="133">
        <f>E29+E30+E28+E31</f>
        <v>191461.87</v>
      </c>
      <c r="F27" s="133">
        <f>E27/B27*100</f>
        <v>98.319561231803803</v>
      </c>
      <c r="G27" s="133">
        <f>E27/C27*100</f>
        <v>98.319561231803803</v>
      </c>
      <c r="H27" s="133">
        <f t="shared" si="21"/>
        <v>17019.46</v>
      </c>
      <c r="I27" s="133">
        <f>I29+I30+I28+I31</f>
        <v>8901.82</v>
      </c>
      <c r="J27" s="133">
        <f t="shared" si="21"/>
        <v>17177.73</v>
      </c>
      <c r="K27" s="133">
        <f t="shared" si="21"/>
        <v>19218.66</v>
      </c>
      <c r="L27" s="133">
        <f t="shared" si="21"/>
        <v>16699.48</v>
      </c>
      <c r="M27" s="133">
        <f t="shared" si="21"/>
        <v>11253.19</v>
      </c>
      <c r="N27" s="133">
        <f t="shared" si="21"/>
        <v>42757.82</v>
      </c>
      <c r="O27" s="133">
        <f t="shared" si="21"/>
        <v>17498.5</v>
      </c>
      <c r="P27" s="133">
        <f t="shared" si="21"/>
        <v>1014.55</v>
      </c>
      <c r="Q27" s="133">
        <f t="shared" si="21"/>
        <v>18403.560000000001</v>
      </c>
      <c r="R27" s="133">
        <f t="shared" si="21"/>
        <v>20089.53</v>
      </c>
      <c r="S27" s="133">
        <f t="shared" si="21"/>
        <v>25580.41</v>
      </c>
      <c r="T27" s="133">
        <f t="shared" si="21"/>
        <v>16686.59</v>
      </c>
      <c r="U27" s="133">
        <f t="shared" si="21"/>
        <v>18172.59</v>
      </c>
      <c r="V27" s="133">
        <f t="shared" si="21"/>
        <v>8511.25</v>
      </c>
      <c r="W27" s="133">
        <f t="shared" si="21"/>
        <v>9404.5499999999993</v>
      </c>
      <c r="X27" s="133">
        <f t="shared" si="21"/>
        <v>9231.89</v>
      </c>
      <c r="Y27" s="133">
        <f t="shared" si="21"/>
        <v>10484.799999999999</v>
      </c>
      <c r="Z27" s="133">
        <f t="shared" si="21"/>
        <v>15714.53</v>
      </c>
      <c r="AA27" s="133">
        <f t="shared" si="21"/>
        <v>16556.490000000002</v>
      </c>
      <c r="AB27" s="133">
        <f t="shared" si="21"/>
        <v>13013.37</v>
      </c>
      <c r="AC27" s="133">
        <f>AC29+AC30+AC28+AC31</f>
        <v>10872.1</v>
      </c>
      <c r="AD27" s="133">
        <f t="shared" si="21"/>
        <v>16818.060000000001</v>
      </c>
      <c r="AE27" s="133" t="e">
        <f t="shared" si="21"/>
        <v>#REF!</v>
      </c>
      <c r="AF27" s="133">
        <f t="shared" si="21"/>
        <v>25115.200000000001</v>
      </c>
      <c r="AG27" s="160"/>
      <c r="AH27" s="131"/>
      <c r="AI27" s="131"/>
    </row>
    <row r="28" spans="1:35" s="100" customFormat="1" ht="27" customHeight="1" x14ac:dyDescent="0.3">
      <c r="A28" s="141" t="s">
        <v>29</v>
      </c>
      <c r="B28" s="134">
        <f>AD28</f>
        <v>0</v>
      </c>
      <c r="C28" s="134"/>
      <c r="D28" s="134"/>
      <c r="E28" s="134"/>
      <c r="F28" s="134" t="e">
        <f t="shared" ref="F28:F31" si="22">E28/B28*100</f>
        <v>#DIV/0!</v>
      </c>
      <c r="G28" s="134" t="e">
        <f t="shared" ref="G28:G31" si="23">E28/C28*100</f>
        <v>#DIV/0!</v>
      </c>
      <c r="H28" s="139">
        <v>0</v>
      </c>
      <c r="I28" s="139"/>
      <c r="J28" s="139">
        <v>0</v>
      </c>
      <c r="K28" s="139"/>
      <c r="L28" s="139">
        <v>0</v>
      </c>
      <c r="M28" s="139"/>
      <c r="N28" s="139">
        <v>0</v>
      </c>
      <c r="O28" s="139"/>
      <c r="P28" s="139">
        <v>0</v>
      </c>
      <c r="Q28" s="139"/>
      <c r="R28" s="139">
        <v>0</v>
      </c>
      <c r="S28" s="139"/>
      <c r="T28" s="139">
        <v>0</v>
      </c>
      <c r="U28" s="139"/>
      <c r="V28" s="139">
        <v>0</v>
      </c>
      <c r="W28" s="139"/>
      <c r="X28" s="139">
        <v>0</v>
      </c>
      <c r="Y28" s="139"/>
      <c r="Z28" s="139">
        <v>0</v>
      </c>
      <c r="AA28" s="139"/>
      <c r="AB28" s="139">
        <v>0</v>
      </c>
      <c r="AC28" s="139"/>
      <c r="AD28" s="139">
        <v>0</v>
      </c>
      <c r="AE28" s="165" t="e">
        <f>#REF!-#REF!</f>
        <v>#REF!</v>
      </c>
      <c r="AF28" s="166"/>
      <c r="AG28" s="160"/>
      <c r="AH28" s="131"/>
      <c r="AI28" s="131"/>
    </row>
    <row r="29" spans="1:35" s="100" customFormat="1" ht="27.75" customHeight="1" x14ac:dyDescent="0.35">
      <c r="A29" s="108" t="s">
        <v>27</v>
      </c>
      <c r="B29" s="134">
        <f>H29+J29+L29+N29+P29+R29+T29+V29+X29+Z29+AB29+AD29</f>
        <v>0</v>
      </c>
      <c r="C29" s="134"/>
      <c r="D29" s="134"/>
      <c r="E29" s="134"/>
      <c r="F29" s="134" t="e">
        <f t="shared" si="22"/>
        <v>#DIV/0!</v>
      </c>
      <c r="G29" s="134" t="e">
        <f t="shared" si="23"/>
        <v>#DIV/0!</v>
      </c>
      <c r="H29" s="139">
        <v>0</v>
      </c>
      <c r="I29" s="139"/>
      <c r="J29" s="139">
        <v>0</v>
      </c>
      <c r="K29" s="139"/>
      <c r="L29" s="139">
        <v>0</v>
      </c>
      <c r="M29" s="139"/>
      <c r="N29" s="139">
        <v>0</v>
      </c>
      <c r="O29" s="139"/>
      <c r="P29" s="139">
        <v>0</v>
      </c>
      <c r="Q29" s="139"/>
      <c r="R29" s="139">
        <v>0</v>
      </c>
      <c r="S29" s="139"/>
      <c r="T29" s="139">
        <v>0</v>
      </c>
      <c r="U29" s="139"/>
      <c r="V29" s="139">
        <v>0</v>
      </c>
      <c r="W29" s="139"/>
      <c r="X29" s="139">
        <v>0</v>
      </c>
      <c r="Y29" s="139"/>
      <c r="Z29" s="139">
        <v>0</v>
      </c>
      <c r="AA29" s="139"/>
      <c r="AB29" s="139">
        <v>0</v>
      </c>
      <c r="AC29" s="139"/>
      <c r="AD29" s="139">
        <v>0</v>
      </c>
      <c r="AE29" s="165" t="e">
        <f>#REF!-#REF!</f>
        <v>#REF!</v>
      </c>
      <c r="AF29" s="166"/>
      <c r="AG29" s="160"/>
      <c r="AH29" s="131"/>
      <c r="AI29" s="131"/>
    </row>
    <row r="30" spans="1:35" s="100" customFormat="1" ht="158.25" customHeight="1" x14ac:dyDescent="0.35">
      <c r="A30" s="108" t="s">
        <v>28</v>
      </c>
      <c r="B30" s="134">
        <f>H30+J30+L30+N30+P30+R30+T30+V30+X30+Z30+AB30+AD30</f>
        <v>194734.25999999998</v>
      </c>
      <c r="C30" s="134">
        <f>H30+J30+L30+N30+P30+R30+T30+V30+X30+Z30+AB30+AD30</f>
        <v>194734.25999999998</v>
      </c>
      <c r="D30" s="134">
        <f>E30</f>
        <v>191461.87</v>
      </c>
      <c r="E30" s="134">
        <f>I30+K30+M30+O30+Q30+S30+U30+W30+Y30+AA30+AC30+AF30</f>
        <v>191461.87</v>
      </c>
      <c r="F30" s="134">
        <f>E30/B30*100</f>
        <v>98.319561231803803</v>
      </c>
      <c r="G30" s="134">
        <f>E30/C30*100</f>
        <v>98.319561231803803</v>
      </c>
      <c r="H30" s="139">
        <v>17019.46</v>
      </c>
      <c r="I30" s="139">
        <v>8901.82</v>
      </c>
      <c r="J30" s="139">
        <v>17177.73</v>
      </c>
      <c r="K30" s="139">
        <v>19218.66</v>
      </c>
      <c r="L30" s="139">
        <v>16699.48</v>
      </c>
      <c r="M30" s="139">
        <v>11253.19</v>
      </c>
      <c r="N30" s="139">
        <v>42757.82</v>
      </c>
      <c r="O30" s="139">
        <v>17498.5</v>
      </c>
      <c r="P30" s="139">
        <v>1014.55</v>
      </c>
      <c r="Q30" s="139">
        <v>18403.560000000001</v>
      </c>
      <c r="R30" s="139">
        <v>20089.53</v>
      </c>
      <c r="S30" s="139">
        <v>25580.41</v>
      </c>
      <c r="T30" s="139">
        <v>16686.59</v>
      </c>
      <c r="U30" s="139">
        <v>18172.59</v>
      </c>
      <c r="V30" s="139">
        <v>8511.25</v>
      </c>
      <c r="W30" s="139">
        <v>9404.5499999999993</v>
      </c>
      <c r="X30" s="139">
        <v>9231.89</v>
      </c>
      <c r="Y30" s="139">
        <v>10484.799999999999</v>
      </c>
      <c r="Z30" s="139">
        <v>15714.53</v>
      </c>
      <c r="AA30" s="139">
        <v>16556.490000000002</v>
      </c>
      <c r="AB30" s="139">
        <v>13013.37</v>
      </c>
      <c r="AC30" s="139">
        <v>10872.1</v>
      </c>
      <c r="AD30" s="139">
        <f>16818.06</f>
        <v>16818.060000000001</v>
      </c>
      <c r="AE30" s="165" t="e">
        <f>#REF!-#REF!</f>
        <v>#REF!</v>
      </c>
      <c r="AF30" s="1430">
        <v>25115.200000000001</v>
      </c>
      <c r="AG30" s="1413" t="s">
        <v>788</v>
      </c>
      <c r="AH30" s="131"/>
      <c r="AI30" s="131"/>
    </row>
    <row r="31" spans="1:35" s="100" customFormat="1" ht="27" customHeight="1" x14ac:dyDescent="0.35">
      <c r="A31" s="108" t="s">
        <v>95</v>
      </c>
      <c r="B31" s="134">
        <v>0</v>
      </c>
      <c r="C31" s="134"/>
      <c r="D31" s="134"/>
      <c r="E31" s="134"/>
      <c r="F31" s="134" t="e">
        <f t="shared" si="22"/>
        <v>#DIV/0!</v>
      </c>
      <c r="G31" s="134" t="e">
        <f t="shared" si="23"/>
        <v>#DIV/0!</v>
      </c>
      <c r="H31" s="139">
        <v>0</v>
      </c>
      <c r="I31" s="139"/>
      <c r="J31" s="139">
        <v>0</v>
      </c>
      <c r="K31" s="139"/>
      <c r="L31" s="139">
        <v>0</v>
      </c>
      <c r="M31" s="139"/>
      <c r="N31" s="139">
        <v>0</v>
      </c>
      <c r="O31" s="139"/>
      <c r="P31" s="139">
        <v>0</v>
      </c>
      <c r="Q31" s="139"/>
      <c r="R31" s="139">
        <v>0</v>
      </c>
      <c r="S31" s="139"/>
      <c r="T31" s="139">
        <v>0</v>
      </c>
      <c r="U31" s="139"/>
      <c r="V31" s="139">
        <v>0</v>
      </c>
      <c r="W31" s="139"/>
      <c r="X31" s="139">
        <v>0</v>
      </c>
      <c r="Y31" s="139"/>
      <c r="Z31" s="139">
        <v>0</v>
      </c>
      <c r="AA31" s="139"/>
      <c r="AB31" s="139">
        <v>0</v>
      </c>
      <c r="AC31" s="139"/>
      <c r="AD31" s="139">
        <v>0</v>
      </c>
      <c r="AE31" s="165"/>
      <c r="AF31" s="166"/>
      <c r="AG31" s="1254"/>
      <c r="AH31" s="131"/>
      <c r="AI31" s="131"/>
    </row>
    <row r="32" spans="1:35" s="100" customFormat="1" ht="44.25" customHeight="1" x14ac:dyDescent="0.3">
      <c r="A32" s="136" t="s">
        <v>182</v>
      </c>
      <c r="B32" s="133"/>
      <c r="C32" s="133"/>
      <c r="D32" s="133"/>
      <c r="E32" s="133"/>
      <c r="F32" s="133"/>
      <c r="G32" s="133"/>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65" t="e">
        <f>#REF!-#REF!</f>
        <v>#REF!</v>
      </c>
      <c r="AF32" s="166"/>
      <c r="AG32" s="160"/>
      <c r="AH32" s="131"/>
      <c r="AI32" s="131"/>
    </row>
    <row r="33" spans="1:35" s="100" customFormat="1" ht="25.5" customHeight="1" x14ac:dyDescent="0.3">
      <c r="A33" s="1429" t="s">
        <v>26</v>
      </c>
      <c r="B33" s="133">
        <f t="shared" ref="B33:AF33" si="24">B36+B35+B34+B37</f>
        <v>370.20000000000005</v>
      </c>
      <c r="C33" s="133">
        <f t="shared" si="24"/>
        <v>370.20000000000005</v>
      </c>
      <c r="D33" s="133">
        <f>D36+D35+D34+D37</f>
        <v>187.79000000000002</v>
      </c>
      <c r="E33" s="133">
        <f>E36+E35+E34+E37</f>
        <v>187.79000000000002</v>
      </c>
      <c r="F33" s="133">
        <f>E33/B33*100</f>
        <v>50.726634251755812</v>
      </c>
      <c r="G33" s="133">
        <f>E33/C33*100</f>
        <v>50.726634251755812</v>
      </c>
      <c r="H33" s="133">
        <f t="shared" si="24"/>
        <v>0</v>
      </c>
      <c r="I33" s="133">
        <f t="shared" si="24"/>
        <v>0</v>
      </c>
      <c r="J33" s="133">
        <f t="shared" si="24"/>
        <v>47.2</v>
      </c>
      <c r="K33" s="133">
        <f t="shared" si="24"/>
        <v>22.71</v>
      </c>
      <c r="L33" s="133">
        <f t="shared" si="24"/>
        <v>17.100000000000001</v>
      </c>
      <c r="M33" s="133">
        <f t="shared" si="24"/>
        <v>0</v>
      </c>
      <c r="N33" s="133">
        <f t="shared" si="24"/>
        <v>59.8</v>
      </c>
      <c r="O33" s="133">
        <f t="shared" si="24"/>
        <v>16.760000000000002</v>
      </c>
      <c r="P33" s="133">
        <f t="shared" si="24"/>
        <v>24.7</v>
      </c>
      <c r="Q33" s="133">
        <f t="shared" si="24"/>
        <v>10.71</v>
      </c>
      <c r="R33" s="133">
        <f t="shared" si="24"/>
        <v>47.4</v>
      </c>
      <c r="S33" s="133">
        <f t="shared" si="24"/>
        <v>72.36</v>
      </c>
      <c r="T33" s="133">
        <f t="shared" si="24"/>
        <v>17.100000000000001</v>
      </c>
      <c r="U33" s="133">
        <f t="shared" si="24"/>
        <v>7.96</v>
      </c>
      <c r="V33" s="133">
        <f t="shared" si="24"/>
        <v>33.9</v>
      </c>
      <c r="W33" s="133">
        <f t="shared" si="24"/>
        <v>0</v>
      </c>
      <c r="X33" s="133">
        <f t="shared" si="24"/>
        <v>17.100000000000001</v>
      </c>
      <c r="Y33" s="133">
        <f t="shared" si="24"/>
        <v>0</v>
      </c>
      <c r="Z33" s="133">
        <f t="shared" si="24"/>
        <v>24.7</v>
      </c>
      <c r="AA33" s="133">
        <f t="shared" si="24"/>
        <v>1.8</v>
      </c>
      <c r="AB33" s="133">
        <f t="shared" si="24"/>
        <v>17.100000000000001</v>
      </c>
      <c r="AC33" s="133">
        <f>AC36+AC35+AC34+AC37</f>
        <v>37.6</v>
      </c>
      <c r="AD33" s="133">
        <f t="shared" si="24"/>
        <v>64.099999999999994</v>
      </c>
      <c r="AE33" s="133" t="e">
        <f t="shared" si="24"/>
        <v>#REF!</v>
      </c>
      <c r="AF33" s="133">
        <f t="shared" si="24"/>
        <v>17.89</v>
      </c>
      <c r="AG33" s="160"/>
      <c r="AH33" s="131"/>
      <c r="AI33" s="131"/>
    </row>
    <row r="34" spans="1:35" s="100" customFormat="1" ht="25.5" customHeight="1" x14ac:dyDescent="0.35">
      <c r="A34" s="138" t="s">
        <v>29</v>
      </c>
      <c r="B34" s="134">
        <f>SUM(H34:AD34)</f>
        <v>0</v>
      </c>
      <c r="C34" s="134"/>
      <c r="D34" s="134"/>
      <c r="E34" s="134"/>
      <c r="F34" s="134"/>
      <c r="G34" s="134"/>
      <c r="H34" s="139">
        <v>0</v>
      </c>
      <c r="I34" s="139"/>
      <c r="J34" s="139">
        <v>0</v>
      </c>
      <c r="K34" s="139"/>
      <c r="L34" s="139">
        <v>0</v>
      </c>
      <c r="M34" s="139"/>
      <c r="N34" s="139">
        <v>0</v>
      </c>
      <c r="O34" s="139"/>
      <c r="P34" s="139">
        <v>0</v>
      </c>
      <c r="Q34" s="139"/>
      <c r="R34" s="139">
        <v>0</v>
      </c>
      <c r="S34" s="139"/>
      <c r="T34" s="139">
        <v>0</v>
      </c>
      <c r="U34" s="139"/>
      <c r="V34" s="139">
        <v>0</v>
      </c>
      <c r="W34" s="139"/>
      <c r="X34" s="139">
        <v>0</v>
      </c>
      <c r="Y34" s="139"/>
      <c r="Z34" s="139">
        <v>0</v>
      </c>
      <c r="AA34" s="139"/>
      <c r="AB34" s="139">
        <v>0</v>
      </c>
      <c r="AC34" s="139"/>
      <c r="AD34" s="139">
        <v>0</v>
      </c>
      <c r="AE34" s="165"/>
      <c r="AF34" s="166"/>
      <c r="AG34" s="160"/>
      <c r="AH34" s="131"/>
      <c r="AI34" s="131"/>
    </row>
    <row r="35" spans="1:35" s="100" customFormat="1" ht="40.5" customHeight="1" x14ac:dyDescent="0.35">
      <c r="A35" s="138" t="s">
        <v>93</v>
      </c>
      <c r="B35" s="134">
        <v>0</v>
      </c>
      <c r="C35" s="134"/>
      <c r="D35" s="134"/>
      <c r="E35" s="134"/>
      <c r="F35" s="134"/>
      <c r="G35" s="134"/>
      <c r="H35" s="139">
        <v>0</v>
      </c>
      <c r="I35" s="139"/>
      <c r="J35" s="139">
        <v>0</v>
      </c>
      <c r="K35" s="139"/>
      <c r="L35" s="139">
        <v>0</v>
      </c>
      <c r="M35" s="139"/>
      <c r="N35" s="139">
        <v>0</v>
      </c>
      <c r="O35" s="139"/>
      <c r="P35" s="139">
        <v>0</v>
      </c>
      <c r="Q35" s="139"/>
      <c r="R35" s="139">
        <v>0</v>
      </c>
      <c r="S35" s="139"/>
      <c r="T35" s="139">
        <v>0</v>
      </c>
      <c r="U35" s="139"/>
      <c r="V35" s="139">
        <v>0</v>
      </c>
      <c r="W35" s="139"/>
      <c r="X35" s="139">
        <v>0</v>
      </c>
      <c r="Y35" s="139"/>
      <c r="Z35" s="139">
        <v>0</v>
      </c>
      <c r="AA35" s="139"/>
      <c r="AB35" s="139">
        <v>0</v>
      </c>
      <c r="AC35" s="139"/>
      <c r="AD35" s="139">
        <v>0</v>
      </c>
      <c r="AE35" s="165" t="e">
        <f>#REF!-#REF!</f>
        <v>#REF!</v>
      </c>
      <c r="AF35" s="166"/>
      <c r="AG35" s="160"/>
      <c r="AH35" s="131"/>
      <c r="AI35" s="131"/>
    </row>
    <row r="36" spans="1:35" s="100" customFormat="1" ht="144" customHeight="1" x14ac:dyDescent="0.3">
      <c r="A36" s="141" t="s">
        <v>28</v>
      </c>
      <c r="B36" s="134">
        <f>H36+J36+L36+N36+P36+R36+T36+V36+X36+Z36+AB36+AD36</f>
        <v>370.20000000000005</v>
      </c>
      <c r="C36" s="134">
        <f>H36+J36+L36+N36+P36+R36+T36+V36+X36+Z36+AB36+AD36</f>
        <v>370.20000000000005</v>
      </c>
      <c r="D36" s="134">
        <f>E36</f>
        <v>187.79000000000002</v>
      </c>
      <c r="E36" s="134">
        <f>I36+K36+M36+O36+Q36+S36+U36+W36+Y36+AA36+AC36+AF36</f>
        <v>187.79000000000002</v>
      </c>
      <c r="F36" s="134">
        <f>E36/B36*100</f>
        <v>50.726634251755812</v>
      </c>
      <c r="G36" s="134">
        <f>E36/C36*100</f>
        <v>50.726634251755812</v>
      </c>
      <c r="H36" s="139">
        <v>0</v>
      </c>
      <c r="I36" s="139">
        <v>0</v>
      </c>
      <c r="J36" s="139">
        <v>47.2</v>
      </c>
      <c r="K36" s="139">
        <v>22.71</v>
      </c>
      <c r="L36" s="139">
        <v>17.100000000000001</v>
      </c>
      <c r="M36" s="139">
        <v>0</v>
      </c>
      <c r="N36" s="139">
        <v>59.8</v>
      </c>
      <c r="O36" s="139">
        <v>16.760000000000002</v>
      </c>
      <c r="P36" s="139">
        <v>24.7</v>
      </c>
      <c r="Q36" s="139">
        <v>10.71</v>
      </c>
      <c r="R36" s="139">
        <v>47.4</v>
      </c>
      <c r="S36" s="139">
        <v>72.36</v>
      </c>
      <c r="T36" s="139">
        <v>17.100000000000001</v>
      </c>
      <c r="U36" s="139">
        <v>7.96</v>
      </c>
      <c r="V36" s="139">
        <v>33.9</v>
      </c>
      <c r="W36" s="139">
        <v>0</v>
      </c>
      <c r="X36" s="139">
        <v>17.100000000000001</v>
      </c>
      <c r="Y36" s="139">
        <v>0</v>
      </c>
      <c r="Z36" s="139">
        <v>24.7</v>
      </c>
      <c r="AA36" s="139">
        <v>1.8</v>
      </c>
      <c r="AB36" s="139">
        <v>17.100000000000001</v>
      </c>
      <c r="AC36" s="139">
        <v>37.6</v>
      </c>
      <c r="AD36" s="139">
        <v>64.099999999999994</v>
      </c>
      <c r="AE36" s="165" t="e">
        <f>#REF!-#REF!</f>
        <v>#REF!</v>
      </c>
      <c r="AF36" s="1434">
        <v>17.89</v>
      </c>
      <c r="AG36" s="1414" t="s">
        <v>789</v>
      </c>
      <c r="AH36" s="131"/>
      <c r="AI36" s="131"/>
    </row>
    <row r="37" spans="1:35" s="100" customFormat="1" ht="26.25" customHeight="1" x14ac:dyDescent="0.35">
      <c r="A37" s="138" t="s">
        <v>95</v>
      </c>
      <c r="B37" s="134">
        <f>H37+J37+L37+N37+P37+R37+T37+V37+X37+Z37+AB37+AD37</f>
        <v>0</v>
      </c>
      <c r="C37" s="134"/>
      <c r="D37" s="134"/>
      <c r="E37" s="134"/>
      <c r="F37" s="134"/>
      <c r="G37" s="134"/>
      <c r="H37" s="139">
        <v>0</v>
      </c>
      <c r="I37" s="139"/>
      <c r="J37" s="139">
        <v>0</v>
      </c>
      <c r="K37" s="139"/>
      <c r="L37" s="139">
        <v>0</v>
      </c>
      <c r="M37" s="139"/>
      <c r="N37" s="139">
        <v>0</v>
      </c>
      <c r="O37" s="139"/>
      <c r="P37" s="139">
        <v>0</v>
      </c>
      <c r="Q37" s="139"/>
      <c r="R37" s="139">
        <v>0</v>
      </c>
      <c r="S37" s="139"/>
      <c r="T37" s="139">
        <v>0</v>
      </c>
      <c r="U37" s="139"/>
      <c r="V37" s="139">
        <v>0</v>
      </c>
      <c r="W37" s="139"/>
      <c r="X37" s="139">
        <v>0</v>
      </c>
      <c r="Y37" s="139"/>
      <c r="Z37" s="139">
        <v>0</v>
      </c>
      <c r="AA37" s="139"/>
      <c r="AB37" s="139">
        <v>0</v>
      </c>
      <c r="AC37" s="139"/>
      <c r="AD37" s="139">
        <v>0</v>
      </c>
      <c r="AE37" s="165"/>
      <c r="AF37" s="166"/>
      <c r="AG37" s="1255"/>
      <c r="AH37" s="131"/>
      <c r="AI37" s="131"/>
    </row>
    <row r="38" spans="1:35" s="100" customFormat="1" ht="56.25" customHeight="1" x14ac:dyDescent="0.3">
      <c r="A38" s="142" t="s">
        <v>183</v>
      </c>
      <c r="B38" s="133"/>
      <c r="C38" s="133"/>
      <c r="D38" s="133"/>
      <c r="E38" s="133"/>
      <c r="F38" s="133"/>
      <c r="G38" s="133"/>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65" t="e">
        <f>#REF!-#REF!</f>
        <v>#REF!</v>
      </c>
      <c r="AF38" s="166"/>
      <c r="AG38" s="160"/>
      <c r="AH38" s="131"/>
      <c r="AI38" s="131"/>
    </row>
    <row r="39" spans="1:35" s="100" customFormat="1" ht="21" customHeight="1" x14ac:dyDescent="0.3">
      <c r="A39" s="1330" t="s">
        <v>26</v>
      </c>
      <c r="B39" s="133">
        <f>B42+B40+B41+B43</f>
        <v>8.3000000000000007</v>
      </c>
      <c r="C39" s="133">
        <f t="shared" ref="C39:E39" si="25">C42+C40+C41+C43</f>
        <v>8.3000000000000007</v>
      </c>
      <c r="D39" s="133">
        <f t="shared" si="25"/>
        <v>8.3000000000000007</v>
      </c>
      <c r="E39" s="133">
        <f t="shared" si="25"/>
        <v>8.3000000000000007</v>
      </c>
      <c r="F39" s="133">
        <f>E39/B39*100</f>
        <v>100</v>
      </c>
      <c r="G39" s="133">
        <f>E39/B39*100</f>
        <v>100</v>
      </c>
      <c r="H39" s="133">
        <f t="shared" ref="H39:AF39" si="26">H42+H40+H41+H43</f>
        <v>0</v>
      </c>
      <c r="I39" s="133">
        <f t="shared" si="26"/>
        <v>0</v>
      </c>
      <c r="J39" s="133">
        <f t="shared" si="26"/>
        <v>0</v>
      </c>
      <c r="K39" s="133">
        <f t="shared" si="26"/>
        <v>0</v>
      </c>
      <c r="L39" s="133">
        <f t="shared" si="26"/>
        <v>0</v>
      </c>
      <c r="M39" s="133">
        <f t="shared" si="26"/>
        <v>0</v>
      </c>
      <c r="N39" s="133">
        <f t="shared" si="26"/>
        <v>0</v>
      </c>
      <c r="O39" s="133">
        <f t="shared" si="26"/>
        <v>0</v>
      </c>
      <c r="P39" s="133">
        <f t="shared" si="26"/>
        <v>8.3000000000000007</v>
      </c>
      <c r="Q39" s="133">
        <f t="shared" si="26"/>
        <v>8.3000000000000007</v>
      </c>
      <c r="R39" s="133">
        <f t="shared" si="26"/>
        <v>0</v>
      </c>
      <c r="S39" s="133">
        <f t="shared" si="26"/>
        <v>0</v>
      </c>
      <c r="T39" s="133">
        <f t="shared" si="26"/>
        <v>0</v>
      </c>
      <c r="U39" s="133">
        <f t="shared" si="26"/>
        <v>0</v>
      </c>
      <c r="V39" s="133">
        <f t="shared" si="26"/>
        <v>0</v>
      </c>
      <c r="W39" s="133">
        <f t="shared" si="26"/>
        <v>0</v>
      </c>
      <c r="X39" s="133">
        <f t="shared" si="26"/>
        <v>0</v>
      </c>
      <c r="Y39" s="133">
        <f t="shared" si="26"/>
        <v>0</v>
      </c>
      <c r="Z39" s="133">
        <f t="shared" si="26"/>
        <v>0</v>
      </c>
      <c r="AA39" s="133">
        <f t="shared" si="26"/>
        <v>0</v>
      </c>
      <c r="AB39" s="133">
        <f t="shared" si="26"/>
        <v>0</v>
      </c>
      <c r="AC39" s="133">
        <f>AC42+AC40+AC41+AC43</f>
        <v>0</v>
      </c>
      <c r="AD39" s="133">
        <f t="shared" si="26"/>
        <v>0</v>
      </c>
      <c r="AE39" s="133" t="e">
        <f t="shared" si="26"/>
        <v>#REF!</v>
      </c>
      <c r="AF39" s="133">
        <f t="shared" si="26"/>
        <v>0</v>
      </c>
      <c r="AG39" s="160"/>
      <c r="AH39" s="131"/>
      <c r="AI39" s="131"/>
    </row>
    <row r="40" spans="1:35" s="100" customFormat="1" ht="21" customHeight="1" x14ac:dyDescent="0.35">
      <c r="A40" s="138" t="s">
        <v>29</v>
      </c>
      <c r="B40" s="134">
        <f>H40+J40+L40+N40+P40+R40+T40+V40+X40+Z40+AB40+AD40</f>
        <v>0</v>
      </c>
      <c r="C40" s="134"/>
      <c r="D40" s="134"/>
      <c r="E40" s="134"/>
      <c r="F40" s="134"/>
      <c r="G40" s="134"/>
      <c r="H40" s="134">
        <v>0</v>
      </c>
      <c r="I40" s="134"/>
      <c r="J40" s="134">
        <v>0</v>
      </c>
      <c r="K40" s="134"/>
      <c r="L40" s="134">
        <v>0</v>
      </c>
      <c r="M40" s="134"/>
      <c r="N40" s="134">
        <v>0</v>
      </c>
      <c r="O40" s="134"/>
      <c r="P40" s="134">
        <v>0</v>
      </c>
      <c r="Q40" s="134"/>
      <c r="R40" s="134">
        <v>0</v>
      </c>
      <c r="S40" s="134"/>
      <c r="T40" s="134">
        <v>0</v>
      </c>
      <c r="U40" s="134"/>
      <c r="V40" s="134">
        <v>0</v>
      </c>
      <c r="W40" s="134"/>
      <c r="X40" s="134">
        <v>0</v>
      </c>
      <c r="Y40" s="134"/>
      <c r="Z40" s="134">
        <v>0</v>
      </c>
      <c r="AA40" s="134"/>
      <c r="AB40" s="134">
        <v>0</v>
      </c>
      <c r="AC40" s="134"/>
      <c r="AD40" s="134">
        <v>0</v>
      </c>
      <c r="AE40" s="165"/>
      <c r="AF40" s="166"/>
      <c r="AG40" s="1586" t="s">
        <v>624</v>
      </c>
      <c r="AH40" s="131"/>
      <c r="AI40" s="131"/>
    </row>
    <row r="41" spans="1:35" s="100" customFormat="1" ht="37.5" customHeight="1" x14ac:dyDescent="0.35">
      <c r="A41" s="138" t="s">
        <v>93</v>
      </c>
      <c r="B41" s="134">
        <f t="shared" ref="B41" si="27">H41+J41+L41+N41+P41+R41+T41+V41+X41+Z41+AB41+AD41</f>
        <v>0</v>
      </c>
      <c r="C41" s="134"/>
      <c r="D41" s="134"/>
      <c r="E41" s="134"/>
      <c r="F41" s="134"/>
      <c r="G41" s="134"/>
      <c r="H41" s="134">
        <v>0</v>
      </c>
      <c r="I41" s="134"/>
      <c r="J41" s="134">
        <v>0</v>
      </c>
      <c r="K41" s="134"/>
      <c r="L41" s="134">
        <v>0</v>
      </c>
      <c r="M41" s="134"/>
      <c r="N41" s="134">
        <v>0</v>
      </c>
      <c r="O41" s="134"/>
      <c r="P41" s="134">
        <v>0</v>
      </c>
      <c r="Q41" s="134"/>
      <c r="R41" s="134">
        <v>0</v>
      </c>
      <c r="S41" s="134"/>
      <c r="T41" s="134">
        <v>0</v>
      </c>
      <c r="U41" s="134"/>
      <c r="V41" s="134">
        <v>0</v>
      </c>
      <c r="W41" s="134"/>
      <c r="X41" s="134">
        <v>0</v>
      </c>
      <c r="Y41" s="134"/>
      <c r="Z41" s="134">
        <v>0</v>
      </c>
      <c r="AA41" s="134"/>
      <c r="AB41" s="134">
        <v>0</v>
      </c>
      <c r="AC41" s="134"/>
      <c r="AD41" s="134">
        <v>0</v>
      </c>
      <c r="AE41" s="165"/>
      <c r="AF41" s="166"/>
      <c r="AG41" s="1587"/>
      <c r="AH41" s="131"/>
      <c r="AI41" s="131"/>
    </row>
    <row r="42" spans="1:35" s="100" customFormat="1" ht="22.5" customHeight="1" x14ac:dyDescent="0.35">
      <c r="A42" s="138" t="s">
        <v>28</v>
      </c>
      <c r="B42" s="134">
        <f>H42+J42+L42+N42+P42+R42+T42+V42+X42+Z42+AB42+AD42</f>
        <v>8.3000000000000007</v>
      </c>
      <c r="C42" s="134">
        <f>H42+J42+L42+N42+P42+R42+T42+V42+X42</f>
        <v>8.3000000000000007</v>
      </c>
      <c r="D42" s="134">
        <f>E42</f>
        <v>8.3000000000000007</v>
      </c>
      <c r="E42" s="134">
        <f>I42+K42+M42+O42+Q42+S42+U42+W42+Y42+AA42+AC42+AF42</f>
        <v>8.3000000000000007</v>
      </c>
      <c r="F42" s="134">
        <f>E42/B42*100</f>
        <v>100</v>
      </c>
      <c r="G42" s="134">
        <f>E42/C42*100</f>
        <v>100</v>
      </c>
      <c r="H42" s="139">
        <v>0</v>
      </c>
      <c r="I42" s="139"/>
      <c r="J42" s="139">
        <v>0</v>
      </c>
      <c r="K42" s="139"/>
      <c r="L42" s="139">
        <v>0</v>
      </c>
      <c r="M42" s="139"/>
      <c r="N42" s="139">
        <v>0</v>
      </c>
      <c r="O42" s="139"/>
      <c r="P42" s="139">
        <v>8.3000000000000007</v>
      </c>
      <c r="Q42" s="139">
        <v>8.3000000000000007</v>
      </c>
      <c r="R42" s="139">
        <v>0</v>
      </c>
      <c r="S42" s="139"/>
      <c r="T42" s="139">
        <v>0</v>
      </c>
      <c r="U42" s="139"/>
      <c r="V42" s="139">
        <v>0</v>
      </c>
      <c r="W42" s="139"/>
      <c r="X42" s="139">
        <v>0</v>
      </c>
      <c r="Y42" s="139"/>
      <c r="Z42" s="139">
        <v>0</v>
      </c>
      <c r="AA42" s="139"/>
      <c r="AB42" s="139">
        <v>0</v>
      </c>
      <c r="AC42" s="139"/>
      <c r="AD42" s="139">
        <v>0</v>
      </c>
      <c r="AE42" s="165" t="e">
        <f>#REF!-#REF!</f>
        <v>#REF!</v>
      </c>
      <c r="AF42" s="166"/>
      <c r="AG42" s="1587"/>
      <c r="AH42" s="131"/>
      <c r="AI42" s="131"/>
    </row>
    <row r="43" spans="1:35" s="100" customFormat="1" ht="22.5" customHeight="1" x14ac:dyDescent="0.35">
      <c r="A43" s="138" t="s">
        <v>95</v>
      </c>
      <c r="B43" s="134">
        <f>H43+J43+L43+N43+P43+R43+T43+V43+X43+Z43+AB43+AD43</f>
        <v>0</v>
      </c>
      <c r="C43" s="134"/>
      <c r="D43" s="134"/>
      <c r="E43" s="134"/>
      <c r="F43" s="134"/>
      <c r="G43" s="134"/>
      <c r="H43" s="139">
        <v>0</v>
      </c>
      <c r="I43" s="139"/>
      <c r="J43" s="139">
        <v>0</v>
      </c>
      <c r="K43" s="139"/>
      <c r="L43" s="139">
        <v>0</v>
      </c>
      <c r="M43" s="139"/>
      <c r="N43" s="139">
        <v>0</v>
      </c>
      <c r="O43" s="139"/>
      <c r="P43" s="139">
        <v>0</v>
      </c>
      <c r="Q43" s="139"/>
      <c r="R43" s="139">
        <v>0</v>
      </c>
      <c r="S43" s="139"/>
      <c r="T43" s="139">
        <v>0</v>
      </c>
      <c r="U43" s="139"/>
      <c r="V43" s="139">
        <v>0</v>
      </c>
      <c r="W43" s="139"/>
      <c r="X43" s="139">
        <v>0</v>
      </c>
      <c r="Y43" s="139"/>
      <c r="Z43" s="139">
        <v>0</v>
      </c>
      <c r="AA43" s="139"/>
      <c r="AB43" s="139">
        <v>0</v>
      </c>
      <c r="AC43" s="139"/>
      <c r="AD43" s="139">
        <v>0</v>
      </c>
      <c r="AE43" s="165"/>
      <c r="AF43" s="166"/>
      <c r="AG43" s="1588"/>
      <c r="AH43" s="131"/>
      <c r="AI43" s="131"/>
    </row>
    <row r="44" spans="1:35" s="100" customFormat="1" ht="37.5" customHeight="1" x14ac:dyDescent="0.3">
      <c r="A44" s="136" t="s">
        <v>184</v>
      </c>
      <c r="B44" s="133"/>
      <c r="C44" s="133"/>
      <c r="D44" s="133"/>
      <c r="E44" s="133"/>
      <c r="F44" s="133"/>
      <c r="G44" s="133"/>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65" t="e">
        <f>#REF!-#REF!</f>
        <v>#REF!</v>
      </c>
      <c r="AF44" s="166"/>
      <c r="AG44" s="160"/>
      <c r="AH44" s="131"/>
      <c r="AI44" s="131"/>
    </row>
    <row r="45" spans="1:35" s="100" customFormat="1" ht="31.5" customHeight="1" x14ac:dyDescent="0.3">
      <c r="A45" s="1429" t="s">
        <v>26</v>
      </c>
      <c r="B45" s="133">
        <f>B46+B47+B48+B50</f>
        <v>7164.51</v>
      </c>
      <c r="C45" s="133">
        <f t="shared" ref="C45" si="28">C46+C47+C48+C50</f>
        <v>7164.51</v>
      </c>
      <c r="D45" s="133">
        <f>D46+D47+D48+D50</f>
        <v>7164.32</v>
      </c>
      <c r="E45" s="133">
        <f>E46+E47+E48+E50</f>
        <v>7164.32</v>
      </c>
      <c r="F45" s="133">
        <f>E45/B45*100</f>
        <v>99.997348039154105</v>
      </c>
      <c r="G45" s="133">
        <f>E45/C45*100</f>
        <v>99.997348039154105</v>
      </c>
      <c r="H45" s="133">
        <f t="shared" ref="H45" si="29">H46+H47+H48+H50</f>
        <v>0</v>
      </c>
      <c r="I45" s="133">
        <f t="shared" ref="I45:AF45" si="30">I46+I47+I48+I50</f>
        <v>0</v>
      </c>
      <c r="J45" s="133">
        <f t="shared" si="30"/>
        <v>0</v>
      </c>
      <c r="K45" s="133">
        <f t="shared" si="30"/>
        <v>0</v>
      </c>
      <c r="L45" s="133">
        <f t="shared" si="30"/>
        <v>840.93</v>
      </c>
      <c r="M45" s="133">
        <f t="shared" si="30"/>
        <v>210</v>
      </c>
      <c r="N45" s="133">
        <f t="shared" si="30"/>
        <v>644.52</v>
      </c>
      <c r="O45" s="133">
        <f t="shared" si="30"/>
        <v>1275.45</v>
      </c>
      <c r="P45" s="133">
        <f t="shared" si="30"/>
        <v>2029.3899999999999</v>
      </c>
      <c r="Q45" s="133">
        <f t="shared" si="30"/>
        <v>2029.3899999999999</v>
      </c>
      <c r="R45" s="133">
        <f t="shared" si="30"/>
        <v>0</v>
      </c>
      <c r="S45" s="133">
        <f t="shared" si="30"/>
        <v>0</v>
      </c>
      <c r="T45" s="133">
        <f t="shared" si="30"/>
        <v>1113.92</v>
      </c>
      <c r="U45" s="133">
        <f t="shared" si="30"/>
        <v>1113.92</v>
      </c>
      <c r="V45" s="133">
        <f>V46+V47+V48</f>
        <v>400.29</v>
      </c>
      <c r="W45" s="133">
        <f t="shared" si="30"/>
        <v>400.29</v>
      </c>
      <c r="X45" s="133">
        <f t="shared" si="30"/>
        <v>2079.1000000000004</v>
      </c>
      <c r="Y45" s="133">
        <f t="shared" si="30"/>
        <v>1778.91</v>
      </c>
      <c r="Z45" s="133">
        <f t="shared" si="30"/>
        <v>0</v>
      </c>
      <c r="AA45" s="133">
        <f t="shared" si="30"/>
        <v>300</v>
      </c>
      <c r="AB45" s="133">
        <f t="shared" si="30"/>
        <v>56.36</v>
      </c>
      <c r="AC45" s="133">
        <f>AC46+AC47+AC48+AC50</f>
        <v>56.36</v>
      </c>
      <c r="AD45" s="133">
        <f t="shared" si="30"/>
        <v>0</v>
      </c>
      <c r="AE45" s="133" t="e">
        <f t="shared" si="30"/>
        <v>#REF!</v>
      </c>
      <c r="AF45" s="133">
        <f t="shared" si="30"/>
        <v>0</v>
      </c>
      <c r="AG45" s="160"/>
      <c r="AH45" s="131"/>
      <c r="AI45" s="131"/>
    </row>
    <row r="46" spans="1:35" s="100" customFormat="1" ht="20.25" customHeight="1" x14ac:dyDescent="0.35">
      <c r="A46" s="138" t="s">
        <v>29</v>
      </c>
      <c r="B46" s="134">
        <f>SUM(H46:AD46)</f>
        <v>0</v>
      </c>
      <c r="C46" s="134"/>
      <c r="D46" s="134"/>
      <c r="E46" s="134"/>
      <c r="F46" s="134"/>
      <c r="G46" s="134"/>
      <c r="H46" s="139">
        <v>0</v>
      </c>
      <c r="I46" s="139"/>
      <c r="J46" s="139">
        <v>0</v>
      </c>
      <c r="K46" s="139"/>
      <c r="L46" s="139">
        <v>0</v>
      </c>
      <c r="M46" s="139"/>
      <c r="N46" s="139">
        <v>0</v>
      </c>
      <c r="O46" s="139"/>
      <c r="P46" s="139">
        <v>0</v>
      </c>
      <c r="Q46" s="139"/>
      <c r="R46" s="139">
        <v>0</v>
      </c>
      <c r="S46" s="139"/>
      <c r="T46" s="139">
        <v>0</v>
      </c>
      <c r="U46" s="139"/>
      <c r="V46" s="139">
        <v>0</v>
      </c>
      <c r="W46" s="139"/>
      <c r="X46" s="139">
        <v>0</v>
      </c>
      <c r="Y46" s="139"/>
      <c r="Z46" s="139">
        <v>0</v>
      </c>
      <c r="AA46" s="139"/>
      <c r="AB46" s="139">
        <v>0</v>
      </c>
      <c r="AC46" s="139"/>
      <c r="AD46" s="139">
        <v>0</v>
      </c>
      <c r="AE46" s="165" t="e">
        <f>#REF!-#REF!</f>
        <v>#REF!</v>
      </c>
      <c r="AF46" s="217">
        <v>0</v>
      </c>
      <c r="AG46" s="160"/>
      <c r="AH46" s="131"/>
      <c r="AI46" s="131"/>
    </row>
    <row r="47" spans="1:35" s="100" customFormat="1" ht="409.5" customHeight="1" x14ac:dyDescent="0.3">
      <c r="A47" s="141" t="s">
        <v>93</v>
      </c>
      <c r="B47" s="134">
        <f>H47+J47+L47+N47+P47+R47+T47+V47+X47+Z47+AB47+AD47</f>
        <v>4531.4000000000005</v>
      </c>
      <c r="C47" s="134">
        <f>H47+J47+L47+N47+P47+R47+T47+V47+X47+Z47+AB47+AD47</f>
        <v>4531.4000000000005</v>
      </c>
      <c r="D47" s="134">
        <f>E47</f>
        <v>4531.2300000000005</v>
      </c>
      <c r="E47" s="134">
        <f>I47+K47+M47+O47+Q47+S47+U47+W47+Y47+AA47+AC47+AF47</f>
        <v>4531.2300000000005</v>
      </c>
      <c r="F47" s="134">
        <f>E47/B47*100</f>
        <v>99.996248400052963</v>
      </c>
      <c r="G47" s="134">
        <f>E47/C47*100</f>
        <v>99.996248400052963</v>
      </c>
      <c r="H47" s="139">
        <v>0</v>
      </c>
      <c r="I47" s="139">
        <v>0</v>
      </c>
      <c r="J47" s="139">
        <v>0</v>
      </c>
      <c r="K47" s="139">
        <v>0</v>
      </c>
      <c r="L47" s="139">
        <v>798.88</v>
      </c>
      <c r="M47" s="139">
        <v>199.5</v>
      </c>
      <c r="N47" s="139">
        <v>612.29999999999995</v>
      </c>
      <c r="O47" s="139">
        <f>1211.5+0.18</f>
        <v>1211.68</v>
      </c>
      <c r="P47" s="139">
        <v>1566.54</v>
      </c>
      <c r="Q47" s="139">
        <v>1566.54</v>
      </c>
      <c r="R47" s="139">
        <v>0</v>
      </c>
      <c r="S47" s="139">
        <v>0</v>
      </c>
      <c r="T47" s="139">
        <v>0</v>
      </c>
      <c r="U47" s="139">
        <v>0</v>
      </c>
      <c r="V47" s="139">
        <v>0</v>
      </c>
      <c r="W47" s="139">
        <v>0</v>
      </c>
      <c r="X47" s="139">
        <v>1500.13</v>
      </c>
      <c r="Y47" s="139">
        <v>1499.96</v>
      </c>
      <c r="Z47" s="139">
        <v>0</v>
      </c>
      <c r="AA47" s="139">
        <v>0</v>
      </c>
      <c r="AB47" s="139">
        <v>53.55</v>
      </c>
      <c r="AC47" s="139">
        <v>53.55</v>
      </c>
      <c r="AD47" s="139">
        <v>0</v>
      </c>
      <c r="AE47" s="165"/>
      <c r="AF47" s="217">
        <v>0</v>
      </c>
      <c r="AG47" s="1415" t="s">
        <v>762</v>
      </c>
      <c r="AH47" s="131"/>
      <c r="AI47" s="131"/>
    </row>
    <row r="48" spans="1:35" s="100" customFormat="1" ht="27" customHeight="1" x14ac:dyDescent="0.8">
      <c r="A48" s="138" t="s">
        <v>28</v>
      </c>
      <c r="B48" s="134">
        <f>H48+J48+L48+N48+P48+R48+T48+V48+X48+Z48+AB48+AD48</f>
        <v>2633.11</v>
      </c>
      <c r="C48" s="134">
        <f>H48+J48+L48+N48+P48+R48+T48+V48+X48+Z48+AB48</f>
        <v>2633.11</v>
      </c>
      <c r="D48" s="134">
        <f>E48</f>
        <v>2633.0899999999997</v>
      </c>
      <c r="E48" s="134">
        <f>I48+K48+M48+O48+Q48+S48+U48+W48+Y48+AA48+AC48+AF48</f>
        <v>2633.0899999999997</v>
      </c>
      <c r="F48" s="134">
        <f>E48/B48*100</f>
        <v>99.999240441910871</v>
      </c>
      <c r="G48" s="134">
        <f>E48/C48*100</f>
        <v>99.999240441910871</v>
      </c>
      <c r="H48" s="139">
        <v>0</v>
      </c>
      <c r="I48" s="139">
        <v>0</v>
      </c>
      <c r="J48" s="139">
        <v>0</v>
      </c>
      <c r="K48" s="139">
        <v>0</v>
      </c>
      <c r="L48" s="139">
        <v>42.05</v>
      </c>
      <c r="M48" s="139">
        <v>10.5</v>
      </c>
      <c r="N48" s="139">
        <v>32.22</v>
      </c>
      <c r="O48" s="139">
        <v>63.77</v>
      </c>
      <c r="P48" s="139">
        <f>312.85+150</f>
        <v>462.85</v>
      </c>
      <c r="Q48" s="139">
        <v>462.85</v>
      </c>
      <c r="R48" s="139">
        <v>0</v>
      </c>
      <c r="S48" s="139">
        <v>0</v>
      </c>
      <c r="T48" s="139">
        <v>1113.92</v>
      </c>
      <c r="U48" s="139">
        <v>1113.92</v>
      </c>
      <c r="V48" s="139">
        <f>0.38+399.91</f>
        <v>400.29</v>
      </c>
      <c r="W48" s="139">
        <v>400.29</v>
      </c>
      <c r="X48" s="139">
        <v>578.97</v>
      </c>
      <c r="Y48" s="139">
        <v>278.95</v>
      </c>
      <c r="Z48" s="139">
        <v>0</v>
      </c>
      <c r="AA48" s="139">
        <v>300</v>
      </c>
      <c r="AB48" s="139">
        <v>2.81</v>
      </c>
      <c r="AC48" s="139">
        <v>2.81</v>
      </c>
      <c r="AD48" s="139">
        <v>0</v>
      </c>
      <c r="AE48" s="165" t="e">
        <f>#REF!-#REF!</f>
        <v>#REF!</v>
      </c>
      <c r="AF48" s="217">
        <v>0</v>
      </c>
      <c r="AG48" s="1256"/>
      <c r="AH48" s="131"/>
      <c r="AI48" s="131"/>
    </row>
    <row r="49" spans="1:35" s="100" customFormat="1" ht="43.5" customHeight="1" x14ac:dyDescent="0.8">
      <c r="A49" s="138" t="s">
        <v>94</v>
      </c>
      <c r="B49" s="134">
        <f>H49+J49+L49+N49+P49+R49+T49+V49+X49+Z49+AB49+AD49</f>
        <v>238.87</v>
      </c>
      <c r="C49" s="134">
        <f>H49+J49+L49+N49+P49+R49+T49+V49+X49+Z49+AB49</f>
        <v>238.87</v>
      </c>
      <c r="D49" s="134">
        <f>E49</f>
        <v>238.86</v>
      </c>
      <c r="E49" s="134">
        <f>I49+K49+M49+O49+Q49+S49+U49+W49+Y49+AA49+AC49+AF49</f>
        <v>238.86</v>
      </c>
      <c r="F49" s="134">
        <f>E49/B49*100</f>
        <v>99.995813622472468</v>
      </c>
      <c r="G49" s="134">
        <f>E49/C49*100</f>
        <v>99.995813622472468</v>
      </c>
      <c r="H49" s="139">
        <v>0</v>
      </c>
      <c r="I49" s="139">
        <v>0</v>
      </c>
      <c r="J49" s="139">
        <v>0</v>
      </c>
      <c r="K49" s="139">
        <v>0</v>
      </c>
      <c r="L49" s="139">
        <v>42.05</v>
      </c>
      <c r="M49" s="139">
        <v>10.5</v>
      </c>
      <c r="N49" s="139">
        <v>32.22</v>
      </c>
      <c r="O49" s="139">
        <v>63.77</v>
      </c>
      <c r="P49" s="139">
        <v>82.45</v>
      </c>
      <c r="Q49" s="139">
        <v>82.45</v>
      </c>
      <c r="R49" s="139">
        <v>0</v>
      </c>
      <c r="S49" s="139">
        <v>0</v>
      </c>
      <c r="T49" s="139">
        <v>0</v>
      </c>
      <c r="U49" s="139"/>
      <c r="V49" s="139">
        <v>0.38</v>
      </c>
      <c r="W49" s="139">
        <v>0.38</v>
      </c>
      <c r="X49" s="139">
        <f>11.87+67.1</f>
        <v>78.97</v>
      </c>
      <c r="Y49" s="139">
        <v>78.95</v>
      </c>
      <c r="Z49" s="139">
        <v>0</v>
      </c>
      <c r="AA49" s="139">
        <v>0</v>
      </c>
      <c r="AB49" s="139">
        <v>2.8</v>
      </c>
      <c r="AC49" s="139">
        <v>2.81</v>
      </c>
      <c r="AD49" s="139">
        <v>0</v>
      </c>
      <c r="AE49" s="165"/>
      <c r="AF49" s="217">
        <v>0</v>
      </c>
      <c r="AG49" s="1256"/>
      <c r="AH49" s="131"/>
      <c r="AI49" s="131"/>
    </row>
    <row r="50" spans="1:35" s="100" customFormat="1" ht="24" customHeight="1" x14ac:dyDescent="0.35">
      <c r="A50" s="138" t="s">
        <v>95</v>
      </c>
      <c r="B50" s="134">
        <f t="shared" ref="B50" si="31">H50+J50+L50+N50+P50+R50+T50+V50+X50+Z50+AB50+AD50</f>
        <v>0</v>
      </c>
      <c r="C50" s="134"/>
      <c r="D50" s="134"/>
      <c r="E50" s="134"/>
      <c r="F50" s="134"/>
      <c r="G50" s="134"/>
      <c r="H50" s="139">
        <v>0</v>
      </c>
      <c r="I50" s="139"/>
      <c r="J50" s="139">
        <v>0</v>
      </c>
      <c r="K50" s="139"/>
      <c r="L50" s="139">
        <v>0</v>
      </c>
      <c r="M50" s="139"/>
      <c r="N50" s="139">
        <v>0</v>
      </c>
      <c r="O50" s="139"/>
      <c r="P50" s="139">
        <v>0</v>
      </c>
      <c r="Q50" s="139"/>
      <c r="R50" s="139">
        <v>0</v>
      </c>
      <c r="S50" s="139">
        <v>0</v>
      </c>
      <c r="T50" s="139">
        <v>0</v>
      </c>
      <c r="U50" s="139"/>
      <c r="V50" s="139">
        <v>0</v>
      </c>
      <c r="W50" s="139"/>
      <c r="X50" s="139">
        <v>0</v>
      </c>
      <c r="Y50" s="139"/>
      <c r="Z50" s="139">
        <v>0</v>
      </c>
      <c r="AA50" s="139"/>
      <c r="AB50" s="139">
        <v>0</v>
      </c>
      <c r="AC50" s="139"/>
      <c r="AD50" s="139">
        <v>0</v>
      </c>
      <c r="AE50" s="165"/>
      <c r="AF50" s="217">
        <v>0</v>
      </c>
      <c r="AG50" s="160"/>
      <c r="AH50" s="131"/>
      <c r="AI50" s="131"/>
    </row>
    <row r="51" spans="1:35" s="100" customFormat="1" ht="63.75" customHeight="1" x14ac:dyDescent="0.3">
      <c r="A51" s="132" t="s">
        <v>185</v>
      </c>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65"/>
      <c r="AF51" s="166"/>
      <c r="AG51" s="160"/>
      <c r="AH51" s="131"/>
      <c r="AI51" s="131"/>
    </row>
    <row r="52" spans="1:35" s="100" customFormat="1" ht="46.5" customHeight="1" x14ac:dyDescent="0.35">
      <c r="A52" s="138" t="s">
        <v>186</v>
      </c>
      <c r="B52" s="134"/>
      <c r="C52" s="134"/>
      <c r="D52" s="134"/>
      <c r="E52" s="134"/>
      <c r="F52" s="134"/>
      <c r="G52" s="134"/>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65"/>
      <c r="AF52" s="166"/>
      <c r="AG52" s="160"/>
      <c r="AH52" s="131"/>
      <c r="AI52" s="131"/>
    </row>
    <row r="53" spans="1:35" s="100" customFormat="1" ht="26.25" customHeight="1" x14ac:dyDescent="0.3">
      <c r="A53" s="1422" t="s">
        <v>26</v>
      </c>
      <c r="B53" s="133">
        <f>B55+B56+B54+B57</f>
        <v>70588.740000000005</v>
      </c>
      <c r="C53" s="133">
        <f t="shared" ref="C53:E53" si="32">C55+C56+C54+C57</f>
        <v>70588.740000000005</v>
      </c>
      <c r="D53" s="133">
        <f t="shared" si="32"/>
        <v>57531.070000000007</v>
      </c>
      <c r="E53" s="133">
        <f t="shared" si="32"/>
        <v>57531.070000000007</v>
      </c>
      <c r="F53" s="133">
        <f>E53/B53*100</f>
        <v>81.501766429036707</v>
      </c>
      <c r="G53" s="133">
        <f>E53/C53*100</f>
        <v>81.501766429036707</v>
      </c>
      <c r="H53" s="133">
        <f>H55+H56</f>
        <v>3927.24</v>
      </c>
      <c r="I53" s="133">
        <f t="shared" ref="I53:AF53" si="33">I55+I56</f>
        <v>2974.9</v>
      </c>
      <c r="J53" s="133">
        <f t="shared" si="33"/>
        <v>5848.06</v>
      </c>
      <c r="K53" s="133">
        <f t="shared" si="33"/>
        <v>4052.06</v>
      </c>
      <c r="L53" s="133">
        <f t="shared" si="33"/>
        <v>5508.19</v>
      </c>
      <c r="M53" s="133">
        <f t="shared" si="33"/>
        <v>3750.05</v>
      </c>
      <c r="N53" s="133">
        <f t="shared" si="33"/>
        <v>6072.08</v>
      </c>
      <c r="O53" s="133">
        <f t="shared" si="33"/>
        <v>3900.65</v>
      </c>
      <c r="P53" s="133">
        <f t="shared" si="33"/>
        <v>6174.9</v>
      </c>
      <c r="Q53" s="133">
        <f t="shared" si="33"/>
        <v>4106.8599999999997</v>
      </c>
      <c r="R53" s="133">
        <f t="shared" si="33"/>
        <v>5794.87</v>
      </c>
      <c r="S53" s="133">
        <f t="shared" si="33"/>
        <v>6365.18</v>
      </c>
      <c r="T53" s="133">
        <f t="shared" si="33"/>
        <v>5762.6</v>
      </c>
      <c r="U53" s="133">
        <f t="shared" si="33"/>
        <v>6227.85</v>
      </c>
      <c r="V53" s="133">
        <f t="shared" si="33"/>
        <v>7063.83</v>
      </c>
      <c r="W53" s="133">
        <f t="shared" si="33"/>
        <v>3244.24</v>
      </c>
      <c r="X53" s="133">
        <f t="shared" si="33"/>
        <v>5724.46</v>
      </c>
      <c r="Y53" s="133">
        <f t="shared" si="33"/>
        <v>2841.62</v>
      </c>
      <c r="Z53" s="133">
        <f t="shared" si="33"/>
        <v>5533.2</v>
      </c>
      <c r="AA53" s="133">
        <f t="shared" si="33"/>
        <v>3555.83</v>
      </c>
      <c r="AB53" s="133">
        <f t="shared" si="33"/>
        <v>5973.07</v>
      </c>
      <c r="AC53" s="133">
        <f t="shared" si="33"/>
        <v>3353.1</v>
      </c>
      <c r="AD53" s="133">
        <f t="shared" si="33"/>
        <v>7206.24</v>
      </c>
      <c r="AE53" s="133">
        <f t="shared" si="33"/>
        <v>0</v>
      </c>
      <c r="AF53" s="133">
        <f t="shared" si="33"/>
        <v>13158.73</v>
      </c>
      <c r="AG53" s="1586" t="s">
        <v>690</v>
      </c>
      <c r="AH53" s="131"/>
      <c r="AI53" s="131"/>
    </row>
    <row r="54" spans="1:35" s="100" customFormat="1" ht="26.25" customHeight="1" x14ac:dyDescent="0.35">
      <c r="A54" s="138" t="s">
        <v>29</v>
      </c>
      <c r="B54" s="134">
        <f>SUM(H54:AD54)</f>
        <v>0</v>
      </c>
      <c r="C54" s="134"/>
      <c r="D54" s="134"/>
      <c r="E54" s="134"/>
      <c r="F54" s="134"/>
      <c r="G54" s="134"/>
      <c r="H54" s="134">
        <v>0</v>
      </c>
      <c r="I54" s="134"/>
      <c r="J54" s="134">
        <v>0</v>
      </c>
      <c r="K54" s="134"/>
      <c r="L54" s="134">
        <v>0</v>
      </c>
      <c r="M54" s="134"/>
      <c r="N54" s="134">
        <v>0</v>
      </c>
      <c r="O54" s="134"/>
      <c r="P54" s="134">
        <v>0</v>
      </c>
      <c r="Q54" s="134"/>
      <c r="R54" s="134">
        <v>0</v>
      </c>
      <c r="S54" s="134"/>
      <c r="T54" s="134">
        <v>0</v>
      </c>
      <c r="U54" s="134"/>
      <c r="V54" s="134">
        <v>0</v>
      </c>
      <c r="W54" s="134"/>
      <c r="X54" s="134">
        <v>0</v>
      </c>
      <c r="Y54" s="134"/>
      <c r="Z54" s="134">
        <v>0</v>
      </c>
      <c r="AA54" s="134"/>
      <c r="AB54" s="134">
        <v>0</v>
      </c>
      <c r="AC54" s="134"/>
      <c r="AD54" s="134">
        <v>0</v>
      </c>
      <c r="AE54" s="134">
        <v>0</v>
      </c>
      <c r="AF54" s="166"/>
      <c r="AG54" s="1587"/>
      <c r="AH54" s="131"/>
      <c r="AI54" s="131"/>
    </row>
    <row r="55" spans="1:35" s="100" customFormat="1" ht="39" customHeight="1" x14ac:dyDescent="0.35">
      <c r="A55" s="138" t="s">
        <v>93</v>
      </c>
      <c r="B55" s="134">
        <f t="shared" ref="B55:B57" si="34">SUM(H55:AD55)</f>
        <v>0</v>
      </c>
      <c r="C55" s="134"/>
      <c r="D55" s="134"/>
      <c r="E55" s="134"/>
      <c r="F55" s="134"/>
      <c r="G55" s="134"/>
      <c r="H55" s="134">
        <v>0</v>
      </c>
      <c r="I55" s="134"/>
      <c r="J55" s="134">
        <v>0</v>
      </c>
      <c r="K55" s="134"/>
      <c r="L55" s="134">
        <v>0</v>
      </c>
      <c r="M55" s="134"/>
      <c r="N55" s="134">
        <v>0</v>
      </c>
      <c r="O55" s="134"/>
      <c r="P55" s="134">
        <v>0</v>
      </c>
      <c r="Q55" s="134"/>
      <c r="R55" s="134">
        <v>0</v>
      </c>
      <c r="S55" s="134"/>
      <c r="T55" s="134">
        <v>0</v>
      </c>
      <c r="U55" s="134"/>
      <c r="V55" s="134">
        <v>0</v>
      </c>
      <c r="W55" s="134"/>
      <c r="X55" s="134">
        <v>0</v>
      </c>
      <c r="Y55" s="134"/>
      <c r="Z55" s="134">
        <v>0</v>
      </c>
      <c r="AA55" s="134"/>
      <c r="AB55" s="134">
        <v>0</v>
      </c>
      <c r="AC55" s="134"/>
      <c r="AD55" s="134">
        <v>0</v>
      </c>
      <c r="AE55" s="165"/>
      <c r="AF55" s="166"/>
      <c r="AG55" s="1587"/>
      <c r="AH55" s="131"/>
      <c r="AI55" s="131"/>
    </row>
    <row r="56" spans="1:35" s="100" customFormat="1" ht="26.25" customHeight="1" x14ac:dyDescent="0.35">
      <c r="A56" s="138" t="s">
        <v>28</v>
      </c>
      <c r="B56" s="134">
        <f>H56+J56+L56+N56+P56+R56+T56+V56+X56+Z56+AB56+AD56</f>
        <v>70588.740000000005</v>
      </c>
      <c r="C56" s="134">
        <f>H56+J56+L56+N56+P56+R56+T56+V56+X56+Z56+AB56+AD56</f>
        <v>70588.740000000005</v>
      </c>
      <c r="D56" s="134">
        <f>E56</f>
        <v>57531.070000000007</v>
      </c>
      <c r="E56" s="134">
        <f>I56+K56+M56+O56+Q56+S56+U56+W56+Y56+AA56+AC56+AF56</f>
        <v>57531.070000000007</v>
      </c>
      <c r="F56" s="134">
        <f>E56/B56*100</f>
        <v>81.501766429036707</v>
      </c>
      <c r="G56" s="134">
        <f>E56/C56*100</f>
        <v>81.501766429036707</v>
      </c>
      <c r="H56" s="139">
        <v>3927.24</v>
      </c>
      <c r="I56" s="139">
        <v>2974.9</v>
      </c>
      <c r="J56" s="139">
        <v>5848.06</v>
      </c>
      <c r="K56" s="139">
        <v>4052.06</v>
      </c>
      <c r="L56" s="139">
        <v>5508.19</v>
      </c>
      <c r="M56" s="139">
        <v>3750.05</v>
      </c>
      <c r="N56" s="139">
        <v>6072.08</v>
      </c>
      <c r="O56" s="139">
        <v>3900.65</v>
      </c>
      <c r="P56" s="139">
        <v>6174.9</v>
      </c>
      <c r="Q56" s="139">
        <v>4106.8599999999997</v>
      </c>
      <c r="R56" s="139">
        <v>5794.87</v>
      </c>
      <c r="S56" s="139">
        <v>6365.18</v>
      </c>
      <c r="T56" s="139">
        <v>5762.6</v>
      </c>
      <c r="U56" s="139">
        <v>6227.85</v>
      </c>
      <c r="V56" s="139">
        <v>7063.83</v>
      </c>
      <c r="W56" s="139">
        <v>3244.24</v>
      </c>
      <c r="X56" s="139">
        <v>5724.46</v>
      </c>
      <c r="Y56" s="139">
        <v>2841.62</v>
      </c>
      <c r="Z56" s="139">
        <v>5533.2</v>
      </c>
      <c r="AA56" s="139">
        <v>3555.83</v>
      </c>
      <c r="AB56" s="139">
        <v>5973.07</v>
      </c>
      <c r="AC56" s="139">
        <v>3353.1</v>
      </c>
      <c r="AD56" s="139">
        <v>7206.24</v>
      </c>
      <c r="AE56" s="165"/>
      <c r="AF56" s="1431">
        <v>13158.73</v>
      </c>
      <c r="AG56" s="1587"/>
      <c r="AH56" s="131"/>
      <c r="AI56" s="131"/>
    </row>
    <row r="57" spans="1:35" s="100" customFormat="1" ht="26.25" customHeight="1" x14ac:dyDescent="0.35">
      <c r="A57" s="138" t="s">
        <v>95</v>
      </c>
      <c r="B57" s="134">
        <f t="shared" si="34"/>
        <v>0</v>
      </c>
      <c r="C57" s="134"/>
      <c r="D57" s="134"/>
      <c r="E57" s="134"/>
      <c r="F57" s="134"/>
      <c r="G57" s="134"/>
      <c r="H57" s="139">
        <v>0</v>
      </c>
      <c r="I57" s="139"/>
      <c r="J57" s="139">
        <v>0</v>
      </c>
      <c r="K57" s="139"/>
      <c r="L57" s="139">
        <v>0</v>
      </c>
      <c r="M57" s="139"/>
      <c r="N57" s="139">
        <v>0</v>
      </c>
      <c r="O57" s="139"/>
      <c r="P57" s="139">
        <v>0</v>
      </c>
      <c r="Q57" s="139"/>
      <c r="R57" s="139">
        <v>0</v>
      </c>
      <c r="S57" s="139"/>
      <c r="T57" s="139">
        <v>0</v>
      </c>
      <c r="U57" s="139"/>
      <c r="V57" s="139">
        <v>0</v>
      </c>
      <c r="W57" s="139"/>
      <c r="X57" s="139">
        <v>0</v>
      </c>
      <c r="Y57" s="139"/>
      <c r="Z57" s="139">
        <v>0</v>
      </c>
      <c r="AA57" s="139"/>
      <c r="AB57" s="139">
        <v>0</v>
      </c>
      <c r="AC57" s="139"/>
      <c r="AD57" s="139">
        <v>0</v>
      </c>
      <c r="AE57" s="139">
        <v>0</v>
      </c>
      <c r="AF57" s="166"/>
      <c r="AG57" s="1588"/>
      <c r="AH57" s="131"/>
      <c r="AI57" s="131"/>
    </row>
    <row r="58" spans="1:35" s="100" customFormat="1" ht="57.75" customHeight="1" x14ac:dyDescent="0.3">
      <c r="A58" s="132" t="s">
        <v>187</v>
      </c>
      <c r="B58" s="133"/>
      <c r="C58" s="133"/>
      <c r="D58" s="133"/>
      <c r="E58" s="133"/>
      <c r="F58" s="133"/>
      <c r="G58" s="133"/>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65" t="e">
        <f>#REF!-#REF!</f>
        <v>#REF!</v>
      </c>
      <c r="AF58" s="166"/>
      <c r="AG58" s="160"/>
      <c r="AH58" s="131"/>
      <c r="AI58" s="131"/>
    </row>
    <row r="59" spans="1:35" s="100" customFormat="1" ht="25.5" customHeight="1" x14ac:dyDescent="0.3">
      <c r="A59" s="1422" t="s">
        <v>26</v>
      </c>
      <c r="B59" s="133">
        <f>B62+B60+B61+B63</f>
        <v>351.79999999999995</v>
      </c>
      <c r="C59" s="133">
        <f t="shared" ref="C59:E59" si="35">C62+C60+C61+C63</f>
        <v>351.79999999999995</v>
      </c>
      <c r="D59" s="133">
        <f t="shared" si="35"/>
        <v>193.1</v>
      </c>
      <c r="E59" s="133">
        <f t="shared" si="35"/>
        <v>193.1</v>
      </c>
      <c r="F59" s="133">
        <f>E59/B59*100</f>
        <v>54.889141557703248</v>
      </c>
      <c r="G59" s="133">
        <f>E59/C59*100</f>
        <v>54.889141557703248</v>
      </c>
      <c r="H59" s="133">
        <f>H62+H60+H61+H63</f>
        <v>0</v>
      </c>
      <c r="I59" s="133"/>
      <c r="J59" s="133">
        <f>J62+J60+J61+J63</f>
        <v>96.57</v>
      </c>
      <c r="K59" s="133"/>
      <c r="L59" s="133">
        <f>L62+L60+L61+L63</f>
        <v>46.53</v>
      </c>
      <c r="M59" s="133"/>
      <c r="N59" s="133">
        <f>N62+N60+N61+N63</f>
        <v>0</v>
      </c>
      <c r="O59" s="133"/>
      <c r="P59" s="133">
        <f t="shared" ref="P59:AD59" si="36">P62+P60+P61+P63</f>
        <v>0</v>
      </c>
      <c r="Q59" s="133"/>
      <c r="R59" s="133">
        <f t="shared" si="36"/>
        <v>0</v>
      </c>
      <c r="S59" s="133"/>
      <c r="T59" s="133">
        <f t="shared" si="36"/>
        <v>0</v>
      </c>
      <c r="U59" s="133"/>
      <c r="V59" s="133">
        <f t="shared" si="36"/>
        <v>0</v>
      </c>
      <c r="W59" s="133"/>
      <c r="X59" s="133">
        <f>X62+X60+X61+X63</f>
        <v>112.13</v>
      </c>
      <c r="Y59" s="133"/>
      <c r="Z59" s="133">
        <f>Z62+Z60+Z61+Z63</f>
        <v>96.57</v>
      </c>
      <c r="AA59" s="133">
        <f>AA62+AA60+AA61+AA63</f>
        <v>0</v>
      </c>
      <c r="AB59" s="133">
        <f t="shared" si="36"/>
        <v>0</v>
      </c>
      <c r="AC59" s="133">
        <f>AC62+AC60+AC61+AC63</f>
        <v>0</v>
      </c>
      <c r="AD59" s="133">
        <f t="shared" si="36"/>
        <v>0</v>
      </c>
      <c r="AE59" s="165" t="e">
        <f>#REF!-#REF!</f>
        <v>#REF!</v>
      </c>
      <c r="AF59" s="1432">
        <f>SUM(AF60:AF63)</f>
        <v>193.1</v>
      </c>
      <c r="AG59" s="160"/>
      <c r="AH59" s="131"/>
      <c r="AI59" s="131"/>
    </row>
    <row r="60" spans="1:35" s="100" customFormat="1" ht="25.5" customHeight="1" x14ac:dyDescent="0.35">
      <c r="A60" s="138" t="s">
        <v>29</v>
      </c>
      <c r="B60" s="134">
        <f>SUM(H60:AD60)</f>
        <v>0</v>
      </c>
      <c r="C60" s="134"/>
      <c r="D60" s="134"/>
      <c r="E60" s="134"/>
      <c r="F60" s="134"/>
      <c r="G60" s="134"/>
      <c r="H60" s="134">
        <v>0</v>
      </c>
      <c r="I60" s="134"/>
      <c r="J60" s="134">
        <v>0</v>
      </c>
      <c r="K60" s="134"/>
      <c r="L60" s="134">
        <v>0</v>
      </c>
      <c r="M60" s="134"/>
      <c r="N60" s="134">
        <v>0</v>
      </c>
      <c r="O60" s="134"/>
      <c r="P60" s="134">
        <v>0</v>
      </c>
      <c r="Q60" s="134"/>
      <c r="R60" s="134">
        <v>0</v>
      </c>
      <c r="S60" s="134"/>
      <c r="T60" s="134">
        <v>0</v>
      </c>
      <c r="U60" s="134"/>
      <c r="V60" s="134">
        <v>0</v>
      </c>
      <c r="W60" s="134"/>
      <c r="X60" s="134">
        <v>0</v>
      </c>
      <c r="Y60" s="134"/>
      <c r="Z60" s="134">
        <v>0</v>
      </c>
      <c r="AA60" s="134"/>
      <c r="AB60" s="134">
        <v>0</v>
      </c>
      <c r="AC60" s="134"/>
      <c r="AD60" s="134">
        <v>0</v>
      </c>
      <c r="AE60" s="165"/>
      <c r="AF60" s="166"/>
      <c r="AG60" s="160"/>
      <c r="AH60" s="131"/>
      <c r="AI60" s="131"/>
    </row>
    <row r="61" spans="1:35" s="143" customFormat="1" ht="37.5" customHeight="1" x14ac:dyDescent="0.35">
      <c r="A61" s="138" t="s">
        <v>93</v>
      </c>
      <c r="B61" s="134">
        <f t="shared" ref="B61:B63" si="37">SUM(H61:AD61)</f>
        <v>0</v>
      </c>
      <c r="C61" s="134"/>
      <c r="D61" s="134"/>
      <c r="E61" s="134"/>
      <c r="F61" s="134"/>
      <c r="G61" s="134"/>
      <c r="H61" s="139">
        <v>0</v>
      </c>
      <c r="I61" s="139"/>
      <c r="J61" s="139">
        <v>0</v>
      </c>
      <c r="K61" s="139"/>
      <c r="L61" s="139">
        <v>0</v>
      </c>
      <c r="M61" s="139"/>
      <c r="N61" s="139">
        <v>0</v>
      </c>
      <c r="O61" s="139"/>
      <c r="P61" s="139">
        <v>0</v>
      </c>
      <c r="Q61" s="139"/>
      <c r="R61" s="139">
        <v>0</v>
      </c>
      <c r="S61" s="139"/>
      <c r="T61" s="139">
        <v>0</v>
      </c>
      <c r="U61" s="139"/>
      <c r="V61" s="139">
        <v>0</v>
      </c>
      <c r="W61" s="139"/>
      <c r="X61" s="139">
        <v>0</v>
      </c>
      <c r="Y61" s="139"/>
      <c r="Z61" s="139">
        <v>0</v>
      </c>
      <c r="AA61" s="139"/>
      <c r="AB61" s="139">
        <v>0</v>
      </c>
      <c r="AC61" s="139"/>
      <c r="AD61" s="139">
        <v>0</v>
      </c>
      <c r="AE61" s="165" t="e">
        <f>#REF!-#REF!</f>
        <v>#REF!</v>
      </c>
      <c r="AF61" s="168"/>
      <c r="AG61" s="160"/>
      <c r="AH61" s="131"/>
      <c r="AI61" s="131"/>
    </row>
    <row r="62" spans="1:35" s="100" customFormat="1" ht="44.25" customHeight="1" x14ac:dyDescent="0.35">
      <c r="A62" s="138" t="s">
        <v>28</v>
      </c>
      <c r="B62" s="134">
        <f>SUM(H62:AD62)</f>
        <v>351.79999999999995</v>
      </c>
      <c r="C62" s="134">
        <f>H62+J62+L62+N62+P62+R62+T62+V62+X62+Z62+AB62</f>
        <v>351.79999999999995</v>
      </c>
      <c r="D62" s="134">
        <f>E62</f>
        <v>193.1</v>
      </c>
      <c r="E62" s="134">
        <f>I62+K62+M62+O62+Q62+S62+U62+W62+Y62+AA62+AC62+AF62</f>
        <v>193.1</v>
      </c>
      <c r="F62" s="134">
        <f>E62/B62*100</f>
        <v>54.889141557703248</v>
      </c>
      <c r="G62" s="134">
        <f>E62/C62*100</f>
        <v>54.889141557703248</v>
      </c>
      <c r="H62" s="139">
        <v>0</v>
      </c>
      <c r="I62" s="139">
        <v>0</v>
      </c>
      <c r="J62" s="139">
        <v>96.57</v>
      </c>
      <c r="K62" s="139">
        <v>0</v>
      </c>
      <c r="L62" s="139">
        <v>46.53</v>
      </c>
      <c r="M62" s="139">
        <v>0</v>
      </c>
      <c r="N62" s="139">
        <v>0</v>
      </c>
      <c r="O62" s="139">
        <v>0</v>
      </c>
      <c r="P62" s="139">
        <v>0</v>
      </c>
      <c r="Q62" s="139">
        <v>0</v>
      </c>
      <c r="R62" s="139">
        <v>0</v>
      </c>
      <c r="S62" s="139">
        <v>0</v>
      </c>
      <c r="T62" s="139">
        <v>0</v>
      </c>
      <c r="U62" s="139">
        <v>0</v>
      </c>
      <c r="V62" s="139">
        <v>0</v>
      </c>
      <c r="W62" s="139">
        <v>0</v>
      </c>
      <c r="X62" s="139">
        <v>112.13</v>
      </c>
      <c r="Y62" s="139"/>
      <c r="Z62" s="139">
        <v>96.57</v>
      </c>
      <c r="AA62" s="139">
        <v>0</v>
      </c>
      <c r="AB62" s="139">
        <v>0</v>
      </c>
      <c r="AC62" s="139">
        <v>0</v>
      </c>
      <c r="AD62" s="139">
        <v>0</v>
      </c>
      <c r="AE62" s="165" t="e">
        <f>#REF!-#REF!</f>
        <v>#REF!</v>
      </c>
      <c r="AF62" s="1433">
        <v>193.1</v>
      </c>
      <c r="AG62" s="160" t="s">
        <v>761</v>
      </c>
      <c r="AH62" s="131"/>
      <c r="AI62" s="131"/>
    </row>
    <row r="63" spans="1:35" s="100" customFormat="1" ht="25.95" customHeight="1" x14ac:dyDescent="0.35">
      <c r="A63" s="138" t="s">
        <v>95</v>
      </c>
      <c r="B63" s="134">
        <f t="shared" si="37"/>
        <v>0</v>
      </c>
      <c r="C63" s="134"/>
      <c r="D63" s="134"/>
      <c r="E63" s="134"/>
      <c r="F63" s="134"/>
      <c r="G63" s="134"/>
      <c r="H63" s="139">
        <v>0</v>
      </c>
      <c r="I63" s="139"/>
      <c r="J63" s="139">
        <v>0</v>
      </c>
      <c r="K63" s="139"/>
      <c r="L63" s="139">
        <v>0</v>
      </c>
      <c r="M63" s="139"/>
      <c r="N63" s="139">
        <v>0</v>
      </c>
      <c r="O63" s="139"/>
      <c r="P63" s="139">
        <v>0</v>
      </c>
      <c r="Q63" s="139"/>
      <c r="R63" s="139">
        <v>0</v>
      </c>
      <c r="S63" s="139"/>
      <c r="T63" s="139">
        <v>0</v>
      </c>
      <c r="U63" s="139"/>
      <c r="V63" s="139">
        <v>0</v>
      </c>
      <c r="W63" s="139"/>
      <c r="X63" s="139">
        <v>0</v>
      </c>
      <c r="Y63" s="139"/>
      <c r="Z63" s="139">
        <v>0</v>
      </c>
      <c r="AA63" s="139"/>
      <c r="AB63" s="139">
        <v>0</v>
      </c>
      <c r="AC63" s="139"/>
      <c r="AD63" s="139">
        <v>0</v>
      </c>
      <c r="AE63" s="165"/>
      <c r="AF63" s="166"/>
      <c r="AG63" s="160"/>
      <c r="AH63" s="131"/>
      <c r="AI63" s="131"/>
    </row>
    <row r="64" spans="1:35" s="100" customFormat="1" ht="45" customHeight="1" x14ac:dyDescent="0.3">
      <c r="A64" s="132" t="s">
        <v>604</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65"/>
      <c r="AF64" s="166"/>
      <c r="AG64" s="160"/>
      <c r="AH64" s="131"/>
      <c r="AI64" s="131"/>
    </row>
    <row r="65" spans="1:35" s="100" customFormat="1" ht="59.25" customHeight="1" x14ac:dyDescent="0.35">
      <c r="A65" s="138" t="s">
        <v>688</v>
      </c>
      <c r="B65" s="134"/>
      <c r="C65" s="134"/>
      <c r="D65" s="134"/>
      <c r="E65" s="134"/>
      <c r="F65" s="134"/>
      <c r="G65" s="134"/>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65"/>
      <c r="AF65" s="166"/>
      <c r="AG65" s="160"/>
      <c r="AH65" s="131"/>
      <c r="AI65" s="131"/>
    </row>
    <row r="66" spans="1:35" s="100" customFormat="1" ht="26.25" customHeight="1" x14ac:dyDescent="0.3">
      <c r="A66" s="1422" t="s">
        <v>26</v>
      </c>
      <c r="B66" s="133">
        <f>B68+B69+B67+B70</f>
        <v>2371</v>
      </c>
      <c r="C66" s="133">
        <f t="shared" ref="C66:E66" si="38">C68+C69+C67+C70</f>
        <v>2371</v>
      </c>
      <c r="D66" s="133">
        <f t="shared" si="38"/>
        <v>2370.9699999999998</v>
      </c>
      <c r="E66" s="133">
        <f t="shared" si="38"/>
        <v>2370.9699999999998</v>
      </c>
      <c r="F66" s="133">
        <f>E66/B66*100</f>
        <v>99.998734711092368</v>
      </c>
      <c r="G66" s="133">
        <f>E66/C66*100</f>
        <v>99.998734711092368</v>
      </c>
      <c r="H66" s="133">
        <f>H68+H69</f>
        <v>0</v>
      </c>
      <c r="I66" s="133">
        <f t="shared" ref="I66:AF66" si="39">I68+I69</f>
        <v>0</v>
      </c>
      <c r="J66" s="133">
        <f t="shared" si="39"/>
        <v>0</v>
      </c>
      <c r="K66" s="133">
        <f t="shared" si="39"/>
        <v>0</v>
      </c>
      <c r="L66" s="133">
        <f t="shared" si="39"/>
        <v>0</v>
      </c>
      <c r="M66" s="133">
        <f t="shared" si="39"/>
        <v>0</v>
      </c>
      <c r="N66" s="133">
        <f t="shared" si="39"/>
        <v>0</v>
      </c>
      <c r="O66" s="133">
        <f t="shared" si="39"/>
        <v>0</v>
      </c>
      <c r="P66" s="133">
        <f t="shared" si="39"/>
        <v>0</v>
      </c>
      <c r="Q66" s="133">
        <f t="shared" si="39"/>
        <v>0</v>
      </c>
      <c r="R66" s="133">
        <f t="shared" si="39"/>
        <v>0</v>
      </c>
      <c r="S66" s="133">
        <f t="shared" si="39"/>
        <v>0</v>
      </c>
      <c r="T66" s="133">
        <f t="shared" si="39"/>
        <v>0</v>
      </c>
      <c r="U66" s="133">
        <f t="shared" si="39"/>
        <v>0</v>
      </c>
      <c r="V66" s="133">
        <f t="shared" si="39"/>
        <v>0</v>
      </c>
      <c r="W66" s="133">
        <f t="shared" si="39"/>
        <v>0</v>
      </c>
      <c r="X66" s="133">
        <f t="shared" si="39"/>
        <v>2130.04</v>
      </c>
      <c r="Y66" s="133">
        <f t="shared" si="39"/>
        <v>2130.04</v>
      </c>
      <c r="Z66" s="133">
        <f t="shared" si="39"/>
        <v>240.96</v>
      </c>
      <c r="AA66" s="133">
        <f t="shared" si="39"/>
        <v>240.93</v>
      </c>
      <c r="AB66" s="133">
        <f t="shared" si="39"/>
        <v>0</v>
      </c>
      <c r="AC66" s="133">
        <f>AC68+AC69</f>
        <v>0</v>
      </c>
      <c r="AD66" s="133">
        <f t="shared" si="39"/>
        <v>0</v>
      </c>
      <c r="AE66" s="133">
        <f t="shared" si="39"/>
        <v>0</v>
      </c>
      <c r="AF66" s="133">
        <f t="shared" si="39"/>
        <v>0</v>
      </c>
      <c r="AG66" s="1032"/>
      <c r="AH66" s="131"/>
      <c r="AI66" s="131"/>
    </row>
    <row r="67" spans="1:35" s="100" customFormat="1" ht="26.25" customHeight="1" x14ac:dyDescent="0.35">
      <c r="A67" s="138" t="s">
        <v>29</v>
      </c>
      <c r="B67" s="134">
        <f>SUM(H67:AD67)</f>
        <v>0</v>
      </c>
      <c r="C67" s="134"/>
      <c r="D67" s="134"/>
      <c r="E67" s="134"/>
      <c r="F67" s="134"/>
      <c r="G67" s="134"/>
      <c r="H67" s="134">
        <v>0</v>
      </c>
      <c r="I67" s="134"/>
      <c r="J67" s="134">
        <v>0</v>
      </c>
      <c r="K67" s="134"/>
      <c r="L67" s="134">
        <v>0</v>
      </c>
      <c r="M67" s="134"/>
      <c r="N67" s="134">
        <v>0</v>
      </c>
      <c r="O67" s="134"/>
      <c r="P67" s="134">
        <v>0</v>
      </c>
      <c r="Q67" s="134"/>
      <c r="R67" s="134">
        <v>0</v>
      </c>
      <c r="S67" s="134"/>
      <c r="T67" s="134">
        <v>0</v>
      </c>
      <c r="U67" s="134"/>
      <c r="V67" s="134">
        <v>0</v>
      </c>
      <c r="W67" s="134"/>
      <c r="X67" s="134">
        <v>0</v>
      </c>
      <c r="Y67" s="134"/>
      <c r="Z67" s="134">
        <v>0</v>
      </c>
      <c r="AA67" s="134">
        <v>0</v>
      </c>
      <c r="AB67" s="134">
        <v>0</v>
      </c>
      <c r="AC67" s="134"/>
      <c r="AD67" s="134">
        <v>0</v>
      </c>
      <c r="AE67" s="134">
        <v>0</v>
      </c>
      <c r="AF67" s="166"/>
      <c r="AG67" s="160"/>
      <c r="AH67" s="131"/>
      <c r="AI67" s="131"/>
    </row>
    <row r="68" spans="1:35" s="100" customFormat="1" ht="39" customHeight="1" x14ac:dyDescent="0.35">
      <c r="A68" s="138" t="s">
        <v>93</v>
      </c>
      <c r="B68" s="134">
        <f t="shared" ref="B68" si="40">SUM(H68:AD68)</f>
        <v>0</v>
      </c>
      <c r="C68" s="134"/>
      <c r="D68" s="134"/>
      <c r="E68" s="134"/>
      <c r="F68" s="134"/>
      <c r="G68" s="134"/>
      <c r="H68" s="134">
        <v>0</v>
      </c>
      <c r="I68" s="134"/>
      <c r="J68" s="134">
        <v>0</v>
      </c>
      <c r="K68" s="134"/>
      <c r="L68" s="134">
        <v>0</v>
      </c>
      <c r="M68" s="134"/>
      <c r="N68" s="134">
        <v>0</v>
      </c>
      <c r="O68" s="134"/>
      <c r="P68" s="134">
        <v>0</v>
      </c>
      <c r="Q68" s="134"/>
      <c r="R68" s="134">
        <v>0</v>
      </c>
      <c r="S68" s="134"/>
      <c r="T68" s="134">
        <v>0</v>
      </c>
      <c r="U68" s="134"/>
      <c r="V68" s="134">
        <v>0</v>
      </c>
      <c r="W68" s="134"/>
      <c r="X68" s="134">
        <v>0</v>
      </c>
      <c r="Y68" s="134"/>
      <c r="Z68" s="134">
        <v>0</v>
      </c>
      <c r="AA68" s="134">
        <v>0</v>
      </c>
      <c r="AB68" s="134">
        <v>0</v>
      </c>
      <c r="AC68" s="134"/>
      <c r="AD68" s="134">
        <v>0</v>
      </c>
      <c r="AE68" s="165"/>
      <c r="AF68" s="166"/>
      <c r="AG68" s="160"/>
      <c r="AH68" s="131"/>
      <c r="AI68" s="131"/>
    </row>
    <row r="69" spans="1:35" s="100" customFormat="1" ht="159.75" customHeight="1" x14ac:dyDescent="0.35">
      <c r="A69" s="138" t="s">
        <v>28</v>
      </c>
      <c r="B69" s="134">
        <f>H69+J69+L69+N69+P69+R69+T69+V69+X69+Z69+AB69+AD69</f>
        <v>2371</v>
      </c>
      <c r="C69" s="134">
        <f>H69+J69+L69+N69+P69+R69+T69+V69+X69+Z69+AB69+AD69</f>
        <v>2371</v>
      </c>
      <c r="D69" s="134">
        <f>E69</f>
        <v>2370.9699999999998</v>
      </c>
      <c r="E69" s="134">
        <f>I69+K69+M69+O69+Q69+S69+U69+W69+Y69+AA69+AC69+AF69</f>
        <v>2370.9699999999998</v>
      </c>
      <c r="F69" s="134">
        <f>E69/B69*100</f>
        <v>99.998734711092368</v>
      </c>
      <c r="G69" s="134">
        <f>E69/C69*100</f>
        <v>99.998734711092368</v>
      </c>
      <c r="H69" s="139">
        <v>0</v>
      </c>
      <c r="I69" s="139">
        <v>0</v>
      </c>
      <c r="J69" s="139">
        <v>0</v>
      </c>
      <c r="K69" s="139">
        <v>0</v>
      </c>
      <c r="L69" s="139">
        <v>0</v>
      </c>
      <c r="M69" s="139">
        <v>0</v>
      </c>
      <c r="N69" s="139">
        <v>0</v>
      </c>
      <c r="O69" s="139">
        <v>0</v>
      </c>
      <c r="P69" s="139">
        <v>0</v>
      </c>
      <c r="Q69" s="139">
        <v>0</v>
      </c>
      <c r="R69" s="139">
        <v>0</v>
      </c>
      <c r="S69" s="139">
        <v>0</v>
      </c>
      <c r="T69" s="139">
        <v>0</v>
      </c>
      <c r="U69" s="139">
        <v>0</v>
      </c>
      <c r="V69" s="139">
        <v>0</v>
      </c>
      <c r="W69" s="139">
        <v>0</v>
      </c>
      <c r="X69" s="139">
        <v>2130.04</v>
      </c>
      <c r="Y69" s="139">
        <v>2130.04</v>
      </c>
      <c r="Z69" s="139">
        <v>240.96</v>
      </c>
      <c r="AA69" s="139">
        <v>240.93</v>
      </c>
      <c r="AB69" s="139">
        <v>0</v>
      </c>
      <c r="AC69" s="139">
        <v>0</v>
      </c>
      <c r="AD69" s="139">
        <v>0</v>
      </c>
      <c r="AE69" s="165"/>
      <c r="AF69" s="166"/>
      <c r="AG69" s="160" t="s">
        <v>777</v>
      </c>
      <c r="AH69" s="131"/>
      <c r="AI69" s="131"/>
    </row>
    <row r="70" spans="1:35" s="100" customFormat="1" ht="26.25" customHeight="1" x14ac:dyDescent="0.35">
      <c r="A70" s="138" t="s">
        <v>95</v>
      </c>
      <c r="B70" s="134">
        <f t="shared" ref="B70" si="41">SUM(H70:AD70)</f>
        <v>0</v>
      </c>
      <c r="C70" s="134"/>
      <c r="D70" s="134"/>
      <c r="E70" s="134"/>
      <c r="F70" s="134"/>
      <c r="G70" s="134"/>
      <c r="H70" s="139">
        <v>0</v>
      </c>
      <c r="I70" s="139"/>
      <c r="J70" s="139">
        <v>0</v>
      </c>
      <c r="K70" s="139"/>
      <c r="L70" s="139">
        <v>0</v>
      </c>
      <c r="M70" s="139"/>
      <c r="N70" s="139">
        <v>0</v>
      </c>
      <c r="O70" s="139"/>
      <c r="P70" s="139">
        <v>0</v>
      </c>
      <c r="Q70" s="139"/>
      <c r="R70" s="139">
        <v>0</v>
      </c>
      <c r="S70" s="139"/>
      <c r="T70" s="139">
        <v>0</v>
      </c>
      <c r="U70" s="139"/>
      <c r="V70" s="139">
        <v>0</v>
      </c>
      <c r="W70" s="139"/>
      <c r="X70" s="139">
        <v>0</v>
      </c>
      <c r="Y70" s="139"/>
      <c r="Z70" s="139">
        <v>0</v>
      </c>
      <c r="AA70" s="139"/>
      <c r="AB70" s="139">
        <v>0</v>
      </c>
      <c r="AC70" s="139"/>
      <c r="AD70" s="139">
        <v>0</v>
      </c>
      <c r="AE70" s="139">
        <v>0</v>
      </c>
      <c r="AF70" s="166"/>
      <c r="AG70" s="160"/>
      <c r="AH70" s="131"/>
      <c r="AI70" s="131"/>
    </row>
    <row r="71" spans="1:35" s="100" customFormat="1" ht="24.75" customHeight="1" x14ac:dyDescent="0.3">
      <c r="A71" s="1582" t="s">
        <v>188</v>
      </c>
      <c r="B71" s="1582"/>
      <c r="C71" s="1582"/>
      <c r="D71" s="1582"/>
      <c r="E71" s="1582"/>
      <c r="F71" s="1582"/>
      <c r="G71" s="1582"/>
      <c r="H71" s="1582"/>
      <c r="I71" s="1582"/>
      <c r="J71" s="1582"/>
      <c r="K71" s="1582"/>
      <c r="L71" s="1582"/>
      <c r="M71" s="1582"/>
      <c r="N71" s="1582"/>
      <c r="O71" s="1582"/>
      <c r="P71" s="1582"/>
      <c r="Q71" s="1582"/>
      <c r="R71" s="1582"/>
      <c r="S71" s="1582"/>
      <c r="T71" s="1582"/>
      <c r="U71" s="1582"/>
      <c r="V71" s="1582"/>
      <c r="W71" s="1582"/>
      <c r="X71" s="1582"/>
      <c r="Y71" s="1582"/>
      <c r="Z71" s="1582"/>
      <c r="AA71" s="1582"/>
      <c r="AB71" s="1582"/>
      <c r="AC71" s="1582"/>
      <c r="AD71" s="1582"/>
      <c r="AE71" s="165"/>
      <c r="AF71" s="166"/>
      <c r="AG71" s="160"/>
      <c r="AH71" s="131"/>
      <c r="AI71" s="131"/>
    </row>
    <row r="72" spans="1:35" s="100" customFormat="1" ht="24.75" customHeight="1" x14ac:dyDescent="0.3">
      <c r="A72" s="1582" t="s">
        <v>196</v>
      </c>
      <c r="B72" s="1582"/>
      <c r="C72" s="1582"/>
      <c r="D72" s="1582"/>
      <c r="E72" s="1582"/>
      <c r="F72" s="1582"/>
      <c r="G72" s="1582"/>
      <c r="H72" s="1582"/>
      <c r="I72" s="1582"/>
      <c r="J72" s="1582"/>
      <c r="K72" s="1582"/>
      <c r="L72" s="1582"/>
      <c r="M72" s="1582"/>
      <c r="N72" s="1582"/>
      <c r="O72" s="1582"/>
      <c r="P72" s="1582"/>
      <c r="Q72" s="1582"/>
      <c r="R72" s="1582"/>
      <c r="S72" s="1582"/>
      <c r="T72" s="1582"/>
      <c r="U72" s="1582"/>
      <c r="V72" s="1582"/>
      <c r="W72" s="1582"/>
      <c r="X72" s="1582"/>
      <c r="Y72" s="1582"/>
      <c r="Z72" s="1582"/>
      <c r="AA72" s="1582"/>
      <c r="AB72" s="1582"/>
      <c r="AC72" s="1582"/>
      <c r="AD72" s="1582"/>
      <c r="AE72" s="165"/>
      <c r="AF72" s="166"/>
      <c r="AG72" s="160"/>
      <c r="AH72" s="131"/>
      <c r="AI72" s="131"/>
    </row>
    <row r="73" spans="1:35" s="100" customFormat="1" ht="77.25" customHeight="1" x14ac:dyDescent="0.3">
      <c r="A73" s="132" t="s">
        <v>189</v>
      </c>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65" t="e">
        <f>#REF!-#REF!</f>
        <v>#REF!</v>
      </c>
      <c r="AF73" s="166"/>
      <c r="AG73" s="160"/>
      <c r="AH73" s="131"/>
      <c r="AI73" s="131"/>
    </row>
    <row r="74" spans="1:35" s="100" customFormat="1" ht="27.75" customHeight="1" x14ac:dyDescent="0.3">
      <c r="A74" s="107" t="s">
        <v>26</v>
      </c>
      <c r="B74" s="133">
        <f>B75+B76+B77+B78</f>
        <v>3894.2</v>
      </c>
      <c r="C74" s="133">
        <f t="shared" ref="C74" si="42">C75+C76+C77+C78</f>
        <v>3894.2</v>
      </c>
      <c r="D74" s="133">
        <f>D75+D76+D77+D78</f>
        <v>2971.98</v>
      </c>
      <c r="E74" s="133">
        <f>E75+E76+E77+E78</f>
        <v>2971.98</v>
      </c>
      <c r="F74" s="133">
        <f>E74/B74*100</f>
        <v>76.318114118432547</v>
      </c>
      <c r="G74" s="133">
        <f>E74/C74*100</f>
        <v>76.318114118432547</v>
      </c>
      <c r="H74" s="133">
        <f t="shared" ref="H74:AF74" si="43">H75+H76+H77+H78</f>
        <v>713.9</v>
      </c>
      <c r="I74" s="133">
        <f t="shared" si="43"/>
        <v>450.7</v>
      </c>
      <c r="J74" s="133">
        <f t="shared" si="43"/>
        <v>897.05</v>
      </c>
      <c r="K74" s="133">
        <f t="shared" si="43"/>
        <v>814.73</v>
      </c>
      <c r="L74" s="133">
        <f t="shared" si="43"/>
        <v>709.6</v>
      </c>
      <c r="M74" s="133">
        <f t="shared" si="43"/>
        <v>647.42999999999995</v>
      </c>
      <c r="N74" s="133">
        <f t="shared" si="43"/>
        <v>181.45</v>
      </c>
      <c r="O74" s="133">
        <f t="shared" si="43"/>
        <v>327.17</v>
      </c>
      <c r="P74" s="133">
        <f t="shared" si="43"/>
        <v>215</v>
      </c>
      <c r="Q74" s="133">
        <f t="shared" si="43"/>
        <v>0</v>
      </c>
      <c r="R74" s="133">
        <f t="shared" si="43"/>
        <v>108.6</v>
      </c>
      <c r="S74" s="133">
        <f t="shared" si="43"/>
        <v>79.45</v>
      </c>
      <c r="T74" s="133">
        <f t="shared" si="43"/>
        <v>0</v>
      </c>
      <c r="U74" s="133">
        <f t="shared" si="43"/>
        <v>0</v>
      </c>
      <c r="V74" s="133">
        <f t="shared" si="43"/>
        <v>0</v>
      </c>
      <c r="W74" s="133">
        <f t="shared" si="43"/>
        <v>4.2</v>
      </c>
      <c r="X74" s="133">
        <f t="shared" si="43"/>
        <v>82.3</v>
      </c>
      <c r="Y74" s="133">
        <f t="shared" si="43"/>
        <v>532.24</v>
      </c>
      <c r="Z74" s="133">
        <f t="shared" si="43"/>
        <v>619.29999999999995</v>
      </c>
      <c r="AA74" s="133">
        <f t="shared" si="43"/>
        <v>46.9</v>
      </c>
      <c r="AB74" s="133">
        <f t="shared" si="43"/>
        <v>309.39999999999998</v>
      </c>
      <c r="AC74" s="133">
        <f>AC75+AC76+AC77+AC78</f>
        <v>44</v>
      </c>
      <c r="AD74" s="133">
        <f t="shared" si="43"/>
        <v>57.6</v>
      </c>
      <c r="AE74" s="133" t="e">
        <f t="shared" si="43"/>
        <v>#REF!</v>
      </c>
      <c r="AF74" s="133">
        <f t="shared" si="43"/>
        <v>25.16</v>
      </c>
      <c r="AG74" s="160"/>
      <c r="AH74" s="131"/>
      <c r="AI74" s="131"/>
    </row>
    <row r="75" spans="1:35" s="100" customFormat="1" ht="27.75" customHeight="1" x14ac:dyDescent="0.35">
      <c r="A75" s="108" t="s">
        <v>29</v>
      </c>
      <c r="B75" s="134">
        <f>SUM(H75:AD75)</f>
        <v>0</v>
      </c>
      <c r="C75" s="134"/>
      <c r="D75" s="134"/>
      <c r="E75" s="134"/>
      <c r="F75" s="134"/>
      <c r="G75" s="134"/>
      <c r="H75" s="139">
        <v>0</v>
      </c>
      <c r="I75" s="139"/>
      <c r="J75" s="139">
        <v>0</v>
      </c>
      <c r="K75" s="139"/>
      <c r="L75" s="139">
        <v>0</v>
      </c>
      <c r="M75" s="139"/>
      <c r="N75" s="139">
        <v>0</v>
      </c>
      <c r="O75" s="139"/>
      <c r="P75" s="139">
        <v>0</v>
      </c>
      <c r="Q75" s="139"/>
      <c r="R75" s="139">
        <v>0</v>
      </c>
      <c r="S75" s="139"/>
      <c r="T75" s="139">
        <v>0</v>
      </c>
      <c r="U75" s="139"/>
      <c r="V75" s="139">
        <v>0</v>
      </c>
      <c r="W75" s="139"/>
      <c r="X75" s="139">
        <v>0</v>
      </c>
      <c r="Y75" s="139"/>
      <c r="Z75" s="139">
        <v>0</v>
      </c>
      <c r="AA75" s="139"/>
      <c r="AB75" s="139">
        <v>0</v>
      </c>
      <c r="AC75" s="139"/>
      <c r="AD75" s="139">
        <v>0</v>
      </c>
      <c r="AE75" s="165"/>
      <c r="AF75" s="166"/>
      <c r="AG75" s="160"/>
      <c r="AH75" s="131"/>
      <c r="AI75" s="131"/>
    </row>
    <row r="76" spans="1:35" s="100" customFormat="1" ht="38.25" customHeight="1" x14ac:dyDescent="0.35">
      <c r="A76" s="108" t="s">
        <v>93</v>
      </c>
      <c r="B76" s="134">
        <v>0</v>
      </c>
      <c r="C76" s="134"/>
      <c r="D76" s="134"/>
      <c r="E76" s="134"/>
      <c r="F76" s="134"/>
      <c r="G76" s="134"/>
      <c r="H76" s="139">
        <v>0</v>
      </c>
      <c r="I76" s="139"/>
      <c r="J76" s="139">
        <v>0</v>
      </c>
      <c r="K76" s="139"/>
      <c r="L76" s="139">
        <v>0</v>
      </c>
      <c r="M76" s="139"/>
      <c r="N76" s="139">
        <v>0</v>
      </c>
      <c r="O76" s="139"/>
      <c r="P76" s="139">
        <v>0</v>
      </c>
      <c r="Q76" s="139"/>
      <c r="R76" s="139">
        <v>0</v>
      </c>
      <c r="S76" s="139"/>
      <c r="T76" s="139">
        <v>0</v>
      </c>
      <c r="U76" s="139"/>
      <c r="V76" s="139">
        <v>0</v>
      </c>
      <c r="W76" s="139"/>
      <c r="X76" s="139">
        <v>0</v>
      </c>
      <c r="Y76" s="139"/>
      <c r="Z76" s="139">
        <v>0</v>
      </c>
      <c r="AA76" s="139"/>
      <c r="AB76" s="139">
        <v>0</v>
      </c>
      <c r="AC76" s="139"/>
      <c r="AD76" s="139">
        <v>0</v>
      </c>
      <c r="AE76" s="165" t="e">
        <f>#REF!-#REF!</f>
        <v>#REF!</v>
      </c>
      <c r="AF76" s="166"/>
      <c r="AG76" s="160"/>
      <c r="AH76" s="131"/>
      <c r="AI76" s="131"/>
    </row>
    <row r="77" spans="1:35" s="100" customFormat="1" ht="62.25" customHeight="1" x14ac:dyDescent="0.3">
      <c r="A77" s="140" t="s">
        <v>28</v>
      </c>
      <c r="B77" s="134">
        <f>H77+J77+L77+N77+P77+R77+T77+V77+X77+Z77+AB77+AD77</f>
        <v>3894.2</v>
      </c>
      <c r="C77" s="134">
        <f>H77+J77+L77+N77+P77+R77+T77+V77+X77+Z77+AB77+AD77</f>
        <v>3894.2</v>
      </c>
      <c r="D77" s="134">
        <f>E77</f>
        <v>2971.98</v>
      </c>
      <c r="E77" s="134">
        <f>I77+K77+M77+O77+Q77+S77+U77+W77+Y77+AA77+AC77+AF77</f>
        <v>2971.98</v>
      </c>
      <c r="F77" s="134">
        <f>E77/B77*100</f>
        <v>76.318114118432547</v>
      </c>
      <c r="G77" s="134">
        <f>E77/C77*100</f>
        <v>76.318114118432547</v>
      </c>
      <c r="H77" s="139">
        <v>713.9</v>
      </c>
      <c r="I77" s="139">
        <v>450.7</v>
      </c>
      <c r="J77" s="139">
        <v>897.05</v>
      </c>
      <c r="K77" s="139">
        <v>814.73</v>
      </c>
      <c r="L77" s="139">
        <v>709.6</v>
      </c>
      <c r="M77" s="139">
        <v>647.42999999999995</v>
      </c>
      <c r="N77" s="139">
        <v>181.45</v>
      </c>
      <c r="O77" s="139">
        <v>327.17</v>
      </c>
      <c r="P77" s="139">
        <v>215</v>
      </c>
      <c r="Q77" s="139">
        <v>0</v>
      </c>
      <c r="R77" s="139">
        <v>108.6</v>
      </c>
      <c r="S77" s="139">
        <v>79.45</v>
      </c>
      <c r="T77" s="139">
        <v>0</v>
      </c>
      <c r="U77" s="139">
        <v>0</v>
      </c>
      <c r="V77" s="139">
        <v>0</v>
      </c>
      <c r="W77" s="139">
        <v>4.2</v>
      </c>
      <c r="X77" s="139">
        <v>82.3</v>
      </c>
      <c r="Y77" s="139">
        <v>532.24</v>
      </c>
      <c r="Z77" s="139">
        <v>619.29999999999995</v>
      </c>
      <c r="AA77" s="139">
        <v>46.9</v>
      </c>
      <c r="AB77" s="139">
        <v>309.39999999999998</v>
      </c>
      <c r="AC77" s="139">
        <v>44</v>
      </c>
      <c r="AD77" s="139">
        <v>57.6</v>
      </c>
      <c r="AE77" s="165" t="e">
        <f>#REF!-#REF!</f>
        <v>#REF!</v>
      </c>
      <c r="AF77" s="1430">
        <v>25.16</v>
      </c>
      <c r="AG77" s="160" t="s">
        <v>790</v>
      </c>
      <c r="AH77" s="131"/>
      <c r="AI77" s="131"/>
    </row>
    <row r="78" spans="1:35" s="100" customFormat="1" ht="24" customHeight="1" x14ac:dyDescent="0.35">
      <c r="A78" s="108" t="s">
        <v>95</v>
      </c>
      <c r="B78" s="134">
        <v>0</v>
      </c>
      <c r="C78" s="134"/>
      <c r="D78" s="134"/>
      <c r="E78" s="134"/>
      <c r="F78" s="134"/>
      <c r="G78" s="134"/>
      <c r="H78" s="139">
        <v>0</v>
      </c>
      <c r="I78" s="139"/>
      <c r="J78" s="139">
        <v>0</v>
      </c>
      <c r="K78" s="139"/>
      <c r="L78" s="139">
        <v>0</v>
      </c>
      <c r="M78" s="139"/>
      <c r="N78" s="139">
        <v>0</v>
      </c>
      <c r="O78" s="139"/>
      <c r="P78" s="139">
        <v>0</v>
      </c>
      <c r="Q78" s="139"/>
      <c r="R78" s="139">
        <v>0</v>
      </c>
      <c r="S78" s="139"/>
      <c r="T78" s="139">
        <v>0</v>
      </c>
      <c r="U78" s="139"/>
      <c r="V78" s="139">
        <v>0</v>
      </c>
      <c r="W78" s="139"/>
      <c r="X78" s="139">
        <v>0</v>
      </c>
      <c r="Y78" s="139"/>
      <c r="Z78" s="139">
        <v>0</v>
      </c>
      <c r="AA78" s="139"/>
      <c r="AB78" s="139">
        <v>0</v>
      </c>
      <c r="AC78" s="139"/>
      <c r="AD78" s="139">
        <v>0</v>
      </c>
      <c r="AE78" s="165"/>
      <c r="AF78" s="166"/>
      <c r="AG78" s="160"/>
      <c r="AH78" s="131"/>
      <c r="AI78" s="131"/>
    </row>
    <row r="79" spans="1:35" s="100" customFormat="1" ht="59.25" customHeight="1" x14ac:dyDescent="0.3">
      <c r="A79" s="132" t="s">
        <v>190</v>
      </c>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65" t="e">
        <f>#REF!-#REF!</f>
        <v>#REF!</v>
      </c>
      <c r="AF79" s="166"/>
      <c r="AG79" s="160"/>
      <c r="AH79" s="131"/>
      <c r="AI79" s="131"/>
    </row>
    <row r="80" spans="1:35" s="100" customFormat="1" ht="27.75" customHeight="1" x14ac:dyDescent="0.3">
      <c r="A80" s="107" t="s">
        <v>26</v>
      </c>
      <c r="B80" s="133">
        <f t="shared" ref="B80:H80" si="44">B81+B82+B83+B84</f>
        <v>2486.6999999999998</v>
      </c>
      <c r="C80" s="133">
        <f t="shared" si="44"/>
        <v>2486.6999999999998</v>
      </c>
      <c r="D80" s="133">
        <f t="shared" si="44"/>
        <v>2480.9899999999998</v>
      </c>
      <c r="E80" s="133">
        <f t="shared" si="44"/>
        <v>2480.9899999999998</v>
      </c>
      <c r="F80" s="133">
        <f>E80/B80*100</f>
        <v>99.770378413157999</v>
      </c>
      <c r="G80" s="133">
        <f>E80/C80*100</f>
        <v>99.770378413157999</v>
      </c>
      <c r="H80" s="133">
        <f t="shared" si="44"/>
        <v>0</v>
      </c>
      <c r="I80" s="133">
        <f t="shared" ref="I80:AF80" si="45">I81+I82+I83+I84</f>
        <v>0</v>
      </c>
      <c r="J80" s="133">
        <f t="shared" si="45"/>
        <v>0</v>
      </c>
      <c r="K80" s="133">
        <f t="shared" si="45"/>
        <v>0</v>
      </c>
      <c r="L80" s="133">
        <f t="shared" si="45"/>
        <v>0</v>
      </c>
      <c r="M80" s="133">
        <f t="shared" si="45"/>
        <v>0</v>
      </c>
      <c r="N80" s="133">
        <f t="shared" si="45"/>
        <v>434</v>
      </c>
      <c r="O80" s="133">
        <f t="shared" si="45"/>
        <v>429.81</v>
      </c>
      <c r="P80" s="133">
        <f t="shared" si="45"/>
        <v>0</v>
      </c>
      <c r="Q80" s="133">
        <f t="shared" si="45"/>
        <v>0</v>
      </c>
      <c r="R80" s="133">
        <f t="shared" si="45"/>
        <v>0</v>
      </c>
      <c r="S80" s="133">
        <f t="shared" si="45"/>
        <v>0</v>
      </c>
      <c r="T80" s="133">
        <f t="shared" si="45"/>
        <v>0</v>
      </c>
      <c r="U80" s="133">
        <f t="shared" si="45"/>
        <v>0</v>
      </c>
      <c r="V80" s="133">
        <f t="shared" si="45"/>
        <v>0</v>
      </c>
      <c r="W80" s="133">
        <f t="shared" si="45"/>
        <v>0</v>
      </c>
      <c r="X80" s="133">
        <f t="shared" si="45"/>
        <v>1221</v>
      </c>
      <c r="Y80" s="133">
        <f t="shared" si="45"/>
        <v>1035.98</v>
      </c>
      <c r="Z80" s="133">
        <f t="shared" si="45"/>
        <v>0</v>
      </c>
      <c r="AA80" s="133">
        <f t="shared" si="45"/>
        <v>184.9</v>
      </c>
      <c r="AB80" s="133">
        <f t="shared" si="45"/>
        <v>831.7</v>
      </c>
      <c r="AC80" s="133">
        <f>AC81+AC82+AC83+AC84</f>
        <v>830.3</v>
      </c>
      <c r="AD80" s="133">
        <f t="shared" si="45"/>
        <v>0</v>
      </c>
      <c r="AE80" s="133" t="e">
        <f t="shared" si="45"/>
        <v>#REF!</v>
      </c>
      <c r="AF80" s="133">
        <f t="shared" si="45"/>
        <v>0</v>
      </c>
      <c r="AG80" s="160"/>
      <c r="AH80" s="131"/>
      <c r="AI80" s="131"/>
    </row>
    <row r="81" spans="1:35" s="100" customFormat="1" ht="27.75" customHeight="1" x14ac:dyDescent="0.35">
      <c r="A81" s="108" t="s">
        <v>29</v>
      </c>
      <c r="B81" s="134">
        <f>SUM(H81:AD81)</f>
        <v>0</v>
      </c>
      <c r="C81" s="134"/>
      <c r="D81" s="134"/>
      <c r="E81" s="134"/>
      <c r="F81" s="134"/>
      <c r="G81" s="134"/>
      <c r="H81" s="139">
        <v>0</v>
      </c>
      <c r="I81" s="139"/>
      <c r="J81" s="139">
        <v>0</v>
      </c>
      <c r="K81" s="139"/>
      <c r="L81" s="139">
        <v>0</v>
      </c>
      <c r="M81" s="139"/>
      <c r="N81" s="139">
        <v>0</v>
      </c>
      <c r="O81" s="139"/>
      <c r="P81" s="139">
        <v>0</v>
      </c>
      <c r="Q81" s="139"/>
      <c r="R81" s="139">
        <v>0</v>
      </c>
      <c r="S81" s="139"/>
      <c r="T81" s="139">
        <v>0</v>
      </c>
      <c r="U81" s="139"/>
      <c r="V81" s="139">
        <v>0</v>
      </c>
      <c r="W81" s="139"/>
      <c r="X81" s="139">
        <v>0</v>
      </c>
      <c r="Y81" s="139"/>
      <c r="Z81" s="139">
        <v>0</v>
      </c>
      <c r="AA81" s="139"/>
      <c r="AB81" s="139">
        <v>0</v>
      </c>
      <c r="AC81" s="139"/>
      <c r="AD81" s="139">
        <v>0</v>
      </c>
      <c r="AE81" s="165"/>
      <c r="AF81" s="166"/>
      <c r="AG81" s="160"/>
      <c r="AH81" s="131"/>
      <c r="AI81" s="131"/>
    </row>
    <row r="82" spans="1:35" s="100" customFormat="1" ht="90.75" customHeight="1" x14ac:dyDescent="0.35">
      <c r="A82" s="108" t="s">
        <v>93</v>
      </c>
      <c r="B82" s="134">
        <f>H82+J82+L82+N82+P82+R82+T82+V82+X82+Z82+AB82+AD82</f>
        <v>1127.3</v>
      </c>
      <c r="C82" s="134">
        <f>H82+J82+L82+N82+P82+R82+T82+V82+X82+Z82+AB82+AD82</f>
        <v>1127.3</v>
      </c>
      <c r="D82" s="134">
        <f>E82</f>
        <v>1127.3</v>
      </c>
      <c r="E82" s="134">
        <f>I82+K82+M82+O82+Q82+S82+U82+W82+Y82+AA82+AC82+AF82</f>
        <v>1127.3</v>
      </c>
      <c r="F82" s="134">
        <f>E82/B82*100</f>
        <v>100</v>
      </c>
      <c r="G82" s="134">
        <f>E82/C82*100</f>
        <v>100</v>
      </c>
      <c r="H82" s="139">
        <v>0</v>
      </c>
      <c r="I82" s="139">
        <v>0</v>
      </c>
      <c r="J82" s="139">
        <v>0</v>
      </c>
      <c r="K82" s="139">
        <v>0</v>
      </c>
      <c r="L82" s="139">
        <v>0</v>
      </c>
      <c r="M82" s="139"/>
      <c r="N82" s="139">
        <v>0</v>
      </c>
      <c r="O82" s="139"/>
      <c r="P82" s="139">
        <v>0</v>
      </c>
      <c r="Q82" s="139"/>
      <c r="R82" s="139">
        <v>0</v>
      </c>
      <c r="S82" s="139"/>
      <c r="T82" s="139">
        <v>0</v>
      </c>
      <c r="U82" s="139">
        <v>0</v>
      </c>
      <c r="V82" s="139">
        <v>0</v>
      </c>
      <c r="W82" s="139">
        <v>0</v>
      </c>
      <c r="X82" s="139">
        <v>751.4</v>
      </c>
      <c r="Y82" s="139">
        <v>751.4</v>
      </c>
      <c r="Z82" s="139">
        <v>0</v>
      </c>
      <c r="AA82" s="139">
        <v>0</v>
      </c>
      <c r="AB82" s="139">
        <v>375.9</v>
      </c>
      <c r="AC82" s="139">
        <v>375.9</v>
      </c>
      <c r="AD82" s="139">
        <v>0</v>
      </c>
      <c r="AE82" s="165" t="e">
        <f>#REF!-#REF!</f>
        <v>#REF!</v>
      </c>
      <c r="AF82" s="1437">
        <v>0</v>
      </c>
      <c r="AG82" s="1416" t="s">
        <v>763</v>
      </c>
      <c r="AH82" s="131"/>
      <c r="AI82" s="131"/>
    </row>
    <row r="83" spans="1:35" s="100" customFormat="1" ht="74.25" customHeight="1" x14ac:dyDescent="0.35">
      <c r="A83" s="108" t="s">
        <v>28</v>
      </c>
      <c r="B83" s="134">
        <f>H83+J83+L83+N83+P83+R83+T83+V83+X83+Z83+AB83+AD83</f>
        <v>1359.4</v>
      </c>
      <c r="C83" s="134">
        <f>H83+J83+L83+N83+P83+R83+T83+V83+X83+Z83+AB83+AD83</f>
        <v>1359.4</v>
      </c>
      <c r="D83" s="134">
        <f>E83</f>
        <v>1353.69</v>
      </c>
      <c r="E83" s="134">
        <f>I83+K83+M83+O83+Q83+S83+U83+W83+Y83+AA83+AC83+AF83</f>
        <v>1353.69</v>
      </c>
      <c r="F83" s="134">
        <f>E83/B83*100</f>
        <v>99.579961747829927</v>
      </c>
      <c r="G83" s="134">
        <f>E83/C83*100</f>
        <v>99.579961747829927</v>
      </c>
      <c r="H83" s="139">
        <v>0</v>
      </c>
      <c r="I83" s="139">
        <v>0</v>
      </c>
      <c r="J83" s="139">
        <v>0</v>
      </c>
      <c r="K83" s="139">
        <v>0</v>
      </c>
      <c r="L83" s="139">
        <v>0</v>
      </c>
      <c r="M83" s="139"/>
      <c r="N83" s="139">
        <v>434</v>
      </c>
      <c r="O83" s="139">
        <v>429.81</v>
      </c>
      <c r="P83" s="139">
        <v>0</v>
      </c>
      <c r="Q83" s="139">
        <v>0</v>
      </c>
      <c r="R83" s="139">
        <v>0</v>
      </c>
      <c r="S83" s="139">
        <v>0</v>
      </c>
      <c r="T83" s="139">
        <v>0</v>
      </c>
      <c r="U83" s="139">
        <v>0</v>
      </c>
      <c r="V83" s="139">
        <v>0</v>
      </c>
      <c r="W83" s="139">
        <v>0</v>
      </c>
      <c r="X83" s="139">
        <v>469.6</v>
      </c>
      <c r="Y83" s="139">
        <v>284.58</v>
      </c>
      <c r="Z83" s="139">
        <v>0</v>
      </c>
      <c r="AA83" s="139">
        <v>184.9</v>
      </c>
      <c r="AB83" s="139">
        <v>455.8</v>
      </c>
      <c r="AC83" s="139">
        <v>454.4</v>
      </c>
      <c r="AD83" s="139">
        <v>0</v>
      </c>
      <c r="AE83" s="165" t="e">
        <f>#REF!-#REF!</f>
        <v>#REF!</v>
      </c>
      <c r="AF83" s="1437">
        <v>0</v>
      </c>
      <c r="AG83" s="160" t="s">
        <v>797</v>
      </c>
      <c r="AH83" s="131"/>
      <c r="AI83" s="131"/>
    </row>
    <row r="84" spans="1:35" s="100" customFormat="1" ht="24" customHeight="1" x14ac:dyDescent="0.35">
      <c r="A84" s="108" t="s">
        <v>95</v>
      </c>
      <c r="B84" s="134">
        <v>0</v>
      </c>
      <c r="C84" s="134"/>
      <c r="D84" s="134"/>
      <c r="E84" s="134"/>
      <c r="F84" s="134"/>
      <c r="G84" s="134"/>
      <c r="H84" s="139">
        <v>0</v>
      </c>
      <c r="I84" s="139"/>
      <c r="J84" s="139">
        <v>0</v>
      </c>
      <c r="K84" s="139"/>
      <c r="L84" s="139">
        <v>0</v>
      </c>
      <c r="M84" s="139"/>
      <c r="N84" s="139">
        <v>0</v>
      </c>
      <c r="O84" s="139"/>
      <c r="P84" s="139">
        <v>0</v>
      </c>
      <c r="Q84" s="139"/>
      <c r="R84" s="139">
        <v>0</v>
      </c>
      <c r="S84" s="139"/>
      <c r="T84" s="139">
        <v>0</v>
      </c>
      <c r="U84" s="139"/>
      <c r="V84" s="139">
        <v>0</v>
      </c>
      <c r="W84" s="139"/>
      <c r="X84" s="139">
        <v>0</v>
      </c>
      <c r="Y84" s="139"/>
      <c r="Z84" s="139">
        <v>0</v>
      </c>
      <c r="AA84" s="139"/>
      <c r="AB84" s="139">
        <v>0</v>
      </c>
      <c r="AC84" s="139"/>
      <c r="AD84" s="139">
        <v>0</v>
      </c>
      <c r="AE84" s="165"/>
      <c r="AF84" s="166"/>
      <c r="AG84" s="160"/>
      <c r="AH84" s="131"/>
      <c r="AI84" s="131"/>
    </row>
    <row r="85" spans="1:35" s="100" customFormat="1" ht="24" customHeight="1" x14ac:dyDescent="0.3">
      <c r="A85" s="1580" t="s">
        <v>191</v>
      </c>
      <c r="B85" s="1580"/>
      <c r="C85" s="1580"/>
      <c r="D85" s="1580"/>
      <c r="E85" s="1580"/>
      <c r="F85" s="1580"/>
      <c r="G85" s="1580"/>
      <c r="H85" s="1580"/>
      <c r="I85" s="1580"/>
      <c r="J85" s="1580"/>
      <c r="K85" s="1580"/>
      <c r="L85" s="1580"/>
      <c r="M85" s="1580"/>
      <c r="N85" s="1580"/>
      <c r="O85" s="1580"/>
      <c r="P85" s="1580"/>
      <c r="Q85" s="1580"/>
      <c r="R85" s="1580"/>
      <c r="S85" s="1580"/>
      <c r="T85" s="1580"/>
      <c r="U85" s="1580"/>
      <c r="V85" s="1580"/>
      <c r="W85" s="1580"/>
      <c r="X85" s="1580"/>
      <c r="Y85" s="1580"/>
      <c r="Z85" s="1580"/>
      <c r="AA85" s="1580"/>
      <c r="AB85" s="1580"/>
      <c r="AC85" s="1580"/>
      <c r="AD85" s="1580"/>
      <c r="AE85" s="165"/>
      <c r="AF85" s="166"/>
      <c r="AG85" s="160"/>
      <c r="AH85" s="131"/>
      <c r="AI85" s="131"/>
    </row>
    <row r="86" spans="1:35" s="100" customFormat="1" ht="24" customHeight="1" x14ac:dyDescent="0.3">
      <c r="A86" s="1580" t="s">
        <v>192</v>
      </c>
      <c r="B86" s="1580"/>
      <c r="C86" s="1580"/>
      <c r="D86" s="1580"/>
      <c r="E86" s="1580"/>
      <c r="F86" s="1580"/>
      <c r="G86" s="1580"/>
      <c r="H86" s="1580"/>
      <c r="I86" s="1580"/>
      <c r="J86" s="1580"/>
      <c r="K86" s="1580"/>
      <c r="L86" s="1580"/>
      <c r="M86" s="1580"/>
      <c r="N86" s="1580"/>
      <c r="O86" s="1580"/>
      <c r="P86" s="1580"/>
      <c r="Q86" s="1580"/>
      <c r="R86" s="1580"/>
      <c r="S86" s="1580"/>
      <c r="T86" s="1580"/>
      <c r="U86" s="1580"/>
      <c r="V86" s="1580"/>
      <c r="W86" s="1580"/>
      <c r="X86" s="1580"/>
      <c r="Y86" s="1580"/>
      <c r="Z86" s="1580"/>
      <c r="AA86" s="1580"/>
      <c r="AB86" s="1580"/>
      <c r="AC86" s="1580"/>
      <c r="AD86" s="1580"/>
      <c r="AE86" s="165"/>
      <c r="AF86" s="166"/>
      <c r="AG86" s="160"/>
      <c r="AH86" s="131"/>
      <c r="AI86" s="131"/>
    </row>
    <row r="87" spans="1:35" s="144" customFormat="1" ht="66" customHeight="1" x14ac:dyDescent="0.3">
      <c r="A87" s="132" t="s">
        <v>193</v>
      </c>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65" t="e">
        <f>#REF!-#REF!</f>
        <v>#REF!</v>
      </c>
      <c r="AF87" s="169"/>
      <c r="AG87" s="160"/>
      <c r="AH87" s="131"/>
      <c r="AI87" s="131"/>
    </row>
    <row r="88" spans="1:35" s="100" customFormat="1" ht="27" customHeight="1" x14ac:dyDescent="0.3">
      <c r="A88" s="1331" t="s">
        <v>26</v>
      </c>
      <c r="B88" s="133">
        <f>B90+B91+B89+B92</f>
        <v>8344.7900000000009</v>
      </c>
      <c r="C88" s="133">
        <f>C90+C91+C89+C92</f>
        <v>8344.7900000000009</v>
      </c>
      <c r="D88" s="133">
        <f t="shared" ref="D88" si="46">D90+D91+D89+D92</f>
        <v>8334.5399999999991</v>
      </c>
      <c r="E88" s="133">
        <f>E90+E91+E89+E92</f>
        <v>8334.5399999999991</v>
      </c>
      <c r="F88" s="133">
        <f>E88/B88*100</f>
        <v>99.87716886823992</v>
      </c>
      <c r="G88" s="133">
        <f>E88/C88*100</f>
        <v>99.87716886823992</v>
      </c>
      <c r="H88" s="133">
        <f>H90+H91</f>
        <v>858.75</v>
      </c>
      <c r="I88" s="133">
        <f t="shared" ref="I88:AE88" si="47">I90+I91</f>
        <v>766.84</v>
      </c>
      <c r="J88" s="133">
        <f t="shared" si="47"/>
        <v>767.1</v>
      </c>
      <c r="K88" s="133">
        <f t="shared" si="47"/>
        <v>576.29999999999995</v>
      </c>
      <c r="L88" s="133">
        <f t="shared" si="47"/>
        <v>446.7</v>
      </c>
      <c r="M88" s="133">
        <f t="shared" si="47"/>
        <v>466.43</v>
      </c>
      <c r="N88" s="133">
        <f t="shared" si="47"/>
        <v>1147.45</v>
      </c>
      <c r="O88" s="133">
        <f t="shared" si="47"/>
        <v>1151.33</v>
      </c>
      <c r="P88" s="133">
        <f t="shared" si="47"/>
        <v>582.26</v>
      </c>
      <c r="Q88" s="133">
        <f t="shared" si="47"/>
        <v>489.36</v>
      </c>
      <c r="R88" s="133">
        <f t="shared" si="47"/>
        <v>417.91</v>
      </c>
      <c r="S88" s="133">
        <f t="shared" si="47"/>
        <v>547.83000000000004</v>
      </c>
      <c r="T88" s="133">
        <v>1146.8499999999999</v>
      </c>
      <c r="U88" s="133">
        <f t="shared" si="47"/>
        <v>1208.69</v>
      </c>
      <c r="V88" s="133">
        <v>594.13</v>
      </c>
      <c r="W88" s="133">
        <f t="shared" si="47"/>
        <v>506.66</v>
      </c>
      <c r="X88" s="133">
        <f t="shared" si="47"/>
        <v>547.92999999999995</v>
      </c>
      <c r="Y88" s="133">
        <f t="shared" si="47"/>
        <v>597.61</v>
      </c>
      <c r="Z88" s="133">
        <f t="shared" si="47"/>
        <v>934.85</v>
      </c>
      <c r="AA88" s="133">
        <f t="shared" si="47"/>
        <v>579.5</v>
      </c>
      <c r="AB88" s="133">
        <f t="shared" si="47"/>
        <v>496.73</v>
      </c>
      <c r="AC88" s="133">
        <f>AC89+AC90+AC91+AC92</f>
        <v>345.26</v>
      </c>
      <c r="AD88" s="133">
        <f>AD90+AD91</f>
        <v>338.35</v>
      </c>
      <c r="AE88" s="133" t="e">
        <f t="shared" si="47"/>
        <v>#REF!</v>
      </c>
      <c r="AF88" s="133">
        <f>AF90+AF91</f>
        <v>1098.73</v>
      </c>
      <c r="AG88" s="1586" t="s">
        <v>623</v>
      </c>
      <c r="AH88" s="131"/>
      <c r="AI88" s="131"/>
    </row>
    <row r="89" spans="1:35" s="100" customFormat="1" ht="27" customHeight="1" x14ac:dyDescent="0.3">
      <c r="A89" s="140" t="s">
        <v>29</v>
      </c>
      <c r="B89" s="134">
        <f>SUM(H89:AD89)</f>
        <v>0</v>
      </c>
      <c r="C89" s="134"/>
      <c r="D89" s="134"/>
      <c r="E89" s="134"/>
      <c r="F89" s="134"/>
      <c r="G89" s="134"/>
      <c r="H89" s="134">
        <v>0</v>
      </c>
      <c r="I89" s="134"/>
      <c r="J89" s="134">
        <v>0</v>
      </c>
      <c r="K89" s="134"/>
      <c r="L89" s="134">
        <v>0</v>
      </c>
      <c r="M89" s="134"/>
      <c r="N89" s="134">
        <v>0</v>
      </c>
      <c r="O89" s="134"/>
      <c r="P89" s="134">
        <v>0</v>
      </c>
      <c r="Q89" s="134"/>
      <c r="R89" s="134">
        <v>0</v>
      </c>
      <c r="S89" s="134"/>
      <c r="T89" s="134">
        <v>0</v>
      </c>
      <c r="U89" s="134"/>
      <c r="V89" s="134">
        <v>0</v>
      </c>
      <c r="W89" s="134"/>
      <c r="X89" s="134">
        <v>0</v>
      </c>
      <c r="Y89" s="134"/>
      <c r="Z89" s="134">
        <v>0</v>
      </c>
      <c r="AA89" s="134"/>
      <c r="AB89" s="134">
        <v>0</v>
      </c>
      <c r="AC89" s="134"/>
      <c r="AD89" s="134">
        <v>0</v>
      </c>
      <c r="AE89" s="165"/>
      <c r="AF89" s="166"/>
      <c r="AG89" s="1587"/>
      <c r="AH89" s="131"/>
      <c r="AI89" s="131"/>
    </row>
    <row r="90" spans="1:35" s="100" customFormat="1" ht="38.25" customHeight="1" x14ac:dyDescent="0.35">
      <c r="A90" s="108" t="s">
        <v>93</v>
      </c>
      <c r="B90" s="134">
        <v>0</v>
      </c>
      <c r="C90" s="134"/>
      <c r="D90" s="134"/>
      <c r="E90" s="134"/>
      <c r="F90" s="134"/>
      <c r="G90" s="134"/>
      <c r="H90" s="134">
        <v>0</v>
      </c>
      <c r="I90" s="134"/>
      <c r="J90" s="134">
        <v>0</v>
      </c>
      <c r="K90" s="134"/>
      <c r="L90" s="134">
        <v>0</v>
      </c>
      <c r="M90" s="134"/>
      <c r="N90" s="134">
        <v>0</v>
      </c>
      <c r="O90" s="134"/>
      <c r="P90" s="134">
        <v>0</v>
      </c>
      <c r="Q90" s="134"/>
      <c r="R90" s="134">
        <v>0</v>
      </c>
      <c r="S90" s="134"/>
      <c r="T90" s="134">
        <v>0</v>
      </c>
      <c r="U90" s="134"/>
      <c r="V90" s="134">
        <v>0</v>
      </c>
      <c r="W90" s="134"/>
      <c r="X90" s="134">
        <v>0</v>
      </c>
      <c r="Y90" s="134"/>
      <c r="Z90" s="134">
        <v>0</v>
      </c>
      <c r="AA90" s="134"/>
      <c r="AB90" s="134">
        <v>0</v>
      </c>
      <c r="AC90" s="134"/>
      <c r="AD90" s="134">
        <v>0</v>
      </c>
      <c r="AE90" s="165" t="e">
        <f>#REF!-#REF!</f>
        <v>#REF!</v>
      </c>
      <c r="AF90" s="166"/>
      <c r="AG90" s="1587"/>
      <c r="AH90" s="131"/>
      <c r="AI90" s="131"/>
    </row>
    <row r="91" spans="1:35" s="100" customFormat="1" ht="25.95" customHeight="1" x14ac:dyDescent="0.35">
      <c r="A91" s="108" t="s">
        <v>28</v>
      </c>
      <c r="B91" s="134">
        <f>H91+J91+L91+N91+P91+R91+T91+V91+X91+Z91+AB91+AD91</f>
        <v>8344.7900000000009</v>
      </c>
      <c r="C91" s="134">
        <f>H91+J91+L91+N91+P91+R91+T91+V91+X91+Z91+AB91+AD91</f>
        <v>8344.7900000000009</v>
      </c>
      <c r="D91" s="134">
        <f>E91</f>
        <v>8334.5399999999991</v>
      </c>
      <c r="E91" s="134">
        <f>I91+K91+M91+O91+Q91+S91+U91+W91+Y91+AA91+AC91+AF91</f>
        <v>8334.5399999999991</v>
      </c>
      <c r="F91" s="134">
        <f>E91/B91*100</f>
        <v>99.87716886823992</v>
      </c>
      <c r="G91" s="134">
        <f>E91/C91*100</f>
        <v>99.87716886823992</v>
      </c>
      <c r="H91" s="134">
        <v>858.75</v>
      </c>
      <c r="I91" s="134">
        <v>766.84</v>
      </c>
      <c r="J91" s="134">
        <v>767.1</v>
      </c>
      <c r="K91" s="134">
        <v>576.29999999999995</v>
      </c>
      <c r="L91" s="134">
        <v>446.7</v>
      </c>
      <c r="M91" s="134">
        <v>466.43</v>
      </c>
      <c r="N91" s="134">
        <v>1147.45</v>
      </c>
      <c r="O91" s="134">
        <v>1151.33</v>
      </c>
      <c r="P91" s="134">
        <v>582.26</v>
      </c>
      <c r="Q91" s="134">
        <v>489.36</v>
      </c>
      <c r="R91" s="134">
        <v>417.91</v>
      </c>
      <c r="S91" s="134">
        <v>547.83000000000004</v>
      </c>
      <c r="T91" s="134">
        <v>1212.6300000000001</v>
      </c>
      <c r="U91" s="134">
        <v>1208.69</v>
      </c>
      <c r="V91" s="134">
        <v>594.13</v>
      </c>
      <c r="W91" s="134">
        <v>506.66</v>
      </c>
      <c r="X91" s="134">
        <v>547.92999999999995</v>
      </c>
      <c r="Y91" s="134">
        <v>597.61</v>
      </c>
      <c r="Z91" s="134">
        <v>934.85</v>
      </c>
      <c r="AA91" s="134">
        <v>579.5</v>
      </c>
      <c r="AB91" s="134">
        <v>496.73</v>
      </c>
      <c r="AC91" s="134">
        <v>345.26</v>
      </c>
      <c r="AD91" s="134">
        <v>338.35</v>
      </c>
      <c r="AE91" s="165"/>
      <c r="AF91" s="1431">
        <v>1098.73</v>
      </c>
      <c r="AG91" s="1587"/>
      <c r="AH91" s="131"/>
      <c r="AI91" s="131"/>
    </row>
    <row r="92" spans="1:35" s="100" customFormat="1" ht="25.95" customHeight="1" x14ac:dyDescent="0.35">
      <c r="A92" s="108" t="s">
        <v>95</v>
      </c>
      <c r="B92" s="134">
        <f>H92+J92+L92+N92+P92+R92+T92+V92+X92+Z92+AB92+AD92</f>
        <v>0</v>
      </c>
      <c r="C92" s="134"/>
      <c r="D92" s="134"/>
      <c r="E92" s="134"/>
      <c r="F92" s="134"/>
      <c r="G92" s="134"/>
      <c r="H92" s="134">
        <v>0</v>
      </c>
      <c r="I92" s="134"/>
      <c r="J92" s="134">
        <v>0</v>
      </c>
      <c r="K92" s="134"/>
      <c r="L92" s="134">
        <v>0</v>
      </c>
      <c r="M92" s="134"/>
      <c r="N92" s="134">
        <v>0</v>
      </c>
      <c r="O92" s="134"/>
      <c r="P92" s="134">
        <v>0</v>
      </c>
      <c r="Q92" s="134"/>
      <c r="R92" s="134">
        <v>0</v>
      </c>
      <c r="S92" s="134"/>
      <c r="T92" s="134">
        <v>0</v>
      </c>
      <c r="U92" s="134"/>
      <c r="V92" s="134">
        <v>0</v>
      </c>
      <c r="W92" s="134"/>
      <c r="X92" s="134">
        <v>0</v>
      </c>
      <c r="Y92" s="134"/>
      <c r="Z92" s="134">
        <v>0</v>
      </c>
      <c r="AA92" s="134"/>
      <c r="AB92" s="134">
        <v>0</v>
      </c>
      <c r="AC92" s="134"/>
      <c r="AD92" s="134">
        <v>0</v>
      </c>
      <c r="AE92" s="165"/>
      <c r="AF92" s="166"/>
      <c r="AG92" s="1588"/>
      <c r="AH92" s="131"/>
      <c r="AI92" s="131"/>
    </row>
    <row r="93" spans="1:35" s="100" customFormat="1" ht="29.25" customHeight="1" x14ac:dyDescent="0.3">
      <c r="A93" s="1172" t="s">
        <v>635</v>
      </c>
      <c r="B93" s="1173"/>
      <c r="C93" s="1173"/>
      <c r="D93" s="1173"/>
      <c r="E93" s="1173"/>
      <c r="F93" s="1173"/>
      <c r="G93" s="1173"/>
      <c r="H93" s="1173"/>
      <c r="I93" s="1173"/>
      <c r="J93" s="1173"/>
      <c r="K93" s="1173"/>
      <c r="L93" s="1173"/>
      <c r="M93" s="1173"/>
      <c r="N93" s="1173"/>
      <c r="O93" s="1173"/>
      <c r="P93" s="1173"/>
      <c r="Q93" s="1173"/>
      <c r="R93" s="1173"/>
      <c r="S93" s="1173"/>
      <c r="T93" s="1173"/>
      <c r="U93" s="1173"/>
      <c r="V93" s="1173"/>
      <c r="W93" s="1173"/>
      <c r="X93" s="1173"/>
      <c r="Y93" s="1173"/>
      <c r="Z93" s="1173"/>
      <c r="AA93" s="1173"/>
      <c r="AB93" s="1173"/>
      <c r="AC93" s="1173"/>
      <c r="AD93" s="1173"/>
      <c r="AE93" s="1174"/>
      <c r="AF93" s="1175"/>
      <c r="AG93" s="1176"/>
      <c r="AH93" s="131"/>
      <c r="AI93" s="131"/>
    </row>
    <row r="94" spans="1:35" s="100" customFormat="1" ht="31.5" customHeight="1" x14ac:dyDescent="0.3">
      <c r="A94" s="1172" t="s">
        <v>636</v>
      </c>
      <c r="B94" s="1173"/>
      <c r="C94" s="1173"/>
      <c r="D94" s="1173"/>
      <c r="E94" s="1173"/>
      <c r="F94" s="1173"/>
      <c r="G94" s="1173"/>
      <c r="H94" s="1173"/>
      <c r="I94" s="1173"/>
      <c r="J94" s="134"/>
      <c r="K94" s="134"/>
      <c r="L94" s="134"/>
      <c r="M94" s="134"/>
      <c r="N94" s="134"/>
      <c r="O94" s="134"/>
      <c r="P94" s="134"/>
      <c r="Q94" s="134"/>
      <c r="R94" s="134"/>
      <c r="S94" s="134"/>
      <c r="T94" s="134"/>
      <c r="U94" s="134"/>
      <c r="V94" s="134"/>
      <c r="W94" s="134"/>
      <c r="X94" s="134"/>
      <c r="Y94" s="134"/>
      <c r="Z94" s="134"/>
      <c r="AA94" s="134"/>
      <c r="AB94" s="134"/>
      <c r="AC94" s="134"/>
      <c r="AD94" s="134"/>
      <c r="AE94" s="165"/>
      <c r="AF94" s="166"/>
      <c r="AG94" s="160"/>
      <c r="AH94" s="131"/>
      <c r="AI94" s="131"/>
    </row>
    <row r="95" spans="1:35" s="144" customFormat="1" ht="66" customHeight="1" x14ac:dyDescent="0.3">
      <c r="A95" s="132" t="s">
        <v>637</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65" t="e">
        <f>#REF!-#REF!</f>
        <v>#REF!</v>
      </c>
      <c r="AF95" s="169"/>
      <c r="AG95" s="160"/>
      <c r="AH95" s="131"/>
      <c r="AI95" s="131"/>
    </row>
    <row r="96" spans="1:35" s="100" customFormat="1" ht="77.25" customHeight="1" x14ac:dyDescent="0.3">
      <c r="A96" s="1331" t="s">
        <v>26</v>
      </c>
      <c r="B96" s="133">
        <f>B98+B99+B97+B100</f>
        <v>370.82</v>
      </c>
      <c r="C96" s="133">
        <f>C98+C99+C97+C100</f>
        <v>370.82</v>
      </c>
      <c r="D96" s="133">
        <f>D98+D99+D97+D100</f>
        <v>357.27</v>
      </c>
      <c r="E96" s="133">
        <f>E98+E99+E97+E100</f>
        <v>357.27</v>
      </c>
      <c r="F96" s="133">
        <f>E96/B96*100</f>
        <v>96.34593603365515</v>
      </c>
      <c r="G96" s="133">
        <f>E96/C96*100</f>
        <v>96.34593603365515</v>
      </c>
      <c r="H96" s="133">
        <f>H98+H99</f>
        <v>55</v>
      </c>
      <c r="I96" s="133">
        <f t="shared" ref="I96:AF96" si="48">I98+I99</f>
        <v>0</v>
      </c>
      <c r="J96" s="133">
        <f t="shared" si="48"/>
        <v>0</v>
      </c>
      <c r="K96" s="133">
        <f t="shared" si="48"/>
        <v>0</v>
      </c>
      <c r="L96" s="133">
        <f t="shared" si="48"/>
        <v>5.27</v>
      </c>
      <c r="M96" s="133">
        <f t="shared" si="48"/>
        <v>0</v>
      </c>
      <c r="N96" s="133">
        <f t="shared" si="48"/>
        <v>0</v>
      </c>
      <c r="O96" s="133">
        <f t="shared" si="48"/>
        <v>0</v>
      </c>
      <c r="P96" s="133">
        <f t="shared" si="48"/>
        <v>15</v>
      </c>
      <c r="Q96" s="133">
        <f t="shared" si="48"/>
        <v>0</v>
      </c>
      <c r="R96" s="133">
        <f t="shared" si="48"/>
        <v>0</v>
      </c>
      <c r="S96" s="133">
        <f t="shared" si="48"/>
        <v>75.27</v>
      </c>
      <c r="T96" s="133">
        <f t="shared" si="48"/>
        <v>59.7</v>
      </c>
      <c r="U96" s="133">
        <f t="shared" si="48"/>
        <v>0</v>
      </c>
      <c r="V96" s="133">
        <f t="shared" si="48"/>
        <v>141.6</v>
      </c>
      <c r="W96" s="133">
        <f t="shared" si="48"/>
        <v>0</v>
      </c>
      <c r="X96" s="133">
        <f t="shared" si="48"/>
        <v>54.49</v>
      </c>
      <c r="Y96" s="133">
        <f t="shared" si="48"/>
        <v>201.3</v>
      </c>
      <c r="Z96" s="133">
        <f t="shared" si="48"/>
        <v>39.76</v>
      </c>
      <c r="AA96" s="133">
        <f t="shared" si="48"/>
        <v>49.92</v>
      </c>
      <c r="AB96" s="133">
        <f t="shared" si="48"/>
        <v>0</v>
      </c>
      <c r="AC96" s="133">
        <f>AC98+AC99</f>
        <v>30.78</v>
      </c>
      <c r="AD96" s="133">
        <f t="shared" si="48"/>
        <v>0</v>
      </c>
      <c r="AE96" s="133" t="e">
        <f t="shared" si="48"/>
        <v>#REF!</v>
      </c>
      <c r="AF96" s="133">
        <f t="shared" si="48"/>
        <v>0</v>
      </c>
      <c r="AG96" s="1417" t="s">
        <v>798</v>
      </c>
      <c r="AH96" s="131"/>
      <c r="AI96" s="131"/>
    </row>
    <row r="97" spans="1:42" s="100" customFormat="1" ht="27" customHeight="1" x14ac:dyDescent="0.3">
      <c r="A97" s="140" t="s">
        <v>29</v>
      </c>
      <c r="B97" s="134">
        <f>SUM(H97:AD97)</f>
        <v>0</v>
      </c>
      <c r="C97" s="134"/>
      <c r="D97" s="134"/>
      <c r="E97" s="134"/>
      <c r="F97" s="134"/>
      <c r="G97" s="134"/>
      <c r="H97" s="134">
        <v>0</v>
      </c>
      <c r="I97" s="134"/>
      <c r="J97" s="134">
        <v>0</v>
      </c>
      <c r="K97" s="134"/>
      <c r="L97" s="134">
        <v>0</v>
      </c>
      <c r="M97" s="134"/>
      <c r="N97" s="134">
        <v>0</v>
      </c>
      <c r="O97" s="134"/>
      <c r="P97" s="134">
        <v>0</v>
      </c>
      <c r="Q97" s="134"/>
      <c r="R97" s="134">
        <v>0</v>
      </c>
      <c r="S97" s="134"/>
      <c r="T97" s="134">
        <v>0</v>
      </c>
      <c r="U97" s="134"/>
      <c r="V97" s="134">
        <v>0</v>
      </c>
      <c r="W97" s="134"/>
      <c r="X97" s="134">
        <v>0</v>
      </c>
      <c r="Y97" s="134"/>
      <c r="Z97" s="134">
        <v>0</v>
      </c>
      <c r="AA97" s="134"/>
      <c r="AB97" s="134">
        <v>0</v>
      </c>
      <c r="AC97" s="134"/>
      <c r="AD97" s="134">
        <v>0</v>
      </c>
      <c r="AE97" s="165"/>
      <c r="AF97" s="166"/>
      <c r="AG97" s="1170"/>
      <c r="AH97" s="131"/>
      <c r="AI97" s="131"/>
    </row>
    <row r="98" spans="1:42" s="100" customFormat="1" ht="38.25" customHeight="1" x14ac:dyDescent="0.35">
      <c r="A98" s="108" t="s">
        <v>93</v>
      </c>
      <c r="B98" s="134">
        <v>0</v>
      </c>
      <c r="C98" s="134"/>
      <c r="D98" s="134"/>
      <c r="E98" s="134"/>
      <c r="F98" s="134"/>
      <c r="G98" s="134"/>
      <c r="H98" s="134">
        <v>0</v>
      </c>
      <c r="I98" s="134"/>
      <c r="J98" s="134">
        <v>0</v>
      </c>
      <c r="K98" s="134"/>
      <c r="L98" s="134">
        <v>0</v>
      </c>
      <c r="M98" s="134"/>
      <c r="N98" s="134">
        <v>0</v>
      </c>
      <c r="O98" s="134"/>
      <c r="P98" s="134">
        <v>0</v>
      </c>
      <c r="Q98" s="134"/>
      <c r="R98" s="134">
        <v>0</v>
      </c>
      <c r="S98" s="134"/>
      <c r="T98" s="134">
        <v>0</v>
      </c>
      <c r="U98" s="134"/>
      <c r="V98" s="134">
        <v>0</v>
      </c>
      <c r="W98" s="134"/>
      <c r="X98" s="134">
        <v>0</v>
      </c>
      <c r="Y98" s="134"/>
      <c r="Z98" s="134">
        <v>0</v>
      </c>
      <c r="AA98" s="134"/>
      <c r="AB98" s="134">
        <v>0</v>
      </c>
      <c r="AC98" s="134"/>
      <c r="AD98" s="134">
        <v>0</v>
      </c>
      <c r="AE98" s="165" t="e">
        <f>#REF!-#REF!</f>
        <v>#REF!</v>
      </c>
      <c r="AF98" s="166"/>
      <c r="AG98" s="1170"/>
      <c r="AH98" s="131"/>
      <c r="AI98" s="131"/>
    </row>
    <row r="99" spans="1:42" s="100" customFormat="1" ht="25.95" customHeight="1" x14ac:dyDescent="0.35">
      <c r="A99" s="108" t="s">
        <v>28</v>
      </c>
      <c r="B99" s="134">
        <f>H99+J99+L99+N99+P99+R99+T99+V99+X99+Z99+AB99+AD99</f>
        <v>370.82</v>
      </c>
      <c r="C99" s="134">
        <f>H99+J99+L99+N99+P99+R99+T99+V99+X99+Z99+AB99+AD99</f>
        <v>370.82</v>
      </c>
      <c r="D99" s="134">
        <f>E99</f>
        <v>357.27</v>
      </c>
      <c r="E99" s="134">
        <f>I99+K99+M99+O99+Q99+S99+U99+W99+Y99+AA99+AC99+AF99</f>
        <v>357.27</v>
      </c>
      <c r="F99" s="134">
        <f>E99/B99*100</f>
        <v>96.34593603365515</v>
      </c>
      <c r="G99" s="134">
        <f>E99/C99*100</f>
        <v>96.34593603365515</v>
      </c>
      <c r="H99" s="134">
        <v>55</v>
      </c>
      <c r="I99" s="134">
        <v>0</v>
      </c>
      <c r="J99" s="134">
        <v>0</v>
      </c>
      <c r="K99" s="134">
        <v>0</v>
      </c>
      <c r="L99" s="134">
        <v>5.27</v>
      </c>
      <c r="M99" s="134">
        <v>0</v>
      </c>
      <c r="N99" s="134">
        <v>0</v>
      </c>
      <c r="O99" s="134">
        <v>0</v>
      </c>
      <c r="P99" s="134">
        <v>15</v>
      </c>
      <c r="Q99" s="134">
        <v>0</v>
      </c>
      <c r="R99" s="134">
        <v>0</v>
      </c>
      <c r="S99" s="134">
        <v>75.27</v>
      </c>
      <c r="T99" s="134">
        <v>59.7</v>
      </c>
      <c r="U99" s="134">
        <v>0</v>
      </c>
      <c r="V99" s="134">
        <v>141.6</v>
      </c>
      <c r="W99" s="134">
        <v>0</v>
      </c>
      <c r="X99" s="134">
        <v>54.49</v>
      </c>
      <c r="Y99" s="134">
        <v>201.3</v>
      </c>
      <c r="Z99" s="134">
        <v>39.76</v>
      </c>
      <c r="AA99" s="134">
        <v>49.92</v>
      </c>
      <c r="AB99" s="134">
        <v>0</v>
      </c>
      <c r="AC99" s="134">
        <v>30.78</v>
      </c>
      <c r="AD99" s="134">
        <v>0</v>
      </c>
      <c r="AE99" s="165"/>
      <c r="AF99" s="1437">
        <v>0</v>
      </c>
      <c r="AG99" s="1170"/>
      <c r="AH99" s="131"/>
      <c r="AI99" s="131"/>
    </row>
    <row r="100" spans="1:42" s="100" customFormat="1" ht="25.95" customHeight="1" x14ac:dyDescent="0.35">
      <c r="A100" s="108" t="s">
        <v>95</v>
      </c>
      <c r="B100" s="134">
        <f>H100+J100+L100+N100+P100+R100+T100+V100+X100+Z100+AB100+AD100</f>
        <v>0</v>
      </c>
      <c r="C100" s="134"/>
      <c r="D100" s="134"/>
      <c r="E100" s="134"/>
      <c r="F100" s="134"/>
      <c r="G100" s="134"/>
      <c r="H100" s="134">
        <v>0</v>
      </c>
      <c r="I100" s="134"/>
      <c r="J100" s="134">
        <v>0</v>
      </c>
      <c r="K100" s="134"/>
      <c r="L100" s="134">
        <v>0</v>
      </c>
      <c r="M100" s="134"/>
      <c r="N100" s="134">
        <v>0</v>
      </c>
      <c r="O100" s="134"/>
      <c r="P100" s="134">
        <v>0</v>
      </c>
      <c r="Q100" s="134"/>
      <c r="R100" s="134">
        <v>0</v>
      </c>
      <c r="S100" s="134"/>
      <c r="T100" s="134">
        <v>0</v>
      </c>
      <c r="U100" s="134"/>
      <c r="V100" s="134">
        <v>0</v>
      </c>
      <c r="W100" s="134"/>
      <c r="X100" s="134">
        <v>0</v>
      </c>
      <c r="Y100" s="134"/>
      <c r="Z100" s="134">
        <v>0</v>
      </c>
      <c r="AA100" s="134"/>
      <c r="AB100" s="134">
        <v>0</v>
      </c>
      <c r="AC100" s="134"/>
      <c r="AD100" s="134">
        <v>0</v>
      </c>
      <c r="AE100" s="165"/>
      <c r="AF100" s="166"/>
      <c r="AG100" s="1170"/>
      <c r="AH100" s="131"/>
      <c r="AI100" s="131"/>
    </row>
    <row r="101" spans="1:42" ht="26.25" customHeight="1" x14ac:dyDescent="0.3">
      <c r="A101" s="145" t="s">
        <v>82</v>
      </c>
      <c r="B101" s="146">
        <f>B102+B103+B104+B106</f>
        <v>291673.89999999997</v>
      </c>
      <c r="C101" s="146">
        <f>C102+C103+C104+C106</f>
        <v>288932.07999999996</v>
      </c>
      <c r="D101" s="146">
        <f>D102+D103+D104+D106</f>
        <v>271068.26</v>
      </c>
      <c r="E101" s="146">
        <f>E102+E103+E104+E106</f>
        <v>271068.26</v>
      </c>
      <c r="F101" s="146">
        <f>E101/B101*100</f>
        <v>92.935384345325389</v>
      </c>
      <c r="G101" s="146">
        <f>E101/C101*100</f>
        <v>93.817294362052166</v>
      </c>
      <c r="H101" s="146">
        <f>H102+H103+H104+H106</f>
        <v>22574.35</v>
      </c>
      <c r="I101" s="146">
        <f t="shared" ref="I101:AF101" si="49">I102+I103+I104+I106</f>
        <v>13094.26</v>
      </c>
      <c r="J101" s="146">
        <f t="shared" si="49"/>
        <v>24898.21</v>
      </c>
      <c r="K101" s="146">
        <f t="shared" si="49"/>
        <v>24739.46</v>
      </c>
      <c r="L101" s="146">
        <f t="shared" si="49"/>
        <v>24462.719999999994</v>
      </c>
      <c r="M101" s="146">
        <f t="shared" si="49"/>
        <v>16343.93</v>
      </c>
      <c r="N101" s="146">
        <f t="shared" si="49"/>
        <v>51343.770000000004</v>
      </c>
      <c r="O101" s="146">
        <f t="shared" si="49"/>
        <v>24665.07</v>
      </c>
      <c r="P101" s="146">
        <f t="shared" si="49"/>
        <v>10364.18</v>
      </c>
      <c r="Q101" s="146">
        <f t="shared" si="49"/>
        <v>25243.200000000001</v>
      </c>
      <c r="R101" s="146">
        <f t="shared" si="49"/>
        <v>26544.109999999997</v>
      </c>
      <c r="S101" s="146">
        <f t="shared" si="49"/>
        <v>32838.840000000004</v>
      </c>
      <c r="T101" s="146">
        <f t="shared" si="49"/>
        <v>24858.75</v>
      </c>
      <c r="U101" s="146">
        <f t="shared" si="49"/>
        <v>26750.579999999998</v>
      </c>
      <c r="V101" s="146">
        <f t="shared" si="49"/>
        <v>16745</v>
      </c>
      <c r="W101" s="146">
        <f t="shared" si="49"/>
        <v>13559.94</v>
      </c>
      <c r="X101" s="146">
        <f t="shared" si="49"/>
        <v>21200.44</v>
      </c>
      <c r="Y101" s="146">
        <f t="shared" si="49"/>
        <v>19602.5</v>
      </c>
      <c r="Z101" s="146">
        <f t="shared" si="49"/>
        <v>23219.909999999996</v>
      </c>
      <c r="AA101" s="146">
        <f t="shared" si="49"/>
        <v>21527.010000000002</v>
      </c>
      <c r="AB101" s="146">
        <f t="shared" si="49"/>
        <v>20793.810000000001</v>
      </c>
      <c r="AC101" s="146">
        <f>AC102+AC103+AC104+AC106</f>
        <v>15586.500000000002</v>
      </c>
      <c r="AD101" s="146">
        <f t="shared" si="49"/>
        <v>24668.649999999994</v>
      </c>
      <c r="AE101" s="146" t="e">
        <f t="shared" si="49"/>
        <v>#REF!</v>
      </c>
      <c r="AF101" s="146">
        <f t="shared" si="49"/>
        <v>39845.210000000006</v>
      </c>
      <c r="AG101" s="161"/>
      <c r="AH101" s="3"/>
      <c r="AI101" s="3"/>
      <c r="AJ101" s="3"/>
      <c r="AK101" s="3"/>
      <c r="AL101" s="3"/>
      <c r="AM101" s="3"/>
      <c r="AN101" s="3"/>
      <c r="AO101" s="3"/>
      <c r="AP101" s="60"/>
    </row>
    <row r="102" spans="1:42" ht="21.75" customHeight="1" x14ac:dyDescent="0.3">
      <c r="A102" s="141" t="s">
        <v>29</v>
      </c>
      <c r="B102" s="133">
        <f>SUM(H102:AD102)</f>
        <v>0</v>
      </c>
      <c r="C102" s="133"/>
      <c r="D102" s="133"/>
      <c r="E102" s="133"/>
      <c r="F102" s="133"/>
      <c r="G102" s="133"/>
      <c r="H102" s="134">
        <f t="shared" ref="H102:AF102" si="50">H22+H28+H34+H40+H46+H54+H60+H75+H81+H89</f>
        <v>0</v>
      </c>
      <c r="I102" s="134">
        <f t="shared" si="50"/>
        <v>0</v>
      </c>
      <c r="J102" s="134">
        <f t="shared" si="50"/>
        <v>0</v>
      </c>
      <c r="K102" s="134">
        <f t="shared" si="50"/>
        <v>0</v>
      </c>
      <c r="L102" s="134">
        <f t="shared" si="50"/>
        <v>0</v>
      </c>
      <c r="M102" s="134">
        <f t="shared" si="50"/>
        <v>0</v>
      </c>
      <c r="N102" s="134">
        <f t="shared" si="50"/>
        <v>0</v>
      </c>
      <c r="O102" s="134">
        <f t="shared" si="50"/>
        <v>0</v>
      </c>
      <c r="P102" s="134">
        <f t="shared" si="50"/>
        <v>0</v>
      </c>
      <c r="Q102" s="134">
        <f t="shared" si="50"/>
        <v>0</v>
      </c>
      <c r="R102" s="134">
        <f t="shared" si="50"/>
        <v>0</v>
      </c>
      <c r="S102" s="134">
        <f t="shared" si="50"/>
        <v>0</v>
      </c>
      <c r="T102" s="134">
        <f t="shared" si="50"/>
        <v>0</v>
      </c>
      <c r="U102" s="134">
        <f t="shared" si="50"/>
        <v>0</v>
      </c>
      <c r="V102" s="134">
        <f t="shared" si="50"/>
        <v>0</v>
      </c>
      <c r="W102" s="134">
        <f t="shared" si="50"/>
        <v>0</v>
      </c>
      <c r="X102" s="134">
        <f t="shared" si="50"/>
        <v>0</v>
      </c>
      <c r="Y102" s="134">
        <f t="shared" si="50"/>
        <v>0</v>
      </c>
      <c r="Z102" s="134">
        <f t="shared" si="50"/>
        <v>0</v>
      </c>
      <c r="AA102" s="134">
        <f t="shared" si="50"/>
        <v>0</v>
      </c>
      <c r="AB102" s="134">
        <f t="shared" si="50"/>
        <v>0</v>
      </c>
      <c r="AC102" s="134">
        <f t="shared" si="50"/>
        <v>0</v>
      </c>
      <c r="AD102" s="134">
        <f t="shared" si="50"/>
        <v>0</v>
      </c>
      <c r="AE102" s="134" t="e">
        <f t="shared" si="50"/>
        <v>#REF!</v>
      </c>
      <c r="AF102" s="134">
        <f t="shared" si="50"/>
        <v>0</v>
      </c>
      <c r="AG102" s="161"/>
      <c r="AH102" s="3"/>
      <c r="AI102" s="3"/>
      <c r="AJ102" s="3"/>
      <c r="AK102" s="3"/>
      <c r="AL102" s="3"/>
      <c r="AM102" s="3"/>
      <c r="AN102" s="3"/>
      <c r="AO102" s="3"/>
      <c r="AP102" s="60"/>
    </row>
    <row r="103" spans="1:42" ht="34.5" customHeight="1" x14ac:dyDescent="0.35">
      <c r="A103" s="108" t="s">
        <v>93</v>
      </c>
      <c r="B103" s="133">
        <f>B82+B16+B98</f>
        <v>5658.7000000000007</v>
      </c>
      <c r="C103" s="134">
        <f>C82+C16</f>
        <v>5658.7000000000007</v>
      </c>
      <c r="D103" s="134">
        <f>D82+D16</f>
        <v>5658.5300000000007</v>
      </c>
      <c r="E103" s="134">
        <f>E82+E16</f>
        <v>5658.5300000000007</v>
      </c>
      <c r="F103" s="134">
        <f>E103/B103*100</f>
        <v>99.996995776415076</v>
      </c>
      <c r="G103" s="134">
        <f>E103/C103*100</f>
        <v>99.996995776415076</v>
      </c>
      <c r="H103" s="134">
        <f>H23+H29+H35+H41+H47+H55+H61+H76+H82+H90+H98</f>
        <v>0</v>
      </c>
      <c r="I103" s="134">
        <f t="shared" ref="I103:AF103" si="51">I23+I29+I35+I41+I47+I55+I61+I76+I82+I90+I98</f>
        <v>0</v>
      </c>
      <c r="J103" s="134">
        <f t="shared" si="51"/>
        <v>0</v>
      </c>
      <c r="K103" s="134">
        <f t="shared" si="51"/>
        <v>0</v>
      </c>
      <c r="L103" s="134">
        <f t="shared" si="51"/>
        <v>798.88</v>
      </c>
      <c r="M103" s="134">
        <f t="shared" si="51"/>
        <v>199.5</v>
      </c>
      <c r="N103" s="134">
        <f t="shared" si="51"/>
        <v>612.29999999999995</v>
      </c>
      <c r="O103" s="134">
        <f t="shared" si="51"/>
        <v>1211.68</v>
      </c>
      <c r="P103" s="134">
        <f t="shared" si="51"/>
        <v>1566.54</v>
      </c>
      <c r="Q103" s="134">
        <f t="shared" si="51"/>
        <v>1566.54</v>
      </c>
      <c r="R103" s="134">
        <f t="shared" si="51"/>
        <v>0</v>
      </c>
      <c r="S103" s="134">
        <f t="shared" si="51"/>
        <v>0</v>
      </c>
      <c r="T103" s="134">
        <f t="shared" si="51"/>
        <v>0</v>
      </c>
      <c r="U103" s="134">
        <f t="shared" si="51"/>
        <v>0</v>
      </c>
      <c r="V103" s="134">
        <f t="shared" si="51"/>
        <v>0</v>
      </c>
      <c r="W103" s="134">
        <f t="shared" si="51"/>
        <v>0</v>
      </c>
      <c r="X103" s="134">
        <f t="shared" si="51"/>
        <v>2251.5300000000002</v>
      </c>
      <c r="Y103" s="134">
        <f t="shared" si="51"/>
        <v>2251.36</v>
      </c>
      <c r="Z103" s="134">
        <f t="shared" si="51"/>
        <v>0</v>
      </c>
      <c r="AA103" s="134">
        <f t="shared" si="51"/>
        <v>0</v>
      </c>
      <c r="AB103" s="134">
        <f t="shared" si="51"/>
        <v>429.45</v>
      </c>
      <c r="AC103" s="134">
        <f t="shared" si="51"/>
        <v>429.45</v>
      </c>
      <c r="AD103" s="134">
        <f t="shared" si="51"/>
        <v>0</v>
      </c>
      <c r="AE103" s="134" t="e">
        <f t="shared" si="51"/>
        <v>#REF!</v>
      </c>
      <c r="AF103" s="134">
        <f t="shared" si="51"/>
        <v>0</v>
      </c>
      <c r="AG103" s="161"/>
      <c r="AH103" s="3"/>
      <c r="AI103" s="3"/>
      <c r="AJ103" s="3"/>
      <c r="AK103" s="3"/>
      <c r="AL103" s="3"/>
      <c r="AM103" s="3"/>
      <c r="AN103" s="3"/>
      <c r="AO103" s="3"/>
      <c r="AP103" s="60"/>
    </row>
    <row r="104" spans="1:42" ht="24.75" customHeight="1" x14ac:dyDescent="0.35">
      <c r="A104" s="108" t="s">
        <v>28</v>
      </c>
      <c r="B104" s="133">
        <f>B91+B83+B77+B62+B56+B17+B69+B99</f>
        <v>286015.19999999995</v>
      </c>
      <c r="C104" s="134">
        <f>C91+C83+C77+C62+C56+C17</f>
        <v>283273.37999999995</v>
      </c>
      <c r="D104" s="134">
        <f>D91+D83+D77+D62+D56+D17</f>
        <v>265409.73</v>
      </c>
      <c r="E104" s="134">
        <f>E91+E83+E77+E62+E56+E17</f>
        <v>265409.73</v>
      </c>
      <c r="F104" s="134">
        <f>E104/B104*100</f>
        <v>92.795673097094138</v>
      </c>
      <c r="G104" s="134">
        <f>E104/C104*100</f>
        <v>93.693847971171891</v>
      </c>
      <c r="H104" s="134">
        <f>H24+H30+H36+H42+H48+H56+H62+H77+H83+H91+H69+H99</f>
        <v>22574.35</v>
      </c>
      <c r="I104" s="134">
        <f t="shared" ref="I104:AF104" si="52">I24+I30+I36+I42+I48+I56+I62+I77+I83+I91+I69+I99</f>
        <v>13094.26</v>
      </c>
      <c r="J104" s="134">
        <f t="shared" si="52"/>
        <v>24898.21</v>
      </c>
      <c r="K104" s="134">
        <f t="shared" si="52"/>
        <v>24739.46</v>
      </c>
      <c r="L104" s="134">
        <f t="shared" si="52"/>
        <v>23663.839999999993</v>
      </c>
      <c r="M104" s="134">
        <f t="shared" si="52"/>
        <v>16144.43</v>
      </c>
      <c r="N104" s="134">
        <f t="shared" si="52"/>
        <v>50731.47</v>
      </c>
      <c r="O104" s="134">
        <f t="shared" si="52"/>
        <v>23453.39</v>
      </c>
      <c r="P104" s="134">
        <f t="shared" si="52"/>
        <v>8797.64</v>
      </c>
      <c r="Q104" s="134">
        <f t="shared" si="52"/>
        <v>23676.66</v>
      </c>
      <c r="R104" s="134">
        <f t="shared" si="52"/>
        <v>26544.109999999997</v>
      </c>
      <c r="S104" s="134">
        <f t="shared" si="52"/>
        <v>32838.840000000004</v>
      </c>
      <c r="T104" s="134">
        <f t="shared" si="52"/>
        <v>24858.75</v>
      </c>
      <c r="U104" s="134">
        <f t="shared" si="52"/>
        <v>26750.579999999998</v>
      </c>
      <c r="V104" s="134">
        <f t="shared" si="52"/>
        <v>16745</v>
      </c>
      <c r="W104" s="134">
        <f t="shared" si="52"/>
        <v>13559.94</v>
      </c>
      <c r="X104" s="134">
        <f t="shared" si="52"/>
        <v>18948.91</v>
      </c>
      <c r="Y104" s="134">
        <f t="shared" si="52"/>
        <v>17351.14</v>
      </c>
      <c r="Z104" s="134">
        <f t="shared" si="52"/>
        <v>23219.909999999996</v>
      </c>
      <c r="AA104" s="134">
        <f t="shared" si="52"/>
        <v>21527.010000000002</v>
      </c>
      <c r="AB104" s="134">
        <f t="shared" si="52"/>
        <v>20364.36</v>
      </c>
      <c r="AC104" s="134">
        <f>AC24+AC30+AC36+AC42+AC48+AC56+AC62+AC77+AC83+AC91+AC69+AC99</f>
        <v>15157.050000000001</v>
      </c>
      <c r="AD104" s="134">
        <f t="shared" si="52"/>
        <v>24668.649999999994</v>
      </c>
      <c r="AE104" s="134" t="e">
        <f t="shared" si="52"/>
        <v>#REF!</v>
      </c>
      <c r="AF104" s="134">
        <f t="shared" si="52"/>
        <v>39845.210000000006</v>
      </c>
      <c r="AG104" s="161"/>
      <c r="AH104" s="3"/>
      <c r="AI104" s="3"/>
      <c r="AJ104" s="3"/>
      <c r="AK104" s="3"/>
      <c r="AL104" s="3"/>
      <c r="AM104" s="3"/>
      <c r="AN104" s="3"/>
      <c r="AO104" s="3"/>
      <c r="AP104" s="60"/>
    </row>
    <row r="105" spans="1:42" ht="34.5" customHeight="1" x14ac:dyDescent="0.35">
      <c r="A105" s="138" t="s">
        <v>194</v>
      </c>
      <c r="B105" s="133">
        <f>B49</f>
        <v>238.87</v>
      </c>
      <c r="C105" s="134">
        <f>C49</f>
        <v>238.87</v>
      </c>
      <c r="D105" s="134">
        <f>D49</f>
        <v>238.86</v>
      </c>
      <c r="E105" s="134">
        <f>E49</f>
        <v>238.86</v>
      </c>
      <c r="F105" s="134">
        <f>E105/B105*100</f>
        <v>99.995813622472468</v>
      </c>
      <c r="G105" s="134">
        <f>E105/C105*100</f>
        <v>99.995813622472468</v>
      </c>
      <c r="H105" s="134">
        <f t="shared" ref="H105:AF105" si="53">H49</f>
        <v>0</v>
      </c>
      <c r="I105" s="134">
        <f t="shared" si="53"/>
        <v>0</v>
      </c>
      <c r="J105" s="134">
        <f t="shared" si="53"/>
        <v>0</v>
      </c>
      <c r="K105" s="134">
        <f t="shared" si="53"/>
        <v>0</v>
      </c>
      <c r="L105" s="134">
        <f t="shared" si="53"/>
        <v>42.05</v>
      </c>
      <c r="M105" s="134">
        <f t="shared" si="53"/>
        <v>10.5</v>
      </c>
      <c r="N105" s="134">
        <f t="shared" si="53"/>
        <v>32.22</v>
      </c>
      <c r="O105" s="134">
        <f t="shared" si="53"/>
        <v>63.77</v>
      </c>
      <c r="P105" s="134">
        <f t="shared" si="53"/>
        <v>82.45</v>
      </c>
      <c r="Q105" s="134">
        <f t="shared" si="53"/>
        <v>82.45</v>
      </c>
      <c r="R105" s="134">
        <f t="shared" si="53"/>
        <v>0</v>
      </c>
      <c r="S105" s="134">
        <f t="shared" si="53"/>
        <v>0</v>
      </c>
      <c r="T105" s="134">
        <f t="shared" si="53"/>
        <v>0</v>
      </c>
      <c r="U105" s="134">
        <f t="shared" si="53"/>
        <v>0</v>
      </c>
      <c r="V105" s="134">
        <f t="shared" si="53"/>
        <v>0.38</v>
      </c>
      <c r="W105" s="134">
        <f t="shared" si="53"/>
        <v>0.38</v>
      </c>
      <c r="X105" s="134">
        <f t="shared" si="53"/>
        <v>78.97</v>
      </c>
      <c r="Y105" s="134">
        <f t="shared" si="53"/>
        <v>78.95</v>
      </c>
      <c r="Z105" s="134">
        <f t="shared" si="53"/>
        <v>0</v>
      </c>
      <c r="AA105" s="134">
        <f t="shared" si="53"/>
        <v>0</v>
      </c>
      <c r="AB105" s="134">
        <f t="shared" si="53"/>
        <v>2.8</v>
      </c>
      <c r="AC105" s="134">
        <f t="shared" si="53"/>
        <v>2.81</v>
      </c>
      <c r="AD105" s="134">
        <f t="shared" si="53"/>
        <v>0</v>
      </c>
      <c r="AE105" s="134">
        <f t="shared" si="53"/>
        <v>0</v>
      </c>
      <c r="AF105" s="134">
        <f t="shared" si="53"/>
        <v>0</v>
      </c>
      <c r="AG105" s="161"/>
      <c r="AH105" s="3"/>
      <c r="AI105" s="3"/>
      <c r="AJ105" s="3"/>
      <c r="AK105" s="3"/>
      <c r="AL105" s="3"/>
      <c r="AM105" s="3"/>
      <c r="AN105" s="3"/>
      <c r="AO105" s="3"/>
      <c r="AP105" s="60"/>
    </row>
    <row r="106" spans="1:42" ht="21" customHeight="1" x14ac:dyDescent="0.35">
      <c r="A106" s="108" t="s">
        <v>95</v>
      </c>
      <c r="B106" s="133">
        <v>0</v>
      </c>
      <c r="C106" s="134">
        <f t="shared" ref="C106" si="54">C50</f>
        <v>0</v>
      </c>
      <c r="D106" s="134">
        <f>D50</f>
        <v>0</v>
      </c>
      <c r="E106" s="134">
        <f>E50</f>
        <v>0</v>
      </c>
      <c r="F106" s="134" t="e">
        <f>E106/B106*100</f>
        <v>#DIV/0!</v>
      </c>
      <c r="G106" s="134" t="e">
        <f>E106/C106*100</f>
        <v>#DIV/0!</v>
      </c>
      <c r="H106" s="134">
        <v>0</v>
      </c>
      <c r="I106" s="134">
        <v>0</v>
      </c>
      <c r="J106" s="134">
        <v>0</v>
      </c>
      <c r="K106" s="134">
        <v>0</v>
      </c>
      <c r="L106" s="134">
        <v>0</v>
      </c>
      <c r="M106" s="134">
        <v>0</v>
      </c>
      <c r="N106" s="134">
        <v>0</v>
      </c>
      <c r="O106" s="134">
        <v>0</v>
      </c>
      <c r="P106" s="134">
        <v>0</v>
      </c>
      <c r="Q106" s="134">
        <v>0</v>
      </c>
      <c r="R106" s="134">
        <v>0</v>
      </c>
      <c r="S106" s="134">
        <v>0</v>
      </c>
      <c r="T106" s="134">
        <v>0</v>
      </c>
      <c r="U106" s="134">
        <v>0</v>
      </c>
      <c r="V106" s="134">
        <v>0</v>
      </c>
      <c r="W106" s="134">
        <v>0</v>
      </c>
      <c r="X106" s="134">
        <v>0</v>
      </c>
      <c r="Y106" s="134">
        <v>0</v>
      </c>
      <c r="Z106" s="134">
        <v>0</v>
      </c>
      <c r="AA106" s="134">
        <v>0</v>
      </c>
      <c r="AB106" s="134">
        <v>0</v>
      </c>
      <c r="AC106" s="134">
        <v>0</v>
      </c>
      <c r="AD106" s="134">
        <v>0</v>
      </c>
      <c r="AE106" s="134">
        <v>0</v>
      </c>
      <c r="AF106" s="134">
        <v>0</v>
      </c>
      <c r="AG106" s="161"/>
      <c r="AH106" s="3"/>
      <c r="AI106" s="3"/>
      <c r="AJ106" s="3"/>
      <c r="AK106" s="3"/>
      <c r="AL106" s="3"/>
      <c r="AM106" s="3"/>
      <c r="AN106" s="3"/>
      <c r="AO106" s="3"/>
      <c r="AP106" s="60"/>
    </row>
    <row r="107" spans="1:42" ht="21" customHeight="1" x14ac:dyDescent="0.3">
      <c r="A107" s="1550"/>
      <c r="B107" s="1584"/>
      <c r="C107" s="126"/>
      <c r="D107" s="126"/>
      <c r="E107" s="126"/>
      <c r="F107" s="126"/>
      <c r="G107" s="126"/>
      <c r="H107" s="1585"/>
      <c r="I107" s="1585"/>
      <c r="J107" s="1585"/>
      <c r="K107" s="125"/>
      <c r="L107" s="147"/>
      <c r="M107" s="147"/>
      <c r="N107" s="147"/>
      <c r="O107" s="147"/>
      <c r="P107" s="147"/>
      <c r="Q107" s="147"/>
      <c r="R107" s="147"/>
      <c r="S107" s="147"/>
      <c r="T107" s="115"/>
      <c r="U107" s="115"/>
      <c r="V107" s="115"/>
      <c r="W107" s="115"/>
      <c r="X107" s="115"/>
      <c r="Y107" s="115"/>
      <c r="Z107" s="148"/>
      <c r="AA107" s="148"/>
      <c r="AB107" s="148"/>
      <c r="AC107" s="148"/>
      <c r="AD107" s="148"/>
      <c r="AF107" s="147"/>
    </row>
    <row r="108" spans="1:42" ht="18" x14ac:dyDescent="0.3">
      <c r="A108" s="1550" t="s">
        <v>760</v>
      </c>
      <c r="B108" s="1550"/>
      <c r="C108" s="1550"/>
      <c r="D108" s="1550"/>
      <c r="E108" s="1550"/>
      <c r="F108" s="1550"/>
      <c r="G108" s="1550"/>
      <c r="H108" s="1550"/>
      <c r="I108" s="1550"/>
      <c r="J108" s="1550"/>
      <c r="K108" s="1550"/>
      <c r="L108" s="1550"/>
      <c r="M108" s="1550"/>
      <c r="N108" s="1550"/>
      <c r="O108" s="1550"/>
      <c r="P108" s="1550"/>
      <c r="Q108" s="1550"/>
      <c r="R108" s="1550"/>
      <c r="S108" s="117"/>
      <c r="T108" s="115"/>
      <c r="U108" s="115"/>
      <c r="V108" s="115"/>
      <c r="W108" s="115"/>
      <c r="X108" s="115"/>
      <c r="Y108" s="115"/>
      <c r="Z108" s="149"/>
      <c r="AA108" s="149"/>
      <c r="AB108" s="150"/>
      <c r="AC108" s="150"/>
      <c r="AD108" s="148"/>
      <c r="AF108" s="147"/>
    </row>
    <row r="109" spans="1:42" s="3" customFormat="1" ht="24" customHeight="1" x14ac:dyDescent="0.35">
      <c r="A109" s="1583" t="s">
        <v>689</v>
      </c>
      <c r="B109" s="1583"/>
      <c r="C109" s="1583"/>
      <c r="D109" s="1583"/>
      <c r="E109" s="1583"/>
      <c r="F109" s="1583"/>
      <c r="G109" s="1583"/>
      <c r="H109" s="1583"/>
      <c r="I109" s="1583"/>
      <c r="J109" s="1583"/>
      <c r="K109" s="1583"/>
      <c r="L109" s="1583"/>
      <c r="M109" s="1583"/>
      <c r="N109" s="1583"/>
      <c r="O109" s="1583"/>
      <c r="P109" s="1583"/>
      <c r="Q109" s="1583"/>
      <c r="R109" s="1583"/>
      <c r="S109" s="1583"/>
      <c r="T109" s="1583"/>
      <c r="U109" s="1583"/>
      <c r="V109" s="1583"/>
      <c r="W109" s="1583"/>
      <c r="X109" s="1583"/>
      <c r="Y109" s="1583"/>
      <c r="Z109" s="1583"/>
      <c r="AA109" s="158"/>
      <c r="AB109" s="148"/>
      <c r="AC109" s="148"/>
      <c r="AD109" s="148"/>
      <c r="AE109" s="59"/>
      <c r="AF109" s="147"/>
      <c r="AG109" s="59"/>
      <c r="AH109" s="59"/>
      <c r="AI109" s="59"/>
      <c r="AJ109" s="59"/>
      <c r="AK109" s="59"/>
      <c r="AL109" s="59"/>
      <c r="AM109" s="59"/>
      <c r="AN109" s="59"/>
      <c r="AO109" s="59"/>
      <c r="AP109" s="59"/>
    </row>
    <row r="110" spans="1:42" s="3" customFormat="1" ht="21" customHeight="1" x14ac:dyDescent="0.3">
      <c r="A110" s="151"/>
      <c r="B110" s="117"/>
      <c r="C110" s="117"/>
      <c r="D110" s="117"/>
      <c r="E110" s="117"/>
      <c r="F110" s="117"/>
      <c r="G110" s="117"/>
      <c r="H110" s="147"/>
      <c r="I110" s="147"/>
      <c r="J110" s="147"/>
      <c r="K110" s="147"/>
      <c r="L110" s="147"/>
      <c r="M110" s="147"/>
      <c r="N110" s="147"/>
      <c r="O110" s="147"/>
      <c r="P110" s="147"/>
      <c r="Q110" s="147"/>
      <c r="R110" s="147"/>
      <c r="S110" s="147"/>
      <c r="T110" s="115"/>
      <c r="U110" s="115"/>
      <c r="V110" s="115"/>
      <c r="W110" s="115"/>
      <c r="X110" s="115"/>
      <c r="Y110" s="115"/>
      <c r="Z110" s="148"/>
      <c r="AA110" s="148"/>
      <c r="AB110" s="148"/>
      <c r="AC110" s="148"/>
      <c r="AD110" s="148"/>
      <c r="AE110" s="59"/>
      <c r="AF110" s="59"/>
      <c r="AG110" s="59"/>
      <c r="AH110" s="59"/>
      <c r="AI110" s="59"/>
      <c r="AJ110" s="59"/>
      <c r="AK110" s="59"/>
      <c r="AL110" s="59"/>
      <c r="AM110" s="59"/>
      <c r="AN110" s="59"/>
      <c r="AO110" s="59"/>
      <c r="AP110" s="59"/>
    </row>
    <row r="111" spans="1:42" s="3" customFormat="1" x14ac:dyDescent="0.3">
      <c r="A111" s="60"/>
      <c r="B111" s="152"/>
      <c r="C111" s="152"/>
      <c r="D111" s="152"/>
      <c r="E111" s="152"/>
      <c r="F111" s="152"/>
      <c r="G111" s="152"/>
      <c r="H111" s="59"/>
      <c r="I111" s="59"/>
      <c r="J111" s="59"/>
      <c r="K111" s="59"/>
      <c r="L111" s="59"/>
      <c r="M111" s="59"/>
      <c r="N111" s="59"/>
      <c r="O111" s="59"/>
      <c r="P111" s="59"/>
      <c r="Q111" s="59"/>
      <c r="R111" s="59"/>
      <c r="S111" s="59"/>
      <c r="Z111" s="153"/>
      <c r="AA111" s="153"/>
      <c r="AB111" s="153"/>
      <c r="AC111" s="153"/>
      <c r="AD111" s="153"/>
      <c r="AE111" s="59"/>
      <c r="AF111" s="59"/>
      <c r="AG111" s="59"/>
      <c r="AH111" s="59"/>
      <c r="AI111" s="59"/>
      <c r="AJ111" s="59"/>
      <c r="AK111" s="59"/>
      <c r="AL111" s="59"/>
      <c r="AM111" s="59"/>
      <c r="AN111" s="59"/>
      <c r="AO111" s="59"/>
      <c r="AP111" s="59"/>
    </row>
    <row r="112" spans="1:42" s="3" customFormat="1" x14ac:dyDescent="0.3">
      <c r="A112" s="60"/>
      <c r="B112" s="60"/>
      <c r="C112" s="60"/>
      <c r="D112" s="60"/>
      <c r="E112" s="60"/>
      <c r="F112" s="60"/>
      <c r="G112" s="60"/>
      <c r="H112" s="59"/>
      <c r="I112" s="59"/>
      <c r="J112" s="59"/>
      <c r="K112" s="59"/>
      <c r="L112" s="59"/>
      <c r="M112" s="59"/>
      <c r="N112" s="59"/>
      <c r="O112" s="59"/>
      <c r="P112" s="59"/>
      <c r="Q112" s="59"/>
      <c r="R112" s="59"/>
      <c r="S112" s="59"/>
      <c r="Z112" s="153"/>
      <c r="AA112" s="153"/>
      <c r="AB112" s="153"/>
      <c r="AC112" s="153"/>
      <c r="AD112" s="153"/>
      <c r="AE112" s="59"/>
      <c r="AF112" s="59"/>
      <c r="AG112" s="59"/>
      <c r="AH112" s="59"/>
      <c r="AI112" s="59"/>
      <c r="AJ112" s="59"/>
      <c r="AK112" s="59"/>
      <c r="AL112" s="59"/>
      <c r="AM112" s="59"/>
      <c r="AN112" s="59"/>
      <c r="AO112" s="59"/>
      <c r="AP112" s="59"/>
    </row>
    <row r="113" spans="1:42" s="3" customFormat="1" x14ac:dyDescent="0.3">
      <c r="A113" s="60"/>
      <c r="B113" s="60"/>
      <c r="C113" s="60"/>
      <c r="D113" s="60"/>
      <c r="E113" s="60"/>
      <c r="F113" s="60"/>
      <c r="G113" s="60"/>
      <c r="H113" s="59"/>
      <c r="I113" s="59"/>
      <c r="J113" s="59"/>
      <c r="K113" s="59"/>
      <c r="L113" s="59"/>
      <c r="M113" s="59"/>
      <c r="N113" s="59"/>
      <c r="O113" s="59"/>
      <c r="P113" s="59"/>
      <c r="Q113" s="59"/>
      <c r="R113" s="59"/>
      <c r="S113" s="59"/>
      <c r="Z113" s="153"/>
      <c r="AA113" s="153"/>
      <c r="AB113" s="153"/>
      <c r="AC113" s="153"/>
      <c r="AD113" s="153"/>
      <c r="AE113" s="59"/>
      <c r="AF113" s="59"/>
      <c r="AG113" s="59"/>
      <c r="AH113" s="59"/>
      <c r="AI113" s="59"/>
      <c r="AJ113" s="59"/>
      <c r="AK113" s="59"/>
      <c r="AL113" s="59"/>
      <c r="AM113" s="59"/>
      <c r="AN113" s="59"/>
      <c r="AO113" s="59"/>
      <c r="AP113" s="59"/>
    </row>
    <row r="114" spans="1:42" s="3" customFormat="1" x14ac:dyDescent="0.3">
      <c r="A114" s="60"/>
      <c r="B114" s="60"/>
      <c r="C114" s="60"/>
      <c r="D114" s="60"/>
      <c r="E114" s="60"/>
      <c r="F114" s="60"/>
      <c r="G114" s="60"/>
      <c r="H114" s="59"/>
      <c r="I114" s="59"/>
      <c r="J114" s="59"/>
      <c r="K114" s="59"/>
      <c r="L114" s="59"/>
      <c r="M114" s="59"/>
      <c r="N114" s="59"/>
      <c r="O114" s="59"/>
      <c r="P114" s="59"/>
      <c r="Q114" s="59"/>
      <c r="R114" s="59"/>
      <c r="S114" s="59"/>
      <c r="Z114" s="153"/>
      <c r="AA114" s="153"/>
      <c r="AB114" s="153"/>
      <c r="AC114" s="153"/>
      <c r="AD114" s="153"/>
      <c r="AE114" s="59"/>
      <c r="AF114" s="59"/>
      <c r="AG114" s="59"/>
      <c r="AH114" s="59"/>
      <c r="AI114" s="59"/>
      <c r="AJ114" s="59"/>
      <c r="AK114" s="59"/>
      <c r="AL114" s="59"/>
      <c r="AM114" s="59"/>
      <c r="AN114" s="59"/>
      <c r="AO114" s="59"/>
      <c r="AP114" s="59"/>
    </row>
    <row r="115" spans="1:42" s="3" customFormat="1" x14ac:dyDescent="0.3">
      <c r="A115" s="60"/>
      <c r="B115" s="60"/>
      <c r="C115" s="60"/>
      <c r="D115" s="60"/>
      <c r="E115" s="60"/>
      <c r="F115" s="60"/>
      <c r="G115" s="60"/>
      <c r="H115" s="59"/>
      <c r="I115" s="59"/>
      <c r="J115" s="59"/>
      <c r="K115" s="59"/>
      <c r="L115" s="59"/>
      <c r="M115" s="59"/>
      <c r="N115" s="59"/>
      <c r="O115" s="59"/>
      <c r="P115" s="59"/>
      <c r="Q115" s="59"/>
      <c r="R115" s="59"/>
      <c r="S115" s="59"/>
      <c r="Z115" s="153"/>
      <c r="AA115" s="153"/>
      <c r="AB115" s="153"/>
      <c r="AC115" s="153"/>
      <c r="AD115" s="153"/>
      <c r="AE115" s="59"/>
      <c r="AF115" s="59"/>
      <c r="AG115" s="59"/>
      <c r="AH115" s="59"/>
      <c r="AI115" s="59"/>
      <c r="AJ115" s="59"/>
      <c r="AK115" s="59"/>
      <c r="AL115" s="59"/>
      <c r="AM115" s="59"/>
      <c r="AN115" s="59"/>
      <c r="AO115" s="59"/>
      <c r="AP115" s="59"/>
    </row>
    <row r="116" spans="1:42" s="3" customFormat="1" x14ac:dyDescent="0.3">
      <c r="A116" s="60"/>
      <c r="B116" s="60"/>
      <c r="C116" s="60"/>
      <c r="D116" s="60"/>
      <c r="E116" s="60"/>
      <c r="F116" s="60"/>
      <c r="G116" s="60"/>
      <c r="H116" s="59"/>
      <c r="I116" s="59"/>
      <c r="J116" s="59"/>
      <c r="K116" s="59"/>
      <c r="L116" s="59"/>
      <c r="M116" s="59"/>
      <c r="N116" s="59"/>
      <c r="O116" s="59"/>
      <c r="P116" s="59"/>
      <c r="Q116" s="59"/>
      <c r="R116" s="59"/>
      <c r="S116" s="59"/>
      <c r="Z116" s="153"/>
      <c r="AA116" s="153"/>
      <c r="AB116" s="153"/>
      <c r="AC116" s="153"/>
      <c r="AD116" s="153"/>
      <c r="AE116" s="59"/>
      <c r="AF116" s="59"/>
      <c r="AG116" s="59"/>
      <c r="AH116" s="59"/>
      <c r="AI116" s="59"/>
      <c r="AJ116" s="59"/>
      <c r="AK116" s="59"/>
      <c r="AL116" s="59"/>
      <c r="AM116" s="59"/>
      <c r="AN116" s="59"/>
      <c r="AO116" s="59"/>
      <c r="AP116" s="59"/>
    </row>
    <row r="117" spans="1:42" s="3" customFormat="1" x14ac:dyDescent="0.3">
      <c r="A117" s="60"/>
      <c r="B117" s="60"/>
      <c r="C117" s="60"/>
      <c r="D117" s="60"/>
      <c r="E117" s="60"/>
      <c r="F117" s="60"/>
      <c r="G117" s="60"/>
      <c r="H117" s="59"/>
      <c r="I117" s="59"/>
      <c r="J117" s="59"/>
      <c r="K117" s="59"/>
      <c r="L117" s="59"/>
      <c r="M117" s="59"/>
      <c r="N117" s="59"/>
      <c r="O117" s="59"/>
      <c r="P117" s="59"/>
      <c r="Q117" s="59"/>
      <c r="R117" s="59"/>
      <c r="S117" s="59"/>
      <c r="Z117" s="153"/>
      <c r="AA117" s="153"/>
      <c r="AB117" s="153"/>
      <c r="AC117" s="153"/>
      <c r="AD117" s="153"/>
      <c r="AE117" s="59"/>
      <c r="AF117" s="59"/>
      <c r="AG117" s="59"/>
      <c r="AH117" s="59"/>
      <c r="AI117" s="59"/>
      <c r="AJ117" s="59"/>
      <c r="AK117" s="59"/>
      <c r="AL117" s="59"/>
      <c r="AM117" s="59"/>
      <c r="AN117" s="59"/>
      <c r="AO117" s="59"/>
      <c r="AP117" s="59"/>
    </row>
    <row r="118" spans="1:42" s="3" customFormat="1" x14ac:dyDescent="0.3">
      <c r="A118" s="60"/>
      <c r="B118" s="60"/>
      <c r="C118" s="60"/>
      <c r="D118" s="60"/>
      <c r="E118" s="60"/>
      <c r="F118" s="60"/>
      <c r="G118" s="60"/>
      <c r="H118" s="59"/>
      <c r="I118" s="59"/>
      <c r="J118" s="59"/>
      <c r="K118" s="59"/>
      <c r="L118" s="59"/>
      <c r="M118" s="59"/>
      <c r="N118" s="59"/>
      <c r="O118" s="59"/>
      <c r="P118" s="59"/>
      <c r="Q118" s="59"/>
      <c r="R118" s="59"/>
      <c r="S118" s="59"/>
      <c r="Z118" s="153"/>
      <c r="AA118" s="153"/>
      <c r="AB118" s="153"/>
      <c r="AC118" s="153"/>
      <c r="AD118" s="153"/>
      <c r="AE118" s="59"/>
      <c r="AF118" s="59"/>
      <c r="AG118" s="59"/>
      <c r="AH118" s="59"/>
      <c r="AI118" s="59"/>
      <c r="AJ118" s="59"/>
      <c r="AK118" s="59"/>
      <c r="AL118" s="59"/>
      <c r="AM118" s="59"/>
      <c r="AN118" s="59"/>
      <c r="AO118" s="59"/>
      <c r="AP118" s="59"/>
    </row>
    <row r="119" spans="1:42" s="3" customFormat="1" x14ac:dyDescent="0.3">
      <c r="A119" s="60"/>
      <c r="B119" s="60"/>
      <c r="C119" s="60"/>
      <c r="D119" s="60"/>
      <c r="E119" s="60"/>
      <c r="F119" s="60"/>
      <c r="G119" s="60"/>
      <c r="H119" s="59"/>
      <c r="I119" s="59"/>
      <c r="J119" s="59"/>
      <c r="K119" s="59"/>
      <c r="L119" s="59"/>
      <c r="M119" s="59"/>
      <c r="N119" s="59"/>
      <c r="O119" s="59"/>
      <c r="P119" s="59"/>
      <c r="Q119" s="59"/>
      <c r="R119" s="59"/>
      <c r="S119" s="59"/>
      <c r="Z119" s="153"/>
      <c r="AA119" s="153"/>
      <c r="AB119" s="153"/>
      <c r="AC119" s="153"/>
      <c r="AD119" s="153"/>
      <c r="AE119" s="59"/>
      <c r="AF119" s="59"/>
      <c r="AG119" s="59"/>
      <c r="AH119" s="59"/>
      <c r="AI119" s="59"/>
      <c r="AJ119" s="59"/>
      <c r="AK119" s="59"/>
      <c r="AL119" s="59"/>
      <c r="AM119" s="59"/>
      <c r="AN119" s="59"/>
      <c r="AO119" s="59"/>
      <c r="AP119" s="59"/>
    </row>
    <row r="120" spans="1:42" s="3" customFormat="1" x14ac:dyDescent="0.3">
      <c r="A120" s="60"/>
      <c r="B120" s="60"/>
      <c r="C120" s="60"/>
      <c r="D120" s="60"/>
      <c r="E120" s="60"/>
      <c r="F120" s="60"/>
      <c r="G120" s="60"/>
      <c r="H120" s="59"/>
      <c r="I120" s="59"/>
      <c r="J120" s="59"/>
      <c r="K120" s="59"/>
      <c r="L120" s="59"/>
      <c r="M120" s="59"/>
      <c r="N120" s="59"/>
      <c r="O120" s="59"/>
      <c r="P120" s="59"/>
      <c r="Q120" s="59"/>
      <c r="R120" s="59"/>
      <c r="S120" s="59"/>
      <c r="Z120" s="153"/>
      <c r="AA120" s="153"/>
      <c r="AB120" s="153"/>
      <c r="AC120" s="153"/>
      <c r="AD120" s="153"/>
      <c r="AE120" s="59"/>
      <c r="AF120" s="59"/>
      <c r="AG120" s="59"/>
      <c r="AH120" s="59"/>
      <c r="AI120" s="59"/>
      <c r="AJ120" s="59"/>
      <c r="AK120" s="59"/>
      <c r="AL120" s="59"/>
      <c r="AM120" s="59"/>
      <c r="AN120" s="59"/>
      <c r="AO120" s="59"/>
      <c r="AP120" s="59"/>
    </row>
    <row r="121" spans="1:42" s="3" customFormat="1" x14ac:dyDescent="0.3">
      <c r="A121" s="60"/>
      <c r="B121" s="60"/>
      <c r="C121" s="60"/>
      <c r="D121" s="60"/>
      <c r="E121" s="60"/>
      <c r="F121" s="60"/>
      <c r="G121" s="60"/>
      <c r="H121" s="59"/>
      <c r="I121" s="59"/>
      <c r="J121" s="59"/>
      <c r="K121" s="59"/>
      <c r="L121" s="59"/>
      <c r="M121" s="59"/>
      <c r="N121" s="59"/>
      <c r="O121" s="59"/>
      <c r="P121" s="59"/>
      <c r="Q121" s="59"/>
      <c r="R121" s="59"/>
      <c r="S121" s="59"/>
      <c r="T121" s="3" t="s">
        <v>68</v>
      </c>
      <c r="Z121" s="153"/>
      <c r="AA121" s="153"/>
      <c r="AB121" s="153"/>
      <c r="AC121" s="153"/>
      <c r="AD121" s="153"/>
      <c r="AE121" s="59"/>
      <c r="AF121" s="59"/>
      <c r="AG121" s="59"/>
      <c r="AH121" s="59"/>
      <c r="AI121" s="59"/>
      <c r="AJ121" s="59"/>
      <c r="AK121" s="59"/>
      <c r="AL121" s="59"/>
      <c r="AM121" s="59"/>
      <c r="AN121" s="59"/>
      <c r="AO121" s="59"/>
      <c r="AP121" s="59"/>
    </row>
    <row r="122" spans="1:42" s="3" customFormat="1" x14ac:dyDescent="0.3">
      <c r="A122" s="60"/>
      <c r="B122" s="60"/>
      <c r="C122" s="60"/>
      <c r="D122" s="60"/>
      <c r="E122" s="60"/>
      <c r="F122" s="60"/>
      <c r="G122" s="60"/>
      <c r="H122" s="59"/>
      <c r="I122" s="59"/>
      <c r="J122" s="59"/>
      <c r="K122" s="59"/>
      <c r="L122" s="59"/>
      <c r="M122" s="59"/>
      <c r="N122" s="59"/>
      <c r="O122" s="59"/>
      <c r="P122" s="59"/>
      <c r="Q122" s="59"/>
      <c r="R122" s="59"/>
      <c r="S122" s="59"/>
      <c r="Z122" s="153"/>
      <c r="AA122" s="153"/>
      <c r="AB122" s="153"/>
      <c r="AC122" s="153"/>
      <c r="AD122" s="153"/>
      <c r="AE122" s="59"/>
      <c r="AF122" s="59"/>
      <c r="AG122" s="59"/>
      <c r="AH122" s="59"/>
      <c r="AI122" s="59"/>
      <c r="AJ122" s="59"/>
      <c r="AK122" s="59"/>
      <c r="AL122" s="59"/>
      <c r="AM122" s="59"/>
      <c r="AN122" s="59"/>
      <c r="AO122" s="59"/>
      <c r="AP122" s="59"/>
    </row>
    <row r="123" spans="1:42" s="3" customFormat="1" x14ac:dyDescent="0.3">
      <c r="A123" s="60"/>
      <c r="B123" s="60"/>
      <c r="C123" s="60"/>
      <c r="D123" s="60"/>
      <c r="E123" s="60"/>
      <c r="F123" s="60"/>
      <c r="G123" s="60"/>
      <c r="H123" s="59"/>
      <c r="I123" s="59"/>
      <c r="J123" s="59"/>
      <c r="K123" s="59"/>
      <c r="L123" s="59"/>
      <c r="M123" s="59"/>
      <c r="N123" s="59"/>
      <c r="O123" s="59"/>
      <c r="P123" s="59"/>
      <c r="Q123" s="59"/>
      <c r="R123" s="59"/>
      <c r="S123" s="59"/>
      <c r="Z123" s="153"/>
      <c r="AA123" s="153"/>
      <c r="AB123" s="153"/>
      <c r="AC123" s="153"/>
      <c r="AD123" s="153"/>
      <c r="AE123" s="59"/>
      <c r="AF123" s="59"/>
      <c r="AG123" s="59"/>
      <c r="AH123" s="59"/>
      <c r="AI123" s="59"/>
      <c r="AJ123" s="59"/>
      <c r="AK123" s="59"/>
      <c r="AL123" s="59"/>
      <c r="AM123" s="59"/>
      <c r="AN123" s="59"/>
      <c r="AO123" s="59"/>
      <c r="AP123" s="59"/>
    </row>
    <row r="124" spans="1:42" s="3" customFormat="1" x14ac:dyDescent="0.3">
      <c r="A124" s="60"/>
      <c r="B124" s="60"/>
      <c r="C124" s="60"/>
      <c r="D124" s="60"/>
      <c r="E124" s="60"/>
      <c r="F124" s="60"/>
      <c r="G124" s="60"/>
      <c r="H124" s="59"/>
      <c r="I124" s="59"/>
      <c r="J124" s="59"/>
      <c r="K124" s="59"/>
      <c r="L124" s="59"/>
      <c r="M124" s="59"/>
      <c r="N124" s="59"/>
      <c r="O124" s="59"/>
      <c r="P124" s="59"/>
      <c r="Q124" s="59"/>
      <c r="R124" s="59"/>
      <c r="S124" s="59"/>
      <c r="Z124" s="153"/>
      <c r="AA124" s="153"/>
      <c r="AB124" s="153"/>
      <c r="AC124" s="153"/>
      <c r="AD124" s="153"/>
      <c r="AE124" s="59"/>
      <c r="AF124" s="59"/>
      <c r="AG124" s="59"/>
      <c r="AH124" s="59"/>
      <c r="AI124" s="59"/>
      <c r="AJ124" s="59"/>
      <c r="AK124" s="59"/>
      <c r="AL124" s="59"/>
      <c r="AM124" s="59"/>
      <c r="AN124" s="59"/>
      <c r="AO124" s="59"/>
      <c r="AP124" s="59"/>
    </row>
    <row r="125" spans="1:42" s="3" customFormat="1" x14ac:dyDescent="0.3">
      <c r="A125" s="60"/>
      <c r="B125" s="60"/>
      <c r="C125" s="60"/>
      <c r="D125" s="60"/>
      <c r="E125" s="60"/>
      <c r="F125" s="60"/>
      <c r="G125" s="60"/>
      <c r="H125" s="59"/>
      <c r="I125" s="59"/>
      <c r="J125" s="59"/>
      <c r="K125" s="59"/>
      <c r="L125" s="59"/>
      <c r="M125" s="59"/>
      <c r="N125" s="59"/>
      <c r="O125" s="59"/>
      <c r="P125" s="59"/>
      <c r="Q125" s="59"/>
      <c r="R125" s="59"/>
      <c r="S125" s="59"/>
      <c r="Z125" s="153"/>
      <c r="AA125" s="153"/>
      <c r="AB125" s="153"/>
      <c r="AC125" s="153"/>
      <c r="AD125" s="153"/>
      <c r="AE125" s="59"/>
      <c r="AF125" s="59"/>
      <c r="AG125" s="59"/>
      <c r="AH125" s="59"/>
      <c r="AI125" s="59"/>
      <c r="AJ125" s="59"/>
      <c r="AK125" s="59"/>
      <c r="AL125" s="59"/>
      <c r="AM125" s="59"/>
      <c r="AN125" s="59"/>
      <c r="AO125" s="59"/>
      <c r="AP125" s="59"/>
    </row>
    <row r="126" spans="1:42" s="3" customFormat="1" x14ac:dyDescent="0.3">
      <c r="A126" s="60"/>
      <c r="B126" s="60"/>
      <c r="C126" s="60"/>
      <c r="D126" s="60"/>
      <c r="E126" s="60"/>
      <c r="F126" s="60"/>
      <c r="G126" s="60"/>
      <c r="H126" s="59"/>
      <c r="I126" s="59"/>
      <c r="J126" s="59"/>
      <c r="K126" s="59"/>
      <c r="L126" s="59"/>
      <c r="M126" s="59"/>
      <c r="N126" s="59"/>
      <c r="O126" s="59"/>
      <c r="P126" s="59"/>
      <c r="Q126" s="59"/>
      <c r="R126" s="59"/>
      <c r="S126" s="59"/>
      <c r="Z126" s="153"/>
      <c r="AA126" s="153"/>
      <c r="AB126" s="153"/>
      <c r="AC126" s="153"/>
      <c r="AD126" s="153"/>
      <c r="AE126" s="59"/>
      <c r="AF126" s="59"/>
      <c r="AG126" s="59"/>
      <c r="AH126" s="59"/>
      <c r="AI126" s="59"/>
      <c r="AJ126" s="59"/>
      <c r="AK126" s="59"/>
      <c r="AL126" s="59"/>
      <c r="AM126" s="59"/>
      <c r="AN126" s="59"/>
      <c r="AO126" s="59"/>
      <c r="AP126" s="59"/>
    </row>
    <row r="127" spans="1:42" s="3" customFormat="1" x14ac:dyDescent="0.3">
      <c r="A127" s="60"/>
      <c r="B127" s="60"/>
      <c r="C127" s="60"/>
      <c r="D127" s="60"/>
      <c r="E127" s="60"/>
      <c r="F127" s="60"/>
      <c r="G127" s="60"/>
      <c r="H127" s="59"/>
      <c r="I127" s="59"/>
      <c r="J127" s="59"/>
      <c r="K127" s="59"/>
      <c r="L127" s="59"/>
      <c r="M127" s="59"/>
      <c r="N127" s="59"/>
      <c r="O127" s="59"/>
      <c r="P127" s="59"/>
      <c r="Q127" s="59"/>
      <c r="R127" s="59"/>
      <c r="S127" s="59"/>
      <c r="Z127" s="153"/>
      <c r="AA127" s="153"/>
      <c r="AB127" s="153"/>
      <c r="AC127" s="153"/>
      <c r="AD127" s="153"/>
      <c r="AE127" s="59"/>
      <c r="AF127" s="59"/>
      <c r="AG127" s="59"/>
      <c r="AH127" s="59"/>
      <c r="AI127" s="59"/>
      <c r="AJ127" s="59"/>
      <c r="AK127" s="59"/>
      <c r="AL127" s="59"/>
      <c r="AM127" s="59"/>
      <c r="AN127" s="59"/>
      <c r="AO127" s="59"/>
      <c r="AP127" s="59"/>
    </row>
    <row r="128" spans="1:42" s="3" customFormat="1" x14ac:dyDescent="0.3">
      <c r="A128" s="60"/>
      <c r="B128" s="60"/>
      <c r="C128" s="60"/>
      <c r="D128" s="60"/>
      <c r="E128" s="60"/>
      <c r="F128" s="60"/>
      <c r="G128" s="60"/>
      <c r="H128" s="59"/>
      <c r="I128" s="59"/>
      <c r="J128" s="59"/>
      <c r="K128" s="59"/>
      <c r="L128" s="59"/>
      <c r="M128" s="59"/>
      <c r="N128" s="59"/>
      <c r="O128" s="59"/>
      <c r="P128" s="59"/>
      <c r="Q128" s="59"/>
      <c r="R128" s="59"/>
      <c r="S128" s="59"/>
      <c r="Z128" s="153"/>
      <c r="AA128" s="153"/>
      <c r="AB128" s="153"/>
      <c r="AC128" s="153"/>
      <c r="AD128" s="153"/>
      <c r="AE128" s="59"/>
      <c r="AF128" s="59"/>
      <c r="AG128" s="59"/>
      <c r="AH128" s="59"/>
      <c r="AI128" s="59"/>
      <c r="AJ128" s="59"/>
      <c r="AK128" s="59"/>
      <c r="AL128" s="59"/>
      <c r="AM128" s="59"/>
      <c r="AN128" s="59"/>
      <c r="AO128" s="59"/>
      <c r="AP128" s="59"/>
    </row>
    <row r="129" spans="1:42" s="3" customFormat="1" x14ac:dyDescent="0.3">
      <c r="A129" s="60"/>
      <c r="B129" s="60"/>
      <c r="C129" s="60"/>
      <c r="D129" s="60"/>
      <c r="E129" s="60"/>
      <c r="F129" s="60"/>
      <c r="G129" s="60"/>
      <c r="H129" s="59"/>
      <c r="I129" s="59"/>
      <c r="J129" s="59"/>
      <c r="K129" s="59"/>
      <c r="L129" s="59"/>
      <c r="M129" s="59"/>
      <c r="N129" s="59"/>
      <c r="O129" s="59"/>
      <c r="P129" s="59"/>
      <c r="Q129" s="59"/>
      <c r="R129" s="59"/>
      <c r="S129" s="59"/>
      <c r="Z129" s="153"/>
      <c r="AA129" s="153"/>
      <c r="AB129" s="153"/>
      <c r="AC129" s="153"/>
      <c r="AD129" s="153"/>
      <c r="AE129" s="59"/>
      <c r="AF129" s="59"/>
      <c r="AG129" s="59"/>
      <c r="AH129" s="59"/>
      <c r="AI129" s="59"/>
      <c r="AJ129" s="59"/>
      <c r="AK129" s="59"/>
      <c r="AL129" s="59"/>
      <c r="AM129" s="59"/>
      <c r="AN129" s="59"/>
      <c r="AO129" s="59"/>
      <c r="AP129" s="59"/>
    </row>
    <row r="130" spans="1:42" s="3" customFormat="1" x14ac:dyDescent="0.3">
      <c r="A130" s="60"/>
      <c r="B130" s="60"/>
      <c r="C130" s="60"/>
      <c r="D130" s="60"/>
      <c r="E130" s="60"/>
      <c r="F130" s="60"/>
      <c r="G130" s="60"/>
      <c r="H130" s="59"/>
      <c r="I130" s="59"/>
      <c r="J130" s="59"/>
      <c r="K130" s="59"/>
      <c r="L130" s="59"/>
      <c r="M130" s="59"/>
      <c r="N130" s="59"/>
      <c r="O130" s="59"/>
      <c r="P130" s="59"/>
      <c r="Q130" s="59"/>
      <c r="R130" s="59"/>
      <c r="S130" s="59"/>
      <c r="Z130" s="153"/>
      <c r="AA130" s="153"/>
      <c r="AB130" s="153"/>
      <c r="AC130" s="153"/>
      <c r="AD130" s="153"/>
      <c r="AE130" s="59"/>
      <c r="AF130" s="59"/>
      <c r="AG130" s="59"/>
      <c r="AH130" s="59"/>
      <c r="AI130" s="59"/>
      <c r="AJ130" s="59"/>
      <c r="AK130" s="59"/>
      <c r="AL130" s="59"/>
      <c r="AM130" s="59"/>
      <c r="AN130" s="59"/>
      <c r="AO130" s="59"/>
      <c r="AP130" s="59"/>
    </row>
    <row r="131" spans="1:42" s="3" customFormat="1" x14ac:dyDescent="0.3">
      <c r="A131" s="60"/>
      <c r="B131" s="60"/>
      <c r="C131" s="60"/>
      <c r="D131" s="60"/>
      <c r="E131" s="60"/>
      <c r="F131" s="60"/>
      <c r="G131" s="60"/>
      <c r="H131" s="59"/>
      <c r="I131" s="59"/>
      <c r="J131" s="59"/>
      <c r="K131" s="59"/>
      <c r="L131" s="59"/>
      <c r="M131" s="59"/>
      <c r="N131" s="59"/>
      <c r="O131" s="59"/>
      <c r="P131" s="59"/>
      <c r="Q131" s="59"/>
      <c r="R131" s="59"/>
      <c r="S131" s="59"/>
      <c r="Z131" s="153"/>
      <c r="AA131" s="153"/>
      <c r="AB131" s="153"/>
      <c r="AC131" s="153"/>
      <c r="AD131" s="153"/>
      <c r="AE131" s="59"/>
      <c r="AF131" s="59"/>
      <c r="AG131" s="59"/>
      <c r="AH131" s="59"/>
      <c r="AI131" s="59"/>
      <c r="AJ131" s="59"/>
      <c r="AK131" s="59"/>
      <c r="AL131" s="59"/>
      <c r="AM131" s="59"/>
      <c r="AN131" s="59"/>
      <c r="AO131" s="59"/>
      <c r="AP131" s="59"/>
    </row>
    <row r="132" spans="1:42" s="3" customFormat="1" x14ac:dyDescent="0.3">
      <c r="A132" s="60"/>
      <c r="B132" s="60"/>
      <c r="C132" s="60"/>
      <c r="D132" s="60"/>
      <c r="E132" s="60"/>
      <c r="F132" s="60"/>
      <c r="G132" s="60"/>
      <c r="H132" s="59"/>
      <c r="I132" s="59"/>
      <c r="J132" s="59"/>
      <c r="K132" s="59"/>
      <c r="L132" s="59"/>
      <c r="M132" s="59"/>
      <c r="N132" s="59"/>
      <c r="O132" s="59"/>
      <c r="P132" s="59"/>
      <c r="Q132" s="59"/>
      <c r="R132" s="59"/>
      <c r="S132" s="59"/>
      <c r="Z132" s="153"/>
      <c r="AA132" s="153"/>
      <c r="AB132" s="153"/>
      <c r="AC132" s="153"/>
      <c r="AD132" s="153"/>
      <c r="AE132" s="59"/>
      <c r="AF132" s="59"/>
      <c r="AG132" s="59"/>
      <c r="AH132" s="59"/>
      <c r="AI132" s="59"/>
      <c r="AJ132" s="59"/>
      <c r="AK132" s="59"/>
      <c r="AL132" s="59"/>
      <c r="AM132" s="59"/>
      <c r="AN132" s="59"/>
      <c r="AO132" s="59"/>
      <c r="AP132" s="59"/>
    </row>
    <row r="133" spans="1:42" s="3" customFormat="1" x14ac:dyDescent="0.3">
      <c r="A133" s="60"/>
      <c r="B133" s="60"/>
      <c r="C133" s="60"/>
      <c r="D133" s="60"/>
      <c r="E133" s="60"/>
      <c r="F133" s="60"/>
      <c r="G133" s="60"/>
      <c r="H133" s="59"/>
      <c r="I133" s="59"/>
      <c r="J133" s="59"/>
      <c r="K133" s="59"/>
      <c r="L133" s="59"/>
      <c r="M133" s="59"/>
      <c r="N133" s="59"/>
      <c r="O133" s="59"/>
      <c r="P133" s="59"/>
      <c r="Q133" s="59"/>
      <c r="R133" s="59"/>
      <c r="S133" s="59"/>
      <c r="Z133" s="153"/>
      <c r="AA133" s="153"/>
      <c r="AB133" s="153"/>
      <c r="AC133" s="153"/>
      <c r="AD133" s="153"/>
      <c r="AE133" s="59"/>
      <c r="AF133" s="59"/>
      <c r="AG133" s="59"/>
      <c r="AH133" s="59"/>
      <c r="AI133" s="59"/>
      <c r="AJ133" s="59"/>
      <c r="AK133" s="59"/>
      <c r="AL133" s="59"/>
      <c r="AM133" s="59"/>
      <c r="AN133" s="59"/>
      <c r="AO133" s="59"/>
      <c r="AP133" s="59"/>
    </row>
    <row r="134" spans="1:42" s="3" customFormat="1" x14ac:dyDescent="0.3">
      <c r="A134" s="60"/>
      <c r="B134" s="60"/>
      <c r="C134" s="60"/>
      <c r="D134" s="60"/>
      <c r="E134" s="60"/>
      <c r="F134" s="60"/>
      <c r="G134" s="60"/>
      <c r="H134" s="59"/>
      <c r="I134" s="59"/>
      <c r="J134" s="59"/>
      <c r="K134" s="59"/>
      <c r="L134" s="59"/>
      <c r="M134" s="59"/>
      <c r="N134" s="59"/>
      <c r="O134" s="59"/>
      <c r="P134" s="59"/>
      <c r="Q134" s="59"/>
      <c r="R134" s="59"/>
      <c r="S134" s="59"/>
      <c r="Z134" s="153"/>
      <c r="AA134" s="153"/>
      <c r="AB134" s="153"/>
      <c r="AC134" s="153"/>
      <c r="AD134" s="153"/>
      <c r="AE134" s="59"/>
      <c r="AF134" s="59"/>
      <c r="AG134" s="59"/>
      <c r="AH134" s="59"/>
      <c r="AI134" s="59"/>
      <c r="AJ134" s="59"/>
      <c r="AK134" s="59"/>
      <c r="AL134" s="59"/>
      <c r="AM134" s="59"/>
      <c r="AN134" s="59"/>
      <c r="AO134" s="59"/>
      <c r="AP134" s="59"/>
    </row>
    <row r="135" spans="1:42" s="3" customFormat="1" x14ac:dyDescent="0.3">
      <c r="A135" s="60"/>
      <c r="B135" s="60"/>
      <c r="C135" s="60"/>
      <c r="D135" s="60"/>
      <c r="E135" s="60"/>
      <c r="F135" s="60"/>
      <c r="G135" s="60"/>
      <c r="H135" s="59"/>
      <c r="I135" s="59"/>
      <c r="J135" s="59"/>
      <c r="K135" s="59"/>
      <c r="L135" s="59"/>
      <c r="M135" s="59"/>
      <c r="N135" s="59"/>
      <c r="O135" s="59"/>
      <c r="P135" s="59"/>
      <c r="Q135" s="59"/>
      <c r="R135" s="59"/>
      <c r="S135" s="59"/>
      <c r="Z135" s="153"/>
      <c r="AA135" s="153"/>
      <c r="AB135" s="153"/>
      <c r="AC135" s="153"/>
      <c r="AD135" s="153"/>
      <c r="AE135" s="59"/>
      <c r="AF135" s="59"/>
      <c r="AG135" s="59"/>
      <c r="AH135" s="59"/>
      <c r="AI135" s="59"/>
      <c r="AJ135" s="59"/>
      <c r="AK135" s="59"/>
      <c r="AL135" s="59"/>
      <c r="AM135" s="59"/>
      <c r="AN135" s="59"/>
      <c r="AO135" s="59"/>
      <c r="AP135" s="59"/>
    </row>
    <row r="136" spans="1:42" s="3" customFormat="1" x14ac:dyDescent="0.3">
      <c r="A136" s="60"/>
      <c r="B136" s="60"/>
      <c r="C136" s="60"/>
      <c r="D136" s="60"/>
      <c r="E136" s="60"/>
      <c r="F136" s="60"/>
      <c r="G136" s="60"/>
      <c r="H136" s="59"/>
      <c r="I136" s="59"/>
      <c r="J136" s="59"/>
      <c r="K136" s="59"/>
      <c r="L136" s="59"/>
      <c r="M136" s="59"/>
      <c r="N136" s="59"/>
      <c r="O136" s="59"/>
      <c r="P136" s="59"/>
      <c r="Q136" s="59"/>
      <c r="R136" s="59"/>
      <c r="S136" s="59"/>
      <c r="Z136" s="153"/>
      <c r="AA136" s="153"/>
      <c r="AB136" s="153"/>
      <c r="AC136" s="153"/>
      <c r="AD136" s="153"/>
      <c r="AE136" s="59"/>
      <c r="AF136" s="59"/>
      <c r="AG136" s="59"/>
      <c r="AH136" s="59"/>
      <c r="AI136" s="59"/>
      <c r="AJ136" s="59"/>
      <c r="AK136" s="59"/>
      <c r="AL136" s="59"/>
      <c r="AM136" s="59"/>
      <c r="AN136" s="59"/>
      <c r="AO136" s="59"/>
      <c r="AP136" s="59"/>
    </row>
    <row r="137" spans="1:42" s="3" customFormat="1" x14ac:dyDescent="0.3">
      <c r="A137" s="60"/>
      <c r="B137" s="60"/>
      <c r="C137" s="60"/>
      <c r="D137" s="60"/>
      <c r="E137" s="60"/>
      <c r="F137" s="60"/>
      <c r="G137" s="60"/>
      <c r="H137" s="59"/>
      <c r="I137" s="59"/>
      <c r="J137" s="59"/>
      <c r="K137" s="59"/>
      <c r="L137" s="59"/>
      <c r="M137" s="59"/>
      <c r="N137" s="59"/>
      <c r="O137" s="59"/>
      <c r="P137" s="59"/>
      <c r="Q137" s="59"/>
      <c r="R137" s="59"/>
      <c r="S137" s="59"/>
      <c r="Z137" s="153"/>
      <c r="AA137" s="153"/>
      <c r="AB137" s="153"/>
      <c r="AC137" s="153"/>
      <c r="AD137" s="153"/>
      <c r="AE137" s="59"/>
      <c r="AF137" s="59"/>
      <c r="AG137" s="59"/>
      <c r="AH137" s="59"/>
      <c r="AI137" s="59"/>
      <c r="AJ137" s="59"/>
      <c r="AK137" s="59"/>
      <c r="AL137" s="59"/>
      <c r="AM137" s="59"/>
      <c r="AN137" s="59"/>
      <c r="AO137" s="59"/>
      <c r="AP137" s="59"/>
    </row>
    <row r="138" spans="1:42" s="3" customFormat="1" x14ac:dyDescent="0.3">
      <c r="A138" s="60"/>
      <c r="B138" s="60"/>
      <c r="C138" s="60"/>
      <c r="D138" s="60"/>
      <c r="E138" s="60"/>
      <c r="F138" s="60"/>
      <c r="G138" s="60"/>
      <c r="H138" s="59"/>
      <c r="I138" s="59"/>
      <c r="J138" s="59"/>
      <c r="K138" s="59"/>
      <c r="L138" s="59"/>
      <c r="M138" s="59"/>
      <c r="N138" s="59"/>
      <c r="O138" s="59"/>
      <c r="P138" s="59"/>
      <c r="Q138" s="59"/>
      <c r="R138" s="59"/>
      <c r="S138" s="59"/>
      <c r="Z138" s="153"/>
      <c r="AA138" s="153"/>
      <c r="AB138" s="153"/>
      <c r="AC138" s="153"/>
      <c r="AD138" s="153"/>
      <c r="AE138" s="59"/>
      <c r="AF138" s="59"/>
      <c r="AG138" s="59"/>
      <c r="AH138" s="59"/>
      <c r="AI138" s="59"/>
      <c r="AJ138" s="59"/>
      <c r="AK138" s="59"/>
      <c r="AL138" s="59"/>
      <c r="AM138" s="59"/>
      <c r="AN138" s="59"/>
      <c r="AO138" s="59"/>
      <c r="AP138" s="59"/>
    </row>
    <row r="139" spans="1:42" s="3" customFormat="1" x14ac:dyDescent="0.3">
      <c r="A139" s="60"/>
      <c r="B139" s="60"/>
      <c r="C139" s="60"/>
      <c r="D139" s="60"/>
      <c r="E139" s="60"/>
      <c r="F139" s="60"/>
      <c r="G139" s="60"/>
      <c r="H139" s="59"/>
      <c r="I139" s="59"/>
      <c r="J139" s="59"/>
      <c r="K139" s="59"/>
      <c r="L139" s="59"/>
      <c r="M139" s="59"/>
      <c r="N139" s="59"/>
      <c r="O139" s="59"/>
      <c r="P139" s="59"/>
      <c r="Q139" s="59"/>
      <c r="R139" s="59"/>
      <c r="S139" s="59"/>
      <c r="Z139" s="153"/>
      <c r="AA139" s="153"/>
      <c r="AB139" s="153"/>
      <c r="AC139" s="153"/>
      <c r="AD139" s="153"/>
      <c r="AE139" s="59"/>
      <c r="AF139" s="59"/>
      <c r="AG139" s="59"/>
      <c r="AH139" s="59"/>
      <c r="AI139" s="59"/>
      <c r="AJ139" s="59"/>
      <c r="AK139" s="59"/>
      <c r="AL139" s="59"/>
      <c r="AM139" s="59"/>
      <c r="AN139" s="59"/>
      <c r="AO139" s="59"/>
      <c r="AP139" s="59"/>
    </row>
    <row r="140" spans="1:42" s="3" customFormat="1" x14ac:dyDescent="0.3">
      <c r="A140" s="60"/>
      <c r="B140" s="60"/>
      <c r="C140" s="60"/>
      <c r="D140" s="60"/>
      <c r="E140" s="60"/>
      <c r="F140" s="60"/>
      <c r="G140" s="60"/>
      <c r="H140" s="59"/>
      <c r="I140" s="59"/>
      <c r="J140" s="59"/>
      <c r="K140" s="59"/>
      <c r="L140" s="59"/>
      <c r="M140" s="59"/>
      <c r="N140" s="59"/>
      <c r="O140" s="59"/>
      <c r="P140" s="59"/>
      <c r="Q140" s="59"/>
      <c r="R140" s="59"/>
      <c r="S140" s="59"/>
      <c r="Z140" s="153"/>
      <c r="AA140" s="153"/>
      <c r="AB140" s="153"/>
      <c r="AC140" s="153"/>
      <c r="AD140" s="153"/>
      <c r="AE140" s="59"/>
      <c r="AF140" s="59"/>
      <c r="AG140" s="59"/>
      <c r="AH140" s="59"/>
      <c r="AI140" s="59"/>
      <c r="AJ140" s="59"/>
      <c r="AK140" s="59"/>
      <c r="AL140" s="59"/>
      <c r="AM140" s="59"/>
      <c r="AN140" s="59"/>
      <c r="AO140" s="59"/>
      <c r="AP140" s="59"/>
    </row>
    <row r="141" spans="1:42" s="3" customFormat="1" x14ac:dyDescent="0.3">
      <c r="A141" s="60"/>
      <c r="B141" s="60"/>
      <c r="C141" s="60"/>
      <c r="D141" s="60"/>
      <c r="E141" s="60"/>
      <c r="F141" s="60"/>
      <c r="G141" s="60"/>
      <c r="H141" s="59"/>
      <c r="I141" s="59"/>
      <c r="J141" s="59"/>
      <c r="K141" s="59"/>
      <c r="L141" s="59"/>
      <c r="M141" s="59"/>
      <c r="N141" s="59"/>
      <c r="O141" s="59"/>
      <c r="P141" s="59"/>
      <c r="Q141" s="59"/>
      <c r="R141" s="59"/>
      <c r="S141" s="59"/>
      <c r="Z141" s="153"/>
      <c r="AA141" s="153"/>
      <c r="AB141" s="153"/>
      <c r="AC141" s="153"/>
      <c r="AD141" s="153"/>
      <c r="AE141" s="59"/>
      <c r="AF141" s="59"/>
      <c r="AG141" s="59"/>
      <c r="AH141" s="59"/>
      <c r="AI141" s="59"/>
      <c r="AJ141" s="59"/>
      <c r="AK141" s="59"/>
      <c r="AL141" s="59"/>
      <c r="AM141" s="59"/>
      <c r="AN141" s="59"/>
      <c r="AO141" s="59"/>
      <c r="AP141" s="59"/>
    </row>
    <row r="142" spans="1:42" s="3" customFormat="1" x14ac:dyDescent="0.3">
      <c r="A142" s="60"/>
      <c r="B142" s="60"/>
      <c r="C142" s="60"/>
      <c r="D142" s="60"/>
      <c r="E142" s="60"/>
      <c r="F142" s="60"/>
      <c r="G142" s="60"/>
      <c r="H142" s="59"/>
      <c r="I142" s="59"/>
      <c r="J142" s="59"/>
      <c r="K142" s="59"/>
      <c r="L142" s="59"/>
      <c r="M142" s="59"/>
      <c r="N142" s="59"/>
      <c r="O142" s="59"/>
      <c r="P142" s="59"/>
      <c r="Q142" s="59"/>
      <c r="R142" s="59"/>
      <c r="S142" s="59"/>
      <c r="Z142" s="153"/>
      <c r="AA142" s="153"/>
      <c r="AB142" s="153"/>
      <c r="AC142" s="153"/>
      <c r="AD142" s="153"/>
      <c r="AE142" s="59"/>
      <c r="AF142" s="59"/>
      <c r="AG142" s="59"/>
      <c r="AH142" s="59"/>
      <c r="AI142" s="59"/>
      <c r="AJ142" s="59"/>
      <c r="AK142" s="59"/>
      <c r="AL142" s="59"/>
      <c r="AM142" s="59"/>
      <c r="AN142" s="59"/>
      <c r="AO142" s="59"/>
      <c r="AP142" s="59"/>
    </row>
    <row r="143" spans="1:42" s="3" customFormat="1" x14ac:dyDescent="0.3">
      <c r="A143" s="60"/>
      <c r="B143" s="60"/>
      <c r="C143" s="60"/>
      <c r="D143" s="60"/>
      <c r="E143" s="60"/>
      <c r="F143" s="60"/>
      <c r="G143" s="60"/>
      <c r="H143" s="59"/>
      <c r="I143" s="59"/>
      <c r="J143" s="59"/>
      <c r="K143" s="59"/>
      <c r="L143" s="59"/>
      <c r="M143" s="59"/>
      <c r="N143" s="59"/>
      <c r="O143" s="59"/>
      <c r="P143" s="59"/>
      <c r="Q143" s="59"/>
      <c r="R143" s="59"/>
      <c r="S143" s="59"/>
      <c r="Z143" s="153"/>
      <c r="AA143" s="153"/>
      <c r="AB143" s="153"/>
      <c r="AC143" s="153"/>
      <c r="AD143" s="153"/>
      <c r="AE143" s="59"/>
      <c r="AF143" s="59"/>
      <c r="AG143" s="59"/>
      <c r="AH143" s="59"/>
      <c r="AI143" s="59"/>
      <c r="AJ143" s="59"/>
      <c r="AK143" s="59"/>
      <c r="AL143" s="59"/>
      <c r="AM143" s="59"/>
      <c r="AN143" s="59"/>
      <c r="AO143" s="59"/>
      <c r="AP143" s="59"/>
    </row>
    <row r="144" spans="1:42" s="3" customFormat="1" x14ac:dyDescent="0.3">
      <c r="A144" s="60"/>
      <c r="B144" s="60"/>
      <c r="C144" s="60"/>
      <c r="D144" s="60"/>
      <c r="E144" s="60"/>
      <c r="F144" s="60"/>
      <c r="G144" s="60"/>
      <c r="H144" s="59"/>
      <c r="I144" s="59"/>
      <c r="J144" s="59"/>
      <c r="K144" s="59"/>
      <c r="L144" s="59"/>
      <c r="M144" s="59"/>
      <c r="N144" s="59"/>
      <c r="O144" s="59"/>
      <c r="P144" s="59"/>
      <c r="Q144" s="59"/>
      <c r="R144" s="59"/>
      <c r="S144" s="59"/>
      <c r="Z144" s="153"/>
      <c r="AA144" s="153"/>
      <c r="AB144" s="153"/>
      <c r="AC144" s="153"/>
      <c r="AD144" s="153"/>
      <c r="AE144" s="59"/>
      <c r="AF144" s="59"/>
      <c r="AG144" s="59"/>
      <c r="AH144" s="59"/>
      <c r="AI144" s="59"/>
      <c r="AJ144" s="59"/>
      <c r="AK144" s="59"/>
      <c r="AL144" s="59"/>
      <c r="AM144" s="59"/>
      <c r="AN144" s="59"/>
      <c r="AO144" s="59"/>
      <c r="AP144" s="59"/>
    </row>
    <row r="145" spans="1:42" s="3" customFormat="1" x14ac:dyDescent="0.3">
      <c r="A145" s="60"/>
      <c r="B145" s="60"/>
      <c r="C145" s="60"/>
      <c r="D145" s="60"/>
      <c r="E145" s="60"/>
      <c r="F145" s="60"/>
      <c r="G145" s="60"/>
      <c r="H145" s="59"/>
      <c r="I145" s="59"/>
      <c r="J145" s="59"/>
      <c r="K145" s="59"/>
      <c r="L145" s="59"/>
      <c r="M145" s="59"/>
      <c r="N145" s="59"/>
      <c r="O145" s="59"/>
      <c r="P145" s="59"/>
      <c r="Q145" s="59"/>
      <c r="R145" s="59"/>
      <c r="S145" s="59"/>
      <c r="Z145" s="153"/>
      <c r="AA145" s="153"/>
      <c r="AB145" s="153"/>
      <c r="AC145" s="153"/>
      <c r="AD145" s="153"/>
      <c r="AE145" s="59"/>
      <c r="AF145" s="59"/>
      <c r="AG145" s="59"/>
      <c r="AH145" s="59"/>
      <c r="AI145" s="59"/>
      <c r="AJ145" s="59"/>
      <c r="AK145" s="59"/>
      <c r="AL145" s="59"/>
      <c r="AM145" s="59"/>
      <c r="AN145" s="59"/>
      <c r="AO145" s="59"/>
      <c r="AP145" s="59"/>
    </row>
    <row r="146" spans="1:42" s="3" customFormat="1" x14ac:dyDescent="0.3">
      <c r="A146" s="60"/>
      <c r="B146" s="60"/>
      <c r="C146" s="60"/>
      <c r="D146" s="60"/>
      <c r="E146" s="60"/>
      <c r="F146" s="60"/>
      <c r="G146" s="60"/>
      <c r="H146" s="59"/>
      <c r="I146" s="59"/>
      <c r="J146" s="59"/>
      <c r="K146" s="59"/>
      <c r="L146" s="59"/>
      <c r="M146" s="59"/>
      <c r="N146" s="59"/>
      <c r="O146" s="59"/>
      <c r="P146" s="59"/>
      <c r="Q146" s="59"/>
      <c r="R146" s="59"/>
      <c r="S146" s="59"/>
      <c r="Z146" s="153"/>
      <c r="AA146" s="153"/>
      <c r="AB146" s="153"/>
      <c r="AC146" s="153"/>
      <c r="AD146" s="153"/>
      <c r="AE146" s="59"/>
      <c r="AF146" s="59"/>
      <c r="AG146" s="59"/>
      <c r="AH146" s="59"/>
      <c r="AI146" s="59"/>
      <c r="AJ146" s="59"/>
      <c r="AK146" s="59"/>
      <c r="AL146" s="59"/>
      <c r="AM146" s="59"/>
      <c r="AN146" s="59"/>
      <c r="AO146" s="59"/>
      <c r="AP146" s="59"/>
    </row>
    <row r="147" spans="1:42" s="3" customFormat="1" x14ac:dyDescent="0.3">
      <c r="A147" s="60"/>
      <c r="B147" s="60"/>
      <c r="C147" s="60"/>
      <c r="D147" s="60"/>
      <c r="E147" s="60"/>
      <c r="F147" s="60"/>
      <c r="G147" s="60"/>
      <c r="H147" s="59"/>
      <c r="I147" s="59"/>
      <c r="J147" s="59"/>
      <c r="K147" s="59"/>
      <c r="L147" s="59"/>
      <c r="M147" s="59"/>
      <c r="N147" s="59"/>
      <c r="O147" s="59"/>
      <c r="P147" s="59"/>
      <c r="Q147" s="59"/>
      <c r="R147" s="59"/>
      <c r="S147" s="59"/>
      <c r="Z147" s="153"/>
      <c r="AA147" s="153"/>
      <c r="AB147" s="153"/>
      <c r="AC147" s="153"/>
      <c r="AD147" s="153"/>
      <c r="AE147" s="59"/>
      <c r="AF147" s="59"/>
      <c r="AG147" s="59"/>
      <c r="AH147" s="59"/>
      <c r="AI147" s="59"/>
      <c r="AJ147" s="59"/>
      <c r="AK147" s="59"/>
      <c r="AL147" s="59"/>
      <c r="AM147" s="59"/>
      <c r="AN147" s="59"/>
      <c r="AO147" s="59"/>
      <c r="AP147" s="59"/>
    </row>
    <row r="148" spans="1:42" s="3" customFormat="1" x14ac:dyDescent="0.3">
      <c r="A148" s="60"/>
      <c r="B148" s="60"/>
      <c r="C148" s="60"/>
      <c r="D148" s="60"/>
      <c r="E148" s="60"/>
      <c r="F148" s="60"/>
      <c r="G148" s="60"/>
      <c r="H148" s="59"/>
      <c r="I148" s="59"/>
      <c r="J148" s="59"/>
      <c r="K148" s="59"/>
      <c r="L148" s="59"/>
      <c r="M148" s="59"/>
      <c r="N148" s="59"/>
      <c r="O148" s="59"/>
      <c r="P148" s="59"/>
      <c r="Q148" s="59"/>
      <c r="R148" s="59"/>
      <c r="S148" s="59"/>
      <c r="Z148" s="153"/>
      <c r="AA148" s="153"/>
      <c r="AB148" s="153"/>
      <c r="AC148" s="153"/>
      <c r="AD148" s="153"/>
      <c r="AE148" s="59"/>
      <c r="AF148" s="59"/>
      <c r="AG148" s="59"/>
      <c r="AH148" s="59"/>
      <c r="AI148" s="59"/>
      <c r="AJ148" s="59"/>
      <c r="AK148" s="59"/>
      <c r="AL148" s="59"/>
      <c r="AM148" s="59"/>
      <c r="AN148" s="59"/>
      <c r="AO148" s="59"/>
      <c r="AP148" s="59"/>
    </row>
    <row r="149" spans="1:42" s="3" customFormat="1" x14ac:dyDescent="0.3">
      <c r="A149" s="60"/>
      <c r="B149" s="60"/>
      <c r="C149" s="60"/>
      <c r="D149" s="60"/>
      <c r="E149" s="60"/>
      <c r="F149" s="60"/>
      <c r="G149" s="60"/>
      <c r="H149" s="59"/>
      <c r="I149" s="59"/>
      <c r="J149" s="59"/>
      <c r="K149" s="59"/>
      <c r="L149" s="59"/>
      <c r="M149" s="59"/>
      <c r="N149" s="59"/>
      <c r="O149" s="59"/>
      <c r="P149" s="59"/>
      <c r="Q149" s="59"/>
      <c r="R149" s="59"/>
      <c r="S149" s="59"/>
      <c r="Z149" s="153"/>
      <c r="AA149" s="153"/>
      <c r="AB149" s="153"/>
      <c r="AC149" s="153"/>
      <c r="AD149" s="153"/>
      <c r="AE149" s="59"/>
      <c r="AF149" s="59"/>
      <c r="AG149" s="59"/>
      <c r="AH149" s="59"/>
      <c r="AI149" s="59"/>
      <c r="AJ149" s="59"/>
      <c r="AK149" s="59"/>
      <c r="AL149" s="59"/>
      <c r="AM149" s="59"/>
      <c r="AN149" s="59"/>
      <c r="AO149" s="59"/>
      <c r="AP149" s="59"/>
    </row>
    <row r="150" spans="1:42" s="3" customFormat="1" x14ac:dyDescent="0.3">
      <c r="A150" s="60"/>
      <c r="B150" s="60"/>
      <c r="C150" s="60"/>
      <c r="D150" s="60"/>
      <c r="E150" s="60"/>
      <c r="F150" s="60"/>
      <c r="G150" s="60"/>
      <c r="H150" s="59"/>
      <c r="I150" s="59"/>
      <c r="J150" s="59"/>
      <c r="K150" s="59"/>
      <c r="L150" s="59"/>
      <c r="M150" s="59"/>
      <c r="N150" s="59"/>
      <c r="O150" s="59"/>
      <c r="P150" s="59"/>
      <c r="Q150" s="59"/>
      <c r="R150" s="59"/>
      <c r="S150" s="59"/>
      <c r="Z150" s="153"/>
      <c r="AA150" s="153"/>
      <c r="AB150" s="153"/>
      <c r="AC150" s="153"/>
      <c r="AD150" s="153"/>
      <c r="AE150" s="59"/>
      <c r="AF150" s="59"/>
      <c r="AG150" s="59"/>
      <c r="AH150" s="59"/>
      <c r="AI150" s="59"/>
      <c r="AJ150" s="59"/>
      <c r="AK150" s="59"/>
      <c r="AL150" s="59"/>
      <c r="AM150" s="59"/>
      <c r="AN150" s="59"/>
      <c r="AO150" s="59"/>
      <c r="AP150" s="59"/>
    </row>
    <row r="151" spans="1:42" s="3" customFormat="1" x14ac:dyDescent="0.3">
      <c r="A151" s="60"/>
      <c r="B151" s="60"/>
      <c r="C151" s="60"/>
      <c r="D151" s="60"/>
      <c r="E151" s="60"/>
      <c r="F151" s="60"/>
      <c r="G151" s="60"/>
      <c r="H151" s="59"/>
      <c r="I151" s="59"/>
      <c r="J151" s="59"/>
      <c r="K151" s="59"/>
      <c r="L151" s="59"/>
      <c r="M151" s="59"/>
      <c r="N151" s="59"/>
      <c r="O151" s="59"/>
      <c r="P151" s="59"/>
      <c r="Q151" s="59"/>
      <c r="R151" s="59"/>
      <c r="S151" s="59"/>
      <c r="Z151" s="153"/>
      <c r="AA151" s="153"/>
      <c r="AB151" s="153"/>
      <c r="AC151" s="153"/>
      <c r="AD151" s="153"/>
      <c r="AE151" s="59"/>
      <c r="AF151" s="59"/>
      <c r="AG151" s="59"/>
      <c r="AH151" s="59"/>
      <c r="AI151" s="59"/>
      <c r="AJ151" s="59"/>
      <c r="AK151" s="59"/>
      <c r="AL151" s="59"/>
      <c r="AM151" s="59"/>
      <c r="AN151" s="59"/>
      <c r="AO151" s="59"/>
      <c r="AP151" s="59"/>
    </row>
    <row r="152" spans="1:42" s="3" customFormat="1" x14ac:dyDescent="0.3">
      <c r="A152" s="60"/>
      <c r="B152" s="60"/>
      <c r="C152" s="60"/>
      <c r="D152" s="60"/>
      <c r="E152" s="60"/>
      <c r="F152" s="60"/>
      <c r="G152" s="60"/>
      <c r="H152" s="59"/>
      <c r="I152" s="59"/>
      <c r="J152" s="59"/>
      <c r="K152" s="59"/>
      <c r="L152" s="59"/>
      <c r="M152" s="59"/>
      <c r="N152" s="59"/>
      <c r="O152" s="59"/>
      <c r="P152" s="59"/>
      <c r="Q152" s="59"/>
      <c r="R152" s="59"/>
      <c r="S152" s="59"/>
      <c r="Z152" s="153"/>
      <c r="AA152" s="153"/>
      <c r="AB152" s="153"/>
      <c r="AC152" s="153"/>
      <c r="AD152" s="153"/>
      <c r="AE152" s="59"/>
      <c r="AF152" s="59"/>
      <c r="AG152" s="59"/>
      <c r="AH152" s="59"/>
      <c r="AI152" s="59"/>
      <c r="AJ152" s="59"/>
      <c r="AK152" s="59"/>
      <c r="AL152" s="59"/>
      <c r="AM152" s="59"/>
      <c r="AN152" s="59"/>
      <c r="AO152" s="59"/>
      <c r="AP152" s="59"/>
    </row>
    <row r="153" spans="1:42" s="3" customFormat="1" x14ac:dyDescent="0.3">
      <c r="A153" s="60"/>
      <c r="B153" s="60"/>
      <c r="C153" s="60"/>
      <c r="D153" s="60"/>
      <c r="E153" s="60"/>
      <c r="F153" s="60"/>
      <c r="G153" s="60"/>
      <c r="H153" s="59"/>
      <c r="I153" s="59"/>
      <c r="J153" s="59"/>
      <c r="K153" s="59"/>
      <c r="L153" s="59"/>
      <c r="M153" s="59"/>
      <c r="N153" s="59"/>
      <c r="O153" s="59"/>
      <c r="P153" s="59"/>
      <c r="Q153" s="59"/>
      <c r="R153" s="59"/>
      <c r="S153" s="59"/>
      <c r="Z153" s="153"/>
      <c r="AA153" s="153"/>
      <c r="AB153" s="153"/>
      <c r="AC153" s="153"/>
      <c r="AD153" s="153"/>
      <c r="AE153" s="59"/>
      <c r="AF153" s="59"/>
      <c r="AG153" s="59"/>
      <c r="AH153" s="59"/>
      <c r="AI153" s="59"/>
      <c r="AJ153" s="59"/>
      <c r="AK153" s="59"/>
      <c r="AL153" s="59"/>
      <c r="AM153" s="59"/>
      <c r="AN153" s="59"/>
      <c r="AO153" s="59"/>
      <c r="AP153" s="59"/>
    </row>
    <row r="154" spans="1:42" s="3" customFormat="1" x14ac:dyDescent="0.3">
      <c r="A154" s="60"/>
      <c r="B154" s="60"/>
      <c r="C154" s="60"/>
      <c r="D154" s="60"/>
      <c r="E154" s="60"/>
      <c r="F154" s="60"/>
      <c r="G154" s="60"/>
      <c r="H154" s="59"/>
      <c r="I154" s="59"/>
      <c r="J154" s="59"/>
      <c r="K154" s="59"/>
      <c r="L154" s="59"/>
      <c r="M154" s="59"/>
      <c r="N154" s="59"/>
      <c r="O154" s="59"/>
      <c r="P154" s="59"/>
      <c r="Q154" s="59"/>
      <c r="R154" s="59"/>
      <c r="S154" s="59"/>
      <c r="Z154" s="153"/>
      <c r="AA154" s="153"/>
      <c r="AB154" s="153"/>
      <c r="AC154" s="153"/>
      <c r="AD154" s="153"/>
      <c r="AE154" s="59"/>
      <c r="AF154" s="59"/>
      <c r="AG154" s="59"/>
      <c r="AH154" s="59"/>
      <c r="AI154" s="59"/>
      <c r="AJ154" s="59"/>
      <c r="AK154" s="59"/>
      <c r="AL154" s="59"/>
      <c r="AM154" s="59"/>
      <c r="AN154" s="59"/>
      <c r="AO154" s="59"/>
      <c r="AP154" s="59"/>
    </row>
    <row r="155" spans="1:42" s="3" customFormat="1" x14ac:dyDescent="0.3">
      <c r="A155" s="60"/>
      <c r="B155" s="60"/>
      <c r="C155" s="60"/>
      <c r="D155" s="60"/>
      <c r="E155" s="60"/>
      <c r="F155" s="60"/>
      <c r="G155" s="60"/>
      <c r="H155" s="59"/>
      <c r="I155" s="59"/>
      <c r="J155" s="59"/>
      <c r="K155" s="59"/>
      <c r="L155" s="59"/>
      <c r="M155" s="59"/>
      <c r="N155" s="59"/>
      <c r="O155" s="59"/>
      <c r="P155" s="59"/>
      <c r="Q155" s="59"/>
      <c r="R155" s="59"/>
      <c r="S155" s="59"/>
      <c r="Z155" s="153"/>
      <c r="AA155" s="153"/>
      <c r="AB155" s="153"/>
      <c r="AC155" s="153"/>
      <c r="AD155" s="153"/>
      <c r="AE155" s="59"/>
      <c r="AF155" s="59"/>
      <c r="AG155" s="59"/>
      <c r="AH155" s="59"/>
      <c r="AI155" s="59"/>
      <c r="AJ155" s="59"/>
      <c r="AK155" s="59"/>
      <c r="AL155" s="59"/>
      <c r="AM155" s="59"/>
      <c r="AN155" s="59"/>
      <c r="AO155" s="59"/>
      <c r="AP155" s="59"/>
    </row>
    <row r="156" spans="1:42" s="3" customFormat="1" x14ac:dyDescent="0.3">
      <c r="A156" s="60"/>
      <c r="B156" s="60"/>
      <c r="C156" s="60"/>
      <c r="D156" s="60"/>
      <c r="E156" s="60"/>
      <c r="F156" s="60"/>
      <c r="G156" s="60"/>
      <c r="H156" s="59"/>
      <c r="I156" s="59"/>
      <c r="J156" s="59"/>
      <c r="K156" s="59"/>
      <c r="L156" s="59"/>
      <c r="M156" s="59"/>
      <c r="N156" s="59"/>
      <c r="O156" s="59"/>
      <c r="P156" s="59"/>
      <c r="Q156" s="59"/>
      <c r="R156" s="59"/>
      <c r="S156" s="59"/>
      <c r="Z156" s="153"/>
      <c r="AA156" s="153"/>
      <c r="AB156" s="153"/>
      <c r="AC156" s="153"/>
      <c r="AD156" s="153"/>
      <c r="AE156" s="59"/>
      <c r="AF156" s="59"/>
      <c r="AG156" s="59"/>
      <c r="AH156" s="59"/>
      <c r="AI156" s="59"/>
      <c r="AJ156" s="59"/>
      <c r="AK156" s="59"/>
      <c r="AL156" s="59"/>
      <c r="AM156" s="59"/>
      <c r="AN156" s="59"/>
      <c r="AO156" s="59"/>
      <c r="AP156" s="59"/>
    </row>
    <row r="157" spans="1:42" s="3" customFormat="1" x14ac:dyDescent="0.3">
      <c r="A157" s="60"/>
      <c r="B157" s="60"/>
      <c r="C157" s="60"/>
      <c r="D157" s="60"/>
      <c r="E157" s="60"/>
      <c r="F157" s="60"/>
      <c r="G157" s="60"/>
      <c r="H157" s="59"/>
      <c r="I157" s="59"/>
      <c r="J157" s="59"/>
      <c r="K157" s="59"/>
      <c r="L157" s="59"/>
      <c r="M157" s="59"/>
      <c r="N157" s="59"/>
      <c r="O157" s="59"/>
      <c r="P157" s="59"/>
      <c r="Q157" s="59"/>
      <c r="R157" s="59"/>
      <c r="S157" s="59"/>
      <c r="Z157" s="153"/>
      <c r="AA157" s="153"/>
      <c r="AB157" s="153"/>
      <c r="AC157" s="153"/>
      <c r="AD157" s="153"/>
      <c r="AE157" s="59"/>
      <c r="AF157" s="59"/>
      <c r="AG157" s="59"/>
      <c r="AH157" s="59"/>
      <c r="AI157" s="59"/>
      <c r="AJ157" s="59"/>
      <c r="AK157" s="59"/>
      <c r="AL157" s="59"/>
      <c r="AM157" s="59"/>
      <c r="AN157" s="59"/>
      <c r="AO157" s="59"/>
      <c r="AP157" s="59"/>
    </row>
    <row r="158" spans="1:42" s="3" customFormat="1" x14ac:dyDescent="0.3">
      <c r="A158" s="60"/>
      <c r="B158" s="60"/>
      <c r="C158" s="60"/>
      <c r="D158" s="60"/>
      <c r="E158" s="60"/>
      <c r="F158" s="60"/>
      <c r="G158" s="60"/>
      <c r="H158" s="59"/>
      <c r="I158" s="59"/>
      <c r="J158" s="59"/>
      <c r="K158" s="59"/>
      <c r="L158" s="59"/>
      <c r="M158" s="59"/>
      <c r="N158" s="59"/>
      <c r="O158" s="59"/>
      <c r="P158" s="59"/>
      <c r="Q158" s="59"/>
      <c r="R158" s="59"/>
      <c r="S158" s="59"/>
      <c r="Z158" s="153"/>
      <c r="AA158" s="153"/>
      <c r="AB158" s="153"/>
      <c r="AC158" s="153"/>
      <c r="AD158" s="153"/>
      <c r="AE158" s="59"/>
      <c r="AF158" s="59"/>
      <c r="AG158" s="59"/>
      <c r="AH158" s="59"/>
      <c r="AI158" s="59"/>
      <c r="AJ158" s="59"/>
      <c r="AK158" s="59"/>
      <c r="AL158" s="59"/>
      <c r="AM158" s="59"/>
      <c r="AN158" s="59"/>
      <c r="AO158" s="59"/>
      <c r="AP158" s="59"/>
    </row>
    <row r="159" spans="1:42" s="3" customFormat="1" x14ac:dyDescent="0.3">
      <c r="A159" s="60"/>
      <c r="B159" s="60"/>
      <c r="C159" s="60"/>
      <c r="D159" s="60"/>
      <c r="E159" s="60"/>
      <c r="F159" s="60"/>
      <c r="G159" s="60"/>
      <c r="H159" s="59"/>
      <c r="I159" s="59"/>
      <c r="J159" s="59"/>
      <c r="K159" s="59"/>
      <c r="L159" s="59"/>
      <c r="M159" s="59"/>
      <c r="N159" s="59"/>
      <c r="O159" s="59"/>
      <c r="P159" s="59"/>
      <c r="Q159" s="59"/>
      <c r="R159" s="59"/>
      <c r="S159" s="59"/>
      <c r="Z159" s="153"/>
      <c r="AA159" s="153"/>
      <c r="AB159" s="153"/>
      <c r="AC159" s="153"/>
      <c r="AD159" s="153"/>
      <c r="AE159" s="59"/>
      <c r="AF159" s="59"/>
      <c r="AG159" s="59"/>
      <c r="AH159" s="59"/>
      <c r="AI159" s="59"/>
      <c r="AJ159" s="59"/>
      <c r="AK159" s="59"/>
      <c r="AL159" s="59"/>
      <c r="AM159" s="59"/>
      <c r="AN159" s="59"/>
      <c r="AO159" s="59"/>
      <c r="AP159" s="59"/>
    </row>
    <row r="160" spans="1:42" s="3" customFormat="1" x14ac:dyDescent="0.3">
      <c r="A160" s="60"/>
      <c r="B160" s="60"/>
      <c r="C160" s="60"/>
      <c r="D160" s="60"/>
      <c r="E160" s="60"/>
      <c r="F160" s="60"/>
      <c r="G160" s="60"/>
      <c r="H160" s="59"/>
      <c r="I160" s="59"/>
      <c r="J160" s="59"/>
      <c r="K160" s="59"/>
      <c r="L160" s="59"/>
      <c r="M160" s="59"/>
      <c r="N160" s="59"/>
      <c r="O160" s="59"/>
      <c r="P160" s="59"/>
      <c r="Q160" s="59"/>
      <c r="R160" s="59"/>
      <c r="S160" s="59"/>
      <c r="Z160" s="153"/>
      <c r="AA160" s="153"/>
      <c r="AB160" s="153"/>
      <c r="AC160" s="153"/>
      <c r="AD160" s="153"/>
      <c r="AE160" s="59"/>
      <c r="AF160" s="59"/>
      <c r="AG160" s="59"/>
      <c r="AH160" s="59"/>
      <c r="AI160" s="59"/>
      <c r="AJ160" s="59"/>
      <c r="AK160" s="59"/>
      <c r="AL160" s="59"/>
      <c r="AM160" s="59"/>
      <c r="AN160" s="59"/>
      <c r="AO160" s="59"/>
      <c r="AP160" s="59"/>
    </row>
    <row r="161" spans="1:42" s="3" customFormat="1" x14ac:dyDescent="0.3">
      <c r="A161" s="60"/>
      <c r="B161" s="60"/>
      <c r="C161" s="60"/>
      <c r="D161" s="60"/>
      <c r="E161" s="60"/>
      <c r="F161" s="60"/>
      <c r="G161" s="60"/>
      <c r="H161" s="59"/>
      <c r="I161" s="59"/>
      <c r="J161" s="59"/>
      <c r="K161" s="59"/>
      <c r="L161" s="59"/>
      <c r="M161" s="59"/>
      <c r="N161" s="59"/>
      <c r="O161" s="59"/>
      <c r="P161" s="59"/>
      <c r="Q161" s="59"/>
      <c r="R161" s="59"/>
      <c r="S161" s="59"/>
      <c r="Z161" s="153"/>
      <c r="AA161" s="153"/>
      <c r="AB161" s="153"/>
      <c r="AC161" s="153"/>
      <c r="AD161" s="153"/>
      <c r="AE161" s="59"/>
      <c r="AF161" s="59"/>
      <c r="AG161" s="59"/>
      <c r="AH161" s="59"/>
      <c r="AI161" s="59"/>
      <c r="AJ161" s="59"/>
      <c r="AK161" s="59"/>
      <c r="AL161" s="59"/>
      <c r="AM161" s="59"/>
      <c r="AN161" s="59"/>
      <c r="AO161" s="59"/>
      <c r="AP161" s="59"/>
    </row>
    <row r="162" spans="1:42" s="3" customFormat="1" x14ac:dyDescent="0.3">
      <c r="A162" s="60"/>
      <c r="B162" s="60"/>
      <c r="C162" s="60"/>
      <c r="D162" s="60"/>
      <c r="E162" s="60"/>
      <c r="F162" s="60"/>
      <c r="G162" s="60"/>
      <c r="H162" s="59"/>
      <c r="I162" s="59"/>
      <c r="J162" s="59"/>
      <c r="K162" s="59"/>
      <c r="L162" s="59"/>
      <c r="M162" s="59"/>
      <c r="N162" s="59"/>
      <c r="O162" s="59"/>
      <c r="P162" s="59"/>
      <c r="Q162" s="59"/>
      <c r="R162" s="59"/>
      <c r="S162" s="59"/>
      <c r="Z162" s="153"/>
      <c r="AA162" s="153"/>
      <c r="AB162" s="153"/>
      <c r="AC162" s="153"/>
      <c r="AD162" s="153"/>
      <c r="AE162" s="59"/>
      <c r="AF162" s="59"/>
      <c r="AG162" s="59"/>
      <c r="AH162" s="59"/>
      <c r="AI162" s="59"/>
      <c r="AJ162" s="59"/>
      <c r="AK162" s="59"/>
      <c r="AL162" s="59"/>
      <c r="AM162" s="59"/>
      <c r="AN162" s="59"/>
      <c r="AO162" s="59"/>
      <c r="AP162" s="59"/>
    </row>
    <row r="163" spans="1:42" s="3" customFormat="1" x14ac:dyDescent="0.3">
      <c r="A163" s="60"/>
      <c r="B163" s="60"/>
      <c r="C163" s="60"/>
      <c r="D163" s="60"/>
      <c r="E163" s="60"/>
      <c r="F163" s="60"/>
      <c r="G163" s="60"/>
      <c r="H163" s="59"/>
      <c r="I163" s="59"/>
      <c r="J163" s="59"/>
      <c r="K163" s="59"/>
      <c r="L163" s="59"/>
      <c r="M163" s="59"/>
      <c r="N163" s="59"/>
      <c r="O163" s="59"/>
      <c r="P163" s="59"/>
      <c r="Q163" s="59"/>
      <c r="R163" s="59"/>
      <c r="S163" s="59"/>
      <c r="Z163" s="153"/>
      <c r="AA163" s="153"/>
      <c r="AB163" s="153"/>
      <c r="AC163" s="153"/>
      <c r="AD163" s="153"/>
      <c r="AE163" s="59"/>
      <c r="AF163" s="59"/>
      <c r="AG163" s="59"/>
      <c r="AH163" s="59"/>
      <c r="AI163" s="59"/>
      <c r="AJ163" s="59"/>
      <c r="AK163" s="59"/>
      <c r="AL163" s="59"/>
      <c r="AM163" s="59"/>
      <c r="AN163" s="59"/>
      <c r="AO163" s="59"/>
      <c r="AP163" s="59"/>
    </row>
    <row r="164" spans="1:42" s="3" customFormat="1" x14ac:dyDescent="0.3">
      <c r="A164" s="60"/>
      <c r="B164" s="60"/>
      <c r="C164" s="60"/>
      <c r="D164" s="60"/>
      <c r="E164" s="60"/>
      <c r="F164" s="60"/>
      <c r="G164" s="60"/>
      <c r="H164" s="59"/>
      <c r="I164" s="59"/>
      <c r="J164" s="59"/>
      <c r="K164" s="59"/>
      <c r="L164" s="59"/>
      <c r="M164" s="59"/>
      <c r="N164" s="59"/>
      <c r="O164" s="59"/>
      <c r="P164" s="59"/>
      <c r="Q164" s="59"/>
      <c r="R164" s="59"/>
      <c r="S164" s="59"/>
      <c r="Z164" s="153"/>
      <c r="AA164" s="153"/>
      <c r="AB164" s="153"/>
      <c r="AC164" s="153"/>
      <c r="AD164" s="153"/>
      <c r="AE164" s="59"/>
      <c r="AF164" s="59"/>
      <c r="AG164" s="59"/>
      <c r="AH164" s="59"/>
      <c r="AI164" s="59"/>
      <c r="AJ164" s="59"/>
      <c r="AK164" s="59"/>
      <c r="AL164" s="59"/>
      <c r="AM164" s="59"/>
      <c r="AN164" s="59"/>
      <c r="AO164" s="59"/>
      <c r="AP164" s="59"/>
    </row>
    <row r="165" spans="1:42" s="3" customFormat="1" x14ac:dyDescent="0.3">
      <c r="A165" s="60"/>
      <c r="B165" s="60"/>
      <c r="C165" s="60"/>
      <c r="D165" s="60"/>
      <c r="E165" s="60"/>
      <c r="F165" s="60"/>
      <c r="G165" s="60"/>
      <c r="H165" s="59"/>
      <c r="I165" s="59"/>
      <c r="J165" s="59"/>
      <c r="K165" s="59"/>
      <c r="L165" s="59"/>
      <c r="M165" s="59"/>
      <c r="N165" s="59"/>
      <c r="O165" s="59"/>
      <c r="P165" s="59"/>
      <c r="Q165" s="59"/>
      <c r="R165" s="59"/>
      <c r="S165" s="59"/>
      <c r="Z165" s="153"/>
      <c r="AA165" s="153"/>
      <c r="AB165" s="153"/>
      <c r="AC165" s="153"/>
      <c r="AD165" s="153"/>
      <c r="AE165" s="59"/>
      <c r="AF165" s="59"/>
      <c r="AG165" s="59"/>
      <c r="AH165" s="59"/>
      <c r="AI165" s="59"/>
      <c r="AJ165" s="59"/>
      <c r="AK165" s="59"/>
      <c r="AL165" s="59"/>
      <c r="AM165" s="59"/>
      <c r="AN165" s="59"/>
      <c r="AO165" s="59"/>
      <c r="AP165" s="59"/>
    </row>
    <row r="166" spans="1:42" s="3" customFormat="1" x14ac:dyDescent="0.3">
      <c r="A166" s="60"/>
      <c r="B166" s="60"/>
      <c r="C166" s="60"/>
      <c r="D166" s="60"/>
      <c r="E166" s="60"/>
      <c r="F166" s="60"/>
      <c r="G166" s="60"/>
      <c r="H166" s="59"/>
      <c r="I166" s="59"/>
      <c r="J166" s="59"/>
      <c r="K166" s="59"/>
      <c r="L166" s="59"/>
      <c r="M166" s="59"/>
      <c r="N166" s="59"/>
      <c r="O166" s="59"/>
      <c r="P166" s="59"/>
      <c r="Q166" s="59"/>
      <c r="R166" s="59"/>
      <c r="S166" s="59"/>
      <c r="Z166" s="153"/>
      <c r="AA166" s="153"/>
      <c r="AB166" s="153"/>
      <c r="AC166" s="153"/>
      <c r="AD166" s="153"/>
      <c r="AE166" s="59"/>
      <c r="AF166" s="59"/>
      <c r="AG166" s="59"/>
      <c r="AH166" s="59"/>
      <c r="AI166" s="59"/>
      <c r="AJ166" s="59"/>
      <c r="AK166" s="59"/>
      <c r="AL166" s="59"/>
      <c r="AM166" s="59"/>
      <c r="AN166" s="59"/>
      <c r="AO166" s="59"/>
      <c r="AP166" s="59"/>
    </row>
    <row r="167" spans="1:42" s="3" customFormat="1" x14ac:dyDescent="0.3">
      <c r="A167" s="60"/>
      <c r="B167" s="60"/>
      <c r="C167" s="60"/>
      <c r="D167" s="60"/>
      <c r="E167" s="60"/>
      <c r="F167" s="60"/>
      <c r="G167" s="60"/>
      <c r="H167" s="59"/>
      <c r="I167" s="59"/>
      <c r="J167" s="59"/>
      <c r="K167" s="59"/>
      <c r="L167" s="59"/>
      <c r="M167" s="59"/>
      <c r="N167" s="59"/>
      <c r="O167" s="59"/>
      <c r="P167" s="59"/>
      <c r="Q167" s="59"/>
      <c r="R167" s="59"/>
      <c r="S167" s="59"/>
      <c r="Z167" s="153"/>
      <c r="AA167" s="153"/>
      <c r="AB167" s="153"/>
      <c r="AC167" s="153"/>
      <c r="AD167" s="153"/>
      <c r="AE167" s="59"/>
      <c r="AF167" s="59"/>
      <c r="AG167" s="59"/>
      <c r="AH167" s="59"/>
      <c r="AI167" s="59"/>
      <c r="AJ167" s="59"/>
      <c r="AK167" s="59"/>
      <c r="AL167" s="59"/>
      <c r="AM167" s="59"/>
      <c r="AN167" s="59"/>
      <c r="AO167" s="59"/>
      <c r="AP167" s="59"/>
    </row>
    <row r="168" spans="1:42" s="3" customFormat="1" x14ac:dyDescent="0.3">
      <c r="A168" s="60"/>
      <c r="B168" s="60"/>
      <c r="C168" s="60"/>
      <c r="D168" s="60"/>
      <c r="E168" s="60"/>
      <c r="F168" s="60"/>
      <c r="G168" s="60"/>
      <c r="H168" s="59"/>
      <c r="I168" s="59"/>
      <c r="J168" s="59"/>
      <c r="K168" s="59"/>
      <c r="L168" s="59"/>
      <c r="M168" s="59"/>
      <c r="N168" s="59"/>
      <c r="O168" s="59"/>
      <c r="P168" s="59"/>
      <c r="Q168" s="59"/>
      <c r="R168" s="59"/>
      <c r="S168" s="59"/>
      <c r="Z168" s="153"/>
      <c r="AA168" s="153"/>
      <c r="AB168" s="153"/>
      <c r="AC168" s="153"/>
      <c r="AD168" s="153"/>
      <c r="AE168" s="59"/>
      <c r="AF168" s="59"/>
      <c r="AG168" s="59"/>
      <c r="AH168" s="59"/>
      <c r="AI168" s="59"/>
      <c r="AJ168" s="59"/>
      <c r="AK168" s="59"/>
      <c r="AL168" s="59"/>
      <c r="AM168" s="59"/>
      <c r="AN168" s="59"/>
      <c r="AO168" s="59"/>
      <c r="AP168" s="59"/>
    </row>
    <row r="169" spans="1:42" s="3" customFormat="1" x14ac:dyDescent="0.3">
      <c r="A169" s="60"/>
      <c r="B169" s="60"/>
      <c r="C169" s="60"/>
      <c r="D169" s="60"/>
      <c r="E169" s="60"/>
      <c r="F169" s="60"/>
      <c r="G169" s="60"/>
      <c r="H169" s="59"/>
      <c r="I169" s="59"/>
      <c r="J169" s="59"/>
      <c r="K169" s="59"/>
      <c r="L169" s="59"/>
      <c r="M169" s="59"/>
      <c r="N169" s="59"/>
      <c r="O169" s="59"/>
      <c r="P169" s="59"/>
      <c r="Q169" s="59"/>
      <c r="R169" s="59"/>
      <c r="S169" s="59"/>
      <c r="Z169" s="153"/>
      <c r="AA169" s="153"/>
      <c r="AB169" s="153"/>
      <c r="AC169" s="153"/>
      <c r="AD169" s="153"/>
      <c r="AE169" s="59"/>
      <c r="AF169" s="59"/>
      <c r="AG169" s="59"/>
      <c r="AH169" s="59"/>
      <c r="AI169" s="59"/>
      <c r="AJ169" s="59"/>
      <c r="AK169" s="59"/>
      <c r="AL169" s="59"/>
      <c r="AM169" s="59"/>
      <c r="AN169" s="59"/>
      <c r="AO169" s="59"/>
      <c r="AP169" s="59"/>
    </row>
    <row r="170" spans="1:42" s="3" customFormat="1" x14ac:dyDescent="0.3">
      <c r="A170" s="60"/>
      <c r="B170" s="60"/>
      <c r="C170" s="60"/>
      <c r="D170" s="60"/>
      <c r="E170" s="60"/>
      <c r="F170" s="60"/>
      <c r="G170" s="60"/>
      <c r="H170" s="59"/>
      <c r="I170" s="59"/>
      <c r="J170" s="59"/>
      <c r="K170" s="59"/>
      <c r="L170" s="59"/>
      <c r="M170" s="59"/>
      <c r="N170" s="59"/>
      <c r="O170" s="59"/>
      <c r="P170" s="59"/>
      <c r="Q170" s="59"/>
      <c r="R170" s="59"/>
      <c r="S170" s="59"/>
      <c r="Z170" s="153"/>
      <c r="AA170" s="153"/>
      <c r="AB170" s="153"/>
      <c r="AC170" s="153"/>
      <c r="AD170" s="153"/>
      <c r="AE170" s="59"/>
      <c r="AF170" s="59"/>
      <c r="AG170" s="59"/>
      <c r="AH170" s="59"/>
      <c r="AI170" s="59"/>
      <c r="AJ170" s="59"/>
      <c r="AK170" s="59"/>
      <c r="AL170" s="59"/>
      <c r="AM170" s="59"/>
      <c r="AN170" s="59"/>
      <c r="AO170" s="59"/>
      <c r="AP170" s="59"/>
    </row>
    <row r="171" spans="1:42" s="3" customFormat="1" x14ac:dyDescent="0.3">
      <c r="A171" s="60"/>
      <c r="B171" s="60"/>
      <c r="C171" s="60"/>
      <c r="D171" s="60"/>
      <c r="E171" s="60"/>
      <c r="F171" s="60"/>
      <c r="G171" s="60"/>
      <c r="H171" s="59"/>
      <c r="I171" s="59"/>
      <c r="J171" s="59"/>
      <c r="K171" s="59"/>
      <c r="L171" s="59"/>
      <c r="M171" s="59"/>
      <c r="N171" s="59"/>
      <c r="O171" s="59"/>
      <c r="P171" s="59"/>
      <c r="Q171" s="59"/>
      <c r="R171" s="59"/>
      <c r="S171" s="59"/>
      <c r="Z171" s="153"/>
      <c r="AA171" s="153"/>
      <c r="AB171" s="153"/>
      <c r="AC171" s="153"/>
      <c r="AD171" s="153"/>
      <c r="AE171" s="59"/>
      <c r="AF171" s="59"/>
      <c r="AG171" s="59"/>
      <c r="AH171" s="59"/>
      <c r="AI171" s="59"/>
      <c r="AJ171" s="59"/>
      <c r="AK171" s="59"/>
      <c r="AL171" s="59"/>
      <c r="AM171" s="59"/>
      <c r="AN171" s="59"/>
      <c r="AO171" s="59"/>
      <c r="AP171" s="59"/>
    </row>
    <row r="172" spans="1:42" s="3" customFormat="1" x14ac:dyDescent="0.3">
      <c r="A172" s="60"/>
      <c r="B172" s="60"/>
      <c r="C172" s="60"/>
      <c r="D172" s="60"/>
      <c r="E172" s="60"/>
      <c r="F172" s="60"/>
      <c r="G172" s="60"/>
      <c r="H172" s="59"/>
      <c r="I172" s="59"/>
      <c r="J172" s="59"/>
      <c r="K172" s="59"/>
      <c r="L172" s="59"/>
      <c r="M172" s="59"/>
      <c r="N172" s="59"/>
      <c r="O172" s="59"/>
      <c r="P172" s="59"/>
      <c r="Q172" s="59"/>
      <c r="R172" s="59"/>
      <c r="S172" s="59"/>
      <c r="Z172" s="153"/>
      <c r="AA172" s="153"/>
      <c r="AB172" s="153"/>
      <c r="AC172" s="153"/>
      <c r="AD172" s="153"/>
      <c r="AE172" s="59"/>
      <c r="AF172" s="59"/>
      <c r="AG172" s="59"/>
      <c r="AH172" s="59"/>
      <c r="AI172" s="59"/>
      <c r="AJ172" s="59"/>
      <c r="AK172" s="59"/>
      <c r="AL172" s="59"/>
      <c r="AM172" s="59"/>
      <c r="AN172" s="59"/>
      <c r="AO172" s="59"/>
      <c r="AP172" s="59"/>
    </row>
    <row r="173" spans="1:42" s="3" customFormat="1" x14ac:dyDescent="0.3">
      <c r="A173" s="60"/>
      <c r="B173" s="60"/>
      <c r="C173" s="60"/>
      <c r="D173" s="60"/>
      <c r="E173" s="60"/>
      <c r="F173" s="60"/>
      <c r="G173" s="60"/>
      <c r="H173" s="59"/>
      <c r="I173" s="59"/>
      <c r="J173" s="59"/>
      <c r="K173" s="59"/>
      <c r="L173" s="59"/>
      <c r="M173" s="59"/>
      <c r="N173" s="59"/>
      <c r="O173" s="59"/>
      <c r="P173" s="59"/>
      <c r="Q173" s="59"/>
      <c r="R173" s="59"/>
      <c r="S173" s="59"/>
      <c r="Z173" s="153"/>
      <c r="AA173" s="153"/>
      <c r="AB173" s="153"/>
      <c r="AC173" s="153"/>
      <c r="AD173" s="153"/>
      <c r="AE173" s="59"/>
      <c r="AF173" s="59"/>
      <c r="AG173" s="59"/>
      <c r="AH173" s="59"/>
      <c r="AI173" s="59"/>
      <c r="AJ173" s="59"/>
      <c r="AK173" s="59"/>
      <c r="AL173" s="59"/>
      <c r="AM173" s="59"/>
      <c r="AN173" s="59"/>
      <c r="AO173" s="59"/>
      <c r="AP173" s="59"/>
    </row>
    <row r="174" spans="1:42" s="3" customFormat="1" x14ac:dyDescent="0.3">
      <c r="A174" s="60"/>
      <c r="B174" s="60"/>
      <c r="C174" s="60"/>
      <c r="D174" s="60"/>
      <c r="E174" s="60"/>
      <c r="F174" s="60"/>
      <c r="G174" s="60"/>
      <c r="H174" s="59"/>
      <c r="I174" s="59"/>
      <c r="J174" s="59"/>
      <c r="K174" s="59"/>
      <c r="L174" s="59"/>
      <c r="M174" s="59"/>
      <c r="N174" s="59"/>
      <c r="O174" s="59"/>
      <c r="P174" s="59"/>
      <c r="Q174" s="59"/>
      <c r="R174" s="59"/>
      <c r="S174" s="59"/>
      <c r="Z174" s="153"/>
      <c r="AA174" s="153"/>
      <c r="AB174" s="153"/>
      <c r="AC174" s="153"/>
      <c r="AD174" s="153"/>
      <c r="AE174" s="59"/>
      <c r="AF174" s="59"/>
      <c r="AG174" s="59"/>
      <c r="AH174" s="59"/>
      <c r="AI174" s="59"/>
      <c r="AJ174" s="59"/>
      <c r="AK174" s="59"/>
      <c r="AL174" s="59"/>
      <c r="AM174" s="59"/>
      <c r="AN174" s="59"/>
      <c r="AO174" s="59"/>
      <c r="AP174" s="59"/>
    </row>
    <row r="175" spans="1:42" s="3" customFormat="1" x14ac:dyDescent="0.3">
      <c r="A175" s="60"/>
      <c r="B175" s="60"/>
      <c r="C175" s="60"/>
      <c r="D175" s="60"/>
      <c r="E175" s="60"/>
      <c r="F175" s="60"/>
      <c r="G175" s="60"/>
      <c r="H175" s="59"/>
      <c r="I175" s="59"/>
      <c r="J175" s="59"/>
      <c r="K175" s="59"/>
      <c r="L175" s="59"/>
      <c r="M175" s="59"/>
      <c r="N175" s="59"/>
      <c r="O175" s="59"/>
      <c r="P175" s="59"/>
      <c r="Q175" s="59"/>
      <c r="R175" s="59"/>
      <c r="S175" s="59"/>
      <c r="Z175" s="153"/>
      <c r="AA175" s="153"/>
      <c r="AB175" s="153"/>
      <c r="AC175" s="153"/>
      <c r="AD175" s="153"/>
      <c r="AE175" s="59"/>
      <c r="AF175" s="59"/>
      <c r="AG175" s="59"/>
      <c r="AH175" s="59"/>
      <c r="AI175" s="59"/>
      <c r="AJ175" s="59"/>
      <c r="AK175" s="59"/>
      <c r="AL175" s="59"/>
      <c r="AM175" s="59"/>
      <c r="AN175" s="59"/>
      <c r="AO175" s="59"/>
      <c r="AP175" s="59"/>
    </row>
    <row r="176" spans="1:42" s="3" customFormat="1" x14ac:dyDescent="0.3">
      <c r="A176" s="60"/>
      <c r="B176" s="60"/>
      <c r="C176" s="60"/>
      <c r="D176" s="60"/>
      <c r="E176" s="60"/>
      <c r="F176" s="60"/>
      <c r="G176" s="60"/>
      <c r="H176" s="59"/>
      <c r="I176" s="59"/>
      <c r="J176" s="59"/>
      <c r="K176" s="59"/>
      <c r="L176" s="59"/>
      <c r="M176" s="59"/>
      <c r="N176" s="59"/>
      <c r="O176" s="59"/>
      <c r="P176" s="59"/>
      <c r="Q176" s="59"/>
      <c r="R176" s="59"/>
      <c r="S176" s="59"/>
      <c r="Z176" s="153"/>
      <c r="AA176" s="153"/>
      <c r="AB176" s="153"/>
      <c r="AC176" s="153"/>
      <c r="AD176" s="153"/>
      <c r="AE176" s="59"/>
      <c r="AF176" s="59"/>
      <c r="AG176" s="59"/>
      <c r="AH176" s="59"/>
      <c r="AI176" s="59"/>
      <c r="AJ176" s="59"/>
      <c r="AK176" s="59"/>
      <c r="AL176" s="59"/>
      <c r="AM176" s="59"/>
      <c r="AN176" s="59"/>
      <c r="AO176" s="59"/>
      <c r="AP176" s="59"/>
    </row>
    <row r="177" spans="1:42" s="3" customFormat="1" x14ac:dyDescent="0.3">
      <c r="A177" s="60"/>
      <c r="B177" s="60"/>
      <c r="C177" s="60"/>
      <c r="D177" s="60"/>
      <c r="E177" s="60"/>
      <c r="F177" s="60"/>
      <c r="G177" s="60"/>
      <c r="H177" s="59"/>
      <c r="I177" s="59"/>
      <c r="J177" s="59"/>
      <c r="K177" s="59"/>
      <c r="L177" s="59"/>
      <c r="M177" s="59"/>
      <c r="N177" s="59"/>
      <c r="O177" s="59"/>
      <c r="P177" s="59"/>
      <c r="Q177" s="59"/>
      <c r="R177" s="59"/>
      <c r="S177" s="59"/>
      <c r="Z177" s="153"/>
      <c r="AA177" s="153"/>
      <c r="AB177" s="153"/>
      <c r="AC177" s="153"/>
      <c r="AD177" s="153"/>
      <c r="AE177" s="59"/>
      <c r="AF177" s="59"/>
      <c r="AG177" s="59"/>
      <c r="AH177" s="59"/>
      <c r="AI177" s="59"/>
      <c r="AJ177" s="59"/>
      <c r="AK177" s="59"/>
      <c r="AL177" s="59"/>
      <c r="AM177" s="59"/>
      <c r="AN177" s="59"/>
      <c r="AO177" s="59"/>
      <c r="AP177" s="59"/>
    </row>
    <row r="178" spans="1:42" s="3" customFormat="1" x14ac:dyDescent="0.3">
      <c r="A178" s="60"/>
      <c r="B178" s="60"/>
      <c r="C178" s="60"/>
      <c r="D178" s="60"/>
      <c r="E178" s="60"/>
      <c r="F178" s="60"/>
      <c r="G178" s="60"/>
      <c r="H178" s="59"/>
      <c r="I178" s="59"/>
      <c r="J178" s="59"/>
      <c r="K178" s="59"/>
      <c r="L178" s="59"/>
      <c r="M178" s="59"/>
      <c r="N178" s="59"/>
      <c r="O178" s="59"/>
      <c r="P178" s="59"/>
      <c r="Q178" s="59"/>
      <c r="R178" s="59"/>
      <c r="S178" s="59"/>
      <c r="Z178" s="153"/>
      <c r="AA178" s="153"/>
      <c r="AB178" s="153"/>
      <c r="AC178" s="153"/>
      <c r="AD178" s="153"/>
      <c r="AE178" s="59"/>
      <c r="AF178" s="59"/>
      <c r="AG178" s="59"/>
      <c r="AH178" s="59"/>
      <c r="AI178" s="59"/>
      <c r="AJ178" s="59"/>
      <c r="AK178" s="59"/>
      <c r="AL178" s="59"/>
      <c r="AM178" s="59"/>
      <c r="AN178" s="59"/>
      <c r="AO178" s="59"/>
      <c r="AP178" s="59"/>
    </row>
    <row r="179" spans="1:42" s="3" customFormat="1" x14ac:dyDescent="0.3">
      <c r="A179" s="60"/>
      <c r="B179" s="60"/>
      <c r="C179" s="60"/>
      <c r="D179" s="60"/>
      <c r="E179" s="60"/>
      <c r="F179" s="60"/>
      <c r="G179" s="60"/>
      <c r="H179" s="59"/>
      <c r="I179" s="59"/>
      <c r="J179" s="59"/>
      <c r="K179" s="59"/>
      <c r="L179" s="59"/>
      <c r="M179" s="59"/>
      <c r="N179" s="59"/>
      <c r="O179" s="59"/>
      <c r="P179" s="59"/>
      <c r="Q179" s="59"/>
      <c r="R179" s="59"/>
      <c r="S179" s="59"/>
      <c r="Z179" s="153"/>
      <c r="AA179" s="153"/>
      <c r="AB179" s="153"/>
      <c r="AC179" s="153"/>
      <c r="AD179" s="153"/>
      <c r="AE179" s="59"/>
      <c r="AF179" s="59"/>
      <c r="AG179" s="59"/>
      <c r="AH179" s="59"/>
      <c r="AI179" s="59"/>
      <c r="AJ179" s="59"/>
      <c r="AK179" s="59"/>
      <c r="AL179" s="59"/>
      <c r="AM179" s="59"/>
      <c r="AN179" s="59"/>
      <c r="AO179" s="59"/>
      <c r="AP179" s="59"/>
    </row>
    <row r="180" spans="1:42" s="3" customFormat="1" x14ac:dyDescent="0.3">
      <c r="A180" s="60"/>
      <c r="B180" s="60"/>
      <c r="C180" s="60"/>
      <c r="D180" s="60"/>
      <c r="E180" s="60"/>
      <c r="F180" s="60"/>
      <c r="G180" s="60"/>
      <c r="H180" s="59"/>
      <c r="I180" s="59"/>
      <c r="J180" s="59"/>
      <c r="K180" s="59"/>
      <c r="L180" s="59"/>
      <c r="M180" s="59"/>
      <c r="N180" s="59"/>
      <c r="O180" s="59"/>
      <c r="P180" s="59"/>
      <c r="Q180" s="59"/>
      <c r="R180" s="59"/>
      <c r="S180" s="59"/>
      <c r="Z180" s="153"/>
      <c r="AA180" s="153"/>
      <c r="AB180" s="153"/>
      <c r="AC180" s="153"/>
      <c r="AD180" s="153"/>
      <c r="AE180" s="59"/>
      <c r="AF180" s="59"/>
      <c r="AG180" s="59"/>
      <c r="AH180" s="59"/>
      <c r="AI180" s="59"/>
      <c r="AJ180" s="59"/>
      <c r="AK180" s="59"/>
      <c r="AL180" s="59"/>
      <c r="AM180" s="59"/>
      <c r="AN180" s="59"/>
      <c r="AO180" s="59"/>
      <c r="AP180" s="59"/>
    </row>
    <row r="181" spans="1:42" s="3" customFormat="1" x14ac:dyDescent="0.3">
      <c r="A181" s="60"/>
      <c r="B181" s="60"/>
      <c r="C181" s="60"/>
      <c r="D181" s="60"/>
      <c r="E181" s="60"/>
      <c r="F181" s="60"/>
      <c r="G181" s="60"/>
      <c r="H181" s="59"/>
      <c r="I181" s="59"/>
      <c r="J181" s="59"/>
      <c r="K181" s="59"/>
      <c r="L181" s="59"/>
      <c r="M181" s="59"/>
      <c r="N181" s="59"/>
      <c r="O181" s="59"/>
      <c r="P181" s="59"/>
      <c r="Q181" s="59"/>
      <c r="R181" s="59"/>
      <c r="S181" s="59"/>
      <c r="Z181" s="153"/>
      <c r="AA181" s="153"/>
      <c r="AB181" s="153"/>
      <c r="AC181" s="153"/>
      <c r="AD181" s="153"/>
      <c r="AE181" s="59"/>
      <c r="AF181" s="59"/>
      <c r="AG181" s="59"/>
      <c r="AH181" s="59"/>
      <c r="AI181" s="59"/>
      <c r="AJ181" s="59"/>
      <c r="AK181" s="59"/>
      <c r="AL181" s="59"/>
      <c r="AM181" s="59"/>
      <c r="AN181" s="59"/>
      <c r="AO181" s="59"/>
      <c r="AP181" s="59"/>
    </row>
    <row r="182" spans="1:42" s="3" customFormat="1" x14ac:dyDescent="0.3">
      <c r="A182" s="60"/>
      <c r="B182" s="60"/>
      <c r="C182" s="60"/>
      <c r="D182" s="60"/>
      <c r="E182" s="60"/>
      <c r="F182" s="60"/>
      <c r="G182" s="60"/>
      <c r="H182" s="59"/>
      <c r="I182" s="59"/>
      <c r="J182" s="59"/>
      <c r="K182" s="59"/>
      <c r="L182" s="59"/>
      <c r="M182" s="59"/>
      <c r="N182" s="59"/>
      <c r="O182" s="59"/>
      <c r="P182" s="59"/>
      <c r="Q182" s="59"/>
      <c r="R182" s="59"/>
      <c r="S182" s="59"/>
      <c r="Z182" s="153"/>
      <c r="AA182" s="153"/>
      <c r="AB182" s="153"/>
      <c r="AC182" s="153"/>
      <c r="AD182" s="153"/>
      <c r="AE182" s="59"/>
      <c r="AF182" s="59"/>
      <c r="AG182" s="59"/>
      <c r="AH182" s="59"/>
      <c r="AI182" s="59"/>
      <c r="AJ182" s="59"/>
      <c r="AK182" s="59"/>
      <c r="AL182" s="59"/>
      <c r="AM182" s="59"/>
      <c r="AN182" s="59"/>
      <c r="AO182" s="59"/>
      <c r="AP182" s="59"/>
    </row>
    <row r="183" spans="1:42" s="3" customFormat="1" x14ac:dyDescent="0.3">
      <c r="A183" s="60"/>
      <c r="B183" s="60"/>
      <c r="C183" s="60"/>
      <c r="D183" s="60"/>
      <c r="E183" s="60"/>
      <c r="F183" s="60"/>
      <c r="G183" s="60"/>
      <c r="H183" s="59"/>
      <c r="I183" s="59"/>
      <c r="J183" s="59"/>
      <c r="K183" s="59"/>
      <c r="L183" s="59"/>
      <c r="M183" s="59"/>
      <c r="N183" s="59"/>
      <c r="O183" s="59"/>
      <c r="P183" s="59"/>
      <c r="Q183" s="59"/>
      <c r="R183" s="59"/>
      <c r="S183" s="59"/>
      <c r="Z183" s="153"/>
      <c r="AA183" s="153"/>
      <c r="AB183" s="153"/>
      <c r="AC183" s="153"/>
      <c r="AD183" s="153"/>
      <c r="AE183" s="59"/>
      <c r="AF183" s="59"/>
      <c r="AG183" s="59"/>
      <c r="AH183" s="59"/>
      <c r="AI183" s="59"/>
      <c r="AJ183" s="59"/>
      <c r="AK183" s="59"/>
      <c r="AL183" s="59"/>
      <c r="AM183" s="59"/>
      <c r="AN183" s="59"/>
      <c r="AO183" s="59"/>
      <c r="AP183" s="59"/>
    </row>
    <row r="184" spans="1:42" s="3" customFormat="1" x14ac:dyDescent="0.3">
      <c r="A184" s="60"/>
      <c r="B184" s="60"/>
      <c r="C184" s="60"/>
      <c r="D184" s="60"/>
      <c r="E184" s="60"/>
      <c r="F184" s="60"/>
      <c r="G184" s="60"/>
      <c r="H184" s="59"/>
      <c r="I184" s="59"/>
      <c r="J184" s="59"/>
      <c r="K184" s="59"/>
      <c r="L184" s="59"/>
      <c r="M184" s="59"/>
      <c r="N184" s="59"/>
      <c r="O184" s="59"/>
      <c r="P184" s="59"/>
      <c r="Q184" s="59"/>
      <c r="R184" s="59"/>
      <c r="S184" s="59"/>
      <c r="Z184" s="153"/>
      <c r="AA184" s="153"/>
      <c r="AB184" s="153"/>
      <c r="AC184" s="153"/>
      <c r="AD184" s="153"/>
      <c r="AE184" s="59"/>
      <c r="AF184" s="59"/>
      <c r="AG184" s="59"/>
      <c r="AH184" s="59"/>
      <c r="AI184" s="59"/>
      <c r="AJ184" s="59"/>
      <c r="AK184" s="59"/>
      <c r="AL184" s="59"/>
      <c r="AM184" s="59"/>
      <c r="AN184" s="59"/>
      <c r="AO184" s="59"/>
      <c r="AP184" s="59"/>
    </row>
    <row r="185" spans="1:42" s="3" customFormat="1" x14ac:dyDescent="0.3">
      <c r="A185" s="60"/>
      <c r="B185" s="60"/>
      <c r="C185" s="60"/>
      <c r="D185" s="60"/>
      <c r="E185" s="60"/>
      <c r="F185" s="60"/>
      <c r="G185" s="60"/>
      <c r="H185" s="59"/>
      <c r="I185" s="59"/>
      <c r="J185" s="59"/>
      <c r="K185" s="59"/>
      <c r="L185" s="59"/>
      <c r="M185" s="59"/>
      <c r="N185" s="59"/>
      <c r="O185" s="59"/>
      <c r="P185" s="59"/>
      <c r="Q185" s="59"/>
      <c r="R185" s="59"/>
      <c r="S185" s="59"/>
      <c r="Z185" s="153"/>
      <c r="AA185" s="153"/>
      <c r="AB185" s="153"/>
      <c r="AC185" s="153"/>
      <c r="AD185" s="153"/>
      <c r="AE185" s="59"/>
      <c r="AF185" s="59"/>
      <c r="AG185" s="59"/>
      <c r="AH185" s="59"/>
      <c r="AI185" s="59"/>
      <c r="AJ185" s="59"/>
      <c r="AK185" s="59"/>
      <c r="AL185" s="59"/>
      <c r="AM185" s="59"/>
      <c r="AN185" s="59"/>
      <c r="AO185" s="59"/>
      <c r="AP185" s="59"/>
    </row>
    <row r="186" spans="1:42" s="3" customFormat="1" x14ac:dyDescent="0.3">
      <c r="A186" s="60"/>
      <c r="B186" s="60"/>
      <c r="C186" s="60"/>
      <c r="D186" s="60"/>
      <c r="E186" s="60"/>
      <c r="F186" s="60"/>
      <c r="G186" s="60"/>
      <c r="H186" s="59"/>
      <c r="I186" s="59"/>
      <c r="J186" s="59"/>
      <c r="K186" s="59"/>
      <c r="L186" s="59"/>
      <c r="M186" s="59"/>
      <c r="N186" s="59"/>
      <c r="O186" s="59"/>
      <c r="P186" s="59"/>
      <c r="Q186" s="59"/>
      <c r="R186" s="59"/>
      <c r="S186" s="59"/>
      <c r="Z186" s="153"/>
      <c r="AA186" s="153"/>
      <c r="AB186" s="153"/>
      <c r="AC186" s="153"/>
      <c r="AD186" s="153"/>
      <c r="AE186" s="59"/>
      <c r="AF186" s="59"/>
      <c r="AG186" s="59"/>
      <c r="AH186" s="59"/>
      <c r="AI186" s="59"/>
      <c r="AJ186" s="59"/>
      <c r="AK186" s="59"/>
      <c r="AL186" s="59"/>
      <c r="AM186" s="59"/>
      <c r="AN186" s="59"/>
      <c r="AO186" s="59"/>
      <c r="AP186" s="59"/>
    </row>
    <row r="187" spans="1:42" s="3" customFormat="1" x14ac:dyDescent="0.3">
      <c r="A187" s="60"/>
      <c r="B187" s="60"/>
      <c r="C187" s="60"/>
      <c r="D187" s="60"/>
      <c r="E187" s="60"/>
      <c r="F187" s="60"/>
      <c r="G187" s="60"/>
      <c r="H187" s="59"/>
      <c r="I187" s="59"/>
      <c r="J187" s="59"/>
      <c r="K187" s="59"/>
      <c r="L187" s="59"/>
      <c r="M187" s="59"/>
      <c r="N187" s="59"/>
      <c r="O187" s="59"/>
      <c r="P187" s="59"/>
      <c r="Q187" s="59"/>
      <c r="R187" s="59"/>
      <c r="S187" s="59"/>
      <c r="Z187" s="153"/>
      <c r="AA187" s="153"/>
      <c r="AB187" s="153"/>
      <c r="AC187" s="153"/>
      <c r="AD187" s="153"/>
      <c r="AE187" s="59"/>
      <c r="AF187" s="59"/>
      <c r="AG187" s="59"/>
      <c r="AH187" s="59"/>
      <c r="AI187" s="59"/>
      <c r="AJ187" s="59"/>
      <c r="AK187" s="59"/>
      <c r="AL187" s="59"/>
      <c r="AM187" s="59"/>
      <c r="AN187" s="59"/>
      <c r="AO187" s="59"/>
      <c r="AP187" s="59"/>
    </row>
    <row r="188" spans="1:42" s="3" customFormat="1" x14ac:dyDescent="0.3">
      <c r="A188" s="60"/>
      <c r="B188" s="60"/>
      <c r="C188" s="60"/>
      <c r="D188" s="60"/>
      <c r="E188" s="60"/>
      <c r="F188" s="60"/>
      <c r="G188" s="60"/>
      <c r="H188" s="59"/>
      <c r="I188" s="59"/>
      <c r="J188" s="59"/>
      <c r="K188" s="59"/>
      <c r="L188" s="59"/>
      <c r="M188" s="59"/>
      <c r="N188" s="59"/>
      <c r="O188" s="59"/>
      <c r="P188" s="59"/>
      <c r="Q188" s="59"/>
      <c r="R188" s="59"/>
      <c r="S188" s="59"/>
      <c r="Z188" s="153"/>
      <c r="AA188" s="153"/>
      <c r="AB188" s="153"/>
      <c r="AC188" s="153"/>
      <c r="AD188" s="153"/>
      <c r="AE188" s="59"/>
      <c r="AF188" s="59"/>
      <c r="AG188" s="59"/>
      <c r="AH188" s="59"/>
      <c r="AI188" s="59"/>
      <c r="AJ188" s="59"/>
      <c r="AK188" s="59"/>
      <c r="AL188" s="59"/>
      <c r="AM188" s="59"/>
      <c r="AN188" s="59"/>
      <c r="AO188" s="59"/>
      <c r="AP188" s="59"/>
    </row>
    <row r="189" spans="1:42" s="3" customFormat="1" x14ac:dyDescent="0.3">
      <c r="A189" s="60"/>
      <c r="B189" s="60"/>
      <c r="C189" s="60"/>
      <c r="D189" s="60"/>
      <c r="E189" s="60"/>
      <c r="F189" s="60"/>
      <c r="G189" s="60"/>
      <c r="H189" s="59"/>
      <c r="I189" s="59"/>
      <c r="J189" s="59"/>
      <c r="K189" s="59"/>
      <c r="L189" s="59"/>
      <c r="M189" s="59"/>
      <c r="N189" s="59"/>
      <c r="O189" s="59"/>
      <c r="P189" s="59"/>
      <c r="Q189" s="59"/>
      <c r="R189" s="59"/>
      <c r="S189" s="59"/>
      <c r="Z189" s="153"/>
      <c r="AA189" s="153"/>
      <c r="AB189" s="153"/>
      <c r="AC189" s="153"/>
      <c r="AD189" s="153"/>
      <c r="AE189" s="59"/>
      <c r="AF189" s="59"/>
      <c r="AG189" s="59"/>
      <c r="AH189" s="59"/>
      <c r="AI189" s="59"/>
      <c r="AJ189" s="59"/>
      <c r="AK189" s="59"/>
      <c r="AL189" s="59"/>
      <c r="AM189" s="59"/>
      <c r="AN189" s="59"/>
      <c r="AO189" s="59"/>
      <c r="AP189" s="59"/>
    </row>
    <row r="190" spans="1:42" s="3" customFormat="1" x14ac:dyDescent="0.3">
      <c r="A190" s="60"/>
      <c r="B190" s="60"/>
      <c r="C190" s="60"/>
      <c r="D190" s="60"/>
      <c r="E190" s="60"/>
      <c r="F190" s="60"/>
      <c r="G190" s="60"/>
      <c r="H190" s="59"/>
      <c r="I190" s="59"/>
      <c r="J190" s="59"/>
      <c r="K190" s="59"/>
      <c r="L190" s="59"/>
      <c r="M190" s="59"/>
      <c r="N190" s="59"/>
      <c r="O190" s="59"/>
      <c r="P190" s="59"/>
      <c r="Q190" s="59"/>
      <c r="R190" s="59"/>
      <c r="S190" s="59"/>
      <c r="Z190" s="153"/>
      <c r="AA190" s="153"/>
      <c r="AB190" s="153"/>
      <c r="AC190" s="153"/>
      <c r="AD190" s="153"/>
      <c r="AE190" s="59"/>
      <c r="AF190" s="59"/>
      <c r="AG190" s="59"/>
      <c r="AH190" s="59"/>
      <c r="AI190" s="59"/>
      <c r="AJ190" s="59"/>
      <c r="AK190" s="59"/>
      <c r="AL190" s="59"/>
      <c r="AM190" s="59"/>
      <c r="AN190" s="59"/>
      <c r="AO190" s="59"/>
      <c r="AP190" s="59"/>
    </row>
    <row r="191" spans="1:42" s="3" customFormat="1" x14ac:dyDescent="0.3">
      <c r="A191" s="60"/>
      <c r="B191" s="60"/>
      <c r="C191" s="60"/>
      <c r="D191" s="60"/>
      <c r="E191" s="60"/>
      <c r="F191" s="60"/>
      <c r="G191" s="60"/>
      <c r="H191" s="59"/>
      <c r="I191" s="59"/>
      <c r="J191" s="59"/>
      <c r="K191" s="59"/>
      <c r="L191" s="59"/>
      <c r="M191" s="59"/>
      <c r="N191" s="59"/>
      <c r="O191" s="59"/>
      <c r="P191" s="59"/>
      <c r="Q191" s="59"/>
      <c r="R191" s="59"/>
      <c r="S191" s="59"/>
      <c r="Z191" s="153"/>
      <c r="AA191" s="153"/>
      <c r="AB191" s="153"/>
      <c r="AC191" s="153"/>
      <c r="AD191" s="153"/>
      <c r="AE191" s="59"/>
      <c r="AF191" s="59"/>
      <c r="AG191" s="59"/>
      <c r="AH191" s="59"/>
      <c r="AI191" s="59"/>
      <c r="AJ191" s="59"/>
      <c r="AK191" s="59"/>
      <c r="AL191" s="59"/>
      <c r="AM191" s="59"/>
      <c r="AN191" s="59"/>
      <c r="AO191" s="59"/>
      <c r="AP191" s="59"/>
    </row>
    <row r="192" spans="1:42" s="3" customFormat="1" x14ac:dyDescent="0.3">
      <c r="A192" s="60"/>
      <c r="B192" s="60"/>
      <c r="C192" s="60"/>
      <c r="D192" s="60"/>
      <c r="E192" s="60"/>
      <c r="F192" s="60"/>
      <c r="G192" s="60"/>
      <c r="H192" s="59"/>
      <c r="I192" s="59"/>
      <c r="J192" s="59"/>
      <c r="K192" s="59"/>
      <c r="L192" s="59"/>
      <c r="M192" s="59"/>
      <c r="N192" s="59"/>
      <c r="O192" s="59"/>
      <c r="P192" s="59"/>
      <c r="Q192" s="59"/>
      <c r="R192" s="59"/>
      <c r="S192" s="59"/>
      <c r="Z192" s="153"/>
      <c r="AA192" s="153"/>
      <c r="AB192" s="153"/>
      <c r="AC192" s="153"/>
      <c r="AD192" s="153"/>
      <c r="AE192" s="59"/>
      <c r="AF192" s="59"/>
      <c r="AG192" s="59"/>
      <c r="AH192" s="59"/>
      <c r="AI192" s="59"/>
      <c r="AJ192" s="59"/>
      <c r="AK192" s="59"/>
      <c r="AL192" s="59"/>
      <c r="AM192" s="59"/>
      <c r="AN192" s="59"/>
      <c r="AO192" s="59"/>
      <c r="AP192" s="59"/>
    </row>
    <row r="193" spans="1:42" s="3" customFormat="1" x14ac:dyDescent="0.3">
      <c r="A193" s="60"/>
      <c r="B193" s="60"/>
      <c r="C193" s="60"/>
      <c r="D193" s="60"/>
      <c r="E193" s="60"/>
      <c r="F193" s="60"/>
      <c r="G193" s="60"/>
      <c r="H193" s="59"/>
      <c r="I193" s="59"/>
      <c r="J193" s="59"/>
      <c r="K193" s="59"/>
      <c r="L193" s="59"/>
      <c r="M193" s="59"/>
      <c r="N193" s="59"/>
      <c r="O193" s="59"/>
      <c r="P193" s="59"/>
      <c r="Q193" s="59"/>
      <c r="R193" s="59"/>
      <c r="S193" s="59"/>
      <c r="Z193" s="153"/>
      <c r="AA193" s="153"/>
      <c r="AB193" s="153"/>
      <c r="AC193" s="153"/>
      <c r="AD193" s="153"/>
      <c r="AE193" s="59"/>
      <c r="AF193" s="59"/>
      <c r="AG193" s="59"/>
      <c r="AH193" s="59"/>
      <c r="AI193" s="59"/>
      <c r="AJ193" s="59"/>
      <c r="AK193" s="59"/>
      <c r="AL193" s="59"/>
      <c r="AM193" s="59"/>
      <c r="AN193" s="59"/>
      <c r="AO193" s="59"/>
      <c r="AP193" s="59"/>
    </row>
    <row r="194" spans="1:42" s="3" customFormat="1" x14ac:dyDescent="0.3">
      <c r="A194" s="60"/>
      <c r="B194" s="60"/>
      <c r="C194" s="60"/>
      <c r="D194" s="60"/>
      <c r="E194" s="60"/>
      <c r="F194" s="60"/>
      <c r="G194" s="60"/>
      <c r="H194" s="59"/>
      <c r="I194" s="59"/>
      <c r="J194" s="59"/>
      <c r="K194" s="59"/>
      <c r="L194" s="59"/>
      <c r="M194" s="59"/>
      <c r="N194" s="59"/>
      <c r="O194" s="59"/>
      <c r="P194" s="59"/>
      <c r="Q194" s="59"/>
      <c r="R194" s="59"/>
      <c r="S194" s="59"/>
      <c r="Z194" s="153"/>
      <c r="AA194" s="153"/>
      <c r="AB194" s="153"/>
      <c r="AC194" s="153"/>
      <c r="AD194" s="153"/>
      <c r="AE194" s="59"/>
      <c r="AF194" s="59"/>
      <c r="AG194" s="59"/>
      <c r="AH194" s="59"/>
      <c r="AI194" s="59"/>
      <c r="AJ194" s="59"/>
      <c r="AK194" s="59"/>
      <c r="AL194" s="59"/>
      <c r="AM194" s="59"/>
      <c r="AN194" s="59"/>
      <c r="AO194" s="59"/>
      <c r="AP194" s="59"/>
    </row>
    <row r="195" spans="1:42" s="3" customFormat="1" x14ac:dyDescent="0.3">
      <c r="A195" s="60"/>
      <c r="B195" s="60"/>
      <c r="C195" s="60"/>
      <c r="D195" s="60"/>
      <c r="E195" s="60"/>
      <c r="F195" s="60"/>
      <c r="G195" s="60"/>
      <c r="H195" s="59"/>
      <c r="I195" s="59"/>
      <c r="J195" s="59"/>
      <c r="K195" s="59"/>
      <c r="L195" s="59"/>
      <c r="M195" s="59"/>
      <c r="N195" s="59"/>
      <c r="O195" s="59"/>
      <c r="P195" s="59"/>
      <c r="Q195" s="59"/>
      <c r="R195" s="59"/>
      <c r="S195" s="59"/>
      <c r="Z195" s="153"/>
      <c r="AA195" s="153"/>
      <c r="AB195" s="153"/>
      <c r="AC195" s="153"/>
      <c r="AD195" s="153"/>
      <c r="AE195" s="59"/>
      <c r="AF195" s="59"/>
      <c r="AG195" s="59"/>
      <c r="AH195" s="59"/>
      <c r="AI195" s="59"/>
      <c r="AJ195" s="59"/>
      <c r="AK195" s="59"/>
      <c r="AL195" s="59"/>
      <c r="AM195" s="59"/>
      <c r="AN195" s="59"/>
      <c r="AO195" s="59"/>
      <c r="AP195" s="59"/>
    </row>
    <row r="196" spans="1:42" s="3" customFormat="1" x14ac:dyDescent="0.3">
      <c r="A196" s="60"/>
      <c r="B196" s="60"/>
      <c r="C196" s="60"/>
      <c r="D196" s="60"/>
      <c r="E196" s="60"/>
      <c r="F196" s="60"/>
      <c r="G196" s="60"/>
      <c r="H196" s="59"/>
      <c r="I196" s="59"/>
      <c r="J196" s="59"/>
      <c r="K196" s="59"/>
      <c r="L196" s="59"/>
      <c r="M196" s="59"/>
      <c r="N196" s="59"/>
      <c r="O196" s="59"/>
      <c r="P196" s="59"/>
      <c r="Q196" s="59"/>
      <c r="R196" s="59"/>
      <c r="S196" s="59"/>
      <c r="Z196" s="153"/>
      <c r="AA196" s="153"/>
      <c r="AB196" s="153"/>
      <c r="AC196" s="153"/>
      <c r="AD196" s="153"/>
      <c r="AE196" s="59"/>
      <c r="AF196" s="59"/>
      <c r="AG196" s="59"/>
      <c r="AH196" s="59"/>
      <c r="AI196" s="59"/>
      <c r="AJ196" s="59"/>
      <c r="AK196" s="59"/>
      <c r="AL196" s="59"/>
      <c r="AM196" s="59"/>
      <c r="AN196" s="59"/>
      <c r="AO196" s="59"/>
      <c r="AP196" s="59"/>
    </row>
    <row r="197" spans="1:42" s="3" customFormat="1" x14ac:dyDescent="0.3">
      <c r="A197" s="60"/>
      <c r="B197" s="60"/>
      <c r="C197" s="60"/>
      <c r="D197" s="60"/>
      <c r="E197" s="60"/>
      <c r="F197" s="60"/>
      <c r="G197" s="60"/>
      <c r="H197" s="59"/>
      <c r="I197" s="59"/>
      <c r="J197" s="59"/>
      <c r="K197" s="59"/>
      <c r="L197" s="59"/>
      <c r="M197" s="59"/>
      <c r="N197" s="59"/>
      <c r="O197" s="59"/>
      <c r="P197" s="59"/>
      <c r="Q197" s="59"/>
      <c r="R197" s="59"/>
      <c r="S197" s="59"/>
      <c r="Z197" s="153"/>
      <c r="AA197" s="153"/>
      <c r="AB197" s="153"/>
      <c r="AC197" s="153"/>
      <c r="AD197" s="153"/>
      <c r="AE197" s="59"/>
      <c r="AF197" s="59"/>
      <c r="AG197" s="59"/>
      <c r="AH197" s="59"/>
      <c r="AI197" s="59"/>
      <c r="AJ197" s="59"/>
      <c r="AK197" s="59"/>
      <c r="AL197" s="59"/>
      <c r="AM197" s="59"/>
      <c r="AN197" s="59"/>
      <c r="AO197" s="59"/>
      <c r="AP197" s="59"/>
    </row>
    <row r="198" spans="1:42" s="3" customFormat="1" x14ac:dyDescent="0.3">
      <c r="A198" s="60"/>
      <c r="B198" s="60"/>
      <c r="C198" s="60"/>
      <c r="D198" s="60"/>
      <c r="E198" s="60"/>
      <c r="F198" s="60"/>
      <c r="G198" s="60"/>
      <c r="H198" s="59"/>
      <c r="I198" s="59"/>
      <c r="J198" s="59"/>
      <c r="K198" s="59"/>
      <c r="L198" s="59"/>
      <c r="M198" s="59"/>
      <c r="N198" s="59"/>
      <c r="O198" s="59"/>
      <c r="P198" s="59"/>
      <c r="Q198" s="59"/>
      <c r="R198" s="59"/>
      <c r="S198" s="59"/>
      <c r="Z198" s="153"/>
      <c r="AA198" s="153"/>
      <c r="AB198" s="153"/>
      <c r="AC198" s="153"/>
      <c r="AD198" s="153"/>
      <c r="AE198" s="59"/>
      <c r="AF198" s="59"/>
      <c r="AG198" s="59"/>
      <c r="AH198" s="59"/>
      <c r="AI198" s="59"/>
      <c r="AJ198" s="59"/>
      <c r="AK198" s="59"/>
      <c r="AL198" s="59"/>
      <c r="AM198" s="59"/>
      <c r="AN198" s="59"/>
      <c r="AO198" s="59"/>
      <c r="AP198" s="59"/>
    </row>
    <row r="199" spans="1:42" s="3" customFormat="1" x14ac:dyDescent="0.3">
      <c r="A199" s="60"/>
      <c r="B199" s="60"/>
      <c r="C199" s="60"/>
      <c r="D199" s="60"/>
      <c r="E199" s="60"/>
      <c r="F199" s="60"/>
      <c r="G199" s="60"/>
      <c r="H199" s="59"/>
      <c r="I199" s="59"/>
      <c r="J199" s="59"/>
      <c r="K199" s="59"/>
      <c r="L199" s="59"/>
      <c r="M199" s="59"/>
      <c r="N199" s="59"/>
      <c r="O199" s="59"/>
      <c r="P199" s="59"/>
      <c r="Q199" s="59"/>
      <c r="R199" s="59"/>
      <c r="S199" s="59"/>
      <c r="Z199" s="153"/>
      <c r="AA199" s="153"/>
      <c r="AB199" s="153"/>
      <c r="AC199" s="153"/>
      <c r="AD199" s="153"/>
      <c r="AE199" s="59"/>
      <c r="AF199" s="59"/>
      <c r="AG199" s="59"/>
      <c r="AH199" s="59"/>
      <c r="AI199" s="59"/>
      <c r="AJ199" s="59"/>
      <c r="AK199" s="59"/>
      <c r="AL199" s="59"/>
      <c r="AM199" s="59"/>
      <c r="AN199" s="59"/>
      <c r="AO199" s="59"/>
      <c r="AP199" s="59"/>
    </row>
    <row r="200" spans="1:42" s="3" customFormat="1" x14ac:dyDescent="0.3">
      <c r="A200" s="60"/>
      <c r="B200" s="60"/>
      <c r="C200" s="60"/>
      <c r="D200" s="60"/>
      <c r="E200" s="60"/>
      <c r="F200" s="60"/>
      <c r="G200" s="60"/>
      <c r="H200" s="59"/>
      <c r="I200" s="59"/>
      <c r="J200" s="59"/>
      <c r="K200" s="59"/>
      <c r="L200" s="59"/>
      <c r="M200" s="59"/>
      <c r="N200" s="59"/>
      <c r="O200" s="59"/>
      <c r="P200" s="59"/>
      <c r="Q200" s="59"/>
      <c r="R200" s="59"/>
      <c r="S200" s="59"/>
      <c r="Z200" s="153"/>
      <c r="AA200" s="153"/>
      <c r="AB200" s="153"/>
      <c r="AC200" s="153"/>
      <c r="AD200" s="153"/>
      <c r="AE200" s="59"/>
      <c r="AF200" s="59"/>
      <c r="AG200" s="59"/>
      <c r="AH200" s="59"/>
      <c r="AI200" s="59"/>
      <c r="AJ200" s="59"/>
      <c r="AK200" s="59"/>
      <c r="AL200" s="59"/>
      <c r="AM200" s="59"/>
      <c r="AN200" s="59"/>
      <c r="AO200" s="59"/>
      <c r="AP200" s="59"/>
    </row>
    <row r="201" spans="1:42" s="3" customFormat="1" x14ac:dyDescent="0.3">
      <c r="A201" s="60"/>
      <c r="B201" s="60"/>
      <c r="C201" s="60"/>
      <c r="D201" s="60"/>
      <c r="E201" s="60"/>
      <c r="F201" s="60"/>
      <c r="G201" s="60"/>
      <c r="H201" s="59"/>
      <c r="I201" s="59"/>
      <c r="J201" s="59"/>
      <c r="K201" s="59"/>
      <c r="L201" s="59"/>
      <c r="M201" s="59"/>
      <c r="N201" s="59"/>
      <c r="O201" s="59"/>
      <c r="P201" s="59"/>
      <c r="Q201" s="59"/>
      <c r="R201" s="59"/>
      <c r="S201" s="59"/>
      <c r="Z201" s="153"/>
      <c r="AA201" s="153"/>
      <c r="AB201" s="153"/>
      <c r="AC201" s="153"/>
      <c r="AD201" s="153"/>
      <c r="AE201" s="59"/>
      <c r="AF201" s="59"/>
      <c r="AG201" s="59"/>
      <c r="AH201" s="59"/>
      <c r="AI201" s="59"/>
      <c r="AJ201" s="59"/>
      <c r="AK201" s="59"/>
      <c r="AL201" s="59"/>
      <c r="AM201" s="59"/>
      <c r="AN201" s="59"/>
      <c r="AO201" s="59"/>
      <c r="AP201" s="59"/>
    </row>
    <row r="202" spans="1:42" s="3" customFormat="1" x14ac:dyDescent="0.3">
      <c r="A202" s="60"/>
      <c r="B202" s="60"/>
      <c r="C202" s="60"/>
      <c r="D202" s="60"/>
      <c r="E202" s="60"/>
      <c r="F202" s="60"/>
      <c r="G202" s="60"/>
      <c r="H202" s="59"/>
      <c r="I202" s="59"/>
      <c r="J202" s="59"/>
      <c r="K202" s="59"/>
      <c r="L202" s="59"/>
      <c r="M202" s="59"/>
      <c r="N202" s="59"/>
      <c r="O202" s="59"/>
      <c r="P202" s="59"/>
      <c r="Q202" s="59"/>
      <c r="R202" s="59"/>
      <c r="S202" s="59"/>
      <c r="Z202" s="153"/>
      <c r="AA202" s="153"/>
      <c r="AB202" s="153"/>
      <c r="AC202" s="153"/>
      <c r="AD202" s="153"/>
      <c r="AE202" s="59"/>
      <c r="AF202" s="59"/>
      <c r="AG202" s="59"/>
      <c r="AH202" s="59"/>
      <c r="AI202" s="59"/>
      <c r="AJ202" s="59"/>
      <c r="AK202" s="59"/>
      <c r="AL202" s="59"/>
      <c r="AM202" s="59"/>
      <c r="AN202" s="59"/>
      <c r="AO202" s="59"/>
      <c r="AP202" s="59"/>
    </row>
    <row r="203" spans="1:42" s="3" customFormat="1" x14ac:dyDescent="0.3">
      <c r="A203" s="60"/>
      <c r="B203" s="60"/>
      <c r="C203" s="60"/>
      <c r="D203" s="60"/>
      <c r="E203" s="60"/>
      <c r="F203" s="60"/>
      <c r="G203" s="60"/>
      <c r="H203" s="59"/>
      <c r="I203" s="59"/>
      <c r="J203" s="59"/>
      <c r="K203" s="59"/>
      <c r="L203" s="59"/>
      <c r="M203" s="59"/>
      <c r="N203" s="59"/>
      <c r="O203" s="59"/>
      <c r="P203" s="59"/>
      <c r="Q203" s="59"/>
      <c r="R203" s="59"/>
      <c r="S203" s="59"/>
      <c r="Z203" s="153"/>
      <c r="AA203" s="153"/>
      <c r="AB203" s="153"/>
      <c r="AC203" s="153"/>
      <c r="AD203" s="153"/>
      <c r="AE203" s="59"/>
      <c r="AF203" s="59"/>
      <c r="AG203" s="59"/>
      <c r="AH203" s="59"/>
      <c r="AI203" s="59"/>
      <c r="AJ203" s="59"/>
      <c r="AK203" s="59"/>
      <c r="AL203" s="59"/>
      <c r="AM203" s="59"/>
      <c r="AN203" s="59"/>
      <c r="AO203" s="59"/>
      <c r="AP203" s="59"/>
    </row>
    <row r="204" spans="1:42" s="3" customFormat="1" x14ac:dyDescent="0.3">
      <c r="A204" s="60"/>
      <c r="B204" s="60"/>
      <c r="C204" s="60"/>
      <c r="D204" s="60"/>
      <c r="E204" s="60"/>
      <c r="F204" s="60"/>
      <c r="G204" s="60"/>
      <c r="H204" s="59"/>
      <c r="I204" s="59"/>
      <c r="J204" s="59"/>
      <c r="K204" s="59"/>
      <c r="L204" s="59"/>
      <c r="M204" s="59"/>
      <c r="N204" s="59"/>
      <c r="O204" s="59"/>
      <c r="P204" s="59"/>
      <c r="Q204" s="59"/>
      <c r="R204" s="59"/>
      <c r="S204" s="59"/>
      <c r="Z204" s="153"/>
      <c r="AA204" s="153"/>
      <c r="AB204" s="153"/>
      <c r="AC204" s="153"/>
      <c r="AD204" s="153"/>
      <c r="AE204" s="59"/>
      <c r="AF204" s="59"/>
      <c r="AG204" s="59"/>
      <c r="AH204" s="59"/>
      <c r="AI204" s="59"/>
      <c r="AJ204" s="59"/>
      <c r="AK204" s="59"/>
      <c r="AL204" s="59"/>
      <c r="AM204" s="59"/>
      <c r="AN204" s="59"/>
      <c r="AO204" s="59"/>
      <c r="AP204" s="59"/>
    </row>
    <row r="205" spans="1:42" s="3" customFormat="1" x14ac:dyDescent="0.3">
      <c r="A205" s="60"/>
      <c r="B205" s="60"/>
      <c r="C205" s="60"/>
      <c r="D205" s="60"/>
      <c r="E205" s="60"/>
      <c r="F205" s="60"/>
      <c r="G205" s="60"/>
      <c r="H205" s="59"/>
      <c r="I205" s="59"/>
      <c r="J205" s="59"/>
      <c r="K205" s="59"/>
      <c r="L205" s="59"/>
      <c r="M205" s="59"/>
      <c r="N205" s="59"/>
      <c r="O205" s="59"/>
      <c r="P205" s="59"/>
      <c r="Q205" s="59"/>
      <c r="R205" s="59"/>
      <c r="S205" s="59"/>
      <c r="Z205" s="153"/>
      <c r="AA205" s="153"/>
      <c r="AB205" s="153"/>
      <c r="AC205" s="153"/>
      <c r="AD205" s="153"/>
      <c r="AE205" s="59"/>
      <c r="AF205" s="59"/>
      <c r="AG205" s="59"/>
      <c r="AH205" s="59"/>
      <c r="AI205" s="59"/>
      <c r="AJ205" s="59"/>
      <c r="AK205" s="59"/>
      <c r="AL205" s="59"/>
      <c r="AM205" s="59"/>
      <c r="AN205" s="59"/>
      <c r="AO205" s="59"/>
      <c r="AP205" s="59"/>
    </row>
    <row r="206" spans="1:42" s="3" customFormat="1" x14ac:dyDescent="0.3">
      <c r="A206" s="60"/>
      <c r="B206" s="60"/>
      <c r="C206" s="60"/>
      <c r="D206" s="60"/>
      <c r="E206" s="60"/>
      <c r="F206" s="60"/>
      <c r="G206" s="60"/>
      <c r="H206" s="59"/>
      <c r="I206" s="59"/>
      <c r="J206" s="59"/>
      <c r="K206" s="59"/>
      <c r="L206" s="59"/>
      <c r="M206" s="59"/>
      <c r="N206" s="59"/>
      <c r="O206" s="59"/>
      <c r="P206" s="59"/>
      <c r="Q206" s="59"/>
      <c r="R206" s="59"/>
      <c r="S206" s="59"/>
      <c r="Z206" s="153"/>
      <c r="AA206" s="153"/>
      <c r="AB206" s="153"/>
      <c r="AC206" s="153"/>
      <c r="AD206" s="153"/>
      <c r="AE206" s="59"/>
      <c r="AF206" s="59"/>
      <c r="AG206" s="59"/>
      <c r="AH206" s="59"/>
      <c r="AI206" s="59"/>
      <c r="AJ206" s="59"/>
      <c r="AK206" s="59"/>
      <c r="AL206" s="59"/>
      <c r="AM206" s="59"/>
      <c r="AN206" s="59"/>
      <c r="AO206" s="59"/>
      <c r="AP206" s="59"/>
    </row>
    <row r="207" spans="1:42" s="3" customFormat="1" x14ac:dyDescent="0.3">
      <c r="A207" s="60"/>
      <c r="B207" s="60"/>
      <c r="C207" s="60"/>
      <c r="D207" s="60"/>
      <c r="E207" s="60"/>
      <c r="F207" s="60"/>
      <c r="G207" s="60"/>
      <c r="H207" s="59"/>
      <c r="I207" s="59"/>
      <c r="J207" s="59"/>
      <c r="K207" s="59"/>
      <c r="L207" s="59"/>
      <c r="M207" s="59"/>
      <c r="N207" s="59"/>
      <c r="O207" s="59"/>
      <c r="P207" s="59"/>
      <c r="Q207" s="59"/>
      <c r="R207" s="59"/>
      <c r="S207" s="59"/>
      <c r="Z207" s="153"/>
      <c r="AA207" s="153"/>
      <c r="AB207" s="153"/>
      <c r="AC207" s="153"/>
      <c r="AD207" s="153"/>
      <c r="AE207" s="59"/>
      <c r="AF207" s="59"/>
      <c r="AG207" s="59"/>
      <c r="AH207" s="59"/>
      <c r="AI207" s="59"/>
      <c r="AJ207" s="59"/>
      <c r="AK207" s="59"/>
      <c r="AL207" s="59"/>
      <c r="AM207" s="59"/>
      <c r="AN207" s="59"/>
      <c r="AO207" s="59"/>
      <c r="AP207" s="59"/>
    </row>
    <row r="208" spans="1:42" s="3" customFormat="1" x14ac:dyDescent="0.3">
      <c r="A208" s="60"/>
      <c r="B208" s="60"/>
      <c r="C208" s="60"/>
      <c r="D208" s="60"/>
      <c r="E208" s="60"/>
      <c r="F208" s="60"/>
      <c r="G208" s="60"/>
      <c r="H208" s="59"/>
      <c r="I208" s="59"/>
      <c r="J208" s="59"/>
      <c r="K208" s="59"/>
      <c r="L208" s="59"/>
      <c r="M208" s="59"/>
      <c r="N208" s="59"/>
      <c r="O208" s="59"/>
      <c r="P208" s="59"/>
      <c r="Q208" s="59"/>
      <c r="R208" s="59"/>
      <c r="S208" s="59"/>
      <c r="Z208" s="153"/>
      <c r="AA208" s="153"/>
      <c r="AB208" s="153"/>
      <c r="AC208" s="153"/>
      <c r="AD208" s="153"/>
      <c r="AE208" s="59"/>
      <c r="AF208" s="59"/>
      <c r="AG208" s="59"/>
      <c r="AH208" s="59"/>
      <c r="AI208" s="59"/>
      <c r="AJ208" s="59"/>
      <c r="AK208" s="59"/>
      <c r="AL208" s="59"/>
      <c r="AM208" s="59"/>
      <c r="AN208" s="59"/>
      <c r="AO208" s="59"/>
      <c r="AP208" s="59"/>
    </row>
    <row r="209" spans="1:42" s="3" customFormat="1" x14ac:dyDescent="0.3">
      <c r="A209" s="60"/>
      <c r="B209" s="60"/>
      <c r="C209" s="60"/>
      <c r="D209" s="60"/>
      <c r="E209" s="60"/>
      <c r="F209" s="60"/>
      <c r="G209" s="60"/>
      <c r="H209" s="59"/>
      <c r="I209" s="59"/>
      <c r="J209" s="59"/>
      <c r="K209" s="59"/>
      <c r="L209" s="59"/>
      <c r="M209" s="59"/>
      <c r="N209" s="59"/>
      <c r="O209" s="59"/>
      <c r="P209" s="59"/>
      <c r="Q209" s="59"/>
      <c r="R209" s="59"/>
      <c r="S209" s="59"/>
      <c r="Z209" s="153"/>
      <c r="AA209" s="153"/>
      <c r="AB209" s="153"/>
      <c r="AC209" s="153"/>
      <c r="AD209" s="153"/>
      <c r="AE209" s="59"/>
      <c r="AF209" s="59"/>
      <c r="AG209" s="59"/>
      <c r="AH209" s="59"/>
      <c r="AI209" s="59"/>
      <c r="AJ209" s="59"/>
      <c r="AK209" s="59"/>
      <c r="AL209" s="59"/>
      <c r="AM209" s="59"/>
      <c r="AN209" s="59"/>
      <c r="AO209" s="59"/>
      <c r="AP209" s="59"/>
    </row>
    <row r="210" spans="1:42" s="3" customFormat="1" x14ac:dyDescent="0.3">
      <c r="A210" s="60"/>
      <c r="B210" s="60"/>
      <c r="C210" s="60"/>
      <c r="D210" s="60"/>
      <c r="E210" s="60"/>
      <c r="F210" s="60"/>
      <c r="G210" s="60"/>
      <c r="H210" s="59"/>
      <c r="I210" s="59"/>
      <c r="J210" s="59"/>
      <c r="K210" s="59"/>
      <c r="L210" s="59"/>
      <c r="M210" s="59"/>
      <c r="N210" s="59"/>
      <c r="O210" s="59"/>
      <c r="P210" s="59"/>
      <c r="Q210" s="59"/>
      <c r="R210" s="59"/>
      <c r="S210" s="59"/>
      <c r="Z210" s="153"/>
      <c r="AA210" s="153"/>
      <c r="AB210" s="153"/>
      <c r="AC210" s="153"/>
      <c r="AD210" s="153"/>
      <c r="AE210" s="59"/>
      <c r="AF210" s="59"/>
      <c r="AG210" s="59"/>
      <c r="AH210" s="59"/>
      <c r="AI210" s="59"/>
      <c r="AJ210" s="59"/>
      <c r="AK210" s="59"/>
      <c r="AL210" s="59"/>
      <c r="AM210" s="59"/>
      <c r="AN210" s="59"/>
      <c r="AO210" s="59"/>
      <c r="AP210" s="59"/>
    </row>
    <row r="211" spans="1:42" s="3" customFormat="1" x14ac:dyDescent="0.3">
      <c r="A211" s="60"/>
      <c r="B211" s="60"/>
      <c r="C211" s="60"/>
      <c r="D211" s="60"/>
      <c r="E211" s="60"/>
      <c r="F211" s="60"/>
      <c r="G211" s="60"/>
      <c r="H211" s="59"/>
      <c r="I211" s="59"/>
      <c r="J211" s="59"/>
      <c r="K211" s="59"/>
      <c r="L211" s="59"/>
      <c r="M211" s="59"/>
      <c r="N211" s="59"/>
      <c r="O211" s="59"/>
      <c r="P211" s="59"/>
      <c r="Q211" s="59"/>
      <c r="R211" s="59"/>
      <c r="S211" s="59"/>
      <c r="Z211" s="153"/>
      <c r="AA211" s="153"/>
      <c r="AB211" s="153"/>
      <c r="AC211" s="153"/>
      <c r="AD211" s="153"/>
      <c r="AE211" s="59"/>
      <c r="AF211" s="59"/>
      <c r="AG211" s="59"/>
      <c r="AH211" s="59"/>
      <c r="AI211" s="59"/>
      <c r="AJ211" s="59"/>
      <c r="AK211" s="59"/>
      <c r="AL211" s="59"/>
      <c r="AM211" s="59"/>
      <c r="AN211" s="59"/>
      <c r="AO211" s="59"/>
      <c r="AP211" s="59"/>
    </row>
    <row r="212" spans="1:42" s="3" customFormat="1" x14ac:dyDescent="0.3">
      <c r="A212" s="60"/>
      <c r="B212" s="60"/>
      <c r="C212" s="60"/>
      <c r="D212" s="60"/>
      <c r="E212" s="60"/>
      <c r="F212" s="60"/>
      <c r="G212" s="60"/>
      <c r="H212" s="59"/>
      <c r="I212" s="59"/>
      <c r="J212" s="59"/>
      <c r="K212" s="59"/>
      <c r="L212" s="59"/>
      <c r="M212" s="59"/>
      <c r="N212" s="59"/>
      <c r="O212" s="59"/>
      <c r="P212" s="59"/>
      <c r="Q212" s="59"/>
      <c r="R212" s="59"/>
      <c r="S212" s="59"/>
      <c r="Z212" s="153"/>
      <c r="AA212" s="153"/>
      <c r="AB212" s="153"/>
      <c r="AC212" s="153"/>
      <c r="AD212" s="153"/>
      <c r="AE212" s="59"/>
      <c r="AF212" s="59"/>
      <c r="AG212" s="59"/>
      <c r="AH212" s="59"/>
      <c r="AI212" s="59"/>
      <c r="AJ212" s="59"/>
      <c r="AK212" s="59"/>
      <c r="AL212" s="59"/>
      <c r="AM212" s="59"/>
      <c r="AN212" s="59"/>
      <c r="AO212" s="59"/>
      <c r="AP212" s="59"/>
    </row>
    <row r="213" spans="1:42" s="3" customFormat="1" x14ac:dyDescent="0.3">
      <c r="A213" s="60"/>
      <c r="B213" s="60"/>
      <c r="C213" s="60"/>
      <c r="D213" s="60"/>
      <c r="E213" s="60"/>
      <c r="F213" s="60"/>
      <c r="G213" s="60"/>
      <c r="H213" s="59"/>
      <c r="I213" s="59"/>
      <c r="J213" s="59"/>
      <c r="K213" s="59"/>
      <c r="L213" s="59"/>
      <c r="M213" s="59"/>
      <c r="N213" s="59"/>
      <c r="O213" s="59"/>
      <c r="P213" s="59"/>
      <c r="Q213" s="59"/>
      <c r="R213" s="59"/>
      <c r="S213" s="59"/>
      <c r="Z213" s="153"/>
      <c r="AA213" s="153"/>
      <c r="AB213" s="153"/>
      <c r="AC213" s="153"/>
      <c r="AD213" s="153"/>
      <c r="AE213" s="59"/>
      <c r="AF213" s="59"/>
      <c r="AG213" s="59"/>
      <c r="AH213" s="59"/>
      <c r="AI213" s="59"/>
      <c r="AJ213" s="59"/>
      <c r="AK213" s="59"/>
      <c r="AL213" s="59"/>
      <c r="AM213" s="59"/>
      <c r="AN213" s="59"/>
      <c r="AO213" s="59"/>
      <c r="AP213" s="59"/>
    </row>
    <row r="214" spans="1:42" s="3" customFormat="1" x14ac:dyDescent="0.3">
      <c r="A214" s="60"/>
      <c r="B214" s="60"/>
      <c r="C214" s="60"/>
      <c r="D214" s="60"/>
      <c r="E214" s="60"/>
      <c r="F214" s="60"/>
      <c r="G214" s="60"/>
      <c r="H214" s="59"/>
      <c r="I214" s="59"/>
      <c r="J214" s="59"/>
      <c r="K214" s="59"/>
      <c r="L214" s="59"/>
      <c r="M214" s="59"/>
      <c r="N214" s="59"/>
      <c r="O214" s="59"/>
      <c r="P214" s="59"/>
      <c r="Q214" s="59"/>
      <c r="R214" s="59"/>
      <c r="S214" s="59"/>
      <c r="Z214" s="153"/>
      <c r="AA214" s="153"/>
      <c r="AB214" s="153"/>
      <c r="AC214" s="153"/>
      <c r="AD214" s="153"/>
      <c r="AE214" s="59"/>
      <c r="AF214" s="59"/>
      <c r="AG214" s="59"/>
      <c r="AH214" s="59"/>
      <c r="AI214" s="59"/>
      <c r="AJ214" s="59"/>
      <c r="AK214" s="59"/>
      <c r="AL214" s="59"/>
      <c r="AM214" s="59"/>
      <c r="AN214" s="59"/>
      <c r="AO214" s="59"/>
      <c r="AP214" s="59"/>
    </row>
    <row r="215" spans="1:42" s="3" customFormat="1" x14ac:dyDescent="0.3">
      <c r="A215" s="60"/>
      <c r="B215" s="60"/>
      <c r="C215" s="60"/>
      <c r="D215" s="60"/>
      <c r="E215" s="60"/>
      <c r="F215" s="60"/>
      <c r="G215" s="60"/>
      <c r="H215" s="59"/>
      <c r="I215" s="59"/>
      <c r="J215" s="59"/>
      <c r="K215" s="59"/>
      <c r="L215" s="59"/>
      <c r="M215" s="59"/>
      <c r="N215" s="59"/>
      <c r="O215" s="59"/>
      <c r="P215" s="59"/>
      <c r="Q215" s="59"/>
      <c r="R215" s="59"/>
      <c r="S215" s="59"/>
      <c r="Z215" s="153"/>
      <c r="AA215" s="153"/>
      <c r="AB215" s="153"/>
      <c r="AC215" s="153"/>
      <c r="AD215" s="153"/>
      <c r="AE215" s="59"/>
      <c r="AF215" s="59"/>
      <c r="AG215" s="59"/>
      <c r="AH215" s="59"/>
      <c r="AI215" s="59"/>
      <c r="AJ215" s="59"/>
      <c r="AK215" s="59"/>
      <c r="AL215" s="59"/>
      <c r="AM215" s="59"/>
      <c r="AN215" s="59"/>
      <c r="AO215" s="59"/>
      <c r="AP215" s="59"/>
    </row>
    <row r="216" spans="1:42" s="3" customFormat="1" x14ac:dyDescent="0.3">
      <c r="A216" s="60"/>
      <c r="B216" s="60"/>
      <c r="C216" s="60"/>
      <c r="D216" s="60"/>
      <c r="E216" s="60"/>
      <c r="F216" s="60"/>
      <c r="G216" s="60"/>
      <c r="H216" s="59"/>
      <c r="I216" s="59"/>
      <c r="J216" s="59"/>
      <c r="K216" s="59"/>
      <c r="L216" s="59"/>
      <c r="M216" s="59"/>
      <c r="N216" s="59"/>
      <c r="O216" s="59"/>
      <c r="P216" s="59"/>
      <c r="Q216" s="59"/>
      <c r="R216" s="59"/>
      <c r="S216" s="59"/>
      <c r="Z216" s="153"/>
      <c r="AA216" s="153"/>
      <c r="AB216" s="153"/>
      <c r="AC216" s="153"/>
      <c r="AD216" s="153"/>
      <c r="AE216" s="59"/>
      <c r="AF216" s="59"/>
      <c r="AG216" s="59"/>
      <c r="AH216" s="59"/>
      <c r="AI216" s="59"/>
      <c r="AJ216" s="59"/>
      <c r="AK216" s="59"/>
      <c r="AL216" s="59"/>
      <c r="AM216" s="59"/>
      <c r="AN216" s="59"/>
      <c r="AO216" s="59"/>
      <c r="AP216" s="59"/>
    </row>
    <row r="217" spans="1:42" s="3" customFormat="1" x14ac:dyDescent="0.3">
      <c r="A217" s="60"/>
      <c r="B217" s="60"/>
      <c r="C217" s="60"/>
      <c r="D217" s="60"/>
      <c r="E217" s="60"/>
      <c r="F217" s="60"/>
      <c r="G217" s="60"/>
      <c r="H217" s="59"/>
      <c r="I217" s="59"/>
      <c r="J217" s="59"/>
      <c r="K217" s="59"/>
      <c r="L217" s="59"/>
      <c r="M217" s="59"/>
      <c r="N217" s="59"/>
      <c r="O217" s="59"/>
      <c r="P217" s="59"/>
      <c r="Q217" s="59"/>
      <c r="R217" s="59"/>
      <c r="S217" s="59"/>
      <c r="Z217" s="153"/>
      <c r="AA217" s="153"/>
      <c r="AB217" s="153"/>
      <c r="AC217" s="153"/>
      <c r="AD217" s="153"/>
      <c r="AE217" s="59"/>
      <c r="AF217" s="59"/>
      <c r="AG217" s="59"/>
      <c r="AH217" s="59"/>
      <c r="AI217" s="59"/>
      <c r="AJ217" s="59"/>
      <c r="AK217" s="59"/>
      <c r="AL217" s="59"/>
      <c r="AM217" s="59"/>
      <c r="AN217" s="59"/>
      <c r="AO217" s="59"/>
      <c r="AP217" s="59"/>
    </row>
    <row r="218" spans="1:42" s="3" customFormat="1" x14ac:dyDescent="0.3">
      <c r="A218" s="60"/>
      <c r="B218" s="60"/>
      <c r="C218" s="60"/>
      <c r="D218" s="60"/>
      <c r="E218" s="60"/>
      <c r="F218" s="60"/>
      <c r="G218" s="60"/>
      <c r="H218" s="59"/>
      <c r="I218" s="59"/>
      <c r="J218" s="59"/>
      <c r="K218" s="59"/>
      <c r="L218" s="59"/>
      <c r="M218" s="59"/>
      <c r="N218" s="59"/>
      <c r="O218" s="59"/>
      <c r="P218" s="59"/>
      <c r="Q218" s="59"/>
      <c r="R218" s="59"/>
      <c r="S218" s="59"/>
      <c r="Z218" s="153"/>
      <c r="AA218" s="153"/>
      <c r="AB218" s="153"/>
      <c r="AC218" s="153"/>
      <c r="AD218" s="153"/>
      <c r="AE218" s="59"/>
      <c r="AF218" s="59"/>
      <c r="AG218" s="59"/>
      <c r="AH218" s="59"/>
      <c r="AI218" s="59"/>
      <c r="AJ218" s="59"/>
      <c r="AK218" s="59"/>
      <c r="AL218" s="59"/>
      <c r="AM218" s="59"/>
      <c r="AN218" s="59"/>
      <c r="AO218" s="59"/>
      <c r="AP218" s="59"/>
    </row>
    <row r="219" spans="1:42" s="3" customFormat="1" x14ac:dyDescent="0.3">
      <c r="A219" s="60"/>
      <c r="B219" s="60"/>
      <c r="C219" s="60"/>
      <c r="D219" s="60"/>
      <c r="E219" s="60"/>
      <c r="F219" s="60"/>
      <c r="G219" s="60"/>
      <c r="H219" s="59"/>
      <c r="I219" s="59"/>
      <c r="J219" s="59"/>
      <c r="K219" s="59"/>
      <c r="L219" s="59"/>
      <c r="M219" s="59"/>
      <c r="N219" s="59"/>
      <c r="O219" s="59"/>
      <c r="P219" s="59"/>
      <c r="Q219" s="59"/>
      <c r="R219" s="59"/>
      <c r="S219" s="59"/>
      <c r="Z219" s="153"/>
      <c r="AA219" s="153"/>
      <c r="AB219" s="153"/>
      <c r="AC219" s="153"/>
      <c r="AD219" s="153"/>
      <c r="AE219" s="59"/>
      <c r="AF219" s="59"/>
      <c r="AG219" s="59"/>
      <c r="AH219" s="59"/>
      <c r="AI219" s="59"/>
      <c r="AJ219" s="59"/>
      <c r="AK219" s="59"/>
      <c r="AL219" s="59"/>
      <c r="AM219" s="59"/>
      <c r="AN219" s="59"/>
      <c r="AO219" s="59"/>
      <c r="AP219" s="59"/>
    </row>
    <row r="220" spans="1:42" s="3" customFormat="1" x14ac:dyDescent="0.3">
      <c r="A220" s="60"/>
      <c r="B220" s="60"/>
      <c r="C220" s="60"/>
      <c r="D220" s="60"/>
      <c r="E220" s="60"/>
      <c r="F220" s="60"/>
      <c r="G220" s="60"/>
      <c r="H220" s="59"/>
      <c r="I220" s="59"/>
      <c r="J220" s="59"/>
      <c r="K220" s="59"/>
      <c r="L220" s="59"/>
      <c r="M220" s="59"/>
      <c r="N220" s="59"/>
      <c r="O220" s="59"/>
      <c r="P220" s="59"/>
      <c r="Q220" s="59"/>
      <c r="R220" s="59"/>
      <c r="S220" s="59"/>
      <c r="Z220" s="153"/>
      <c r="AA220" s="153"/>
      <c r="AB220" s="153"/>
      <c r="AC220" s="153"/>
      <c r="AD220" s="153"/>
      <c r="AE220" s="59"/>
      <c r="AF220" s="59"/>
      <c r="AG220" s="59"/>
      <c r="AH220" s="59"/>
      <c r="AI220" s="59"/>
      <c r="AJ220" s="59"/>
      <c r="AK220" s="59"/>
      <c r="AL220" s="59"/>
      <c r="AM220" s="59"/>
      <c r="AN220" s="59"/>
      <c r="AO220" s="59"/>
      <c r="AP220" s="59"/>
    </row>
    <row r="221" spans="1:42" s="3" customFormat="1" x14ac:dyDescent="0.3">
      <c r="A221" s="60"/>
      <c r="B221" s="60"/>
      <c r="C221" s="60"/>
      <c r="D221" s="60"/>
      <c r="E221" s="60"/>
      <c r="F221" s="60"/>
      <c r="G221" s="60"/>
      <c r="H221" s="59"/>
      <c r="I221" s="59"/>
      <c r="J221" s="59"/>
      <c r="K221" s="59"/>
      <c r="L221" s="59"/>
      <c r="M221" s="59"/>
      <c r="N221" s="59"/>
      <c r="O221" s="59"/>
      <c r="P221" s="59"/>
      <c r="Q221" s="59"/>
      <c r="R221" s="59"/>
      <c r="S221" s="59"/>
      <c r="Z221" s="153"/>
      <c r="AA221" s="153"/>
      <c r="AB221" s="153"/>
      <c r="AC221" s="153"/>
      <c r="AD221" s="153"/>
      <c r="AE221" s="59"/>
      <c r="AF221" s="59"/>
      <c r="AG221" s="59"/>
      <c r="AH221" s="59"/>
      <c r="AI221" s="59"/>
      <c r="AJ221" s="59"/>
      <c r="AK221" s="59"/>
      <c r="AL221" s="59"/>
      <c r="AM221" s="59"/>
      <c r="AN221" s="59"/>
      <c r="AO221" s="59"/>
      <c r="AP221" s="59"/>
    </row>
    <row r="222" spans="1:42" s="3" customFormat="1" x14ac:dyDescent="0.3">
      <c r="A222" s="60"/>
      <c r="B222" s="60"/>
      <c r="C222" s="60"/>
      <c r="D222" s="60"/>
      <c r="E222" s="60"/>
      <c r="F222" s="60"/>
      <c r="G222" s="60"/>
      <c r="H222" s="59"/>
      <c r="I222" s="59"/>
      <c r="J222" s="59"/>
      <c r="K222" s="59"/>
      <c r="L222" s="59"/>
      <c r="M222" s="59"/>
      <c r="N222" s="59"/>
      <c r="O222" s="59"/>
      <c r="P222" s="59"/>
      <c r="Q222" s="59"/>
      <c r="R222" s="59"/>
      <c r="S222" s="59"/>
      <c r="Z222" s="153"/>
      <c r="AA222" s="153"/>
      <c r="AB222" s="153"/>
      <c r="AC222" s="153"/>
      <c r="AD222" s="153"/>
      <c r="AE222" s="59"/>
      <c r="AF222" s="59"/>
      <c r="AG222" s="59"/>
      <c r="AH222" s="59"/>
      <c r="AI222" s="59"/>
      <c r="AJ222" s="59"/>
      <c r="AK222" s="59"/>
      <c r="AL222" s="59"/>
      <c r="AM222" s="59"/>
      <c r="AN222" s="59"/>
      <c r="AO222" s="59"/>
      <c r="AP222" s="59"/>
    </row>
    <row r="223" spans="1:42" s="3" customFormat="1" x14ac:dyDescent="0.3">
      <c r="A223" s="60"/>
      <c r="B223" s="60"/>
      <c r="C223" s="60"/>
      <c r="D223" s="60"/>
      <c r="E223" s="60"/>
      <c r="F223" s="60"/>
      <c r="G223" s="60"/>
      <c r="H223" s="59"/>
      <c r="I223" s="59"/>
      <c r="J223" s="59"/>
      <c r="K223" s="59"/>
      <c r="L223" s="59"/>
      <c r="M223" s="59"/>
      <c r="N223" s="59"/>
      <c r="O223" s="59"/>
      <c r="P223" s="59"/>
      <c r="Q223" s="59"/>
      <c r="R223" s="59"/>
      <c r="S223" s="59"/>
      <c r="Z223" s="153"/>
      <c r="AA223" s="153"/>
      <c r="AB223" s="153"/>
      <c r="AC223" s="153"/>
      <c r="AD223" s="153"/>
      <c r="AE223" s="59"/>
      <c r="AF223" s="59"/>
      <c r="AG223" s="59"/>
      <c r="AH223" s="59"/>
      <c r="AI223" s="59"/>
      <c r="AJ223" s="59"/>
      <c r="AK223" s="59"/>
      <c r="AL223" s="59"/>
      <c r="AM223" s="59"/>
      <c r="AN223" s="59"/>
      <c r="AO223" s="59"/>
      <c r="AP223" s="59"/>
    </row>
    <row r="224" spans="1:42" s="3" customFormat="1" x14ac:dyDescent="0.3">
      <c r="A224" s="60"/>
      <c r="B224" s="60"/>
      <c r="C224" s="60"/>
      <c r="D224" s="60"/>
      <c r="E224" s="60"/>
      <c r="F224" s="60"/>
      <c r="G224" s="60"/>
      <c r="H224" s="59"/>
      <c r="I224" s="59"/>
      <c r="J224" s="59"/>
      <c r="K224" s="59"/>
      <c r="L224" s="59"/>
      <c r="M224" s="59"/>
      <c r="N224" s="59"/>
      <c r="O224" s="59"/>
      <c r="P224" s="59"/>
      <c r="Q224" s="59"/>
      <c r="R224" s="59"/>
      <c r="S224" s="59"/>
      <c r="Z224" s="153"/>
      <c r="AA224" s="153"/>
      <c r="AB224" s="153"/>
      <c r="AC224" s="153"/>
      <c r="AD224" s="153"/>
      <c r="AE224" s="59"/>
      <c r="AF224" s="59"/>
      <c r="AG224" s="59"/>
      <c r="AH224" s="59"/>
      <c r="AI224" s="59"/>
      <c r="AJ224" s="59"/>
      <c r="AK224" s="59"/>
      <c r="AL224" s="59"/>
      <c r="AM224" s="59"/>
      <c r="AN224" s="59"/>
      <c r="AO224" s="59"/>
      <c r="AP224" s="59"/>
    </row>
    <row r="225" spans="1:42" s="3" customFormat="1" x14ac:dyDescent="0.3">
      <c r="A225" s="60"/>
      <c r="B225" s="60"/>
      <c r="C225" s="60"/>
      <c r="D225" s="60"/>
      <c r="E225" s="60"/>
      <c r="F225" s="60"/>
      <c r="G225" s="60"/>
      <c r="H225" s="59"/>
      <c r="I225" s="59"/>
      <c r="J225" s="59"/>
      <c r="K225" s="59"/>
      <c r="L225" s="59"/>
      <c r="M225" s="59"/>
      <c r="N225" s="59"/>
      <c r="O225" s="59"/>
      <c r="P225" s="59"/>
      <c r="Q225" s="59"/>
      <c r="R225" s="59"/>
      <c r="S225" s="59"/>
      <c r="Z225" s="153"/>
      <c r="AA225" s="153"/>
      <c r="AB225" s="153"/>
      <c r="AC225" s="153"/>
      <c r="AD225" s="153"/>
      <c r="AE225" s="59"/>
      <c r="AF225" s="59"/>
      <c r="AG225" s="59"/>
      <c r="AH225" s="59"/>
      <c r="AI225" s="59"/>
      <c r="AJ225" s="59"/>
      <c r="AK225" s="59"/>
      <c r="AL225" s="59"/>
      <c r="AM225" s="59"/>
      <c r="AN225" s="59"/>
      <c r="AO225" s="59"/>
      <c r="AP225" s="59"/>
    </row>
    <row r="226" spans="1:42" s="3" customFormat="1" x14ac:dyDescent="0.3">
      <c r="A226" s="60"/>
      <c r="B226" s="60"/>
      <c r="C226" s="60"/>
      <c r="D226" s="60"/>
      <c r="E226" s="60"/>
      <c r="F226" s="60"/>
      <c r="G226" s="60"/>
      <c r="H226" s="59"/>
      <c r="I226" s="59"/>
      <c r="J226" s="59"/>
      <c r="K226" s="59"/>
      <c r="L226" s="59"/>
      <c r="M226" s="59"/>
      <c r="N226" s="59"/>
      <c r="O226" s="59"/>
      <c r="P226" s="59"/>
      <c r="Q226" s="59"/>
      <c r="R226" s="59"/>
      <c r="S226" s="59"/>
      <c r="Z226" s="153"/>
      <c r="AA226" s="153"/>
      <c r="AB226" s="153"/>
      <c r="AC226" s="153"/>
      <c r="AD226" s="153"/>
      <c r="AE226" s="59"/>
      <c r="AF226" s="59"/>
      <c r="AG226" s="59"/>
      <c r="AH226" s="59"/>
      <c r="AI226" s="59"/>
      <c r="AJ226" s="59"/>
      <c r="AK226" s="59"/>
      <c r="AL226" s="59"/>
      <c r="AM226" s="59"/>
      <c r="AN226" s="59"/>
      <c r="AO226" s="59"/>
      <c r="AP226" s="59"/>
    </row>
    <row r="227" spans="1:42" s="3" customFormat="1" x14ac:dyDescent="0.3">
      <c r="A227" s="60"/>
      <c r="B227" s="60"/>
      <c r="C227" s="60"/>
      <c r="D227" s="60"/>
      <c r="E227" s="60"/>
      <c r="F227" s="60"/>
      <c r="G227" s="60"/>
      <c r="H227" s="59"/>
      <c r="I227" s="59"/>
      <c r="J227" s="59"/>
      <c r="K227" s="59"/>
      <c r="L227" s="59"/>
      <c r="M227" s="59"/>
      <c r="N227" s="59"/>
      <c r="O227" s="59"/>
      <c r="P227" s="59"/>
      <c r="Q227" s="59"/>
      <c r="R227" s="59"/>
      <c r="S227" s="59"/>
      <c r="Z227" s="153"/>
      <c r="AA227" s="153"/>
      <c r="AB227" s="153"/>
      <c r="AC227" s="153"/>
      <c r="AD227" s="153"/>
      <c r="AE227" s="59"/>
      <c r="AF227" s="59"/>
      <c r="AG227" s="59"/>
      <c r="AH227" s="59"/>
      <c r="AI227" s="59"/>
      <c r="AJ227" s="59"/>
      <c r="AK227" s="59"/>
      <c r="AL227" s="59"/>
      <c r="AM227" s="59"/>
      <c r="AN227" s="59"/>
      <c r="AO227" s="59"/>
      <c r="AP227" s="59"/>
    </row>
    <row r="228" spans="1:42" s="3" customFormat="1" x14ac:dyDescent="0.3">
      <c r="A228" s="60"/>
      <c r="B228" s="60"/>
      <c r="C228" s="60"/>
      <c r="D228" s="60"/>
      <c r="E228" s="60"/>
      <c r="F228" s="60"/>
      <c r="G228" s="60"/>
      <c r="H228" s="59"/>
      <c r="I228" s="59"/>
      <c r="J228" s="59"/>
      <c r="K228" s="59"/>
      <c r="L228" s="59"/>
      <c r="M228" s="59"/>
      <c r="N228" s="59"/>
      <c r="O228" s="59"/>
      <c r="P228" s="59"/>
      <c r="Q228" s="59"/>
      <c r="R228" s="59"/>
      <c r="S228" s="59"/>
      <c r="Z228" s="153"/>
      <c r="AA228" s="153"/>
      <c r="AB228" s="153"/>
      <c r="AC228" s="153"/>
      <c r="AD228" s="153"/>
      <c r="AE228" s="59"/>
      <c r="AF228" s="59"/>
      <c r="AG228" s="59"/>
      <c r="AH228" s="59"/>
      <c r="AI228" s="59"/>
      <c r="AJ228" s="59"/>
      <c r="AK228" s="59"/>
      <c r="AL228" s="59"/>
      <c r="AM228" s="59"/>
      <c r="AN228" s="59"/>
      <c r="AO228" s="59"/>
      <c r="AP228" s="59"/>
    </row>
    <row r="229" spans="1:42" s="3" customFormat="1" x14ac:dyDescent="0.3">
      <c r="A229" s="60"/>
      <c r="B229" s="60"/>
      <c r="C229" s="60"/>
      <c r="D229" s="60"/>
      <c r="E229" s="60"/>
      <c r="F229" s="60"/>
      <c r="G229" s="60"/>
      <c r="H229" s="59"/>
      <c r="I229" s="59"/>
      <c r="J229" s="59"/>
      <c r="K229" s="59"/>
      <c r="L229" s="59"/>
      <c r="M229" s="59"/>
      <c r="N229" s="59"/>
      <c r="O229" s="59"/>
      <c r="P229" s="59"/>
      <c r="Q229" s="59"/>
      <c r="R229" s="59"/>
      <c r="S229" s="59"/>
      <c r="Z229" s="153"/>
      <c r="AA229" s="153"/>
      <c r="AB229" s="153"/>
      <c r="AC229" s="153"/>
      <c r="AD229" s="153"/>
      <c r="AE229" s="59"/>
      <c r="AF229" s="59"/>
      <c r="AG229" s="59"/>
      <c r="AH229" s="59"/>
      <c r="AI229" s="59"/>
      <c r="AJ229" s="59"/>
      <c r="AK229" s="59"/>
      <c r="AL229" s="59"/>
      <c r="AM229" s="59"/>
      <c r="AN229" s="59"/>
      <c r="AO229" s="59"/>
      <c r="AP229" s="59"/>
    </row>
    <row r="230" spans="1:42" s="3" customFormat="1" x14ac:dyDescent="0.3">
      <c r="A230" s="60"/>
      <c r="B230" s="60"/>
      <c r="C230" s="60"/>
      <c r="D230" s="60"/>
      <c r="E230" s="60"/>
      <c r="F230" s="60"/>
      <c r="G230" s="60"/>
      <c r="H230" s="59"/>
      <c r="I230" s="59"/>
      <c r="J230" s="59"/>
      <c r="K230" s="59"/>
      <c r="L230" s="59"/>
      <c r="M230" s="59"/>
      <c r="N230" s="59"/>
      <c r="O230" s="59"/>
      <c r="P230" s="59"/>
      <c r="Q230" s="59"/>
      <c r="R230" s="59"/>
      <c r="S230" s="59"/>
      <c r="Z230" s="153"/>
      <c r="AA230" s="153"/>
      <c r="AB230" s="153"/>
      <c r="AC230" s="153"/>
      <c r="AD230" s="153"/>
      <c r="AE230" s="59"/>
      <c r="AF230" s="59"/>
      <c r="AG230" s="59"/>
      <c r="AH230" s="59"/>
      <c r="AI230" s="59"/>
      <c r="AJ230" s="59"/>
      <c r="AK230" s="59"/>
      <c r="AL230" s="59"/>
      <c r="AM230" s="59"/>
      <c r="AN230" s="59"/>
      <c r="AO230" s="59"/>
      <c r="AP230" s="59"/>
    </row>
    <row r="231" spans="1:42" s="3" customFormat="1" x14ac:dyDescent="0.3">
      <c r="A231" s="60"/>
      <c r="B231" s="60"/>
      <c r="C231" s="60"/>
      <c r="D231" s="60"/>
      <c r="E231" s="60"/>
      <c r="F231" s="60"/>
      <c r="G231" s="60"/>
      <c r="H231" s="59"/>
      <c r="I231" s="59"/>
      <c r="J231" s="59"/>
      <c r="K231" s="59"/>
      <c r="L231" s="59"/>
      <c r="M231" s="59"/>
      <c r="N231" s="59"/>
      <c r="O231" s="59"/>
      <c r="P231" s="59"/>
      <c r="Q231" s="59"/>
      <c r="R231" s="59"/>
      <c r="S231" s="59"/>
      <c r="Z231" s="153"/>
      <c r="AA231" s="153"/>
      <c r="AB231" s="153"/>
      <c r="AC231" s="153"/>
      <c r="AD231" s="153"/>
      <c r="AE231" s="59"/>
      <c r="AF231" s="59"/>
      <c r="AG231" s="59"/>
      <c r="AH231" s="59"/>
      <c r="AI231" s="59"/>
      <c r="AJ231" s="59"/>
      <c r="AK231" s="59"/>
      <c r="AL231" s="59"/>
      <c r="AM231" s="59"/>
      <c r="AN231" s="59"/>
      <c r="AO231" s="59"/>
      <c r="AP231" s="59"/>
    </row>
    <row r="232" spans="1:42" s="3" customFormat="1" x14ac:dyDescent="0.3">
      <c r="A232" s="60"/>
      <c r="B232" s="60"/>
      <c r="C232" s="60"/>
      <c r="D232" s="60"/>
      <c r="E232" s="60"/>
      <c r="F232" s="60"/>
      <c r="G232" s="60"/>
      <c r="H232" s="59"/>
      <c r="I232" s="59"/>
      <c r="J232" s="59"/>
      <c r="K232" s="59"/>
      <c r="L232" s="59"/>
      <c r="M232" s="59"/>
      <c r="N232" s="59"/>
      <c r="O232" s="59"/>
      <c r="P232" s="59"/>
      <c r="Q232" s="59"/>
      <c r="R232" s="59"/>
      <c r="S232" s="59"/>
      <c r="Z232" s="153"/>
      <c r="AA232" s="153"/>
      <c r="AB232" s="153"/>
      <c r="AC232" s="153"/>
      <c r="AD232" s="153"/>
      <c r="AE232" s="59"/>
      <c r="AF232" s="59"/>
      <c r="AG232" s="59"/>
      <c r="AH232" s="59"/>
      <c r="AI232" s="59"/>
      <c r="AJ232" s="59"/>
      <c r="AK232" s="59"/>
      <c r="AL232" s="59"/>
      <c r="AM232" s="59"/>
      <c r="AN232" s="59"/>
      <c r="AO232" s="59"/>
      <c r="AP232" s="59"/>
    </row>
    <row r="233" spans="1:42" s="3" customFormat="1" x14ac:dyDescent="0.3">
      <c r="A233" s="60"/>
      <c r="B233" s="60"/>
      <c r="C233" s="60"/>
      <c r="D233" s="60"/>
      <c r="E233" s="60"/>
      <c r="F233" s="60"/>
      <c r="G233" s="60"/>
      <c r="H233" s="59"/>
      <c r="I233" s="59"/>
      <c r="J233" s="59"/>
      <c r="K233" s="59"/>
      <c r="L233" s="59"/>
      <c r="M233" s="59"/>
      <c r="N233" s="59"/>
      <c r="O233" s="59"/>
      <c r="P233" s="59"/>
      <c r="Q233" s="59"/>
      <c r="R233" s="59"/>
      <c r="S233" s="59"/>
      <c r="Z233" s="153"/>
      <c r="AA233" s="153"/>
      <c r="AB233" s="153"/>
      <c r="AC233" s="153"/>
      <c r="AD233" s="153"/>
      <c r="AE233" s="59"/>
      <c r="AF233" s="59"/>
      <c r="AG233" s="59"/>
      <c r="AH233" s="59"/>
      <c r="AI233" s="59"/>
      <c r="AJ233" s="59"/>
      <c r="AK233" s="59"/>
      <c r="AL233" s="59"/>
      <c r="AM233" s="59"/>
      <c r="AN233" s="59"/>
      <c r="AO233" s="59"/>
      <c r="AP233" s="59"/>
    </row>
    <row r="234" spans="1:42" s="3" customFormat="1" x14ac:dyDescent="0.3">
      <c r="A234" s="60"/>
      <c r="B234" s="60"/>
      <c r="C234" s="60"/>
      <c r="D234" s="60"/>
      <c r="E234" s="60"/>
      <c r="F234" s="60"/>
      <c r="G234" s="60"/>
      <c r="H234" s="59"/>
      <c r="I234" s="59"/>
      <c r="J234" s="59"/>
      <c r="K234" s="59"/>
      <c r="L234" s="59"/>
      <c r="M234" s="59"/>
      <c r="N234" s="59"/>
      <c r="O234" s="59"/>
      <c r="P234" s="59"/>
      <c r="Q234" s="59"/>
      <c r="R234" s="59"/>
      <c r="S234" s="59"/>
      <c r="Z234" s="153"/>
      <c r="AA234" s="153"/>
      <c r="AB234" s="153"/>
      <c r="AC234" s="153"/>
      <c r="AD234" s="153"/>
      <c r="AE234" s="59"/>
      <c r="AF234" s="59"/>
      <c r="AG234" s="59"/>
      <c r="AH234" s="59"/>
      <c r="AI234" s="59"/>
      <c r="AJ234" s="59"/>
      <c r="AK234" s="59"/>
      <c r="AL234" s="59"/>
      <c r="AM234" s="59"/>
      <c r="AN234" s="59"/>
      <c r="AO234" s="59"/>
      <c r="AP234" s="59"/>
    </row>
    <row r="235" spans="1:42" s="3" customFormat="1" x14ac:dyDescent="0.3">
      <c r="A235" s="60"/>
      <c r="B235" s="60"/>
      <c r="C235" s="60"/>
      <c r="D235" s="60"/>
      <c r="E235" s="60"/>
      <c r="F235" s="60"/>
      <c r="G235" s="60"/>
      <c r="H235" s="59"/>
      <c r="I235" s="59"/>
      <c r="J235" s="59"/>
      <c r="K235" s="59"/>
      <c r="L235" s="59"/>
      <c r="M235" s="59"/>
      <c r="N235" s="59"/>
      <c r="O235" s="59"/>
      <c r="P235" s="59"/>
      <c r="Q235" s="59"/>
      <c r="R235" s="59"/>
      <c r="S235" s="59"/>
      <c r="Z235" s="153"/>
      <c r="AA235" s="153"/>
      <c r="AB235" s="153"/>
      <c r="AC235" s="153"/>
      <c r="AD235" s="153"/>
      <c r="AE235" s="59"/>
      <c r="AF235" s="59"/>
      <c r="AG235" s="59"/>
      <c r="AH235" s="59"/>
      <c r="AI235" s="59"/>
      <c r="AJ235" s="59"/>
      <c r="AK235" s="59"/>
      <c r="AL235" s="59"/>
      <c r="AM235" s="59"/>
      <c r="AN235" s="59"/>
      <c r="AO235" s="59"/>
      <c r="AP235" s="59"/>
    </row>
    <row r="236" spans="1:42" s="3" customFormat="1" x14ac:dyDescent="0.3">
      <c r="A236" s="60"/>
      <c r="B236" s="60"/>
      <c r="C236" s="60"/>
      <c r="D236" s="60"/>
      <c r="E236" s="60"/>
      <c r="F236" s="60"/>
      <c r="G236" s="60"/>
      <c r="H236" s="59"/>
      <c r="I236" s="59"/>
      <c r="J236" s="59"/>
      <c r="K236" s="59"/>
      <c r="L236" s="59"/>
      <c r="M236" s="59"/>
      <c r="N236" s="59"/>
      <c r="O236" s="59"/>
      <c r="P236" s="59"/>
      <c r="Q236" s="59"/>
      <c r="R236" s="59"/>
      <c r="S236" s="59"/>
      <c r="Z236" s="153"/>
      <c r="AA236" s="153"/>
      <c r="AB236" s="153"/>
      <c r="AC236" s="153"/>
      <c r="AD236" s="153"/>
      <c r="AE236" s="59"/>
      <c r="AF236" s="59"/>
      <c r="AG236" s="59"/>
      <c r="AH236" s="59"/>
      <c r="AI236" s="59"/>
      <c r="AJ236" s="59"/>
      <c r="AK236" s="59"/>
      <c r="AL236" s="59"/>
      <c r="AM236" s="59"/>
      <c r="AN236" s="59"/>
      <c r="AO236" s="59"/>
      <c r="AP236" s="59"/>
    </row>
    <row r="237" spans="1:42" s="3" customFormat="1" x14ac:dyDescent="0.3">
      <c r="A237" s="60"/>
      <c r="B237" s="60"/>
      <c r="C237" s="60"/>
      <c r="D237" s="60"/>
      <c r="E237" s="60"/>
      <c r="F237" s="60"/>
      <c r="G237" s="60"/>
      <c r="H237" s="59"/>
      <c r="I237" s="59"/>
      <c r="J237" s="59"/>
      <c r="K237" s="59"/>
      <c r="L237" s="59"/>
      <c r="M237" s="59"/>
      <c r="N237" s="59"/>
      <c r="O237" s="59"/>
      <c r="P237" s="59"/>
      <c r="Q237" s="59"/>
      <c r="R237" s="59"/>
      <c r="S237" s="59"/>
      <c r="Z237" s="153"/>
      <c r="AA237" s="153"/>
      <c r="AB237" s="153"/>
      <c r="AC237" s="153"/>
      <c r="AD237" s="153"/>
      <c r="AE237" s="59"/>
      <c r="AF237" s="59"/>
      <c r="AG237" s="59"/>
      <c r="AH237" s="59"/>
      <c r="AI237" s="59"/>
      <c r="AJ237" s="59"/>
      <c r="AK237" s="59"/>
      <c r="AL237" s="59"/>
      <c r="AM237" s="59"/>
      <c r="AN237" s="59"/>
      <c r="AO237" s="59"/>
      <c r="AP237" s="59"/>
    </row>
    <row r="238" spans="1:42" s="3" customFormat="1" x14ac:dyDescent="0.3">
      <c r="A238" s="60"/>
      <c r="B238" s="60"/>
      <c r="C238" s="60"/>
      <c r="D238" s="60"/>
      <c r="E238" s="60"/>
      <c r="F238" s="60"/>
      <c r="G238" s="60"/>
      <c r="H238" s="59"/>
      <c r="I238" s="59"/>
      <c r="J238" s="59"/>
      <c r="K238" s="59"/>
      <c r="L238" s="59"/>
      <c r="M238" s="59"/>
      <c r="N238" s="59"/>
      <c r="O238" s="59"/>
      <c r="P238" s="59"/>
      <c r="Q238" s="59"/>
      <c r="R238" s="59"/>
      <c r="S238" s="59"/>
      <c r="Z238" s="153"/>
      <c r="AA238" s="153"/>
      <c r="AB238" s="153"/>
      <c r="AC238" s="153"/>
      <c r="AD238" s="153"/>
      <c r="AE238" s="59"/>
      <c r="AF238" s="59"/>
      <c r="AG238" s="59"/>
      <c r="AH238" s="59"/>
      <c r="AI238" s="59"/>
      <c r="AJ238" s="59"/>
      <c r="AK238" s="59"/>
      <c r="AL238" s="59"/>
      <c r="AM238" s="59"/>
      <c r="AN238" s="59"/>
      <c r="AO238" s="59"/>
      <c r="AP238" s="59"/>
    </row>
    <row r="239" spans="1:42" s="3" customFormat="1" x14ac:dyDescent="0.3">
      <c r="A239" s="60"/>
      <c r="B239" s="60"/>
      <c r="C239" s="60"/>
      <c r="D239" s="60"/>
      <c r="E239" s="60"/>
      <c r="F239" s="60"/>
      <c r="G239" s="60"/>
      <c r="H239" s="59"/>
      <c r="I239" s="59"/>
      <c r="J239" s="59"/>
      <c r="K239" s="59"/>
      <c r="L239" s="59"/>
      <c r="M239" s="59"/>
      <c r="N239" s="59"/>
      <c r="O239" s="59"/>
      <c r="P239" s="59"/>
      <c r="Q239" s="59"/>
      <c r="R239" s="59"/>
      <c r="S239" s="59"/>
      <c r="Z239" s="153"/>
      <c r="AA239" s="153"/>
      <c r="AB239" s="153"/>
      <c r="AC239" s="153"/>
      <c r="AD239" s="153"/>
      <c r="AE239" s="59"/>
      <c r="AF239" s="59"/>
      <c r="AG239" s="59"/>
      <c r="AH239" s="59"/>
      <c r="AI239" s="59"/>
      <c r="AJ239" s="59"/>
      <c r="AK239" s="59"/>
      <c r="AL239" s="59"/>
      <c r="AM239" s="59"/>
      <c r="AN239" s="59"/>
      <c r="AO239" s="59"/>
      <c r="AP239" s="59"/>
    </row>
    <row r="240" spans="1:42" s="3" customFormat="1" x14ac:dyDescent="0.3">
      <c r="A240" s="60"/>
      <c r="B240" s="60"/>
      <c r="C240" s="60"/>
      <c r="D240" s="60"/>
      <c r="E240" s="60"/>
      <c r="F240" s="60"/>
      <c r="G240" s="60"/>
      <c r="H240" s="59"/>
      <c r="I240" s="59"/>
      <c r="J240" s="59"/>
      <c r="K240" s="59"/>
      <c r="L240" s="59"/>
      <c r="M240" s="59"/>
      <c r="N240" s="59"/>
      <c r="O240" s="59"/>
      <c r="P240" s="59"/>
      <c r="Q240" s="59"/>
      <c r="R240" s="59"/>
      <c r="S240" s="59"/>
      <c r="Z240" s="153"/>
      <c r="AA240" s="153"/>
      <c r="AB240" s="153"/>
      <c r="AC240" s="153"/>
      <c r="AD240" s="153"/>
      <c r="AE240" s="59"/>
      <c r="AF240" s="59"/>
      <c r="AG240" s="59"/>
      <c r="AH240" s="59"/>
      <c r="AI240" s="59"/>
      <c r="AJ240" s="59"/>
      <c r="AK240" s="59"/>
      <c r="AL240" s="59"/>
      <c r="AM240" s="59"/>
      <c r="AN240" s="59"/>
      <c r="AO240" s="59"/>
      <c r="AP240" s="59"/>
    </row>
    <row r="241" spans="1:42" s="3" customFormat="1" x14ac:dyDescent="0.3">
      <c r="A241" s="60"/>
      <c r="B241" s="60"/>
      <c r="C241" s="60"/>
      <c r="D241" s="60"/>
      <c r="E241" s="60"/>
      <c r="F241" s="60"/>
      <c r="G241" s="60"/>
      <c r="H241" s="59"/>
      <c r="I241" s="59"/>
      <c r="J241" s="59"/>
      <c r="K241" s="59"/>
      <c r="L241" s="59"/>
      <c r="M241" s="59"/>
      <c r="N241" s="59"/>
      <c r="O241" s="59"/>
      <c r="P241" s="59"/>
      <c r="Q241" s="59"/>
      <c r="R241" s="59"/>
      <c r="S241" s="59"/>
      <c r="Z241" s="153"/>
      <c r="AA241" s="153"/>
      <c r="AB241" s="153"/>
      <c r="AC241" s="153"/>
      <c r="AD241" s="153"/>
      <c r="AE241" s="59"/>
      <c r="AF241" s="59"/>
      <c r="AG241" s="59"/>
      <c r="AH241" s="59"/>
      <c r="AI241" s="59"/>
      <c r="AJ241" s="59"/>
      <c r="AK241" s="59"/>
      <c r="AL241" s="59"/>
      <c r="AM241" s="59"/>
      <c r="AN241" s="59"/>
      <c r="AO241" s="59"/>
      <c r="AP241" s="59"/>
    </row>
    <row r="242" spans="1:42" s="3" customFormat="1" x14ac:dyDescent="0.3">
      <c r="A242" s="60"/>
      <c r="B242" s="60"/>
      <c r="C242" s="60"/>
      <c r="D242" s="60"/>
      <c r="E242" s="60"/>
      <c r="F242" s="60"/>
      <c r="G242" s="60"/>
      <c r="H242" s="59"/>
      <c r="I242" s="59"/>
      <c r="J242" s="59"/>
      <c r="K242" s="59"/>
      <c r="L242" s="59"/>
      <c r="M242" s="59"/>
      <c r="N242" s="59"/>
      <c r="O242" s="59"/>
      <c r="P242" s="59"/>
      <c r="Q242" s="59"/>
      <c r="R242" s="59"/>
      <c r="S242" s="59"/>
      <c r="Z242" s="153"/>
      <c r="AA242" s="153"/>
      <c r="AB242" s="153"/>
      <c r="AC242" s="153"/>
      <c r="AD242" s="153"/>
      <c r="AE242" s="59"/>
      <c r="AF242" s="59"/>
      <c r="AG242" s="59"/>
      <c r="AH242" s="59"/>
      <c r="AI242" s="59"/>
      <c r="AJ242" s="59"/>
      <c r="AK242" s="59"/>
      <c r="AL242" s="59"/>
      <c r="AM242" s="59"/>
      <c r="AN242" s="59"/>
      <c r="AO242" s="59"/>
      <c r="AP242" s="59"/>
    </row>
    <row r="243" spans="1:42" s="3" customFormat="1" x14ac:dyDescent="0.3">
      <c r="A243" s="60"/>
      <c r="B243" s="60"/>
      <c r="C243" s="60"/>
      <c r="D243" s="60"/>
      <c r="E243" s="60"/>
      <c r="F243" s="60"/>
      <c r="G243" s="60"/>
      <c r="H243" s="59"/>
      <c r="I243" s="59"/>
      <c r="J243" s="59"/>
      <c r="K243" s="59"/>
      <c r="L243" s="59"/>
      <c r="M243" s="59"/>
      <c r="N243" s="59"/>
      <c r="O243" s="59"/>
      <c r="P243" s="59"/>
      <c r="Q243" s="59"/>
      <c r="R243" s="59"/>
      <c r="S243" s="59"/>
      <c r="Z243" s="153"/>
      <c r="AA243" s="153"/>
      <c r="AB243" s="153"/>
      <c r="AC243" s="153"/>
      <c r="AD243" s="153"/>
      <c r="AE243" s="59"/>
      <c r="AF243" s="59"/>
      <c r="AG243" s="59"/>
      <c r="AH243" s="59"/>
      <c r="AI243" s="59"/>
      <c r="AJ243" s="59"/>
      <c r="AK243" s="59"/>
      <c r="AL243" s="59"/>
      <c r="AM243" s="59"/>
      <c r="AN243" s="59"/>
      <c r="AO243" s="59"/>
      <c r="AP243" s="59"/>
    </row>
    <row r="244" spans="1:42" s="3" customFormat="1" x14ac:dyDescent="0.3">
      <c r="A244" s="60"/>
      <c r="B244" s="60"/>
      <c r="C244" s="60"/>
      <c r="D244" s="60"/>
      <c r="E244" s="60"/>
      <c r="F244" s="60"/>
      <c r="G244" s="60"/>
      <c r="H244" s="59"/>
      <c r="I244" s="59"/>
      <c r="J244" s="59"/>
      <c r="K244" s="59"/>
      <c r="L244" s="59"/>
      <c r="M244" s="59"/>
      <c r="N244" s="59"/>
      <c r="O244" s="59"/>
      <c r="P244" s="59"/>
      <c r="Q244" s="59"/>
      <c r="R244" s="59"/>
      <c r="S244" s="59"/>
      <c r="Z244" s="153"/>
      <c r="AA244" s="153"/>
      <c r="AB244" s="153"/>
      <c r="AC244" s="153"/>
      <c r="AD244" s="153"/>
      <c r="AE244" s="59"/>
      <c r="AF244" s="59"/>
      <c r="AG244" s="59"/>
      <c r="AH244" s="59"/>
      <c r="AI244" s="59"/>
      <c r="AJ244" s="59"/>
      <c r="AK244" s="59"/>
      <c r="AL244" s="59"/>
      <c r="AM244" s="59"/>
      <c r="AN244" s="59"/>
      <c r="AO244" s="59"/>
      <c r="AP244" s="59"/>
    </row>
    <row r="245" spans="1:42" s="3" customFormat="1" x14ac:dyDescent="0.3">
      <c r="A245" s="60"/>
      <c r="B245" s="60"/>
      <c r="C245" s="60"/>
      <c r="D245" s="60"/>
      <c r="E245" s="60"/>
      <c r="F245" s="60"/>
      <c r="G245" s="60"/>
      <c r="H245" s="59"/>
      <c r="I245" s="59"/>
      <c r="J245" s="59"/>
      <c r="K245" s="59"/>
      <c r="L245" s="59"/>
      <c r="M245" s="59"/>
      <c r="N245" s="59"/>
      <c r="O245" s="59"/>
      <c r="P245" s="59"/>
      <c r="Q245" s="59"/>
      <c r="R245" s="59"/>
      <c r="S245" s="59"/>
      <c r="Z245" s="153"/>
      <c r="AA245" s="153"/>
      <c r="AB245" s="153"/>
      <c r="AC245" s="153"/>
      <c r="AD245" s="153"/>
      <c r="AE245" s="59"/>
      <c r="AF245" s="59"/>
      <c r="AG245" s="59"/>
      <c r="AH245" s="59"/>
      <c r="AI245" s="59"/>
      <c r="AJ245" s="59"/>
      <c r="AK245" s="59"/>
      <c r="AL245" s="59"/>
      <c r="AM245" s="59"/>
      <c r="AN245" s="59"/>
      <c r="AO245" s="59"/>
      <c r="AP245" s="59"/>
    </row>
    <row r="246" spans="1:42" s="3" customFormat="1" x14ac:dyDescent="0.3">
      <c r="A246" s="60"/>
      <c r="B246" s="60"/>
      <c r="C246" s="60"/>
      <c r="D246" s="60"/>
      <c r="E246" s="60"/>
      <c r="F246" s="60"/>
      <c r="G246" s="60"/>
      <c r="H246" s="59"/>
      <c r="I246" s="59"/>
      <c r="J246" s="59"/>
      <c r="K246" s="59"/>
      <c r="L246" s="59"/>
      <c r="M246" s="59"/>
      <c r="N246" s="59"/>
      <c r="O246" s="59"/>
      <c r="P246" s="59"/>
      <c r="Q246" s="59"/>
      <c r="R246" s="59"/>
      <c r="S246" s="59"/>
      <c r="Z246" s="153"/>
      <c r="AA246" s="153"/>
      <c r="AB246" s="153"/>
      <c r="AC246" s="153"/>
      <c r="AD246" s="153"/>
      <c r="AE246" s="59"/>
      <c r="AF246" s="59"/>
      <c r="AG246" s="59"/>
      <c r="AH246" s="59"/>
      <c r="AI246" s="59"/>
      <c r="AJ246" s="59"/>
      <c r="AK246" s="59"/>
      <c r="AL246" s="59"/>
      <c r="AM246" s="59"/>
      <c r="AN246" s="59"/>
      <c r="AO246" s="59"/>
      <c r="AP246" s="59"/>
    </row>
    <row r="247" spans="1:42" s="3" customFormat="1" x14ac:dyDescent="0.3">
      <c r="A247" s="60"/>
      <c r="B247" s="60"/>
      <c r="C247" s="60"/>
      <c r="D247" s="60"/>
      <c r="E247" s="60"/>
      <c r="F247" s="60"/>
      <c r="G247" s="60"/>
      <c r="H247" s="59"/>
      <c r="I247" s="59"/>
      <c r="J247" s="59"/>
      <c r="K247" s="59"/>
      <c r="L247" s="59"/>
      <c r="M247" s="59"/>
      <c r="N247" s="59"/>
      <c r="O247" s="59"/>
      <c r="P247" s="59"/>
      <c r="Q247" s="59"/>
      <c r="R247" s="59"/>
      <c r="S247" s="59"/>
      <c r="Z247" s="153"/>
      <c r="AA247" s="153"/>
      <c r="AB247" s="153"/>
      <c r="AC247" s="153"/>
      <c r="AD247" s="153"/>
      <c r="AE247" s="59"/>
      <c r="AF247" s="59"/>
      <c r="AG247" s="59"/>
      <c r="AH247" s="59"/>
      <c r="AI247" s="59"/>
      <c r="AJ247" s="59"/>
      <c r="AK247" s="59"/>
      <c r="AL247" s="59"/>
      <c r="AM247" s="59"/>
      <c r="AN247" s="59"/>
      <c r="AO247" s="59"/>
      <c r="AP247" s="59"/>
    </row>
    <row r="248" spans="1:42" s="3" customFormat="1" x14ac:dyDescent="0.3">
      <c r="A248" s="60"/>
      <c r="B248" s="60"/>
      <c r="C248" s="60"/>
      <c r="D248" s="60"/>
      <c r="E248" s="60"/>
      <c r="F248" s="60"/>
      <c r="G248" s="60"/>
      <c r="H248" s="59"/>
      <c r="I248" s="59"/>
      <c r="J248" s="59"/>
      <c r="K248" s="59"/>
      <c r="L248" s="59"/>
      <c r="M248" s="59"/>
      <c r="N248" s="59"/>
      <c r="O248" s="59"/>
      <c r="P248" s="59"/>
      <c r="Q248" s="59"/>
      <c r="R248" s="59"/>
      <c r="S248" s="59"/>
      <c r="Z248" s="153"/>
      <c r="AA248" s="153"/>
      <c r="AB248" s="153"/>
      <c r="AC248" s="153"/>
      <c r="AD248" s="153"/>
      <c r="AE248" s="59"/>
      <c r="AF248" s="59"/>
      <c r="AG248" s="59"/>
      <c r="AH248" s="59"/>
      <c r="AI248" s="59"/>
      <c r="AJ248" s="59"/>
      <c r="AK248" s="59"/>
      <c r="AL248" s="59"/>
      <c r="AM248" s="59"/>
      <c r="AN248" s="59"/>
      <c r="AO248" s="59"/>
      <c r="AP248" s="59"/>
    </row>
    <row r="249" spans="1:42" s="3" customFormat="1" x14ac:dyDescent="0.3">
      <c r="A249" s="60"/>
      <c r="B249" s="60"/>
      <c r="C249" s="60"/>
      <c r="D249" s="60"/>
      <c r="E249" s="60"/>
      <c r="F249" s="60"/>
      <c r="G249" s="60"/>
      <c r="H249" s="59"/>
      <c r="I249" s="59"/>
      <c r="J249" s="59"/>
      <c r="K249" s="59"/>
      <c r="L249" s="59"/>
      <c r="M249" s="59"/>
      <c r="N249" s="59"/>
      <c r="O249" s="59"/>
      <c r="P249" s="59"/>
      <c r="Q249" s="59"/>
      <c r="R249" s="59"/>
      <c r="S249" s="59"/>
      <c r="Z249" s="153"/>
      <c r="AA249" s="153"/>
      <c r="AB249" s="153"/>
      <c r="AC249" s="153"/>
      <c r="AD249" s="153"/>
      <c r="AE249" s="59"/>
      <c r="AF249" s="59"/>
      <c r="AG249" s="59"/>
      <c r="AH249" s="59"/>
      <c r="AI249" s="59"/>
      <c r="AJ249" s="59"/>
      <c r="AK249" s="59"/>
      <c r="AL249" s="59"/>
      <c r="AM249" s="59"/>
      <c r="AN249" s="59"/>
      <c r="AO249" s="59"/>
      <c r="AP249" s="59"/>
    </row>
    <row r="250" spans="1:42" s="3" customFormat="1" x14ac:dyDescent="0.3">
      <c r="A250" s="60"/>
      <c r="B250" s="60"/>
      <c r="C250" s="60"/>
      <c r="D250" s="60"/>
      <c r="E250" s="60"/>
      <c r="F250" s="60"/>
      <c r="G250" s="60"/>
      <c r="H250" s="59"/>
      <c r="I250" s="59"/>
      <c r="J250" s="59"/>
      <c r="K250" s="59"/>
      <c r="L250" s="59"/>
      <c r="M250" s="59"/>
      <c r="N250" s="59"/>
      <c r="O250" s="59"/>
      <c r="P250" s="59"/>
      <c r="Q250" s="59"/>
      <c r="R250" s="59"/>
      <c r="S250" s="59"/>
      <c r="Z250" s="153"/>
      <c r="AA250" s="153"/>
      <c r="AB250" s="153"/>
      <c r="AC250" s="153"/>
      <c r="AD250" s="153"/>
      <c r="AE250" s="59"/>
      <c r="AF250" s="59"/>
      <c r="AG250" s="59"/>
      <c r="AH250" s="59"/>
      <c r="AI250" s="59"/>
      <c r="AJ250" s="59"/>
      <c r="AK250" s="59"/>
      <c r="AL250" s="59"/>
      <c r="AM250" s="59"/>
      <c r="AN250" s="59"/>
      <c r="AO250" s="59"/>
      <c r="AP250" s="59"/>
    </row>
    <row r="251" spans="1:42" s="3" customFormat="1" x14ac:dyDescent="0.3">
      <c r="A251" s="60"/>
      <c r="B251" s="60"/>
      <c r="C251" s="60"/>
      <c r="D251" s="60"/>
      <c r="E251" s="60"/>
      <c r="F251" s="60"/>
      <c r="G251" s="60"/>
      <c r="H251" s="59"/>
      <c r="I251" s="59"/>
      <c r="J251" s="59"/>
      <c r="K251" s="59"/>
      <c r="L251" s="59"/>
      <c r="M251" s="59"/>
      <c r="N251" s="59"/>
      <c r="O251" s="59"/>
      <c r="P251" s="59"/>
      <c r="Q251" s="59"/>
      <c r="R251" s="59"/>
      <c r="S251" s="59"/>
      <c r="Z251" s="153"/>
      <c r="AA251" s="153"/>
      <c r="AB251" s="153"/>
      <c r="AC251" s="153"/>
      <c r="AD251" s="153"/>
      <c r="AE251" s="59"/>
      <c r="AF251" s="59"/>
      <c r="AG251" s="59"/>
      <c r="AH251" s="59"/>
      <c r="AI251" s="59"/>
      <c r="AJ251" s="59"/>
      <c r="AK251" s="59"/>
      <c r="AL251" s="59"/>
      <c r="AM251" s="59"/>
      <c r="AN251" s="59"/>
      <c r="AO251" s="59"/>
      <c r="AP251" s="59"/>
    </row>
    <row r="252" spans="1:42" s="3" customFormat="1" x14ac:dyDescent="0.3">
      <c r="A252" s="60"/>
      <c r="B252" s="60"/>
      <c r="C252" s="60"/>
      <c r="D252" s="60"/>
      <c r="E252" s="60"/>
      <c r="F252" s="60"/>
      <c r="G252" s="60"/>
      <c r="H252" s="59"/>
      <c r="I252" s="59"/>
      <c r="J252" s="59"/>
      <c r="K252" s="59"/>
      <c r="L252" s="59"/>
      <c r="M252" s="59"/>
      <c r="N252" s="59"/>
      <c r="O252" s="59"/>
      <c r="P252" s="59"/>
      <c r="Q252" s="59"/>
      <c r="R252" s="59"/>
      <c r="S252" s="59"/>
      <c r="Z252" s="153"/>
      <c r="AA252" s="153"/>
      <c r="AB252" s="153"/>
      <c r="AC252" s="153"/>
      <c r="AD252" s="153"/>
      <c r="AE252" s="59"/>
      <c r="AF252" s="59"/>
      <c r="AG252" s="59"/>
      <c r="AH252" s="59"/>
      <c r="AI252" s="59"/>
      <c r="AJ252" s="59"/>
      <c r="AK252" s="59"/>
      <c r="AL252" s="59"/>
      <c r="AM252" s="59"/>
      <c r="AN252" s="59"/>
      <c r="AO252" s="59"/>
      <c r="AP252" s="59"/>
    </row>
    <row r="253" spans="1:42" s="3" customFormat="1" x14ac:dyDescent="0.3">
      <c r="A253" s="60"/>
      <c r="B253" s="60"/>
      <c r="C253" s="60"/>
      <c r="D253" s="60"/>
      <c r="E253" s="60"/>
      <c r="F253" s="60"/>
      <c r="G253" s="60"/>
      <c r="H253" s="59"/>
      <c r="I253" s="59"/>
      <c r="J253" s="59"/>
      <c r="K253" s="59"/>
      <c r="L253" s="59"/>
      <c r="M253" s="59"/>
      <c r="N253" s="59"/>
      <c r="O253" s="59"/>
      <c r="P253" s="59"/>
      <c r="Q253" s="59"/>
      <c r="R253" s="59"/>
      <c r="S253" s="59"/>
      <c r="Z253" s="153"/>
      <c r="AA253" s="153"/>
      <c r="AB253" s="153"/>
      <c r="AC253" s="153"/>
      <c r="AD253" s="153"/>
      <c r="AE253" s="59"/>
      <c r="AF253" s="59"/>
      <c r="AG253" s="59"/>
      <c r="AH253" s="59"/>
      <c r="AI253" s="59"/>
      <c r="AJ253" s="59"/>
      <c r="AK253" s="59"/>
      <c r="AL253" s="59"/>
      <c r="AM253" s="59"/>
      <c r="AN253" s="59"/>
      <c r="AO253" s="59"/>
      <c r="AP253" s="59"/>
    </row>
    <row r="254" spans="1:42" s="3" customFormat="1" x14ac:dyDescent="0.3">
      <c r="A254" s="60"/>
      <c r="B254" s="60"/>
      <c r="C254" s="60"/>
      <c r="D254" s="60"/>
      <c r="E254" s="60"/>
      <c r="F254" s="60"/>
      <c r="G254" s="60"/>
      <c r="H254" s="59"/>
      <c r="I254" s="59"/>
      <c r="J254" s="59"/>
      <c r="K254" s="59"/>
      <c r="L254" s="59"/>
      <c r="M254" s="59"/>
      <c r="N254" s="59"/>
      <c r="O254" s="59"/>
      <c r="P254" s="59"/>
      <c r="Q254" s="59"/>
      <c r="R254" s="59"/>
      <c r="S254" s="59"/>
      <c r="Z254" s="153"/>
      <c r="AA254" s="153"/>
      <c r="AB254" s="153"/>
      <c r="AC254" s="153"/>
      <c r="AD254" s="153"/>
      <c r="AE254" s="59"/>
      <c r="AF254" s="59"/>
      <c r="AG254" s="59"/>
      <c r="AH254" s="59"/>
      <c r="AI254" s="59"/>
      <c r="AJ254" s="59"/>
      <c r="AK254" s="59"/>
      <c r="AL254" s="59"/>
      <c r="AM254" s="59"/>
      <c r="AN254" s="59"/>
      <c r="AO254" s="59"/>
      <c r="AP254" s="59"/>
    </row>
    <row r="255" spans="1:42" s="3" customFormat="1" x14ac:dyDescent="0.3">
      <c r="A255" s="60"/>
      <c r="B255" s="60"/>
      <c r="C255" s="60"/>
      <c r="D255" s="60"/>
      <c r="E255" s="60"/>
      <c r="F255" s="60"/>
      <c r="G255" s="60"/>
      <c r="H255" s="59"/>
      <c r="I255" s="59"/>
      <c r="J255" s="59"/>
      <c r="K255" s="59"/>
      <c r="L255" s="59"/>
      <c r="M255" s="59"/>
      <c r="N255" s="59"/>
      <c r="O255" s="59"/>
      <c r="P255" s="59"/>
      <c r="Q255" s="59"/>
      <c r="R255" s="59"/>
      <c r="S255" s="59"/>
      <c r="Z255" s="153"/>
      <c r="AA255" s="153"/>
      <c r="AB255" s="153"/>
      <c r="AC255" s="153"/>
      <c r="AD255" s="153"/>
      <c r="AE255" s="59"/>
      <c r="AF255" s="59"/>
      <c r="AG255" s="59"/>
      <c r="AH255" s="59"/>
      <c r="AI255" s="59"/>
      <c r="AJ255" s="59"/>
      <c r="AK255" s="59"/>
      <c r="AL255" s="59"/>
      <c r="AM255" s="59"/>
      <c r="AN255" s="59"/>
      <c r="AO255" s="59"/>
      <c r="AP255" s="59"/>
    </row>
    <row r="256" spans="1:42" s="3" customFormat="1" x14ac:dyDescent="0.3">
      <c r="A256" s="60"/>
      <c r="B256" s="60"/>
      <c r="C256" s="60"/>
      <c r="D256" s="60"/>
      <c r="E256" s="60"/>
      <c r="F256" s="60"/>
      <c r="G256" s="60"/>
      <c r="H256" s="59"/>
      <c r="I256" s="59"/>
      <c r="J256" s="59"/>
      <c r="K256" s="59"/>
      <c r="L256" s="59"/>
      <c r="M256" s="59"/>
      <c r="N256" s="59"/>
      <c r="O256" s="59"/>
      <c r="P256" s="59"/>
      <c r="Q256" s="59"/>
      <c r="R256" s="59"/>
      <c r="S256" s="59"/>
      <c r="Z256" s="153"/>
      <c r="AA256" s="153"/>
      <c r="AB256" s="153"/>
      <c r="AC256" s="153"/>
      <c r="AD256" s="153"/>
      <c r="AE256" s="59"/>
      <c r="AF256" s="59"/>
      <c r="AG256" s="59"/>
      <c r="AH256" s="59"/>
      <c r="AI256" s="59"/>
      <c r="AJ256" s="59"/>
      <c r="AK256" s="59"/>
      <c r="AL256" s="59"/>
      <c r="AM256" s="59"/>
      <c r="AN256" s="59"/>
      <c r="AO256" s="59"/>
      <c r="AP256" s="59"/>
    </row>
    <row r="257" spans="1:42" s="3" customFormat="1" x14ac:dyDescent="0.3">
      <c r="A257" s="60"/>
      <c r="B257" s="60"/>
      <c r="C257" s="60"/>
      <c r="D257" s="60"/>
      <c r="E257" s="60"/>
      <c r="F257" s="60"/>
      <c r="G257" s="60"/>
      <c r="H257" s="59"/>
      <c r="I257" s="59"/>
      <c r="J257" s="59"/>
      <c r="K257" s="59"/>
      <c r="L257" s="59"/>
      <c r="M257" s="59"/>
      <c r="N257" s="59"/>
      <c r="O257" s="59"/>
      <c r="P257" s="59"/>
      <c r="Q257" s="59"/>
      <c r="R257" s="59"/>
      <c r="S257" s="59"/>
      <c r="Z257" s="153"/>
      <c r="AA257" s="153"/>
      <c r="AB257" s="153"/>
      <c r="AC257" s="153"/>
      <c r="AD257" s="153"/>
      <c r="AE257" s="59"/>
      <c r="AF257" s="59"/>
      <c r="AG257" s="59"/>
      <c r="AH257" s="59"/>
      <c r="AI257" s="59"/>
      <c r="AJ257" s="59"/>
      <c r="AK257" s="59"/>
      <c r="AL257" s="59"/>
      <c r="AM257" s="59"/>
      <c r="AN257" s="59"/>
      <c r="AO257" s="59"/>
      <c r="AP257" s="59"/>
    </row>
    <row r="258" spans="1:42" s="3" customFormat="1" x14ac:dyDescent="0.3">
      <c r="A258" s="60"/>
      <c r="B258" s="60"/>
      <c r="C258" s="60"/>
      <c r="D258" s="60"/>
      <c r="E258" s="60"/>
      <c r="F258" s="60"/>
      <c r="G258" s="60"/>
      <c r="H258" s="59"/>
      <c r="I258" s="59"/>
      <c r="J258" s="59"/>
      <c r="K258" s="59"/>
      <c r="L258" s="59"/>
      <c r="M258" s="59"/>
      <c r="N258" s="59"/>
      <c r="O258" s="59"/>
      <c r="P258" s="59"/>
      <c r="Q258" s="59"/>
      <c r="R258" s="59"/>
      <c r="S258" s="59"/>
      <c r="Z258" s="153"/>
      <c r="AA258" s="153"/>
      <c r="AB258" s="153"/>
      <c r="AC258" s="153"/>
      <c r="AD258" s="153"/>
      <c r="AE258" s="59"/>
      <c r="AF258" s="59"/>
      <c r="AG258" s="59"/>
      <c r="AH258" s="59"/>
      <c r="AI258" s="59"/>
      <c r="AJ258" s="59"/>
      <c r="AK258" s="59"/>
      <c r="AL258" s="59"/>
      <c r="AM258" s="59"/>
      <c r="AN258" s="59"/>
      <c r="AO258" s="59"/>
      <c r="AP258" s="59"/>
    </row>
    <row r="259" spans="1:42" s="3" customFormat="1" x14ac:dyDescent="0.3">
      <c r="A259" s="60"/>
      <c r="B259" s="60"/>
      <c r="C259" s="60"/>
      <c r="D259" s="60"/>
      <c r="E259" s="60"/>
      <c r="F259" s="60"/>
      <c r="G259" s="60"/>
      <c r="H259" s="59"/>
      <c r="I259" s="59"/>
      <c r="J259" s="59"/>
      <c r="K259" s="59"/>
      <c r="L259" s="59"/>
      <c r="M259" s="59"/>
      <c r="N259" s="59"/>
      <c r="O259" s="59"/>
      <c r="P259" s="59"/>
      <c r="Q259" s="59"/>
      <c r="R259" s="59"/>
      <c r="S259" s="59"/>
      <c r="Z259" s="153"/>
      <c r="AA259" s="153"/>
      <c r="AB259" s="153"/>
      <c r="AC259" s="153"/>
      <c r="AD259" s="153"/>
      <c r="AE259" s="59"/>
      <c r="AF259" s="59"/>
      <c r="AG259" s="59"/>
      <c r="AH259" s="59"/>
      <c r="AI259" s="59"/>
      <c r="AJ259" s="59"/>
      <c r="AK259" s="59"/>
      <c r="AL259" s="59"/>
      <c r="AM259" s="59"/>
      <c r="AN259" s="59"/>
      <c r="AO259" s="59"/>
      <c r="AP259" s="59"/>
    </row>
    <row r="260" spans="1:42" s="3" customFormat="1" x14ac:dyDescent="0.3">
      <c r="A260" s="60"/>
      <c r="B260" s="60"/>
      <c r="C260" s="60"/>
      <c r="D260" s="60"/>
      <c r="E260" s="60"/>
      <c r="F260" s="60"/>
      <c r="G260" s="60"/>
      <c r="H260" s="59"/>
      <c r="I260" s="59"/>
      <c r="J260" s="59"/>
      <c r="K260" s="59"/>
      <c r="L260" s="59"/>
      <c r="M260" s="59"/>
      <c r="N260" s="59"/>
      <c r="O260" s="59"/>
      <c r="P260" s="59"/>
      <c r="Q260" s="59"/>
      <c r="R260" s="59"/>
      <c r="S260" s="59"/>
      <c r="Z260" s="153"/>
      <c r="AA260" s="153"/>
      <c r="AB260" s="153"/>
      <c r="AC260" s="153"/>
      <c r="AD260" s="153"/>
      <c r="AE260" s="59"/>
      <c r="AF260" s="59"/>
      <c r="AG260" s="59"/>
      <c r="AH260" s="59"/>
      <c r="AI260" s="59"/>
      <c r="AJ260" s="59"/>
      <c r="AK260" s="59"/>
      <c r="AL260" s="59"/>
      <c r="AM260" s="59"/>
      <c r="AN260" s="59"/>
      <c r="AO260" s="59"/>
      <c r="AP260" s="59"/>
    </row>
    <row r="261" spans="1:42" s="3" customFormat="1" x14ac:dyDescent="0.3">
      <c r="A261" s="60"/>
      <c r="B261" s="60"/>
      <c r="C261" s="60"/>
      <c r="D261" s="60"/>
      <c r="E261" s="60"/>
      <c r="F261" s="60"/>
      <c r="G261" s="60"/>
      <c r="H261" s="59"/>
      <c r="I261" s="59"/>
      <c r="J261" s="59"/>
      <c r="K261" s="59"/>
      <c r="L261" s="59"/>
      <c r="M261" s="59"/>
      <c r="N261" s="59"/>
      <c r="O261" s="59"/>
      <c r="P261" s="59"/>
      <c r="Q261" s="59"/>
      <c r="R261" s="59"/>
      <c r="S261" s="59"/>
      <c r="Z261" s="153"/>
      <c r="AA261" s="153"/>
      <c r="AB261" s="153"/>
      <c r="AC261" s="153"/>
      <c r="AD261" s="153"/>
      <c r="AE261" s="59"/>
      <c r="AF261" s="59"/>
      <c r="AG261" s="59"/>
      <c r="AH261" s="59"/>
      <c r="AI261" s="59"/>
      <c r="AJ261" s="59"/>
      <c r="AK261" s="59"/>
      <c r="AL261" s="59"/>
      <c r="AM261" s="59"/>
      <c r="AN261" s="59"/>
      <c r="AO261" s="59"/>
      <c r="AP261" s="59"/>
    </row>
    <row r="262" spans="1:42" s="3" customFormat="1" x14ac:dyDescent="0.3">
      <c r="A262" s="60"/>
      <c r="B262" s="60"/>
      <c r="C262" s="60"/>
      <c r="D262" s="60"/>
      <c r="E262" s="60"/>
      <c r="F262" s="60"/>
      <c r="G262" s="60"/>
      <c r="H262" s="59"/>
      <c r="I262" s="59"/>
      <c r="J262" s="59"/>
      <c r="K262" s="59"/>
      <c r="L262" s="59"/>
      <c r="M262" s="59"/>
      <c r="N262" s="59"/>
      <c r="O262" s="59"/>
      <c r="P262" s="59"/>
      <c r="Q262" s="59"/>
      <c r="R262" s="59"/>
      <c r="S262" s="59"/>
      <c r="Z262" s="153"/>
      <c r="AA262" s="153"/>
      <c r="AB262" s="153"/>
      <c r="AC262" s="153"/>
      <c r="AD262" s="153"/>
      <c r="AE262" s="59"/>
      <c r="AF262" s="59"/>
      <c r="AG262" s="59"/>
      <c r="AH262" s="59"/>
      <c r="AI262" s="59"/>
      <c r="AJ262" s="59"/>
      <c r="AK262" s="59"/>
      <c r="AL262" s="59"/>
      <c r="AM262" s="59"/>
      <c r="AN262" s="59"/>
      <c r="AO262" s="59"/>
      <c r="AP262" s="59"/>
    </row>
    <row r="263" spans="1:42" s="3" customFormat="1" x14ac:dyDescent="0.3">
      <c r="A263" s="60"/>
      <c r="B263" s="60"/>
      <c r="C263" s="60"/>
      <c r="D263" s="60"/>
      <c r="E263" s="60"/>
      <c r="F263" s="60"/>
      <c r="G263" s="60"/>
      <c r="H263" s="59"/>
      <c r="I263" s="59"/>
      <c r="J263" s="59"/>
      <c r="K263" s="59"/>
      <c r="L263" s="59"/>
      <c r="M263" s="59"/>
      <c r="N263" s="59"/>
      <c r="O263" s="59"/>
      <c r="P263" s="59"/>
      <c r="Q263" s="59"/>
      <c r="R263" s="59"/>
      <c r="S263" s="59"/>
      <c r="Z263" s="153"/>
      <c r="AA263" s="153"/>
      <c r="AB263" s="153"/>
      <c r="AC263" s="153"/>
      <c r="AD263" s="153"/>
      <c r="AE263" s="59"/>
      <c r="AF263" s="59"/>
      <c r="AG263" s="59"/>
      <c r="AH263" s="59"/>
      <c r="AI263" s="59"/>
      <c r="AJ263" s="59"/>
      <c r="AK263" s="59"/>
      <c r="AL263" s="59"/>
      <c r="AM263" s="59"/>
      <c r="AN263" s="59"/>
      <c r="AO263" s="59"/>
      <c r="AP263" s="59"/>
    </row>
    <row r="264" spans="1:42" s="3" customFormat="1" x14ac:dyDescent="0.3">
      <c r="A264" s="60"/>
      <c r="B264" s="60"/>
      <c r="C264" s="60"/>
      <c r="D264" s="60"/>
      <c r="E264" s="60"/>
      <c r="F264" s="60"/>
      <c r="G264" s="60"/>
      <c r="H264" s="59"/>
      <c r="I264" s="59"/>
      <c r="J264" s="59"/>
      <c r="K264" s="59"/>
      <c r="L264" s="59"/>
      <c r="M264" s="59"/>
      <c r="N264" s="59"/>
      <c r="O264" s="59"/>
      <c r="P264" s="59"/>
      <c r="Q264" s="59"/>
      <c r="R264" s="59"/>
      <c r="S264" s="59"/>
      <c r="Z264" s="153"/>
      <c r="AA264" s="153"/>
      <c r="AB264" s="153"/>
      <c r="AC264" s="153"/>
      <c r="AD264" s="153"/>
      <c r="AE264" s="59"/>
      <c r="AF264" s="59"/>
      <c r="AG264" s="59"/>
      <c r="AH264" s="59"/>
      <c r="AI264" s="59"/>
      <c r="AJ264" s="59"/>
      <c r="AK264" s="59"/>
      <c r="AL264" s="59"/>
      <c r="AM264" s="59"/>
      <c r="AN264" s="59"/>
      <c r="AO264" s="59"/>
      <c r="AP264" s="59"/>
    </row>
    <row r="265" spans="1:42" s="3" customFormat="1" x14ac:dyDescent="0.3">
      <c r="A265" s="60"/>
      <c r="B265" s="60"/>
      <c r="C265" s="60"/>
      <c r="D265" s="60"/>
      <c r="E265" s="60"/>
      <c r="F265" s="60"/>
      <c r="G265" s="60"/>
      <c r="H265" s="59"/>
      <c r="I265" s="59"/>
      <c r="J265" s="59"/>
      <c r="K265" s="59"/>
      <c r="L265" s="59"/>
      <c r="M265" s="59"/>
      <c r="N265" s="59"/>
      <c r="O265" s="59"/>
      <c r="P265" s="59"/>
      <c r="Q265" s="59"/>
      <c r="R265" s="59"/>
      <c r="S265" s="59"/>
      <c r="Z265" s="153"/>
      <c r="AA265" s="153"/>
      <c r="AB265" s="153"/>
      <c r="AC265" s="153"/>
      <c r="AD265" s="153"/>
      <c r="AE265" s="59"/>
      <c r="AF265" s="59"/>
      <c r="AG265" s="59"/>
      <c r="AH265" s="59"/>
      <c r="AI265" s="59"/>
      <c r="AJ265" s="59"/>
      <c r="AK265" s="59"/>
      <c r="AL265" s="59"/>
      <c r="AM265" s="59"/>
      <c r="AN265" s="59"/>
      <c r="AO265" s="59"/>
      <c r="AP265" s="59"/>
    </row>
    <row r="266" spans="1:42" s="3" customFormat="1" x14ac:dyDescent="0.3">
      <c r="A266" s="60"/>
      <c r="B266" s="60"/>
      <c r="C266" s="60"/>
      <c r="D266" s="60"/>
      <c r="E266" s="60"/>
      <c r="F266" s="60"/>
      <c r="G266" s="60"/>
      <c r="H266" s="59"/>
      <c r="I266" s="59"/>
      <c r="J266" s="59"/>
      <c r="K266" s="59"/>
      <c r="L266" s="59"/>
      <c r="M266" s="59"/>
      <c r="N266" s="59"/>
      <c r="O266" s="59"/>
      <c r="P266" s="59"/>
      <c r="Q266" s="59"/>
      <c r="R266" s="59"/>
      <c r="S266" s="59"/>
      <c r="Z266" s="153"/>
      <c r="AA266" s="153"/>
      <c r="AB266" s="153"/>
      <c r="AC266" s="153"/>
      <c r="AD266" s="153"/>
      <c r="AE266" s="59"/>
      <c r="AF266" s="59"/>
      <c r="AG266" s="59"/>
      <c r="AH266" s="59"/>
      <c r="AI266" s="59"/>
      <c r="AJ266" s="59"/>
      <c r="AK266" s="59"/>
      <c r="AL266" s="59"/>
      <c r="AM266" s="59"/>
      <c r="AN266" s="59"/>
      <c r="AO266" s="59"/>
      <c r="AP266" s="59"/>
    </row>
    <row r="267" spans="1:42" s="3" customFormat="1" x14ac:dyDescent="0.3">
      <c r="A267" s="60"/>
      <c r="B267" s="60"/>
      <c r="C267" s="60"/>
      <c r="D267" s="60"/>
      <c r="E267" s="60"/>
      <c r="F267" s="60"/>
      <c r="G267" s="60"/>
      <c r="H267" s="59"/>
      <c r="I267" s="59"/>
      <c r="J267" s="59"/>
      <c r="K267" s="59"/>
      <c r="L267" s="59"/>
      <c r="M267" s="59"/>
      <c r="N267" s="59"/>
      <c r="O267" s="59"/>
      <c r="P267" s="59"/>
      <c r="Q267" s="59"/>
      <c r="R267" s="59"/>
      <c r="S267" s="59"/>
      <c r="Z267" s="153"/>
      <c r="AA267" s="153"/>
      <c r="AB267" s="153"/>
      <c r="AC267" s="153"/>
      <c r="AD267" s="153"/>
      <c r="AE267" s="59"/>
      <c r="AF267" s="59"/>
      <c r="AG267" s="59"/>
      <c r="AH267" s="59"/>
      <c r="AI267" s="59"/>
      <c r="AJ267" s="59"/>
      <c r="AK267" s="59"/>
      <c r="AL267" s="59"/>
      <c r="AM267" s="59"/>
      <c r="AN267" s="59"/>
      <c r="AO267" s="59"/>
      <c r="AP267" s="59"/>
    </row>
    <row r="268" spans="1:42" s="3" customFormat="1" x14ac:dyDescent="0.3">
      <c r="A268" s="60"/>
      <c r="B268" s="60"/>
      <c r="C268" s="60"/>
      <c r="D268" s="60"/>
      <c r="E268" s="60"/>
      <c r="F268" s="60"/>
      <c r="G268" s="60"/>
      <c r="H268" s="59"/>
      <c r="I268" s="59"/>
      <c r="J268" s="59"/>
      <c r="K268" s="59"/>
      <c r="L268" s="59"/>
      <c r="M268" s="59"/>
      <c r="N268" s="59"/>
      <c r="O268" s="59"/>
      <c r="P268" s="59"/>
      <c r="Q268" s="59"/>
      <c r="R268" s="59"/>
      <c r="S268" s="59"/>
      <c r="Z268" s="153"/>
      <c r="AA268" s="153"/>
      <c r="AB268" s="153"/>
      <c r="AC268" s="153"/>
      <c r="AD268" s="153"/>
      <c r="AE268" s="59"/>
      <c r="AF268" s="59"/>
      <c r="AG268" s="59"/>
      <c r="AH268" s="59"/>
      <c r="AI268" s="59"/>
      <c r="AJ268" s="59"/>
      <c r="AK268" s="59"/>
      <c r="AL268" s="59"/>
      <c r="AM268" s="59"/>
      <c r="AN268" s="59"/>
      <c r="AO268" s="59"/>
      <c r="AP268" s="59"/>
    </row>
    <row r="269" spans="1:42" s="3" customFormat="1" x14ac:dyDescent="0.3">
      <c r="A269" s="60"/>
      <c r="B269" s="60"/>
      <c r="C269" s="60"/>
      <c r="D269" s="60"/>
      <c r="E269" s="60"/>
      <c r="F269" s="60"/>
      <c r="G269" s="60"/>
      <c r="H269" s="59"/>
      <c r="I269" s="59"/>
      <c r="J269" s="59"/>
      <c r="K269" s="59"/>
      <c r="L269" s="59"/>
      <c r="M269" s="59"/>
      <c r="N269" s="59"/>
      <c r="O269" s="59"/>
      <c r="P269" s="59"/>
      <c r="Q269" s="59"/>
      <c r="R269" s="59"/>
      <c r="S269" s="59"/>
      <c r="Z269" s="153"/>
      <c r="AA269" s="153"/>
      <c r="AB269" s="153"/>
      <c r="AC269" s="153"/>
      <c r="AD269" s="153"/>
      <c r="AE269" s="59"/>
      <c r="AF269" s="59"/>
      <c r="AG269" s="59"/>
      <c r="AH269" s="59"/>
      <c r="AI269" s="59"/>
      <c r="AJ269" s="59"/>
      <c r="AK269" s="59"/>
      <c r="AL269" s="59"/>
      <c r="AM269" s="59"/>
      <c r="AN269" s="59"/>
      <c r="AO269" s="59"/>
      <c r="AP269" s="59"/>
    </row>
    <row r="270" spans="1:42" s="3" customFormat="1" x14ac:dyDescent="0.3">
      <c r="A270" s="60"/>
      <c r="B270" s="60"/>
      <c r="C270" s="60"/>
      <c r="D270" s="60"/>
      <c r="E270" s="60"/>
      <c r="F270" s="60"/>
      <c r="G270" s="60"/>
      <c r="H270" s="59"/>
      <c r="I270" s="59"/>
      <c r="J270" s="59"/>
      <c r="K270" s="59"/>
      <c r="L270" s="59"/>
      <c r="M270" s="59"/>
      <c r="N270" s="59"/>
      <c r="O270" s="59"/>
      <c r="P270" s="59"/>
      <c r="Q270" s="59"/>
      <c r="R270" s="59"/>
      <c r="S270" s="59"/>
      <c r="Z270" s="153"/>
      <c r="AA270" s="153"/>
      <c r="AB270" s="153"/>
      <c r="AC270" s="153"/>
      <c r="AD270" s="153"/>
      <c r="AE270" s="59"/>
      <c r="AF270" s="59"/>
      <c r="AG270" s="59"/>
      <c r="AH270" s="59"/>
      <c r="AI270" s="59"/>
      <c r="AJ270" s="59"/>
      <c r="AK270" s="59"/>
      <c r="AL270" s="59"/>
      <c r="AM270" s="59"/>
      <c r="AN270" s="59"/>
      <c r="AO270" s="59"/>
      <c r="AP270" s="59"/>
    </row>
    <row r="271" spans="1:42" s="3" customFormat="1" x14ac:dyDescent="0.3">
      <c r="A271" s="60"/>
      <c r="B271" s="60"/>
      <c r="C271" s="60"/>
      <c r="D271" s="60"/>
      <c r="E271" s="60"/>
      <c r="F271" s="60"/>
      <c r="G271" s="60"/>
      <c r="H271" s="59"/>
      <c r="I271" s="59"/>
      <c r="J271" s="59"/>
      <c r="K271" s="59"/>
      <c r="L271" s="59"/>
      <c r="M271" s="59"/>
      <c r="N271" s="59"/>
      <c r="O271" s="59"/>
      <c r="P271" s="59"/>
      <c r="Q271" s="59"/>
      <c r="R271" s="59"/>
      <c r="S271" s="59"/>
      <c r="Z271" s="153"/>
      <c r="AA271" s="153"/>
      <c r="AB271" s="153"/>
      <c r="AC271" s="153"/>
      <c r="AD271" s="153"/>
      <c r="AE271" s="59"/>
      <c r="AF271" s="59"/>
      <c r="AG271" s="59"/>
      <c r="AH271" s="59"/>
      <c r="AI271" s="59"/>
      <c r="AJ271" s="59"/>
      <c r="AK271" s="59"/>
      <c r="AL271" s="59"/>
      <c r="AM271" s="59"/>
      <c r="AN271" s="59"/>
      <c r="AO271" s="59"/>
      <c r="AP271" s="59"/>
    </row>
    <row r="272" spans="1:42" s="3" customFormat="1" x14ac:dyDescent="0.3">
      <c r="A272" s="60"/>
      <c r="B272" s="60"/>
      <c r="C272" s="60"/>
      <c r="D272" s="60"/>
      <c r="E272" s="60"/>
      <c r="F272" s="60"/>
      <c r="G272" s="60"/>
      <c r="H272" s="59"/>
      <c r="I272" s="59"/>
      <c r="J272" s="59"/>
      <c r="K272" s="59"/>
      <c r="L272" s="59"/>
      <c r="M272" s="59"/>
      <c r="N272" s="59"/>
      <c r="O272" s="59"/>
      <c r="P272" s="59"/>
      <c r="Q272" s="59"/>
      <c r="R272" s="59"/>
      <c r="S272" s="59"/>
      <c r="Z272" s="153"/>
      <c r="AA272" s="153"/>
      <c r="AB272" s="153"/>
      <c r="AC272" s="153"/>
      <c r="AD272" s="153"/>
      <c r="AE272" s="59"/>
      <c r="AF272" s="59"/>
      <c r="AG272" s="59"/>
      <c r="AH272" s="59"/>
      <c r="AI272" s="59"/>
      <c r="AJ272" s="59"/>
      <c r="AK272" s="59"/>
      <c r="AL272" s="59"/>
      <c r="AM272" s="59"/>
      <c r="AN272" s="59"/>
      <c r="AO272" s="59"/>
      <c r="AP272" s="59"/>
    </row>
    <row r="273" spans="1:42" s="3" customFormat="1" x14ac:dyDescent="0.3">
      <c r="A273" s="60"/>
      <c r="B273" s="60"/>
      <c r="C273" s="60"/>
      <c r="D273" s="60"/>
      <c r="E273" s="60"/>
      <c r="F273" s="60"/>
      <c r="G273" s="60"/>
      <c r="H273" s="59"/>
      <c r="I273" s="59"/>
      <c r="J273" s="59"/>
      <c r="K273" s="59"/>
      <c r="L273" s="59"/>
      <c r="M273" s="59"/>
      <c r="N273" s="59"/>
      <c r="O273" s="59"/>
      <c r="P273" s="59"/>
      <c r="Q273" s="59"/>
      <c r="R273" s="59"/>
      <c r="S273" s="59"/>
      <c r="Z273" s="153"/>
      <c r="AA273" s="153"/>
      <c r="AB273" s="153"/>
      <c r="AC273" s="153"/>
      <c r="AD273" s="153"/>
      <c r="AE273" s="59"/>
      <c r="AF273" s="59"/>
      <c r="AG273" s="59"/>
      <c r="AH273" s="59"/>
      <c r="AI273" s="59"/>
      <c r="AJ273" s="59"/>
      <c r="AK273" s="59"/>
      <c r="AL273" s="59"/>
      <c r="AM273" s="59"/>
      <c r="AN273" s="59"/>
      <c r="AO273" s="59"/>
      <c r="AP273" s="59"/>
    </row>
    <row r="274" spans="1:42" s="3" customFormat="1" x14ac:dyDescent="0.3">
      <c r="A274" s="60"/>
      <c r="B274" s="60"/>
      <c r="C274" s="60"/>
      <c r="D274" s="60"/>
      <c r="E274" s="60"/>
      <c r="F274" s="60"/>
      <c r="G274" s="60"/>
      <c r="H274" s="59"/>
      <c r="I274" s="59"/>
      <c r="J274" s="59"/>
      <c r="K274" s="59"/>
      <c r="L274" s="59"/>
      <c r="M274" s="59"/>
      <c r="N274" s="59"/>
      <c r="O274" s="59"/>
      <c r="P274" s="59"/>
      <c r="Q274" s="59"/>
      <c r="R274" s="59"/>
      <c r="S274" s="59"/>
      <c r="Z274" s="153"/>
      <c r="AA274" s="153"/>
      <c r="AB274" s="153"/>
      <c r="AC274" s="153"/>
      <c r="AD274" s="153"/>
      <c r="AE274" s="59"/>
      <c r="AF274" s="59"/>
      <c r="AG274" s="59"/>
      <c r="AH274" s="59"/>
      <c r="AI274" s="59"/>
      <c r="AJ274" s="59"/>
      <c r="AK274" s="59"/>
      <c r="AL274" s="59"/>
      <c r="AM274" s="59"/>
      <c r="AN274" s="59"/>
      <c r="AO274" s="59"/>
      <c r="AP274" s="59"/>
    </row>
    <row r="275" spans="1:42" s="3" customFormat="1" x14ac:dyDescent="0.3">
      <c r="A275" s="60"/>
      <c r="B275" s="60"/>
      <c r="C275" s="60"/>
      <c r="D275" s="60"/>
      <c r="E275" s="60"/>
      <c r="F275" s="60"/>
      <c r="G275" s="60"/>
      <c r="H275" s="59"/>
      <c r="I275" s="59"/>
      <c r="J275" s="59"/>
      <c r="K275" s="59"/>
      <c r="L275" s="59"/>
      <c r="M275" s="59"/>
      <c r="N275" s="59"/>
      <c r="O275" s="59"/>
      <c r="P275" s="59"/>
      <c r="Q275" s="59"/>
      <c r="R275" s="59"/>
      <c r="S275" s="59"/>
      <c r="Z275" s="153"/>
      <c r="AA275" s="153"/>
      <c r="AB275" s="153"/>
      <c r="AC275" s="153"/>
      <c r="AD275" s="153"/>
      <c r="AE275" s="59"/>
      <c r="AF275" s="59"/>
      <c r="AG275" s="59"/>
      <c r="AH275" s="59"/>
      <c r="AI275" s="59"/>
      <c r="AJ275" s="59"/>
      <c r="AK275" s="59"/>
      <c r="AL275" s="59"/>
      <c r="AM275" s="59"/>
      <c r="AN275" s="59"/>
      <c r="AO275" s="59"/>
      <c r="AP275" s="59"/>
    </row>
    <row r="276" spans="1:42" s="3" customFormat="1" x14ac:dyDescent="0.3">
      <c r="A276" s="60"/>
      <c r="B276" s="60"/>
      <c r="C276" s="60"/>
      <c r="D276" s="60"/>
      <c r="E276" s="60"/>
      <c r="F276" s="60"/>
      <c r="G276" s="60"/>
      <c r="H276" s="59"/>
      <c r="I276" s="59"/>
      <c r="J276" s="59"/>
      <c r="K276" s="59"/>
      <c r="L276" s="59"/>
      <c r="M276" s="59"/>
      <c r="N276" s="59"/>
      <c r="O276" s="59"/>
      <c r="P276" s="59"/>
      <c r="Q276" s="59"/>
      <c r="R276" s="59"/>
      <c r="S276" s="59"/>
      <c r="Z276" s="153"/>
      <c r="AA276" s="153"/>
      <c r="AB276" s="153"/>
      <c r="AC276" s="153"/>
      <c r="AD276" s="153"/>
      <c r="AE276" s="59"/>
      <c r="AF276" s="59"/>
      <c r="AG276" s="59"/>
      <c r="AH276" s="59"/>
      <c r="AI276" s="59"/>
      <c r="AJ276" s="59"/>
      <c r="AK276" s="59"/>
      <c r="AL276" s="59"/>
      <c r="AM276" s="59"/>
      <c r="AN276" s="59"/>
      <c r="AO276" s="59"/>
      <c r="AP276" s="59"/>
    </row>
    <row r="277" spans="1:42" s="3" customFormat="1" x14ac:dyDescent="0.3">
      <c r="A277" s="60"/>
      <c r="B277" s="60"/>
      <c r="C277" s="60"/>
      <c r="D277" s="60"/>
      <c r="E277" s="60"/>
      <c r="F277" s="60"/>
      <c r="G277" s="60"/>
      <c r="H277" s="59"/>
      <c r="I277" s="59"/>
      <c r="J277" s="59"/>
      <c r="K277" s="59"/>
      <c r="L277" s="59"/>
      <c r="M277" s="59"/>
      <c r="N277" s="59"/>
      <c r="O277" s="59"/>
      <c r="P277" s="59"/>
      <c r="Q277" s="59"/>
      <c r="R277" s="59"/>
      <c r="S277" s="59"/>
      <c r="Z277" s="153"/>
      <c r="AA277" s="153"/>
      <c r="AB277" s="153"/>
      <c r="AC277" s="153"/>
      <c r="AD277" s="153"/>
      <c r="AE277" s="59"/>
      <c r="AF277" s="59"/>
      <c r="AG277" s="59"/>
      <c r="AH277" s="59"/>
      <c r="AI277" s="59"/>
      <c r="AJ277" s="59"/>
      <c r="AK277" s="59"/>
      <c r="AL277" s="59"/>
      <c r="AM277" s="59"/>
      <c r="AN277" s="59"/>
      <c r="AO277" s="59"/>
      <c r="AP277" s="59"/>
    </row>
    <row r="278" spans="1:42" s="3" customFormat="1" x14ac:dyDescent="0.3">
      <c r="A278" s="60"/>
      <c r="B278" s="60"/>
      <c r="C278" s="60"/>
      <c r="D278" s="60"/>
      <c r="E278" s="60"/>
      <c r="F278" s="60"/>
      <c r="G278" s="60"/>
      <c r="H278" s="59"/>
      <c r="I278" s="59"/>
      <c r="J278" s="59"/>
      <c r="K278" s="59"/>
      <c r="L278" s="59"/>
      <c r="M278" s="59"/>
      <c r="N278" s="59"/>
      <c r="O278" s="59"/>
      <c r="P278" s="59"/>
      <c r="Q278" s="59"/>
      <c r="R278" s="59"/>
      <c r="S278" s="59"/>
      <c r="Z278" s="153"/>
      <c r="AA278" s="153"/>
      <c r="AB278" s="153"/>
      <c r="AC278" s="153"/>
      <c r="AD278" s="153"/>
      <c r="AE278" s="59"/>
      <c r="AF278" s="59"/>
      <c r="AG278" s="59"/>
      <c r="AH278" s="59"/>
      <c r="AI278" s="59"/>
      <c r="AJ278" s="59"/>
      <c r="AK278" s="59"/>
      <c r="AL278" s="59"/>
      <c r="AM278" s="59"/>
      <c r="AN278" s="59"/>
      <c r="AO278" s="59"/>
      <c r="AP278" s="59"/>
    </row>
    <row r="279" spans="1:42" s="3" customFormat="1" x14ac:dyDescent="0.3">
      <c r="A279" s="60"/>
      <c r="B279" s="60"/>
      <c r="C279" s="60"/>
      <c r="D279" s="60"/>
      <c r="E279" s="60"/>
      <c r="F279" s="60"/>
      <c r="G279" s="60"/>
      <c r="H279" s="59"/>
      <c r="I279" s="59"/>
      <c r="J279" s="59"/>
      <c r="K279" s="59"/>
      <c r="L279" s="59"/>
      <c r="M279" s="59"/>
      <c r="N279" s="59"/>
      <c r="O279" s="59"/>
      <c r="P279" s="59"/>
      <c r="Q279" s="59"/>
      <c r="R279" s="59"/>
      <c r="S279" s="59"/>
      <c r="Z279" s="153"/>
      <c r="AA279" s="153"/>
      <c r="AB279" s="153"/>
      <c r="AC279" s="153"/>
      <c r="AD279" s="153"/>
      <c r="AE279" s="59"/>
      <c r="AF279" s="59"/>
      <c r="AG279" s="59"/>
      <c r="AH279" s="59"/>
      <c r="AI279" s="59"/>
      <c r="AJ279" s="59"/>
      <c r="AK279" s="59"/>
      <c r="AL279" s="59"/>
      <c r="AM279" s="59"/>
      <c r="AN279" s="59"/>
      <c r="AO279" s="59"/>
      <c r="AP279" s="59"/>
    </row>
    <row r="280" spans="1:42" s="3" customFormat="1" x14ac:dyDescent="0.3">
      <c r="A280" s="60"/>
      <c r="B280" s="60"/>
      <c r="C280" s="60"/>
      <c r="D280" s="60"/>
      <c r="E280" s="60"/>
      <c r="F280" s="60"/>
      <c r="G280" s="60"/>
      <c r="H280" s="59"/>
      <c r="I280" s="59"/>
      <c r="J280" s="59"/>
      <c r="K280" s="59"/>
      <c r="L280" s="59"/>
      <c r="M280" s="59"/>
      <c r="N280" s="59"/>
      <c r="O280" s="59"/>
      <c r="P280" s="59"/>
      <c r="Q280" s="59"/>
      <c r="R280" s="59"/>
      <c r="S280" s="59"/>
      <c r="Z280" s="153"/>
      <c r="AA280" s="153"/>
      <c r="AB280" s="153"/>
      <c r="AC280" s="153"/>
      <c r="AD280" s="153"/>
      <c r="AE280" s="59"/>
      <c r="AF280" s="59"/>
      <c r="AG280" s="59"/>
      <c r="AH280" s="59"/>
      <c r="AI280" s="59"/>
      <c r="AJ280" s="59"/>
      <c r="AK280" s="59"/>
      <c r="AL280" s="59"/>
      <c r="AM280" s="59"/>
      <c r="AN280" s="59"/>
      <c r="AO280" s="59"/>
      <c r="AP280" s="59"/>
    </row>
    <row r="281" spans="1:42" s="3" customFormat="1" x14ac:dyDescent="0.3">
      <c r="A281" s="60"/>
      <c r="B281" s="60"/>
      <c r="C281" s="60"/>
      <c r="D281" s="60"/>
      <c r="E281" s="60"/>
      <c r="F281" s="60"/>
      <c r="G281" s="60"/>
      <c r="H281" s="59"/>
      <c r="I281" s="59"/>
      <c r="J281" s="59"/>
      <c r="K281" s="59"/>
      <c r="L281" s="59"/>
      <c r="M281" s="59"/>
      <c r="N281" s="59"/>
      <c r="O281" s="59"/>
      <c r="P281" s="59"/>
      <c r="Q281" s="59"/>
      <c r="R281" s="59"/>
      <c r="S281" s="59"/>
      <c r="Z281" s="153"/>
      <c r="AA281" s="153"/>
      <c r="AB281" s="153"/>
      <c r="AC281" s="153"/>
      <c r="AD281" s="153"/>
      <c r="AE281" s="59"/>
      <c r="AF281" s="59"/>
      <c r="AG281" s="59"/>
      <c r="AH281" s="59"/>
      <c r="AI281" s="59"/>
      <c r="AJ281" s="59"/>
      <c r="AK281" s="59"/>
      <c r="AL281" s="59"/>
      <c r="AM281" s="59"/>
      <c r="AN281" s="59"/>
      <c r="AO281" s="59"/>
      <c r="AP281" s="59"/>
    </row>
    <row r="282" spans="1:42" s="3" customFormat="1" x14ac:dyDescent="0.3">
      <c r="A282" s="60"/>
      <c r="B282" s="60"/>
      <c r="C282" s="60"/>
      <c r="D282" s="60"/>
      <c r="E282" s="60"/>
      <c r="F282" s="60"/>
      <c r="G282" s="60"/>
      <c r="H282" s="59"/>
      <c r="I282" s="59"/>
      <c r="J282" s="59"/>
      <c r="K282" s="59"/>
      <c r="L282" s="59"/>
      <c r="M282" s="59"/>
      <c r="N282" s="59"/>
      <c r="O282" s="59"/>
      <c r="P282" s="59"/>
      <c r="Q282" s="59"/>
      <c r="R282" s="59"/>
      <c r="S282" s="59"/>
      <c r="Z282" s="153"/>
      <c r="AA282" s="153"/>
      <c r="AB282" s="153"/>
      <c r="AC282" s="153"/>
      <c r="AD282" s="153"/>
      <c r="AE282" s="59"/>
      <c r="AF282" s="59"/>
      <c r="AG282" s="59"/>
      <c r="AH282" s="59"/>
      <c r="AI282" s="59"/>
      <c r="AJ282" s="59"/>
      <c r="AK282" s="59"/>
      <c r="AL282" s="59"/>
      <c r="AM282" s="59"/>
      <c r="AN282" s="59"/>
      <c r="AO282" s="59"/>
      <c r="AP282" s="59"/>
    </row>
    <row r="283" spans="1:42" s="3" customFormat="1" x14ac:dyDescent="0.3">
      <c r="A283" s="60"/>
      <c r="B283" s="60"/>
      <c r="C283" s="60"/>
      <c r="D283" s="60"/>
      <c r="E283" s="60"/>
      <c r="F283" s="60"/>
      <c r="G283" s="60"/>
      <c r="H283" s="59"/>
      <c r="I283" s="59"/>
      <c r="J283" s="59"/>
      <c r="K283" s="59"/>
      <c r="L283" s="59"/>
      <c r="M283" s="59"/>
      <c r="N283" s="59"/>
      <c r="O283" s="59"/>
      <c r="P283" s="59"/>
      <c r="Q283" s="59"/>
      <c r="R283" s="59"/>
      <c r="S283" s="59"/>
      <c r="Z283" s="153"/>
      <c r="AA283" s="153"/>
      <c r="AB283" s="153"/>
      <c r="AC283" s="153"/>
      <c r="AD283" s="153"/>
      <c r="AE283" s="59"/>
      <c r="AF283" s="59"/>
      <c r="AG283" s="59"/>
      <c r="AH283" s="59"/>
      <c r="AI283" s="59"/>
      <c r="AJ283" s="59"/>
      <c r="AK283" s="59"/>
      <c r="AL283" s="59"/>
      <c r="AM283" s="59"/>
      <c r="AN283" s="59"/>
      <c r="AO283" s="59"/>
      <c r="AP283" s="59"/>
    </row>
    <row r="284" spans="1:42" s="3" customFormat="1" x14ac:dyDescent="0.3">
      <c r="A284" s="60"/>
      <c r="B284" s="60"/>
      <c r="C284" s="60"/>
      <c r="D284" s="60"/>
      <c r="E284" s="60"/>
      <c r="F284" s="60"/>
      <c r="G284" s="60"/>
      <c r="H284" s="59"/>
      <c r="I284" s="59"/>
      <c r="J284" s="59"/>
      <c r="K284" s="59"/>
      <c r="L284" s="59"/>
      <c r="M284" s="59"/>
      <c r="N284" s="59"/>
      <c r="O284" s="59"/>
      <c r="P284" s="59"/>
      <c r="Q284" s="59"/>
      <c r="R284" s="59"/>
      <c r="S284" s="59"/>
      <c r="Z284" s="153"/>
      <c r="AA284" s="153"/>
      <c r="AB284" s="153"/>
      <c r="AC284" s="153"/>
      <c r="AD284" s="153"/>
      <c r="AE284" s="59"/>
      <c r="AF284" s="59"/>
      <c r="AG284" s="59"/>
      <c r="AH284" s="59"/>
      <c r="AI284" s="59"/>
      <c r="AJ284" s="59"/>
      <c r="AK284" s="59"/>
      <c r="AL284" s="59"/>
      <c r="AM284" s="59"/>
      <c r="AN284" s="59"/>
      <c r="AO284" s="59"/>
      <c r="AP284" s="59"/>
    </row>
    <row r="285" spans="1:42" s="3" customFormat="1" x14ac:dyDescent="0.3">
      <c r="A285" s="60"/>
      <c r="B285" s="60"/>
      <c r="C285" s="60"/>
      <c r="D285" s="60"/>
      <c r="E285" s="60"/>
      <c r="F285" s="60"/>
      <c r="G285" s="60"/>
      <c r="H285" s="59"/>
      <c r="I285" s="59"/>
      <c r="J285" s="59"/>
      <c r="K285" s="59"/>
      <c r="L285" s="59"/>
      <c r="M285" s="59"/>
      <c r="N285" s="59"/>
      <c r="O285" s="59"/>
      <c r="P285" s="59"/>
      <c r="Q285" s="59"/>
      <c r="R285" s="59"/>
      <c r="S285" s="59"/>
      <c r="Z285" s="153"/>
      <c r="AA285" s="153"/>
      <c r="AB285" s="153"/>
      <c r="AC285" s="153"/>
      <c r="AD285" s="153"/>
      <c r="AE285" s="59"/>
      <c r="AF285" s="59"/>
      <c r="AG285" s="59"/>
      <c r="AH285" s="59"/>
      <c r="AI285" s="59"/>
      <c r="AJ285" s="59"/>
      <c r="AK285" s="59"/>
      <c r="AL285" s="59"/>
      <c r="AM285" s="59"/>
      <c r="AN285" s="59"/>
      <c r="AO285" s="59"/>
      <c r="AP285" s="59"/>
    </row>
    <row r="286" spans="1:42" s="3" customFormat="1" x14ac:dyDescent="0.3">
      <c r="A286" s="60"/>
      <c r="B286" s="60"/>
      <c r="C286" s="60"/>
      <c r="D286" s="60"/>
      <c r="E286" s="60"/>
      <c r="F286" s="60"/>
      <c r="G286" s="60"/>
      <c r="H286" s="59"/>
      <c r="I286" s="59"/>
      <c r="J286" s="59"/>
      <c r="K286" s="59"/>
      <c r="L286" s="59"/>
      <c r="M286" s="59"/>
      <c r="N286" s="59"/>
      <c r="O286" s="59"/>
      <c r="P286" s="59"/>
      <c r="Q286" s="59"/>
      <c r="R286" s="59"/>
      <c r="S286" s="59"/>
      <c r="Z286" s="153"/>
      <c r="AA286" s="153"/>
      <c r="AB286" s="153"/>
      <c r="AC286" s="153"/>
      <c r="AD286" s="153"/>
      <c r="AE286" s="59"/>
      <c r="AF286" s="59"/>
      <c r="AG286" s="59"/>
      <c r="AH286" s="59"/>
      <c r="AI286" s="59"/>
      <c r="AJ286" s="59"/>
      <c r="AK286" s="59"/>
      <c r="AL286" s="59"/>
      <c r="AM286" s="59"/>
      <c r="AN286" s="59"/>
      <c r="AO286" s="59"/>
      <c r="AP286" s="59"/>
    </row>
    <row r="287" spans="1:42" s="3" customFormat="1" x14ac:dyDescent="0.3">
      <c r="A287" s="60"/>
      <c r="B287" s="60"/>
      <c r="C287" s="60"/>
      <c r="D287" s="60"/>
      <c r="E287" s="60"/>
      <c r="F287" s="60"/>
      <c r="G287" s="60"/>
      <c r="H287" s="59"/>
      <c r="I287" s="59"/>
      <c r="J287" s="59"/>
      <c r="K287" s="59"/>
      <c r="L287" s="59"/>
      <c r="M287" s="59"/>
      <c r="N287" s="59"/>
      <c r="O287" s="59"/>
      <c r="P287" s="59"/>
      <c r="Q287" s="59"/>
      <c r="R287" s="59"/>
      <c r="S287" s="59"/>
      <c r="Z287" s="153"/>
      <c r="AA287" s="153"/>
      <c r="AB287" s="153"/>
      <c r="AC287" s="153"/>
      <c r="AD287" s="153"/>
      <c r="AE287" s="59"/>
      <c r="AF287" s="59"/>
      <c r="AG287" s="59"/>
      <c r="AH287" s="59"/>
      <c r="AI287" s="59"/>
      <c r="AJ287" s="59"/>
      <c r="AK287" s="59"/>
      <c r="AL287" s="59"/>
      <c r="AM287" s="59"/>
      <c r="AN287" s="59"/>
      <c r="AO287" s="59"/>
      <c r="AP287" s="59"/>
    </row>
    <row r="288" spans="1:42" s="3" customFormat="1" x14ac:dyDescent="0.3">
      <c r="A288" s="60"/>
      <c r="B288" s="60"/>
      <c r="C288" s="60"/>
      <c r="D288" s="60"/>
      <c r="E288" s="60"/>
      <c r="F288" s="60"/>
      <c r="G288" s="60"/>
      <c r="H288" s="59"/>
      <c r="I288" s="59"/>
      <c r="J288" s="59"/>
      <c r="K288" s="59"/>
      <c r="L288" s="59"/>
      <c r="M288" s="59"/>
      <c r="N288" s="59"/>
      <c r="O288" s="59"/>
      <c r="P288" s="59"/>
      <c r="Q288" s="59"/>
      <c r="R288" s="59"/>
      <c r="S288" s="59"/>
      <c r="Z288" s="153"/>
      <c r="AA288" s="153"/>
      <c r="AB288" s="153"/>
      <c r="AC288" s="153"/>
      <c r="AD288" s="153"/>
      <c r="AE288" s="59"/>
      <c r="AF288" s="59"/>
      <c r="AG288" s="59"/>
      <c r="AH288" s="59"/>
      <c r="AI288" s="59"/>
      <c r="AJ288" s="59"/>
      <c r="AK288" s="59"/>
      <c r="AL288" s="59"/>
      <c r="AM288" s="59"/>
      <c r="AN288" s="59"/>
      <c r="AO288" s="59"/>
      <c r="AP288" s="59"/>
    </row>
    <row r="289" spans="1:42" s="3" customFormat="1" x14ac:dyDescent="0.3">
      <c r="A289" s="60"/>
      <c r="B289" s="60"/>
      <c r="C289" s="60"/>
      <c r="D289" s="60"/>
      <c r="E289" s="60"/>
      <c r="F289" s="60"/>
      <c r="G289" s="60"/>
      <c r="H289" s="59"/>
      <c r="I289" s="59"/>
      <c r="J289" s="59"/>
      <c r="K289" s="59"/>
      <c r="L289" s="59"/>
      <c r="M289" s="59"/>
      <c r="N289" s="59"/>
      <c r="O289" s="59"/>
      <c r="P289" s="59"/>
      <c r="Q289" s="59"/>
      <c r="R289" s="59"/>
      <c r="S289" s="59"/>
      <c r="Z289" s="153"/>
      <c r="AA289" s="153"/>
      <c r="AB289" s="153"/>
      <c r="AC289" s="153"/>
      <c r="AD289" s="153"/>
      <c r="AE289" s="59"/>
      <c r="AF289" s="59"/>
      <c r="AG289" s="59"/>
      <c r="AH289" s="59"/>
      <c r="AI289" s="59"/>
      <c r="AJ289" s="59"/>
      <c r="AK289" s="59"/>
      <c r="AL289" s="59"/>
      <c r="AM289" s="59"/>
      <c r="AN289" s="59"/>
      <c r="AO289" s="59"/>
      <c r="AP289" s="59"/>
    </row>
    <row r="290" spans="1:42" s="3" customFormat="1" x14ac:dyDescent="0.3">
      <c r="A290" s="60"/>
      <c r="B290" s="60"/>
      <c r="C290" s="60"/>
      <c r="D290" s="60"/>
      <c r="E290" s="60"/>
      <c r="F290" s="60"/>
      <c r="G290" s="60"/>
      <c r="H290" s="59"/>
      <c r="I290" s="59"/>
      <c r="J290" s="59"/>
      <c r="K290" s="59"/>
      <c r="L290" s="59"/>
      <c r="M290" s="59"/>
      <c r="N290" s="59"/>
      <c r="O290" s="59"/>
      <c r="P290" s="59"/>
      <c r="Q290" s="59"/>
      <c r="R290" s="59"/>
      <c r="S290" s="59"/>
      <c r="Z290" s="153"/>
      <c r="AA290" s="153"/>
      <c r="AB290" s="153"/>
      <c r="AC290" s="153"/>
      <c r="AD290" s="153"/>
      <c r="AE290" s="59"/>
      <c r="AF290" s="59"/>
      <c r="AG290" s="59"/>
      <c r="AH290" s="59"/>
      <c r="AI290" s="59"/>
      <c r="AJ290" s="59"/>
      <c r="AK290" s="59"/>
      <c r="AL290" s="59"/>
      <c r="AM290" s="59"/>
      <c r="AN290" s="59"/>
      <c r="AO290" s="59"/>
      <c r="AP290" s="59"/>
    </row>
    <row r="291" spans="1:42" s="3" customFormat="1" x14ac:dyDescent="0.3">
      <c r="A291" s="60"/>
      <c r="B291" s="60"/>
      <c r="C291" s="60"/>
      <c r="D291" s="60"/>
      <c r="E291" s="60"/>
      <c r="F291" s="60"/>
      <c r="G291" s="60"/>
      <c r="H291" s="59"/>
      <c r="I291" s="59"/>
      <c r="J291" s="59"/>
      <c r="K291" s="59"/>
      <c r="L291" s="59"/>
      <c r="M291" s="59"/>
      <c r="N291" s="59"/>
      <c r="O291" s="59"/>
      <c r="P291" s="59"/>
      <c r="Q291" s="59"/>
      <c r="R291" s="59"/>
      <c r="S291" s="59"/>
      <c r="Z291" s="153"/>
      <c r="AA291" s="153"/>
      <c r="AB291" s="153"/>
      <c r="AC291" s="153"/>
      <c r="AD291" s="153"/>
      <c r="AE291" s="59"/>
      <c r="AF291" s="59"/>
      <c r="AG291" s="59"/>
      <c r="AH291" s="59"/>
      <c r="AI291" s="59"/>
      <c r="AJ291" s="59"/>
      <c r="AK291" s="59"/>
      <c r="AL291" s="59"/>
      <c r="AM291" s="59"/>
      <c r="AN291" s="59"/>
      <c r="AO291" s="59"/>
      <c r="AP291" s="59"/>
    </row>
    <row r="292" spans="1:42" s="3" customFormat="1" x14ac:dyDescent="0.3">
      <c r="A292" s="60"/>
      <c r="B292" s="60"/>
      <c r="C292" s="60"/>
      <c r="D292" s="60"/>
      <c r="E292" s="60"/>
      <c r="F292" s="60"/>
      <c r="G292" s="60"/>
      <c r="H292" s="59"/>
      <c r="I292" s="59"/>
      <c r="J292" s="59"/>
      <c r="K292" s="59"/>
      <c r="L292" s="59"/>
      <c r="M292" s="59"/>
      <c r="N292" s="59"/>
      <c r="O292" s="59"/>
      <c r="P292" s="59"/>
      <c r="Q292" s="59"/>
      <c r="R292" s="59"/>
      <c r="S292" s="59"/>
      <c r="Z292" s="153"/>
      <c r="AA292" s="153"/>
      <c r="AB292" s="153"/>
      <c r="AC292" s="153"/>
      <c r="AD292" s="153"/>
      <c r="AE292" s="59"/>
      <c r="AF292" s="59"/>
      <c r="AG292" s="59"/>
      <c r="AH292" s="59"/>
      <c r="AI292" s="59"/>
      <c r="AJ292" s="59"/>
      <c r="AK292" s="59"/>
      <c r="AL292" s="59"/>
      <c r="AM292" s="59"/>
      <c r="AN292" s="59"/>
      <c r="AO292" s="59"/>
      <c r="AP292" s="59"/>
    </row>
    <row r="293" spans="1:42" s="3" customFormat="1" x14ac:dyDescent="0.3">
      <c r="A293" s="60"/>
      <c r="B293" s="60"/>
      <c r="C293" s="60"/>
      <c r="D293" s="60"/>
      <c r="E293" s="60"/>
      <c r="F293" s="60"/>
      <c r="G293" s="60"/>
      <c r="H293" s="59"/>
      <c r="I293" s="59"/>
      <c r="J293" s="59"/>
      <c r="K293" s="59"/>
      <c r="L293" s="59"/>
      <c r="M293" s="59"/>
      <c r="N293" s="59"/>
      <c r="O293" s="59"/>
      <c r="P293" s="59"/>
      <c r="Q293" s="59"/>
      <c r="R293" s="59"/>
      <c r="S293" s="59"/>
      <c r="Z293" s="153"/>
      <c r="AA293" s="153"/>
      <c r="AB293" s="153"/>
      <c r="AC293" s="153"/>
      <c r="AD293" s="153"/>
      <c r="AE293" s="59"/>
      <c r="AF293" s="59"/>
      <c r="AG293" s="59"/>
      <c r="AH293" s="59"/>
      <c r="AI293" s="59"/>
      <c r="AJ293" s="59"/>
      <c r="AK293" s="59"/>
      <c r="AL293" s="59"/>
      <c r="AM293" s="59"/>
      <c r="AN293" s="59"/>
      <c r="AO293" s="59"/>
      <c r="AP293" s="59"/>
    </row>
    <row r="294" spans="1:42" s="3" customFormat="1" x14ac:dyDescent="0.3">
      <c r="A294" s="60"/>
      <c r="B294" s="60"/>
      <c r="C294" s="60"/>
      <c r="D294" s="60"/>
      <c r="E294" s="60"/>
      <c r="F294" s="60"/>
      <c r="G294" s="60"/>
      <c r="H294" s="59"/>
      <c r="I294" s="59"/>
      <c r="J294" s="59"/>
      <c r="K294" s="59"/>
      <c r="L294" s="59"/>
      <c r="M294" s="59"/>
      <c r="N294" s="59"/>
      <c r="O294" s="59"/>
      <c r="P294" s="59"/>
      <c r="Q294" s="59"/>
      <c r="R294" s="59"/>
      <c r="S294" s="59"/>
      <c r="Z294" s="153"/>
      <c r="AA294" s="153"/>
      <c r="AB294" s="153"/>
      <c r="AC294" s="153"/>
      <c r="AD294" s="153"/>
      <c r="AE294" s="59"/>
      <c r="AF294" s="59"/>
      <c r="AG294" s="59"/>
      <c r="AH294" s="59"/>
      <c r="AI294" s="59"/>
      <c r="AJ294" s="59"/>
      <c r="AK294" s="59"/>
      <c r="AL294" s="59"/>
      <c r="AM294" s="59"/>
      <c r="AN294" s="59"/>
      <c r="AO294" s="59"/>
      <c r="AP294" s="59"/>
    </row>
    <row r="295" spans="1:42" s="3" customFormat="1" x14ac:dyDescent="0.3">
      <c r="A295" s="60"/>
      <c r="B295" s="60"/>
      <c r="C295" s="60"/>
      <c r="D295" s="60"/>
      <c r="E295" s="60"/>
      <c r="F295" s="60"/>
      <c r="G295" s="60"/>
      <c r="H295" s="59"/>
      <c r="I295" s="59"/>
      <c r="J295" s="59"/>
      <c r="K295" s="59"/>
      <c r="L295" s="59"/>
      <c r="M295" s="59"/>
      <c r="N295" s="59"/>
      <c r="O295" s="59"/>
      <c r="P295" s="59"/>
      <c r="Q295" s="59"/>
      <c r="R295" s="59"/>
      <c r="S295" s="59"/>
      <c r="Z295" s="153"/>
      <c r="AA295" s="153"/>
      <c r="AB295" s="153"/>
      <c r="AC295" s="153"/>
      <c r="AD295" s="153"/>
      <c r="AE295" s="59"/>
      <c r="AF295" s="59"/>
      <c r="AG295" s="59"/>
      <c r="AH295" s="59"/>
      <c r="AI295" s="59"/>
      <c r="AJ295" s="59"/>
      <c r="AK295" s="59"/>
      <c r="AL295" s="59"/>
      <c r="AM295" s="59"/>
      <c r="AN295" s="59"/>
      <c r="AO295" s="59"/>
      <c r="AP295" s="59"/>
    </row>
    <row r="296" spans="1:42" s="3" customFormat="1" x14ac:dyDescent="0.3">
      <c r="A296" s="60"/>
      <c r="B296" s="60"/>
      <c r="C296" s="60"/>
      <c r="D296" s="60"/>
      <c r="E296" s="60"/>
      <c r="F296" s="60"/>
      <c r="G296" s="60"/>
      <c r="H296" s="59"/>
      <c r="I296" s="59"/>
      <c r="J296" s="59"/>
      <c r="K296" s="59"/>
      <c r="L296" s="59"/>
      <c r="M296" s="59"/>
      <c r="N296" s="59"/>
      <c r="O296" s="59"/>
      <c r="P296" s="59"/>
      <c r="Q296" s="59"/>
      <c r="R296" s="59"/>
      <c r="S296" s="59"/>
      <c r="Z296" s="153"/>
      <c r="AA296" s="153"/>
      <c r="AB296" s="153"/>
      <c r="AC296" s="153"/>
      <c r="AD296" s="153"/>
      <c r="AE296" s="59"/>
      <c r="AF296" s="59"/>
      <c r="AG296" s="59"/>
      <c r="AH296" s="59"/>
      <c r="AI296" s="59"/>
      <c r="AJ296" s="59"/>
      <c r="AK296" s="59"/>
      <c r="AL296" s="59"/>
      <c r="AM296" s="59"/>
      <c r="AN296" s="59"/>
      <c r="AO296" s="59"/>
      <c r="AP296" s="59"/>
    </row>
    <row r="297" spans="1:42" s="3" customFormat="1" x14ac:dyDescent="0.3">
      <c r="A297" s="60"/>
      <c r="B297" s="60"/>
      <c r="C297" s="60"/>
      <c r="D297" s="60"/>
      <c r="E297" s="60"/>
      <c r="F297" s="60"/>
      <c r="G297" s="60"/>
      <c r="H297" s="59"/>
      <c r="I297" s="59"/>
      <c r="J297" s="59"/>
      <c r="K297" s="59"/>
      <c r="L297" s="59"/>
      <c r="M297" s="59"/>
      <c r="N297" s="59"/>
      <c r="O297" s="59"/>
      <c r="P297" s="59"/>
      <c r="Q297" s="59"/>
      <c r="R297" s="59"/>
      <c r="S297" s="59"/>
      <c r="Z297" s="153"/>
      <c r="AA297" s="153"/>
      <c r="AB297" s="153"/>
      <c r="AC297" s="153"/>
      <c r="AD297" s="153"/>
      <c r="AE297" s="59"/>
      <c r="AF297" s="59"/>
      <c r="AG297" s="59"/>
      <c r="AH297" s="59"/>
      <c r="AI297" s="59"/>
      <c r="AJ297" s="59"/>
      <c r="AK297" s="59"/>
      <c r="AL297" s="59"/>
      <c r="AM297" s="59"/>
      <c r="AN297" s="59"/>
      <c r="AO297" s="59"/>
      <c r="AP297" s="59"/>
    </row>
    <row r="298" spans="1:42" s="3" customFormat="1" x14ac:dyDescent="0.3">
      <c r="A298" s="60"/>
      <c r="B298" s="60"/>
      <c r="C298" s="60"/>
      <c r="D298" s="60"/>
      <c r="E298" s="60"/>
      <c r="F298" s="60"/>
      <c r="G298" s="60"/>
      <c r="H298" s="59"/>
      <c r="I298" s="59"/>
      <c r="J298" s="59"/>
      <c r="K298" s="59"/>
      <c r="L298" s="59"/>
      <c r="M298" s="59"/>
      <c r="N298" s="59"/>
      <c r="O298" s="59"/>
      <c r="P298" s="59"/>
      <c r="Q298" s="59"/>
      <c r="R298" s="59"/>
      <c r="S298" s="59"/>
      <c r="Z298" s="153"/>
      <c r="AA298" s="153"/>
      <c r="AB298" s="153"/>
      <c r="AC298" s="153"/>
      <c r="AD298" s="153"/>
      <c r="AE298" s="59"/>
      <c r="AF298" s="59"/>
      <c r="AG298" s="59"/>
      <c r="AH298" s="59"/>
      <c r="AI298" s="59"/>
      <c r="AJ298" s="59"/>
      <c r="AK298" s="59"/>
      <c r="AL298" s="59"/>
      <c r="AM298" s="59"/>
      <c r="AN298" s="59"/>
      <c r="AO298" s="59"/>
      <c r="AP298" s="59"/>
    </row>
    <row r="299" spans="1:42" s="3" customFormat="1" x14ac:dyDescent="0.3">
      <c r="A299" s="60"/>
      <c r="B299" s="60"/>
      <c r="C299" s="60"/>
      <c r="D299" s="60"/>
      <c r="E299" s="60"/>
      <c r="F299" s="60"/>
      <c r="G299" s="60"/>
      <c r="H299" s="59"/>
      <c r="I299" s="59"/>
      <c r="J299" s="59"/>
      <c r="K299" s="59"/>
      <c r="L299" s="59"/>
      <c r="M299" s="59"/>
      <c r="N299" s="59"/>
      <c r="O299" s="59"/>
      <c r="P299" s="59"/>
      <c r="Q299" s="59"/>
      <c r="R299" s="59"/>
      <c r="S299" s="59"/>
      <c r="Z299" s="153"/>
      <c r="AA299" s="153"/>
      <c r="AB299" s="153"/>
      <c r="AC299" s="153"/>
      <c r="AD299" s="153"/>
      <c r="AE299" s="59"/>
      <c r="AF299" s="59"/>
      <c r="AG299" s="59"/>
      <c r="AH299" s="59"/>
      <c r="AI299" s="59"/>
      <c r="AJ299" s="59"/>
      <c r="AK299" s="59"/>
      <c r="AL299" s="59"/>
      <c r="AM299" s="59"/>
      <c r="AN299" s="59"/>
      <c r="AO299" s="59"/>
      <c r="AP299" s="59"/>
    </row>
    <row r="300" spans="1:42" s="3" customFormat="1" x14ac:dyDescent="0.3">
      <c r="A300" s="60"/>
      <c r="B300" s="60"/>
      <c r="C300" s="60"/>
      <c r="D300" s="60"/>
      <c r="E300" s="60"/>
      <c r="F300" s="60"/>
      <c r="G300" s="60"/>
      <c r="H300" s="59"/>
      <c r="I300" s="59"/>
      <c r="J300" s="59"/>
      <c r="K300" s="59"/>
      <c r="L300" s="59"/>
      <c r="M300" s="59"/>
      <c r="N300" s="59"/>
      <c r="O300" s="59"/>
      <c r="P300" s="59"/>
      <c r="Q300" s="59"/>
      <c r="R300" s="59"/>
      <c r="S300" s="59"/>
      <c r="Z300" s="153"/>
      <c r="AA300" s="153"/>
      <c r="AB300" s="153"/>
      <c r="AC300" s="153"/>
      <c r="AD300" s="153"/>
      <c r="AE300" s="59"/>
      <c r="AF300" s="59"/>
      <c r="AG300" s="59"/>
      <c r="AH300" s="59"/>
      <c r="AI300" s="59"/>
      <c r="AJ300" s="59"/>
      <c r="AK300" s="59"/>
      <c r="AL300" s="59"/>
      <c r="AM300" s="59"/>
      <c r="AN300" s="59"/>
      <c r="AO300" s="59"/>
      <c r="AP300" s="59"/>
    </row>
    <row r="301" spans="1:42" s="3" customFormat="1" x14ac:dyDescent="0.3">
      <c r="A301" s="60"/>
      <c r="B301" s="60"/>
      <c r="C301" s="60"/>
      <c r="D301" s="60"/>
      <c r="E301" s="60"/>
      <c r="F301" s="60"/>
      <c r="G301" s="60"/>
      <c r="H301" s="59"/>
      <c r="I301" s="59"/>
      <c r="J301" s="59"/>
      <c r="K301" s="59"/>
      <c r="L301" s="59"/>
      <c r="M301" s="59"/>
      <c r="N301" s="59"/>
      <c r="O301" s="59"/>
      <c r="P301" s="59"/>
      <c r="Q301" s="59"/>
      <c r="R301" s="59"/>
      <c r="S301" s="59"/>
      <c r="Z301" s="153"/>
      <c r="AA301" s="153"/>
      <c r="AB301" s="153"/>
      <c r="AC301" s="153"/>
      <c r="AD301" s="153"/>
      <c r="AE301" s="59"/>
      <c r="AF301" s="59"/>
      <c r="AG301" s="59"/>
      <c r="AH301" s="59"/>
      <c r="AI301" s="59"/>
      <c r="AJ301" s="59"/>
      <c r="AK301" s="59"/>
      <c r="AL301" s="59"/>
      <c r="AM301" s="59"/>
      <c r="AN301" s="59"/>
      <c r="AO301" s="59"/>
      <c r="AP301" s="59"/>
    </row>
    <row r="302" spans="1:42" s="3" customFormat="1" x14ac:dyDescent="0.3">
      <c r="A302" s="60"/>
      <c r="B302" s="60"/>
      <c r="C302" s="60"/>
      <c r="D302" s="60"/>
      <c r="E302" s="60"/>
      <c r="F302" s="60"/>
      <c r="G302" s="60"/>
      <c r="H302" s="59"/>
      <c r="I302" s="59"/>
      <c r="J302" s="59"/>
      <c r="K302" s="59"/>
      <c r="L302" s="59"/>
      <c r="M302" s="59"/>
      <c r="N302" s="59"/>
      <c r="O302" s="59"/>
      <c r="P302" s="59"/>
      <c r="Q302" s="59"/>
      <c r="R302" s="59"/>
      <c r="S302" s="59"/>
      <c r="Z302" s="153"/>
      <c r="AA302" s="153"/>
      <c r="AB302" s="153"/>
      <c r="AC302" s="153"/>
      <c r="AD302" s="153"/>
      <c r="AE302" s="59"/>
      <c r="AF302" s="59"/>
      <c r="AG302" s="59"/>
      <c r="AH302" s="59"/>
      <c r="AI302" s="59"/>
      <c r="AJ302" s="59"/>
      <c r="AK302" s="59"/>
      <c r="AL302" s="59"/>
      <c r="AM302" s="59"/>
      <c r="AN302" s="59"/>
      <c r="AO302" s="59"/>
      <c r="AP302" s="59"/>
    </row>
    <row r="303" spans="1:42" s="3" customFormat="1" x14ac:dyDescent="0.3">
      <c r="A303" s="60"/>
      <c r="B303" s="60"/>
      <c r="C303" s="60"/>
      <c r="D303" s="60"/>
      <c r="E303" s="60"/>
      <c r="F303" s="60"/>
      <c r="G303" s="60"/>
      <c r="H303" s="59"/>
      <c r="I303" s="59"/>
      <c r="J303" s="59"/>
      <c r="K303" s="59"/>
      <c r="L303" s="59"/>
      <c r="M303" s="59"/>
      <c r="N303" s="59"/>
      <c r="O303" s="59"/>
      <c r="P303" s="59"/>
      <c r="Q303" s="59"/>
      <c r="R303" s="59"/>
      <c r="S303" s="59"/>
      <c r="Z303" s="153"/>
      <c r="AA303" s="153"/>
      <c r="AB303" s="153"/>
      <c r="AC303" s="153"/>
      <c r="AD303" s="153"/>
      <c r="AE303" s="59"/>
      <c r="AF303" s="59"/>
      <c r="AG303" s="59"/>
      <c r="AH303" s="59"/>
      <c r="AI303" s="59"/>
      <c r="AJ303" s="59"/>
      <c r="AK303" s="59"/>
      <c r="AL303" s="59"/>
      <c r="AM303" s="59"/>
      <c r="AN303" s="59"/>
      <c r="AO303" s="59"/>
      <c r="AP303" s="59"/>
    </row>
    <row r="304" spans="1:42" s="3" customFormat="1" x14ac:dyDescent="0.3">
      <c r="A304" s="60"/>
      <c r="B304" s="60"/>
      <c r="C304" s="60"/>
      <c r="D304" s="60"/>
      <c r="E304" s="60"/>
      <c r="F304" s="60"/>
      <c r="G304" s="60"/>
      <c r="H304" s="59"/>
      <c r="I304" s="59"/>
      <c r="J304" s="59"/>
      <c r="K304" s="59"/>
      <c r="L304" s="59"/>
      <c r="M304" s="59"/>
      <c r="N304" s="59"/>
      <c r="O304" s="59"/>
      <c r="P304" s="59"/>
      <c r="Q304" s="59"/>
      <c r="R304" s="59"/>
      <c r="S304" s="59"/>
      <c r="Z304" s="153"/>
      <c r="AA304" s="153"/>
      <c r="AB304" s="153"/>
      <c r="AC304" s="153"/>
      <c r="AD304" s="153"/>
      <c r="AE304" s="59"/>
      <c r="AF304" s="59"/>
      <c r="AG304" s="59"/>
      <c r="AH304" s="59"/>
      <c r="AI304" s="59"/>
      <c r="AJ304" s="59"/>
      <c r="AK304" s="59"/>
      <c r="AL304" s="59"/>
      <c r="AM304" s="59"/>
      <c r="AN304" s="59"/>
      <c r="AO304" s="59"/>
      <c r="AP304" s="59"/>
    </row>
    <row r="305" spans="1:42" s="3" customFormat="1" x14ac:dyDescent="0.3">
      <c r="A305" s="60"/>
      <c r="B305" s="60"/>
      <c r="C305" s="60"/>
      <c r="D305" s="60"/>
      <c r="E305" s="60"/>
      <c r="F305" s="60"/>
      <c r="G305" s="60"/>
      <c r="H305" s="59"/>
      <c r="I305" s="59"/>
      <c r="J305" s="59"/>
      <c r="K305" s="59"/>
      <c r="L305" s="59"/>
      <c r="M305" s="59"/>
      <c r="N305" s="59"/>
      <c r="O305" s="59"/>
      <c r="P305" s="59"/>
      <c r="Q305" s="59"/>
      <c r="R305" s="59"/>
      <c r="S305" s="59"/>
      <c r="Z305" s="153"/>
      <c r="AA305" s="153"/>
      <c r="AB305" s="153"/>
      <c r="AC305" s="153"/>
      <c r="AD305" s="153"/>
      <c r="AE305" s="59"/>
      <c r="AF305" s="59"/>
      <c r="AG305" s="59"/>
      <c r="AH305" s="59"/>
      <c r="AI305" s="59"/>
      <c r="AJ305" s="59"/>
      <c r="AK305" s="59"/>
      <c r="AL305" s="59"/>
      <c r="AM305" s="59"/>
      <c r="AN305" s="59"/>
      <c r="AO305" s="59"/>
      <c r="AP305" s="59"/>
    </row>
    <row r="306" spans="1:42" s="3" customFormat="1" x14ac:dyDescent="0.3">
      <c r="A306" s="60"/>
      <c r="B306" s="60"/>
      <c r="C306" s="60"/>
      <c r="D306" s="60"/>
      <c r="E306" s="60"/>
      <c r="F306" s="60"/>
      <c r="G306" s="60"/>
      <c r="H306" s="59"/>
      <c r="I306" s="59"/>
      <c r="J306" s="59"/>
      <c r="K306" s="59"/>
      <c r="L306" s="59"/>
      <c r="M306" s="59"/>
      <c r="N306" s="59"/>
      <c r="O306" s="59"/>
      <c r="P306" s="59"/>
      <c r="Q306" s="59"/>
      <c r="R306" s="59"/>
      <c r="S306" s="59"/>
      <c r="Z306" s="153"/>
      <c r="AA306" s="153"/>
      <c r="AB306" s="153"/>
      <c r="AC306" s="153"/>
      <c r="AD306" s="153"/>
      <c r="AE306" s="59"/>
      <c r="AF306" s="59"/>
      <c r="AG306" s="59"/>
      <c r="AH306" s="59"/>
      <c r="AI306" s="59"/>
      <c r="AJ306" s="59"/>
      <c r="AK306" s="59"/>
      <c r="AL306" s="59"/>
      <c r="AM306" s="59"/>
      <c r="AN306" s="59"/>
      <c r="AO306" s="59"/>
      <c r="AP306" s="59"/>
    </row>
    <row r="307" spans="1:42" s="3" customFormat="1" x14ac:dyDescent="0.3">
      <c r="A307" s="60"/>
      <c r="B307" s="60"/>
      <c r="C307" s="60"/>
      <c r="D307" s="60"/>
      <c r="E307" s="60"/>
      <c r="F307" s="60"/>
      <c r="G307" s="60"/>
      <c r="H307" s="59"/>
      <c r="I307" s="59"/>
      <c r="J307" s="59"/>
      <c r="K307" s="59"/>
      <c r="L307" s="59"/>
      <c r="M307" s="59"/>
      <c r="N307" s="59"/>
      <c r="O307" s="59"/>
      <c r="P307" s="59"/>
      <c r="Q307" s="59"/>
      <c r="R307" s="59"/>
      <c r="S307" s="59"/>
      <c r="Z307" s="153"/>
      <c r="AA307" s="153"/>
      <c r="AB307" s="153"/>
      <c r="AC307" s="153"/>
      <c r="AD307" s="153"/>
      <c r="AE307" s="59"/>
      <c r="AF307" s="59"/>
      <c r="AG307" s="59"/>
      <c r="AH307" s="59"/>
      <c r="AI307" s="59"/>
      <c r="AJ307" s="59"/>
      <c r="AK307" s="59"/>
      <c r="AL307" s="59"/>
      <c r="AM307" s="59"/>
      <c r="AN307" s="59"/>
      <c r="AO307" s="59"/>
      <c r="AP307" s="59"/>
    </row>
    <row r="308" spans="1:42" s="3" customFormat="1" x14ac:dyDescent="0.3">
      <c r="A308" s="60"/>
      <c r="B308" s="60"/>
      <c r="C308" s="60"/>
      <c r="D308" s="60"/>
      <c r="E308" s="60"/>
      <c r="F308" s="60"/>
      <c r="G308" s="60"/>
      <c r="H308" s="59"/>
      <c r="I308" s="59"/>
      <c r="J308" s="59"/>
      <c r="K308" s="59"/>
      <c r="L308" s="59"/>
      <c r="M308" s="59"/>
      <c r="N308" s="59"/>
      <c r="O308" s="59"/>
      <c r="P308" s="59"/>
      <c r="Q308" s="59"/>
      <c r="R308" s="59"/>
      <c r="S308" s="59"/>
      <c r="Z308" s="153"/>
      <c r="AA308" s="153"/>
      <c r="AB308" s="153"/>
      <c r="AC308" s="153"/>
      <c r="AD308" s="153"/>
      <c r="AE308" s="59"/>
      <c r="AF308" s="59"/>
      <c r="AG308" s="59"/>
      <c r="AH308" s="59"/>
      <c r="AI308" s="59"/>
      <c r="AJ308" s="59"/>
      <c r="AK308" s="59"/>
      <c r="AL308" s="59"/>
      <c r="AM308" s="59"/>
      <c r="AN308" s="59"/>
      <c r="AO308" s="59"/>
      <c r="AP308" s="59"/>
    </row>
    <row r="309" spans="1:42" s="3" customFormat="1" x14ac:dyDescent="0.3">
      <c r="A309" s="60"/>
      <c r="B309" s="60"/>
      <c r="C309" s="60"/>
      <c r="D309" s="60"/>
      <c r="E309" s="60"/>
      <c r="F309" s="60"/>
      <c r="G309" s="60"/>
      <c r="H309" s="59"/>
      <c r="I309" s="59"/>
      <c r="J309" s="59"/>
      <c r="K309" s="59"/>
      <c r="L309" s="59"/>
      <c r="M309" s="59"/>
      <c r="N309" s="59"/>
      <c r="O309" s="59"/>
      <c r="P309" s="59"/>
      <c r="Q309" s="59"/>
      <c r="R309" s="59"/>
      <c r="S309" s="59"/>
      <c r="Z309" s="153"/>
      <c r="AA309" s="153"/>
      <c r="AB309" s="153"/>
      <c r="AC309" s="153"/>
      <c r="AD309" s="153"/>
      <c r="AE309" s="59"/>
      <c r="AF309" s="59"/>
      <c r="AG309" s="59"/>
      <c r="AH309" s="59"/>
      <c r="AI309" s="59"/>
      <c r="AJ309" s="59"/>
      <c r="AK309" s="59"/>
      <c r="AL309" s="59"/>
      <c r="AM309" s="59"/>
      <c r="AN309" s="59"/>
      <c r="AO309" s="59"/>
      <c r="AP309" s="59"/>
    </row>
    <row r="310" spans="1:42" s="3" customFormat="1" x14ac:dyDescent="0.3">
      <c r="A310" s="60"/>
      <c r="B310" s="60"/>
      <c r="C310" s="60"/>
      <c r="D310" s="60"/>
      <c r="E310" s="60"/>
      <c r="F310" s="60"/>
      <c r="G310" s="60"/>
      <c r="H310" s="59"/>
      <c r="I310" s="59"/>
      <c r="J310" s="59"/>
      <c r="K310" s="59"/>
      <c r="L310" s="59"/>
      <c r="M310" s="59"/>
      <c r="N310" s="59"/>
      <c r="O310" s="59"/>
      <c r="P310" s="59"/>
      <c r="Q310" s="59"/>
      <c r="R310" s="59"/>
      <c r="S310" s="59"/>
      <c r="Z310" s="153"/>
      <c r="AA310" s="153"/>
      <c r="AB310" s="153"/>
      <c r="AC310" s="153"/>
      <c r="AD310" s="153"/>
      <c r="AE310" s="59"/>
      <c r="AF310" s="59"/>
      <c r="AG310" s="59"/>
      <c r="AH310" s="59"/>
      <c r="AI310" s="59"/>
      <c r="AJ310" s="59"/>
      <c r="AK310" s="59"/>
      <c r="AL310" s="59"/>
      <c r="AM310" s="59"/>
      <c r="AN310" s="59"/>
      <c r="AO310" s="59"/>
      <c r="AP310" s="59"/>
    </row>
    <row r="311" spans="1:42" s="3" customFormat="1" x14ac:dyDescent="0.3">
      <c r="A311" s="60"/>
      <c r="B311" s="60"/>
      <c r="C311" s="60"/>
      <c r="D311" s="60"/>
      <c r="E311" s="60"/>
      <c r="F311" s="60"/>
      <c r="G311" s="60"/>
      <c r="H311" s="59"/>
      <c r="I311" s="59"/>
      <c r="J311" s="59"/>
      <c r="K311" s="59"/>
      <c r="L311" s="59"/>
      <c r="M311" s="59"/>
      <c r="N311" s="59"/>
      <c r="O311" s="59"/>
      <c r="P311" s="59"/>
      <c r="Q311" s="59"/>
      <c r="R311" s="59"/>
      <c r="S311" s="59"/>
      <c r="Z311" s="153"/>
      <c r="AA311" s="153"/>
      <c r="AB311" s="153"/>
      <c r="AC311" s="153"/>
      <c r="AD311" s="153"/>
      <c r="AE311" s="59"/>
      <c r="AF311" s="59"/>
      <c r="AG311" s="59"/>
      <c r="AH311" s="59"/>
      <c r="AI311" s="59"/>
      <c r="AJ311" s="59"/>
      <c r="AK311" s="59"/>
      <c r="AL311" s="59"/>
      <c r="AM311" s="59"/>
      <c r="AN311" s="59"/>
      <c r="AO311" s="59"/>
      <c r="AP311" s="59"/>
    </row>
    <row r="312" spans="1:42" s="3" customFormat="1" x14ac:dyDescent="0.3">
      <c r="A312" s="60"/>
      <c r="B312" s="60"/>
      <c r="C312" s="60"/>
      <c r="D312" s="60"/>
      <c r="E312" s="60"/>
      <c r="F312" s="60"/>
      <c r="G312" s="60"/>
      <c r="H312" s="59"/>
      <c r="I312" s="59"/>
      <c r="J312" s="59"/>
      <c r="K312" s="59"/>
      <c r="L312" s="59"/>
      <c r="M312" s="59"/>
      <c r="N312" s="59"/>
      <c r="O312" s="59"/>
      <c r="P312" s="59"/>
      <c r="Q312" s="59"/>
      <c r="R312" s="59"/>
      <c r="S312" s="59"/>
      <c r="Z312" s="153"/>
      <c r="AA312" s="153"/>
      <c r="AB312" s="153"/>
      <c r="AC312" s="153"/>
      <c r="AD312" s="153"/>
      <c r="AE312" s="59"/>
      <c r="AF312" s="59"/>
      <c r="AG312" s="59"/>
      <c r="AH312" s="59"/>
      <c r="AI312" s="59"/>
      <c r="AJ312" s="59"/>
      <c r="AK312" s="59"/>
      <c r="AL312" s="59"/>
      <c r="AM312" s="59"/>
      <c r="AN312" s="59"/>
      <c r="AO312" s="59"/>
      <c r="AP312" s="59"/>
    </row>
    <row r="313" spans="1:42" s="3" customFormat="1" x14ac:dyDescent="0.3">
      <c r="A313" s="60"/>
      <c r="B313" s="60"/>
      <c r="C313" s="60"/>
      <c r="D313" s="60"/>
      <c r="E313" s="60"/>
      <c r="F313" s="60"/>
      <c r="G313" s="60"/>
      <c r="H313" s="59"/>
      <c r="I313" s="59"/>
      <c r="J313" s="59"/>
      <c r="K313" s="59"/>
      <c r="L313" s="59"/>
      <c r="M313" s="59"/>
      <c r="N313" s="59"/>
      <c r="O313" s="59"/>
      <c r="P313" s="59"/>
      <c r="Q313" s="59"/>
      <c r="R313" s="59"/>
      <c r="S313" s="59"/>
      <c r="Z313" s="153"/>
      <c r="AA313" s="153"/>
      <c r="AB313" s="153"/>
      <c r="AC313" s="153"/>
      <c r="AD313" s="153"/>
      <c r="AE313" s="59"/>
      <c r="AF313" s="59"/>
      <c r="AG313" s="59"/>
      <c r="AH313" s="59"/>
      <c r="AI313" s="59"/>
      <c r="AJ313" s="59"/>
      <c r="AK313" s="59"/>
      <c r="AL313" s="59"/>
      <c r="AM313" s="59"/>
      <c r="AN313" s="59"/>
      <c r="AO313" s="59"/>
      <c r="AP313" s="59"/>
    </row>
    <row r="314" spans="1:42" s="3" customFormat="1" x14ac:dyDescent="0.3">
      <c r="A314" s="60"/>
      <c r="B314" s="60"/>
      <c r="C314" s="60"/>
      <c r="D314" s="60"/>
      <c r="E314" s="60"/>
      <c r="F314" s="60"/>
      <c r="G314" s="60"/>
      <c r="H314" s="59"/>
      <c r="I314" s="59"/>
      <c r="J314" s="59"/>
      <c r="K314" s="59"/>
      <c r="L314" s="59"/>
      <c r="M314" s="59"/>
      <c r="N314" s="59"/>
      <c r="O314" s="59"/>
      <c r="P314" s="59"/>
      <c r="Q314" s="59"/>
      <c r="R314" s="59"/>
      <c r="S314" s="59"/>
      <c r="Z314" s="153"/>
      <c r="AA314" s="153"/>
      <c r="AB314" s="153"/>
      <c r="AC314" s="153"/>
      <c r="AD314" s="153"/>
      <c r="AE314" s="59"/>
      <c r="AF314" s="59"/>
      <c r="AG314" s="59"/>
      <c r="AH314" s="59"/>
      <c r="AI314" s="59"/>
      <c r="AJ314" s="59"/>
      <c r="AK314" s="59"/>
      <c r="AL314" s="59"/>
      <c r="AM314" s="59"/>
      <c r="AN314" s="59"/>
      <c r="AO314" s="59"/>
      <c r="AP314" s="59"/>
    </row>
    <row r="315" spans="1:42" s="3" customFormat="1" x14ac:dyDescent="0.3">
      <c r="A315" s="60"/>
      <c r="B315" s="60"/>
      <c r="C315" s="60"/>
      <c r="D315" s="60"/>
      <c r="E315" s="60"/>
      <c r="F315" s="60"/>
      <c r="G315" s="60"/>
      <c r="H315" s="59"/>
      <c r="I315" s="59"/>
      <c r="J315" s="59"/>
      <c r="K315" s="59"/>
      <c r="L315" s="59"/>
      <c r="M315" s="59"/>
      <c r="N315" s="59"/>
      <c r="O315" s="59"/>
      <c r="P315" s="59"/>
      <c r="Q315" s="59"/>
      <c r="R315" s="59"/>
      <c r="S315" s="59"/>
      <c r="Z315" s="153"/>
      <c r="AA315" s="153"/>
      <c r="AB315" s="153"/>
      <c r="AC315" s="153"/>
      <c r="AD315" s="153"/>
      <c r="AE315" s="59"/>
      <c r="AF315" s="59"/>
      <c r="AG315" s="59"/>
      <c r="AH315" s="59"/>
      <c r="AI315" s="59"/>
      <c r="AJ315" s="59"/>
      <c r="AK315" s="59"/>
      <c r="AL315" s="59"/>
      <c r="AM315" s="59"/>
      <c r="AN315" s="59"/>
      <c r="AO315" s="59"/>
      <c r="AP315" s="59"/>
    </row>
    <row r="316" spans="1:42" s="3" customFormat="1" x14ac:dyDescent="0.3">
      <c r="A316" s="60"/>
      <c r="B316" s="60"/>
      <c r="C316" s="60"/>
      <c r="D316" s="60"/>
      <c r="E316" s="60"/>
      <c r="F316" s="60"/>
      <c r="G316" s="60"/>
      <c r="H316" s="59"/>
      <c r="I316" s="59"/>
      <c r="J316" s="59"/>
      <c r="K316" s="59"/>
      <c r="L316" s="59"/>
      <c r="M316" s="59"/>
      <c r="N316" s="59"/>
      <c r="O316" s="59"/>
      <c r="P316" s="59"/>
      <c r="Q316" s="59"/>
      <c r="R316" s="59"/>
      <c r="S316" s="59"/>
      <c r="Z316" s="153"/>
      <c r="AA316" s="153"/>
      <c r="AB316" s="153"/>
      <c r="AC316" s="153"/>
      <c r="AD316" s="153"/>
      <c r="AE316" s="59"/>
      <c r="AF316" s="59"/>
      <c r="AG316" s="59"/>
      <c r="AH316" s="59"/>
      <c r="AI316" s="59"/>
      <c r="AJ316" s="59"/>
      <c r="AK316" s="59"/>
      <c r="AL316" s="59"/>
      <c r="AM316" s="59"/>
      <c r="AN316" s="59"/>
      <c r="AO316" s="59"/>
      <c r="AP316" s="59"/>
    </row>
    <row r="317" spans="1:42" s="3" customFormat="1" x14ac:dyDescent="0.3">
      <c r="A317" s="60"/>
      <c r="B317" s="60"/>
      <c r="C317" s="60"/>
      <c r="D317" s="60"/>
      <c r="E317" s="60"/>
      <c r="F317" s="60"/>
      <c r="G317" s="60"/>
      <c r="H317" s="59"/>
      <c r="I317" s="59"/>
      <c r="J317" s="59"/>
      <c r="K317" s="59"/>
      <c r="L317" s="59"/>
      <c r="M317" s="59"/>
      <c r="N317" s="59"/>
      <c r="O317" s="59"/>
      <c r="P317" s="59"/>
      <c r="Q317" s="59"/>
      <c r="R317" s="59"/>
      <c r="S317" s="59"/>
      <c r="Z317" s="153"/>
      <c r="AA317" s="153"/>
      <c r="AB317" s="153"/>
      <c r="AC317" s="153"/>
      <c r="AD317" s="153"/>
      <c r="AE317" s="59"/>
      <c r="AF317" s="59"/>
      <c r="AG317" s="59"/>
      <c r="AH317" s="59"/>
      <c r="AI317" s="59"/>
      <c r="AJ317" s="59"/>
      <c r="AK317" s="59"/>
      <c r="AL317" s="59"/>
      <c r="AM317" s="59"/>
      <c r="AN317" s="59"/>
      <c r="AO317" s="59"/>
      <c r="AP317" s="59"/>
    </row>
    <row r="318" spans="1:42" s="3" customFormat="1" x14ac:dyDescent="0.3">
      <c r="A318" s="60"/>
      <c r="B318" s="60"/>
      <c r="C318" s="60"/>
      <c r="D318" s="60"/>
      <c r="E318" s="60"/>
      <c r="F318" s="60"/>
      <c r="G318" s="60"/>
      <c r="H318" s="59"/>
      <c r="I318" s="59"/>
      <c r="J318" s="59"/>
      <c r="K318" s="59"/>
      <c r="L318" s="59"/>
      <c r="M318" s="59"/>
      <c r="N318" s="59"/>
      <c r="O318" s="59"/>
      <c r="P318" s="59"/>
      <c r="Q318" s="59"/>
      <c r="R318" s="59"/>
      <c r="S318" s="59"/>
      <c r="Z318" s="153"/>
      <c r="AA318" s="153"/>
      <c r="AB318" s="153"/>
      <c r="AC318" s="153"/>
      <c r="AD318" s="153"/>
      <c r="AE318" s="59"/>
      <c r="AF318" s="59"/>
      <c r="AG318" s="59"/>
      <c r="AH318" s="59"/>
      <c r="AI318" s="59"/>
      <c r="AJ318" s="59"/>
      <c r="AK318" s="59"/>
      <c r="AL318" s="59"/>
      <c r="AM318" s="59"/>
      <c r="AN318" s="59"/>
      <c r="AO318" s="59"/>
      <c r="AP318" s="59"/>
    </row>
    <row r="319" spans="1:42" s="3" customFormat="1" x14ac:dyDescent="0.3">
      <c r="A319" s="60"/>
      <c r="B319" s="60"/>
      <c r="C319" s="60"/>
      <c r="D319" s="60"/>
      <c r="E319" s="60"/>
      <c r="F319" s="60"/>
      <c r="G319" s="60"/>
      <c r="H319" s="59"/>
      <c r="I319" s="59"/>
      <c r="J319" s="59"/>
      <c r="K319" s="59"/>
      <c r="L319" s="59"/>
      <c r="M319" s="59"/>
      <c r="N319" s="59"/>
      <c r="O319" s="59"/>
      <c r="P319" s="59"/>
      <c r="Q319" s="59"/>
      <c r="R319" s="59"/>
      <c r="S319" s="59"/>
      <c r="Z319" s="153"/>
      <c r="AA319" s="153"/>
      <c r="AB319" s="153"/>
      <c r="AC319" s="153"/>
      <c r="AD319" s="153"/>
      <c r="AE319" s="59"/>
      <c r="AF319" s="59"/>
      <c r="AG319" s="59"/>
      <c r="AH319" s="59"/>
      <c r="AI319" s="59"/>
      <c r="AJ319" s="59"/>
      <c r="AK319" s="59"/>
      <c r="AL319" s="59"/>
      <c r="AM319" s="59"/>
      <c r="AN319" s="59"/>
      <c r="AO319" s="59"/>
      <c r="AP319" s="59"/>
    </row>
    <row r="320" spans="1:42" s="3" customFormat="1" x14ac:dyDescent="0.3">
      <c r="A320" s="60"/>
      <c r="B320" s="60"/>
      <c r="C320" s="60"/>
      <c r="D320" s="60"/>
      <c r="E320" s="60"/>
      <c r="F320" s="60"/>
      <c r="G320" s="60"/>
      <c r="H320" s="59"/>
      <c r="I320" s="59"/>
      <c r="J320" s="59"/>
      <c r="K320" s="59"/>
      <c r="L320" s="59"/>
      <c r="M320" s="59"/>
      <c r="N320" s="59"/>
      <c r="O320" s="59"/>
      <c r="P320" s="59"/>
      <c r="Q320" s="59"/>
      <c r="R320" s="59"/>
      <c r="S320" s="59"/>
      <c r="Z320" s="153"/>
      <c r="AA320" s="153"/>
      <c r="AB320" s="153"/>
      <c r="AC320" s="153"/>
      <c r="AD320" s="153"/>
      <c r="AE320" s="59"/>
      <c r="AF320" s="59"/>
      <c r="AG320" s="59"/>
      <c r="AH320" s="59"/>
      <c r="AI320" s="59"/>
      <c r="AJ320" s="59"/>
      <c r="AK320" s="59"/>
      <c r="AL320" s="59"/>
      <c r="AM320" s="59"/>
      <c r="AN320" s="59"/>
      <c r="AO320" s="59"/>
      <c r="AP320" s="59"/>
    </row>
    <row r="321" spans="1:42" s="3" customFormat="1" x14ac:dyDescent="0.3">
      <c r="A321" s="60"/>
      <c r="B321" s="60"/>
      <c r="C321" s="60"/>
      <c r="D321" s="60"/>
      <c r="E321" s="60"/>
      <c r="F321" s="60"/>
      <c r="G321" s="60"/>
      <c r="H321" s="59"/>
      <c r="I321" s="59"/>
      <c r="J321" s="59"/>
      <c r="K321" s="59"/>
      <c r="L321" s="59"/>
      <c r="M321" s="59"/>
      <c r="N321" s="59"/>
      <c r="O321" s="59"/>
      <c r="P321" s="59"/>
      <c r="Q321" s="59"/>
      <c r="R321" s="59"/>
      <c r="S321" s="59"/>
      <c r="Z321" s="153"/>
      <c r="AA321" s="153"/>
      <c r="AB321" s="153"/>
      <c r="AC321" s="153"/>
      <c r="AD321" s="153"/>
      <c r="AE321" s="59"/>
      <c r="AF321" s="59"/>
      <c r="AG321" s="59"/>
      <c r="AH321" s="59"/>
      <c r="AI321" s="59"/>
      <c r="AJ321" s="59"/>
      <c r="AK321" s="59"/>
      <c r="AL321" s="59"/>
      <c r="AM321" s="59"/>
      <c r="AN321" s="59"/>
      <c r="AO321" s="59"/>
      <c r="AP321" s="59"/>
    </row>
    <row r="322" spans="1:42" s="3" customFormat="1" x14ac:dyDescent="0.3">
      <c r="A322" s="60"/>
      <c r="B322" s="60"/>
      <c r="C322" s="60"/>
      <c r="D322" s="60"/>
      <c r="E322" s="60"/>
      <c r="F322" s="60"/>
      <c r="G322" s="60"/>
      <c r="H322" s="59"/>
      <c r="I322" s="59"/>
      <c r="J322" s="59"/>
      <c r="K322" s="59"/>
      <c r="L322" s="59"/>
      <c r="M322" s="59"/>
      <c r="N322" s="59"/>
      <c r="O322" s="59"/>
      <c r="P322" s="59"/>
      <c r="Q322" s="59"/>
      <c r="R322" s="59"/>
      <c r="S322" s="59"/>
      <c r="Z322" s="153"/>
      <c r="AA322" s="153"/>
      <c r="AB322" s="153"/>
      <c r="AC322" s="153"/>
      <c r="AD322" s="153"/>
      <c r="AE322" s="59"/>
      <c r="AF322" s="59"/>
      <c r="AG322" s="59"/>
      <c r="AH322" s="59"/>
      <c r="AI322" s="59"/>
      <c r="AJ322" s="59"/>
      <c r="AK322" s="59"/>
      <c r="AL322" s="59"/>
      <c r="AM322" s="59"/>
      <c r="AN322" s="59"/>
      <c r="AO322" s="59"/>
      <c r="AP322" s="59"/>
    </row>
    <row r="323" spans="1:42" s="3" customFormat="1" x14ac:dyDescent="0.3">
      <c r="A323" s="60"/>
      <c r="B323" s="60"/>
      <c r="C323" s="60"/>
      <c r="D323" s="60"/>
      <c r="E323" s="60"/>
      <c r="F323" s="60"/>
      <c r="G323" s="60"/>
      <c r="H323" s="59"/>
      <c r="I323" s="59"/>
      <c r="J323" s="59"/>
      <c r="K323" s="59"/>
      <c r="L323" s="59"/>
      <c r="M323" s="59"/>
      <c r="N323" s="59"/>
      <c r="O323" s="59"/>
      <c r="P323" s="59"/>
      <c r="Q323" s="59"/>
      <c r="R323" s="59"/>
      <c r="S323" s="59"/>
      <c r="Z323" s="153"/>
      <c r="AA323" s="153"/>
      <c r="AB323" s="153"/>
      <c r="AC323" s="153"/>
      <c r="AD323" s="153"/>
      <c r="AE323" s="59"/>
      <c r="AF323" s="59"/>
      <c r="AG323" s="59"/>
      <c r="AH323" s="59"/>
      <c r="AI323" s="59"/>
      <c r="AJ323" s="59"/>
      <c r="AK323" s="59"/>
      <c r="AL323" s="59"/>
      <c r="AM323" s="59"/>
      <c r="AN323" s="59"/>
      <c r="AO323" s="59"/>
      <c r="AP323" s="59"/>
    </row>
    <row r="324" spans="1:42" s="3" customFormat="1" x14ac:dyDescent="0.3">
      <c r="A324" s="60"/>
      <c r="B324" s="60"/>
      <c r="C324" s="60"/>
      <c r="D324" s="60"/>
      <c r="E324" s="60"/>
      <c r="F324" s="60"/>
      <c r="G324" s="60"/>
      <c r="H324" s="59"/>
      <c r="I324" s="59"/>
      <c r="J324" s="59"/>
      <c r="K324" s="59"/>
      <c r="L324" s="59"/>
      <c r="M324" s="59"/>
      <c r="N324" s="59"/>
      <c r="O324" s="59"/>
      <c r="P324" s="59"/>
      <c r="Q324" s="59"/>
      <c r="R324" s="59"/>
      <c r="S324" s="59"/>
      <c r="Z324" s="153"/>
      <c r="AA324" s="153"/>
      <c r="AB324" s="153"/>
      <c r="AC324" s="153"/>
      <c r="AD324" s="153"/>
      <c r="AE324" s="59"/>
      <c r="AF324" s="59"/>
      <c r="AG324" s="59"/>
      <c r="AH324" s="59"/>
      <c r="AI324" s="59"/>
      <c r="AJ324" s="59"/>
      <c r="AK324" s="59"/>
      <c r="AL324" s="59"/>
      <c r="AM324" s="59"/>
      <c r="AN324" s="59"/>
      <c r="AO324" s="59"/>
      <c r="AP324" s="59"/>
    </row>
    <row r="325" spans="1:42" s="3" customFormat="1" x14ac:dyDescent="0.3">
      <c r="A325" s="60"/>
      <c r="B325" s="60"/>
      <c r="C325" s="60"/>
      <c r="D325" s="60"/>
      <c r="E325" s="60"/>
      <c r="F325" s="60"/>
      <c r="G325" s="60"/>
      <c r="H325" s="59"/>
      <c r="I325" s="59"/>
      <c r="J325" s="59"/>
      <c r="K325" s="59"/>
      <c r="L325" s="59"/>
      <c r="M325" s="59"/>
      <c r="N325" s="59"/>
      <c r="O325" s="59"/>
      <c r="P325" s="59"/>
      <c r="Q325" s="59"/>
      <c r="R325" s="59"/>
      <c r="S325" s="59"/>
      <c r="Z325" s="153"/>
      <c r="AA325" s="153"/>
      <c r="AB325" s="153"/>
      <c r="AC325" s="153"/>
      <c r="AD325" s="153"/>
      <c r="AE325" s="59"/>
      <c r="AF325" s="59"/>
      <c r="AG325" s="59"/>
      <c r="AH325" s="59"/>
      <c r="AI325" s="59"/>
      <c r="AJ325" s="59"/>
      <c r="AK325" s="59"/>
      <c r="AL325" s="59"/>
      <c r="AM325" s="59"/>
      <c r="AN325" s="59"/>
      <c r="AO325" s="59"/>
      <c r="AP325" s="59"/>
    </row>
    <row r="326" spans="1:42" s="3" customFormat="1" x14ac:dyDescent="0.3">
      <c r="A326" s="60"/>
      <c r="B326" s="60"/>
      <c r="C326" s="60"/>
      <c r="D326" s="60"/>
      <c r="E326" s="60"/>
      <c r="F326" s="60"/>
      <c r="G326" s="60"/>
      <c r="H326" s="59"/>
      <c r="I326" s="59"/>
      <c r="J326" s="59"/>
      <c r="K326" s="59"/>
      <c r="L326" s="59"/>
      <c r="M326" s="59"/>
      <c r="N326" s="59"/>
      <c r="O326" s="59"/>
      <c r="P326" s="59"/>
      <c r="Q326" s="59"/>
      <c r="R326" s="59"/>
      <c r="S326" s="59"/>
      <c r="Z326" s="153"/>
      <c r="AA326" s="153"/>
      <c r="AB326" s="153"/>
      <c r="AC326" s="153"/>
      <c r="AD326" s="153"/>
      <c r="AE326" s="59"/>
      <c r="AF326" s="59"/>
      <c r="AG326" s="59"/>
      <c r="AH326" s="59"/>
      <c r="AI326" s="59"/>
      <c r="AJ326" s="59"/>
      <c r="AK326" s="59"/>
      <c r="AL326" s="59"/>
      <c r="AM326" s="59"/>
      <c r="AN326" s="59"/>
      <c r="AO326" s="59"/>
      <c r="AP326" s="59"/>
    </row>
    <row r="327" spans="1:42" s="3" customFormat="1" x14ac:dyDescent="0.3">
      <c r="A327" s="60"/>
      <c r="B327" s="60"/>
      <c r="C327" s="60"/>
      <c r="D327" s="60"/>
      <c r="E327" s="60"/>
      <c r="F327" s="60"/>
      <c r="G327" s="60"/>
      <c r="H327" s="59"/>
      <c r="I327" s="59"/>
      <c r="J327" s="59"/>
      <c r="K327" s="59"/>
      <c r="L327" s="59"/>
      <c r="M327" s="59"/>
      <c r="N327" s="59"/>
      <c r="O327" s="59"/>
      <c r="P327" s="59"/>
      <c r="Q327" s="59"/>
      <c r="R327" s="59"/>
      <c r="S327" s="59"/>
      <c r="Z327" s="153"/>
      <c r="AA327" s="153"/>
      <c r="AB327" s="153"/>
      <c r="AC327" s="153"/>
      <c r="AD327" s="153"/>
      <c r="AE327" s="59"/>
      <c r="AF327" s="59"/>
      <c r="AG327" s="59"/>
      <c r="AH327" s="59"/>
      <c r="AI327" s="59"/>
      <c r="AJ327" s="59"/>
      <c r="AK327" s="59"/>
      <c r="AL327" s="59"/>
      <c r="AM327" s="59"/>
      <c r="AN327" s="59"/>
      <c r="AO327" s="59"/>
      <c r="AP327" s="59"/>
    </row>
    <row r="328" spans="1:42" s="3" customFormat="1" x14ac:dyDescent="0.3">
      <c r="A328" s="60"/>
      <c r="B328" s="60"/>
      <c r="C328" s="60"/>
      <c r="D328" s="60"/>
      <c r="E328" s="60"/>
      <c r="F328" s="60"/>
      <c r="G328" s="60"/>
      <c r="H328" s="59"/>
      <c r="I328" s="59"/>
      <c r="J328" s="59"/>
      <c r="K328" s="59"/>
      <c r="L328" s="59"/>
      <c r="M328" s="59"/>
      <c r="N328" s="59"/>
      <c r="O328" s="59"/>
      <c r="P328" s="59"/>
      <c r="Q328" s="59"/>
      <c r="R328" s="59"/>
      <c r="S328" s="59"/>
      <c r="Z328" s="153"/>
      <c r="AA328" s="153"/>
      <c r="AB328" s="153"/>
      <c r="AC328" s="153"/>
      <c r="AD328" s="153"/>
      <c r="AE328" s="59"/>
      <c r="AF328" s="59"/>
      <c r="AG328" s="59"/>
      <c r="AH328" s="59"/>
      <c r="AI328" s="59"/>
      <c r="AJ328" s="59"/>
      <c r="AK328" s="59"/>
      <c r="AL328" s="59"/>
      <c r="AM328" s="59"/>
      <c r="AN328" s="59"/>
      <c r="AO328" s="59"/>
      <c r="AP328" s="59"/>
    </row>
    <row r="329" spans="1:42" s="3" customFormat="1" x14ac:dyDescent="0.3">
      <c r="A329" s="60"/>
      <c r="B329" s="60"/>
      <c r="C329" s="60"/>
      <c r="D329" s="60"/>
      <c r="E329" s="60"/>
      <c r="F329" s="60"/>
      <c r="G329" s="60"/>
      <c r="H329" s="59"/>
      <c r="I329" s="59"/>
      <c r="J329" s="59"/>
      <c r="K329" s="59"/>
      <c r="L329" s="59"/>
      <c r="M329" s="59"/>
      <c r="N329" s="59"/>
      <c r="O329" s="59"/>
      <c r="P329" s="59"/>
      <c r="Q329" s="59"/>
      <c r="R329" s="59"/>
      <c r="S329" s="59"/>
      <c r="Z329" s="153"/>
      <c r="AA329" s="153"/>
      <c r="AB329" s="153"/>
      <c r="AC329" s="153"/>
      <c r="AD329" s="153"/>
      <c r="AE329" s="59"/>
      <c r="AF329" s="59"/>
      <c r="AG329" s="59"/>
      <c r="AH329" s="59"/>
      <c r="AI329" s="59"/>
      <c r="AJ329" s="59"/>
      <c r="AK329" s="59"/>
      <c r="AL329" s="59"/>
      <c r="AM329" s="59"/>
      <c r="AN329" s="59"/>
      <c r="AO329" s="59"/>
      <c r="AP329" s="59"/>
    </row>
    <row r="330" spans="1:42" s="3" customFormat="1" x14ac:dyDescent="0.3">
      <c r="A330" s="60"/>
      <c r="B330" s="60"/>
      <c r="C330" s="60"/>
      <c r="D330" s="60"/>
      <c r="E330" s="60"/>
      <c r="F330" s="60"/>
      <c r="G330" s="60"/>
      <c r="H330" s="59"/>
      <c r="I330" s="59"/>
      <c r="J330" s="59"/>
      <c r="K330" s="59"/>
      <c r="L330" s="59"/>
      <c r="M330" s="59"/>
      <c r="N330" s="59"/>
      <c r="O330" s="59"/>
      <c r="P330" s="59"/>
      <c r="Q330" s="59"/>
      <c r="R330" s="59"/>
      <c r="S330" s="59"/>
      <c r="Z330" s="153"/>
      <c r="AA330" s="153"/>
      <c r="AB330" s="153"/>
      <c r="AC330" s="153"/>
      <c r="AD330" s="153"/>
      <c r="AE330" s="59"/>
      <c r="AF330" s="59"/>
      <c r="AG330" s="59"/>
      <c r="AH330" s="59"/>
      <c r="AI330" s="59"/>
      <c r="AJ330" s="59"/>
      <c r="AK330" s="59"/>
      <c r="AL330" s="59"/>
      <c r="AM330" s="59"/>
      <c r="AN330" s="59"/>
      <c r="AO330" s="59"/>
      <c r="AP330" s="59"/>
    </row>
    <row r="331" spans="1:42" s="3" customFormat="1" x14ac:dyDescent="0.3">
      <c r="A331" s="60"/>
      <c r="B331" s="60"/>
      <c r="C331" s="60"/>
      <c r="D331" s="60"/>
      <c r="E331" s="60"/>
      <c r="F331" s="60"/>
      <c r="G331" s="60"/>
      <c r="H331" s="59"/>
      <c r="I331" s="59"/>
      <c r="J331" s="59"/>
      <c r="K331" s="59"/>
      <c r="L331" s="59"/>
      <c r="M331" s="59"/>
      <c r="N331" s="59"/>
      <c r="O331" s="59"/>
      <c r="P331" s="59"/>
      <c r="Q331" s="59"/>
      <c r="R331" s="59"/>
      <c r="S331" s="59"/>
      <c r="Z331" s="153"/>
      <c r="AA331" s="153"/>
      <c r="AB331" s="153"/>
      <c r="AC331" s="153"/>
      <c r="AD331" s="153"/>
      <c r="AE331" s="59"/>
      <c r="AF331" s="59"/>
      <c r="AG331" s="59"/>
      <c r="AH331" s="59"/>
      <c r="AI331" s="59"/>
      <c r="AJ331" s="59"/>
      <c r="AK331" s="59"/>
      <c r="AL331" s="59"/>
      <c r="AM331" s="59"/>
      <c r="AN331" s="59"/>
      <c r="AO331" s="59"/>
      <c r="AP331" s="59"/>
    </row>
    <row r="332" spans="1:42" s="3" customFormat="1" x14ac:dyDescent="0.3">
      <c r="A332" s="60"/>
      <c r="B332" s="60"/>
      <c r="C332" s="60"/>
      <c r="D332" s="60"/>
      <c r="E332" s="60"/>
      <c r="F332" s="60"/>
      <c r="G332" s="60"/>
      <c r="H332" s="59"/>
      <c r="I332" s="59"/>
      <c r="J332" s="59"/>
      <c r="K332" s="59"/>
      <c r="L332" s="59"/>
      <c r="M332" s="59"/>
      <c r="N332" s="59"/>
      <c r="O332" s="59"/>
      <c r="P332" s="59"/>
      <c r="Q332" s="59"/>
      <c r="R332" s="59"/>
      <c r="S332" s="59"/>
      <c r="Z332" s="153"/>
      <c r="AA332" s="153"/>
      <c r="AB332" s="153"/>
      <c r="AC332" s="153"/>
      <c r="AD332" s="153"/>
      <c r="AE332" s="59"/>
      <c r="AF332" s="59"/>
      <c r="AG332" s="59"/>
      <c r="AH332" s="59"/>
      <c r="AI332" s="59"/>
      <c r="AJ332" s="59"/>
      <c r="AK332" s="59"/>
      <c r="AL332" s="59"/>
      <c r="AM332" s="59"/>
      <c r="AN332" s="59"/>
      <c r="AO332" s="59"/>
      <c r="AP332" s="59"/>
    </row>
    <row r="333" spans="1:42" s="3" customFormat="1" x14ac:dyDescent="0.3">
      <c r="A333" s="60"/>
      <c r="B333" s="60"/>
      <c r="C333" s="60"/>
      <c r="D333" s="60"/>
      <c r="E333" s="60"/>
      <c r="F333" s="60"/>
      <c r="G333" s="60"/>
      <c r="H333" s="59"/>
      <c r="I333" s="59"/>
      <c r="J333" s="59"/>
      <c r="K333" s="59"/>
      <c r="L333" s="59"/>
      <c r="M333" s="59"/>
      <c r="N333" s="59"/>
      <c r="O333" s="59"/>
      <c r="P333" s="59"/>
      <c r="Q333" s="59"/>
      <c r="R333" s="59"/>
      <c r="S333" s="59"/>
      <c r="Z333" s="153"/>
      <c r="AA333" s="153"/>
      <c r="AB333" s="153"/>
      <c r="AC333" s="153"/>
      <c r="AD333" s="153"/>
      <c r="AE333" s="59"/>
      <c r="AF333" s="59"/>
      <c r="AG333" s="59"/>
      <c r="AH333" s="59"/>
      <c r="AI333" s="59"/>
      <c r="AJ333" s="59"/>
      <c r="AK333" s="59"/>
      <c r="AL333" s="59"/>
      <c r="AM333" s="59"/>
      <c r="AN333" s="59"/>
      <c r="AO333" s="59"/>
      <c r="AP333" s="59"/>
    </row>
    <row r="334" spans="1:42" s="3" customFormat="1" x14ac:dyDescent="0.3">
      <c r="A334" s="60"/>
      <c r="B334" s="60"/>
      <c r="C334" s="60"/>
      <c r="D334" s="60"/>
      <c r="E334" s="60"/>
      <c r="F334" s="60"/>
      <c r="G334" s="60"/>
      <c r="H334" s="59"/>
      <c r="I334" s="59"/>
      <c r="J334" s="59"/>
      <c r="K334" s="59"/>
      <c r="L334" s="59"/>
      <c r="M334" s="59"/>
      <c r="N334" s="59"/>
      <c r="O334" s="59"/>
      <c r="P334" s="59"/>
      <c r="Q334" s="59"/>
      <c r="R334" s="59"/>
      <c r="S334" s="59"/>
      <c r="Z334" s="153"/>
      <c r="AA334" s="153"/>
      <c r="AB334" s="153"/>
      <c r="AC334" s="153"/>
      <c r="AD334" s="153"/>
      <c r="AE334" s="59"/>
      <c r="AF334" s="59"/>
      <c r="AG334" s="59"/>
      <c r="AH334" s="59"/>
      <c r="AI334" s="59"/>
      <c r="AJ334" s="59"/>
      <c r="AK334" s="59"/>
      <c r="AL334" s="59"/>
      <c r="AM334" s="59"/>
      <c r="AN334" s="59"/>
      <c r="AO334" s="59"/>
      <c r="AP334" s="59"/>
    </row>
    <row r="335" spans="1:42" s="3" customFormat="1" x14ac:dyDescent="0.3">
      <c r="A335" s="60"/>
      <c r="B335" s="60"/>
      <c r="C335" s="60"/>
      <c r="D335" s="60"/>
      <c r="E335" s="60"/>
      <c r="F335" s="60"/>
      <c r="G335" s="60"/>
      <c r="H335" s="59"/>
      <c r="I335" s="59"/>
      <c r="J335" s="59"/>
      <c r="K335" s="59"/>
      <c r="L335" s="59"/>
      <c r="M335" s="59"/>
      <c r="N335" s="59"/>
      <c r="O335" s="59"/>
      <c r="P335" s="59"/>
      <c r="Q335" s="59"/>
      <c r="R335" s="59"/>
      <c r="S335" s="59"/>
      <c r="Z335" s="153"/>
      <c r="AA335" s="153"/>
      <c r="AB335" s="153"/>
      <c r="AC335" s="153"/>
      <c r="AD335" s="153"/>
      <c r="AE335" s="59"/>
      <c r="AF335" s="59"/>
      <c r="AG335" s="59"/>
      <c r="AH335" s="59"/>
      <c r="AI335" s="59"/>
      <c r="AJ335" s="59"/>
      <c r="AK335" s="59"/>
      <c r="AL335" s="59"/>
      <c r="AM335" s="59"/>
      <c r="AN335" s="59"/>
      <c r="AO335" s="59"/>
      <c r="AP335" s="59"/>
    </row>
    <row r="336" spans="1:42" s="3" customFormat="1" x14ac:dyDescent="0.3">
      <c r="A336" s="60"/>
      <c r="B336" s="60"/>
      <c r="C336" s="60"/>
      <c r="D336" s="60"/>
      <c r="E336" s="60"/>
      <c r="F336" s="60"/>
      <c r="G336" s="60"/>
      <c r="H336" s="59"/>
      <c r="I336" s="59"/>
      <c r="J336" s="59"/>
      <c r="K336" s="59"/>
      <c r="L336" s="59"/>
      <c r="M336" s="59"/>
      <c r="N336" s="59"/>
      <c r="O336" s="59"/>
      <c r="P336" s="59"/>
      <c r="Q336" s="59"/>
      <c r="R336" s="59"/>
      <c r="S336" s="59"/>
      <c r="Z336" s="153"/>
      <c r="AA336" s="153"/>
      <c r="AB336" s="153"/>
      <c r="AC336" s="153"/>
      <c r="AD336" s="153"/>
      <c r="AE336" s="59"/>
      <c r="AF336" s="59"/>
      <c r="AG336" s="59"/>
      <c r="AH336" s="59"/>
      <c r="AI336" s="59"/>
      <c r="AJ336" s="59"/>
      <c r="AK336" s="59"/>
      <c r="AL336" s="59"/>
      <c r="AM336" s="59"/>
      <c r="AN336" s="59"/>
      <c r="AO336" s="59"/>
      <c r="AP336" s="59"/>
    </row>
    <row r="337" spans="1:42" s="3" customFormat="1" x14ac:dyDescent="0.3">
      <c r="A337" s="60"/>
      <c r="B337" s="60"/>
      <c r="C337" s="60"/>
      <c r="D337" s="60"/>
      <c r="E337" s="60"/>
      <c r="F337" s="60"/>
      <c r="G337" s="60"/>
      <c r="H337" s="59"/>
      <c r="I337" s="59"/>
      <c r="J337" s="59"/>
      <c r="K337" s="59"/>
      <c r="L337" s="59"/>
      <c r="M337" s="59"/>
      <c r="N337" s="59"/>
      <c r="O337" s="59"/>
      <c r="P337" s="59"/>
      <c r="Q337" s="59"/>
      <c r="R337" s="59"/>
      <c r="S337" s="59"/>
      <c r="Z337" s="153"/>
      <c r="AA337" s="153"/>
      <c r="AB337" s="153"/>
      <c r="AC337" s="153"/>
      <c r="AD337" s="153"/>
      <c r="AE337" s="59"/>
      <c r="AF337" s="59"/>
      <c r="AG337" s="59"/>
      <c r="AH337" s="59"/>
      <c r="AI337" s="59"/>
      <c r="AJ337" s="59"/>
      <c r="AK337" s="59"/>
      <c r="AL337" s="59"/>
      <c r="AM337" s="59"/>
      <c r="AN337" s="59"/>
      <c r="AO337" s="59"/>
      <c r="AP337" s="59"/>
    </row>
    <row r="338" spans="1:42" s="3" customFormat="1" x14ac:dyDescent="0.3">
      <c r="A338" s="60"/>
      <c r="B338" s="60"/>
      <c r="C338" s="60"/>
      <c r="D338" s="60"/>
      <c r="E338" s="60"/>
      <c r="F338" s="60"/>
      <c r="G338" s="60"/>
      <c r="H338" s="59"/>
      <c r="I338" s="59"/>
      <c r="J338" s="59"/>
      <c r="K338" s="59"/>
      <c r="L338" s="59"/>
      <c r="M338" s="59"/>
      <c r="N338" s="59"/>
      <c r="O338" s="59"/>
      <c r="P338" s="59"/>
      <c r="Q338" s="59"/>
      <c r="R338" s="59"/>
      <c r="S338" s="59"/>
      <c r="Z338" s="153"/>
      <c r="AA338" s="153"/>
      <c r="AB338" s="153"/>
      <c r="AC338" s="153"/>
      <c r="AD338" s="153"/>
      <c r="AE338" s="59"/>
      <c r="AF338" s="59"/>
      <c r="AG338" s="59"/>
      <c r="AH338" s="59"/>
      <c r="AI338" s="59"/>
      <c r="AJ338" s="59"/>
      <c r="AK338" s="59"/>
      <c r="AL338" s="59"/>
      <c r="AM338" s="59"/>
      <c r="AN338" s="59"/>
      <c r="AO338" s="59"/>
      <c r="AP338" s="59"/>
    </row>
    <row r="339" spans="1:42" s="3" customFormat="1" x14ac:dyDescent="0.3">
      <c r="A339" s="60"/>
      <c r="B339" s="60"/>
      <c r="C339" s="60"/>
      <c r="D339" s="60"/>
      <c r="E339" s="60"/>
      <c r="F339" s="60"/>
      <c r="G339" s="60"/>
      <c r="H339" s="59"/>
      <c r="I339" s="59"/>
      <c r="J339" s="59"/>
      <c r="K339" s="59"/>
      <c r="L339" s="59"/>
      <c r="M339" s="59"/>
      <c r="N339" s="59"/>
      <c r="O339" s="59"/>
      <c r="P339" s="59"/>
      <c r="Q339" s="59"/>
      <c r="R339" s="59"/>
      <c r="S339" s="59"/>
      <c r="Z339" s="153"/>
      <c r="AA339" s="153"/>
      <c r="AB339" s="153"/>
      <c r="AC339" s="153"/>
      <c r="AD339" s="153"/>
      <c r="AE339" s="59"/>
      <c r="AF339" s="59"/>
      <c r="AG339" s="59"/>
      <c r="AH339" s="59"/>
      <c r="AI339" s="59"/>
      <c r="AJ339" s="59"/>
      <c r="AK339" s="59"/>
      <c r="AL339" s="59"/>
      <c r="AM339" s="59"/>
      <c r="AN339" s="59"/>
      <c r="AO339" s="59"/>
      <c r="AP339" s="59"/>
    </row>
    <row r="340" spans="1:42" s="3" customFormat="1" x14ac:dyDescent="0.3">
      <c r="A340" s="60"/>
      <c r="B340" s="60"/>
      <c r="C340" s="60"/>
      <c r="D340" s="60"/>
      <c r="E340" s="60"/>
      <c r="F340" s="60"/>
      <c r="G340" s="60"/>
      <c r="H340" s="59"/>
      <c r="I340" s="59"/>
      <c r="J340" s="59"/>
      <c r="K340" s="59"/>
      <c r="L340" s="59"/>
      <c r="M340" s="59"/>
      <c r="N340" s="59"/>
      <c r="O340" s="59"/>
      <c r="P340" s="59"/>
      <c r="Q340" s="59"/>
      <c r="R340" s="59"/>
      <c r="S340" s="59"/>
      <c r="Z340" s="153"/>
      <c r="AA340" s="153"/>
      <c r="AB340" s="153"/>
      <c r="AC340" s="153"/>
      <c r="AD340" s="153"/>
      <c r="AE340" s="59"/>
      <c r="AF340" s="59"/>
      <c r="AG340" s="59"/>
      <c r="AH340" s="59"/>
      <c r="AI340" s="59"/>
      <c r="AJ340" s="59"/>
      <c r="AK340" s="59"/>
      <c r="AL340" s="59"/>
      <c r="AM340" s="59"/>
      <c r="AN340" s="59"/>
      <c r="AO340" s="59"/>
      <c r="AP340" s="59"/>
    </row>
    <row r="341" spans="1:42" s="3" customFormat="1" x14ac:dyDescent="0.3">
      <c r="A341" s="60"/>
      <c r="B341" s="60"/>
      <c r="C341" s="60"/>
      <c r="D341" s="60"/>
      <c r="E341" s="60"/>
      <c r="F341" s="60"/>
      <c r="G341" s="60"/>
      <c r="H341" s="59"/>
      <c r="I341" s="59"/>
      <c r="J341" s="59"/>
      <c r="K341" s="59"/>
      <c r="L341" s="59"/>
      <c r="M341" s="59"/>
      <c r="N341" s="59"/>
      <c r="O341" s="59"/>
      <c r="P341" s="59"/>
      <c r="Q341" s="59"/>
      <c r="R341" s="59"/>
      <c r="S341" s="59"/>
      <c r="Z341" s="153"/>
      <c r="AA341" s="153"/>
      <c r="AB341" s="153"/>
      <c r="AC341" s="153"/>
      <c r="AD341" s="153"/>
      <c r="AE341" s="59"/>
      <c r="AF341" s="59"/>
      <c r="AG341" s="59"/>
      <c r="AH341" s="59"/>
      <c r="AI341" s="59"/>
      <c r="AJ341" s="59"/>
      <c r="AK341" s="59"/>
      <c r="AL341" s="59"/>
      <c r="AM341" s="59"/>
      <c r="AN341" s="59"/>
      <c r="AO341" s="59"/>
      <c r="AP341" s="59"/>
    </row>
    <row r="342" spans="1:42" s="3" customFormat="1" x14ac:dyDescent="0.3">
      <c r="A342" s="60"/>
      <c r="B342" s="60"/>
      <c r="C342" s="60"/>
      <c r="D342" s="60"/>
      <c r="E342" s="60"/>
      <c r="F342" s="60"/>
      <c r="G342" s="60"/>
      <c r="H342" s="59"/>
      <c r="I342" s="59"/>
      <c r="J342" s="59"/>
      <c r="K342" s="59"/>
      <c r="L342" s="59"/>
      <c r="M342" s="59"/>
      <c r="N342" s="59"/>
      <c r="O342" s="59"/>
      <c r="P342" s="59"/>
      <c r="Q342" s="59"/>
      <c r="R342" s="59"/>
      <c r="S342" s="59"/>
      <c r="Z342" s="153"/>
      <c r="AA342" s="153"/>
      <c r="AB342" s="153"/>
      <c r="AC342" s="153"/>
      <c r="AD342" s="153"/>
      <c r="AE342" s="59"/>
      <c r="AF342" s="59"/>
      <c r="AG342" s="59"/>
      <c r="AH342" s="59"/>
      <c r="AI342" s="59"/>
      <c r="AJ342" s="59"/>
      <c r="AK342" s="59"/>
      <c r="AL342" s="59"/>
      <c r="AM342" s="59"/>
      <c r="AN342" s="59"/>
      <c r="AO342" s="59"/>
      <c r="AP342" s="59"/>
    </row>
    <row r="343" spans="1:42" s="3" customFormat="1" x14ac:dyDescent="0.3">
      <c r="A343" s="60"/>
      <c r="B343" s="60"/>
      <c r="C343" s="60"/>
      <c r="D343" s="60"/>
      <c r="E343" s="60"/>
      <c r="F343" s="60"/>
      <c r="G343" s="60"/>
      <c r="H343" s="59"/>
      <c r="I343" s="59"/>
      <c r="J343" s="59"/>
      <c r="K343" s="59"/>
      <c r="L343" s="59"/>
      <c r="M343" s="59"/>
      <c r="N343" s="59"/>
      <c r="O343" s="59"/>
      <c r="P343" s="59"/>
      <c r="Q343" s="59"/>
      <c r="R343" s="59"/>
      <c r="S343" s="59"/>
      <c r="Z343" s="153"/>
      <c r="AA343" s="153"/>
      <c r="AB343" s="153"/>
      <c r="AC343" s="153"/>
      <c r="AD343" s="153"/>
      <c r="AE343" s="59"/>
      <c r="AF343" s="59"/>
      <c r="AG343" s="59"/>
      <c r="AH343" s="59"/>
      <c r="AI343" s="59"/>
      <c r="AJ343" s="59"/>
      <c r="AK343" s="59"/>
      <c r="AL343" s="59"/>
      <c r="AM343" s="59"/>
      <c r="AN343" s="59"/>
      <c r="AO343" s="59"/>
      <c r="AP343" s="59"/>
    </row>
    <row r="344" spans="1:42" s="3" customFormat="1" x14ac:dyDescent="0.3">
      <c r="A344" s="60"/>
      <c r="B344" s="60"/>
      <c r="C344" s="60"/>
      <c r="D344" s="60"/>
      <c r="E344" s="60"/>
      <c r="F344" s="60"/>
      <c r="G344" s="60"/>
      <c r="H344" s="59"/>
      <c r="I344" s="59"/>
      <c r="J344" s="59"/>
      <c r="K344" s="59"/>
      <c r="L344" s="59"/>
      <c r="M344" s="59"/>
      <c r="N344" s="59"/>
      <c r="O344" s="59"/>
      <c r="P344" s="59"/>
      <c r="Q344" s="59"/>
      <c r="R344" s="59"/>
      <c r="S344" s="59"/>
      <c r="Z344" s="153"/>
      <c r="AA344" s="153"/>
      <c r="AB344" s="153"/>
      <c r="AC344" s="153"/>
      <c r="AD344" s="153"/>
      <c r="AE344" s="59"/>
      <c r="AF344" s="59"/>
      <c r="AG344" s="59"/>
      <c r="AH344" s="59"/>
      <c r="AI344" s="59"/>
      <c r="AJ344" s="59"/>
      <c r="AK344" s="59"/>
      <c r="AL344" s="59"/>
      <c r="AM344" s="59"/>
      <c r="AN344" s="59"/>
      <c r="AO344" s="59"/>
      <c r="AP344" s="59"/>
    </row>
    <row r="345" spans="1:42" s="3" customFormat="1" x14ac:dyDescent="0.3">
      <c r="A345" s="60"/>
      <c r="B345" s="60"/>
      <c r="C345" s="60"/>
      <c r="D345" s="60"/>
      <c r="E345" s="60"/>
      <c r="F345" s="60"/>
      <c r="G345" s="60"/>
      <c r="H345" s="59"/>
      <c r="I345" s="59"/>
      <c r="J345" s="59"/>
      <c r="K345" s="59"/>
      <c r="L345" s="59"/>
      <c r="M345" s="59"/>
      <c r="N345" s="59"/>
      <c r="O345" s="59"/>
      <c r="P345" s="59"/>
      <c r="Q345" s="59"/>
      <c r="R345" s="59"/>
      <c r="S345" s="59"/>
      <c r="Z345" s="153"/>
      <c r="AA345" s="153"/>
      <c r="AB345" s="153"/>
      <c r="AC345" s="153"/>
      <c r="AD345" s="153"/>
      <c r="AE345" s="59"/>
      <c r="AF345" s="59"/>
      <c r="AG345" s="59"/>
      <c r="AH345" s="59"/>
      <c r="AI345" s="59"/>
      <c r="AJ345" s="59"/>
      <c r="AK345" s="59"/>
      <c r="AL345" s="59"/>
      <c r="AM345" s="59"/>
      <c r="AN345" s="59"/>
      <c r="AO345" s="59"/>
      <c r="AP345" s="59"/>
    </row>
    <row r="346" spans="1:42" s="3" customFormat="1" x14ac:dyDescent="0.3">
      <c r="A346" s="60"/>
      <c r="B346" s="60"/>
      <c r="C346" s="60"/>
      <c r="D346" s="60"/>
      <c r="E346" s="60"/>
      <c r="F346" s="60"/>
      <c r="G346" s="60"/>
      <c r="H346" s="59"/>
      <c r="I346" s="59"/>
      <c r="J346" s="59"/>
      <c r="K346" s="59"/>
      <c r="L346" s="59"/>
      <c r="M346" s="59"/>
      <c r="N346" s="59"/>
      <c r="O346" s="59"/>
      <c r="P346" s="59"/>
      <c r="Q346" s="59"/>
      <c r="R346" s="59"/>
      <c r="S346" s="59"/>
      <c r="Z346" s="153"/>
      <c r="AA346" s="153"/>
      <c r="AB346" s="153"/>
      <c r="AC346" s="153"/>
      <c r="AD346" s="153"/>
      <c r="AE346" s="59"/>
      <c r="AF346" s="59"/>
      <c r="AG346" s="59"/>
      <c r="AH346" s="59"/>
      <c r="AI346" s="59"/>
      <c r="AJ346" s="59"/>
      <c r="AK346" s="59"/>
      <c r="AL346" s="59"/>
      <c r="AM346" s="59"/>
      <c r="AN346" s="59"/>
      <c r="AO346" s="59"/>
      <c r="AP346" s="59"/>
    </row>
    <row r="347" spans="1:42" s="3" customFormat="1" x14ac:dyDescent="0.3">
      <c r="A347" s="60"/>
      <c r="B347" s="60"/>
      <c r="C347" s="60"/>
      <c r="D347" s="60"/>
      <c r="E347" s="60"/>
      <c r="F347" s="60"/>
      <c r="G347" s="60"/>
      <c r="H347" s="59"/>
      <c r="I347" s="59"/>
      <c r="J347" s="59"/>
      <c r="K347" s="59"/>
      <c r="L347" s="59"/>
      <c r="M347" s="59"/>
      <c r="N347" s="59"/>
      <c r="O347" s="59"/>
      <c r="P347" s="59"/>
      <c r="Q347" s="59"/>
      <c r="R347" s="59"/>
      <c r="S347" s="59"/>
      <c r="Z347" s="153"/>
      <c r="AA347" s="153"/>
      <c r="AB347" s="153"/>
      <c r="AC347" s="153"/>
      <c r="AD347" s="153"/>
      <c r="AE347" s="59"/>
      <c r="AF347" s="59"/>
      <c r="AG347" s="59"/>
      <c r="AH347" s="59"/>
      <c r="AI347" s="59"/>
      <c r="AJ347" s="59"/>
      <c r="AK347" s="59"/>
      <c r="AL347" s="59"/>
      <c r="AM347" s="59"/>
      <c r="AN347" s="59"/>
      <c r="AO347" s="59"/>
      <c r="AP347" s="59"/>
    </row>
    <row r="348" spans="1:42" s="3" customFormat="1" x14ac:dyDescent="0.3">
      <c r="A348" s="60"/>
      <c r="B348" s="60"/>
      <c r="C348" s="60"/>
      <c r="D348" s="60"/>
      <c r="E348" s="60"/>
      <c r="F348" s="60"/>
      <c r="G348" s="60"/>
      <c r="H348" s="59"/>
      <c r="I348" s="59"/>
      <c r="J348" s="59"/>
      <c r="K348" s="59"/>
      <c r="L348" s="59"/>
      <c r="M348" s="59"/>
      <c r="N348" s="59"/>
      <c r="O348" s="59"/>
      <c r="P348" s="59"/>
      <c r="Q348" s="59"/>
      <c r="R348" s="59"/>
      <c r="S348" s="59"/>
      <c r="Z348" s="153"/>
      <c r="AA348" s="153"/>
      <c r="AB348" s="153"/>
      <c r="AC348" s="153"/>
      <c r="AD348" s="153"/>
      <c r="AE348" s="59"/>
      <c r="AF348" s="59"/>
      <c r="AG348" s="59"/>
      <c r="AH348" s="59"/>
      <c r="AI348" s="59"/>
      <c r="AJ348" s="59"/>
      <c r="AK348" s="59"/>
      <c r="AL348" s="59"/>
      <c r="AM348" s="59"/>
      <c r="AN348" s="59"/>
      <c r="AO348" s="59"/>
      <c r="AP348" s="59"/>
    </row>
    <row r="349" spans="1:42" s="3" customFormat="1" x14ac:dyDescent="0.3">
      <c r="A349" s="60"/>
      <c r="B349" s="60"/>
      <c r="C349" s="60"/>
      <c r="D349" s="60"/>
      <c r="E349" s="60"/>
      <c r="F349" s="60"/>
      <c r="G349" s="60"/>
      <c r="H349" s="59"/>
      <c r="I349" s="59"/>
      <c r="J349" s="59"/>
      <c r="K349" s="59"/>
      <c r="L349" s="59"/>
      <c r="M349" s="59"/>
      <c r="N349" s="59"/>
      <c r="O349" s="59"/>
      <c r="P349" s="59"/>
      <c r="Q349" s="59"/>
      <c r="R349" s="59"/>
      <c r="S349" s="59"/>
      <c r="Z349" s="153"/>
      <c r="AA349" s="153"/>
      <c r="AB349" s="153"/>
      <c r="AC349" s="153"/>
      <c r="AD349" s="153"/>
      <c r="AE349" s="59"/>
      <c r="AF349" s="59"/>
      <c r="AG349" s="59"/>
      <c r="AH349" s="59"/>
      <c r="AI349" s="59"/>
      <c r="AJ349" s="59"/>
      <c r="AK349" s="59"/>
      <c r="AL349" s="59"/>
      <c r="AM349" s="59"/>
      <c r="AN349" s="59"/>
      <c r="AO349" s="59"/>
      <c r="AP349" s="59"/>
    </row>
    <row r="350" spans="1:42" s="3" customFormat="1" x14ac:dyDescent="0.3">
      <c r="A350" s="60"/>
      <c r="B350" s="60"/>
      <c r="C350" s="60"/>
      <c r="D350" s="60"/>
      <c r="E350" s="60"/>
      <c r="F350" s="60"/>
      <c r="G350" s="60"/>
      <c r="H350" s="59"/>
      <c r="I350" s="59"/>
      <c r="J350" s="59"/>
      <c r="K350" s="59"/>
      <c r="L350" s="59"/>
      <c r="M350" s="59"/>
      <c r="N350" s="59"/>
      <c r="O350" s="59"/>
      <c r="P350" s="59"/>
      <c r="Q350" s="59"/>
      <c r="R350" s="59"/>
      <c r="S350" s="59"/>
      <c r="Z350" s="153"/>
      <c r="AA350" s="153"/>
      <c r="AB350" s="153"/>
      <c r="AC350" s="153"/>
      <c r="AD350" s="153"/>
      <c r="AE350" s="59"/>
      <c r="AF350" s="59"/>
      <c r="AG350" s="59"/>
      <c r="AH350" s="59"/>
      <c r="AI350" s="59"/>
      <c r="AJ350" s="59"/>
      <c r="AK350" s="59"/>
      <c r="AL350" s="59"/>
      <c r="AM350" s="59"/>
      <c r="AN350" s="59"/>
      <c r="AO350" s="59"/>
      <c r="AP350" s="59"/>
    </row>
    <row r="351" spans="1:42" s="3" customFormat="1" x14ac:dyDescent="0.3">
      <c r="A351" s="60"/>
      <c r="B351" s="60"/>
      <c r="C351" s="60"/>
      <c r="D351" s="60"/>
      <c r="E351" s="60"/>
      <c r="F351" s="60"/>
      <c r="G351" s="60"/>
      <c r="H351" s="59"/>
      <c r="I351" s="59"/>
      <c r="J351" s="59"/>
      <c r="K351" s="59"/>
      <c r="L351" s="59"/>
      <c r="M351" s="59"/>
      <c r="N351" s="59"/>
      <c r="O351" s="59"/>
      <c r="P351" s="59"/>
      <c r="Q351" s="59"/>
      <c r="R351" s="59"/>
      <c r="S351" s="59"/>
      <c r="Z351" s="153"/>
      <c r="AA351" s="153"/>
      <c r="AB351" s="153"/>
      <c r="AC351" s="153"/>
      <c r="AD351" s="153"/>
      <c r="AE351" s="59"/>
      <c r="AF351" s="59"/>
      <c r="AG351" s="59"/>
      <c r="AH351" s="59"/>
      <c r="AI351" s="59"/>
      <c r="AJ351" s="59"/>
      <c r="AK351" s="59"/>
      <c r="AL351" s="59"/>
      <c r="AM351" s="59"/>
      <c r="AN351" s="59"/>
      <c r="AO351" s="59"/>
      <c r="AP351" s="59"/>
    </row>
    <row r="352" spans="1:42" s="3" customFormat="1" x14ac:dyDescent="0.3">
      <c r="A352" s="60"/>
      <c r="B352" s="60"/>
      <c r="C352" s="60"/>
      <c r="D352" s="60"/>
      <c r="E352" s="60"/>
      <c r="F352" s="60"/>
      <c r="G352" s="60"/>
      <c r="H352" s="59"/>
      <c r="I352" s="59"/>
      <c r="J352" s="59"/>
      <c r="K352" s="59"/>
      <c r="L352" s="59"/>
      <c r="M352" s="59"/>
      <c r="N352" s="59"/>
      <c r="O352" s="59"/>
      <c r="P352" s="59"/>
      <c r="Q352" s="59"/>
      <c r="R352" s="59"/>
      <c r="S352" s="59"/>
      <c r="Z352" s="153"/>
      <c r="AA352" s="153"/>
      <c r="AB352" s="153"/>
      <c r="AC352" s="153"/>
      <c r="AD352" s="153"/>
      <c r="AE352" s="59"/>
      <c r="AF352" s="59"/>
      <c r="AG352" s="59"/>
      <c r="AH352" s="59"/>
      <c r="AI352" s="59"/>
      <c r="AJ352" s="59"/>
      <c r="AK352" s="59"/>
      <c r="AL352" s="59"/>
      <c r="AM352" s="59"/>
      <c r="AN352" s="59"/>
      <c r="AO352" s="59"/>
      <c r="AP352" s="59"/>
    </row>
    <row r="353" spans="1:42" s="3" customFormat="1" x14ac:dyDescent="0.3">
      <c r="A353" s="60"/>
      <c r="B353" s="60"/>
      <c r="C353" s="60"/>
      <c r="D353" s="60"/>
      <c r="E353" s="60"/>
      <c r="F353" s="60"/>
      <c r="G353" s="60"/>
      <c r="H353" s="59"/>
      <c r="I353" s="59"/>
      <c r="J353" s="59"/>
      <c r="K353" s="59"/>
      <c r="L353" s="59"/>
      <c r="M353" s="59"/>
      <c r="N353" s="59"/>
      <c r="O353" s="59"/>
      <c r="P353" s="59"/>
      <c r="Q353" s="59"/>
      <c r="R353" s="59"/>
      <c r="S353" s="59"/>
      <c r="Z353" s="153"/>
      <c r="AA353" s="153"/>
      <c r="AB353" s="153"/>
      <c r="AC353" s="153"/>
      <c r="AD353" s="153"/>
      <c r="AE353" s="59"/>
      <c r="AF353" s="59"/>
      <c r="AG353" s="59"/>
      <c r="AH353" s="59"/>
      <c r="AI353" s="59"/>
      <c r="AJ353" s="59"/>
      <c r="AK353" s="59"/>
      <c r="AL353" s="59"/>
      <c r="AM353" s="59"/>
      <c r="AN353" s="59"/>
      <c r="AO353" s="59"/>
      <c r="AP353" s="59"/>
    </row>
    <row r="354" spans="1:42" s="3" customFormat="1" x14ac:dyDescent="0.3">
      <c r="A354" s="60"/>
      <c r="B354" s="60"/>
      <c r="C354" s="60"/>
      <c r="D354" s="60"/>
      <c r="E354" s="60"/>
      <c r="F354" s="60"/>
      <c r="G354" s="60"/>
      <c r="H354" s="59"/>
      <c r="I354" s="59"/>
      <c r="J354" s="59"/>
      <c r="K354" s="59"/>
      <c r="L354" s="59"/>
      <c r="M354" s="59"/>
      <c r="N354" s="59"/>
      <c r="O354" s="59"/>
      <c r="P354" s="59"/>
      <c r="Q354" s="59"/>
      <c r="R354" s="59"/>
      <c r="S354" s="59"/>
      <c r="Z354" s="153"/>
      <c r="AA354" s="153"/>
      <c r="AB354" s="153"/>
      <c r="AC354" s="153"/>
      <c r="AD354" s="153"/>
      <c r="AE354" s="59"/>
      <c r="AF354" s="59"/>
      <c r="AG354" s="59"/>
      <c r="AH354" s="59"/>
      <c r="AI354" s="59"/>
      <c r="AJ354" s="59"/>
      <c r="AK354" s="59"/>
      <c r="AL354" s="59"/>
      <c r="AM354" s="59"/>
      <c r="AN354" s="59"/>
      <c r="AO354" s="59"/>
      <c r="AP354" s="59"/>
    </row>
    <row r="355" spans="1:42" s="3" customFormat="1" x14ac:dyDescent="0.3">
      <c r="A355" s="60"/>
      <c r="B355" s="60"/>
      <c r="C355" s="60"/>
      <c r="D355" s="60"/>
      <c r="E355" s="60"/>
      <c r="F355" s="60"/>
      <c r="G355" s="60"/>
      <c r="H355" s="59"/>
      <c r="I355" s="59"/>
      <c r="J355" s="59"/>
      <c r="K355" s="59"/>
      <c r="L355" s="59"/>
      <c r="M355" s="59"/>
      <c r="N355" s="59"/>
      <c r="O355" s="59"/>
      <c r="P355" s="59"/>
      <c r="Q355" s="59"/>
      <c r="R355" s="59"/>
      <c r="S355" s="59"/>
      <c r="Z355" s="153"/>
      <c r="AA355" s="153"/>
      <c r="AB355" s="153"/>
      <c r="AC355" s="153"/>
      <c r="AD355" s="153"/>
      <c r="AE355" s="59"/>
      <c r="AF355" s="59"/>
      <c r="AG355" s="59"/>
      <c r="AH355" s="59"/>
      <c r="AI355" s="59"/>
      <c r="AJ355" s="59"/>
      <c r="AK355" s="59"/>
      <c r="AL355" s="59"/>
      <c r="AM355" s="59"/>
      <c r="AN355" s="59"/>
      <c r="AO355" s="59"/>
      <c r="AP355" s="59"/>
    </row>
    <row r="356" spans="1:42" s="3" customFormat="1" x14ac:dyDescent="0.3">
      <c r="A356" s="60"/>
      <c r="B356" s="60"/>
      <c r="C356" s="60"/>
      <c r="D356" s="60"/>
      <c r="E356" s="60"/>
      <c r="F356" s="60"/>
      <c r="G356" s="60"/>
      <c r="H356" s="59"/>
      <c r="I356" s="59"/>
      <c r="J356" s="59"/>
      <c r="K356" s="59"/>
      <c r="L356" s="59"/>
      <c r="M356" s="59"/>
      <c r="N356" s="59"/>
      <c r="O356" s="59"/>
      <c r="P356" s="59"/>
      <c r="Q356" s="59"/>
      <c r="R356" s="59"/>
      <c r="S356" s="59"/>
      <c r="Z356" s="153"/>
      <c r="AA356" s="153"/>
      <c r="AB356" s="153"/>
      <c r="AC356" s="153"/>
      <c r="AD356" s="153"/>
      <c r="AE356" s="59"/>
      <c r="AF356" s="59"/>
      <c r="AG356" s="59"/>
      <c r="AH356" s="59"/>
      <c r="AI356" s="59"/>
      <c r="AJ356" s="59"/>
      <c r="AK356" s="59"/>
      <c r="AL356" s="59"/>
      <c r="AM356" s="59"/>
      <c r="AN356" s="59"/>
      <c r="AO356" s="59"/>
      <c r="AP356" s="59"/>
    </row>
    <row r="357" spans="1:42" s="3" customFormat="1" x14ac:dyDescent="0.3">
      <c r="A357" s="60"/>
      <c r="B357" s="60"/>
      <c r="C357" s="60"/>
      <c r="D357" s="60"/>
      <c r="E357" s="60"/>
      <c r="F357" s="60"/>
      <c r="G357" s="60"/>
      <c r="H357" s="59"/>
      <c r="I357" s="59"/>
      <c r="J357" s="59"/>
      <c r="K357" s="59"/>
      <c r="L357" s="59"/>
      <c r="M357" s="59"/>
      <c r="N357" s="59"/>
      <c r="O357" s="59"/>
      <c r="P357" s="59"/>
      <c r="Q357" s="59"/>
      <c r="R357" s="59"/>
      <c r="S357" s="59"/>
      <c r="Z357" s="153"/>
      <c r="AA357" s="153"/>
      <c r="AB357" s="153"/>
      <c r="AC357" s="153"/>
      <c r="AD357" s="153"/>
      <c r="AE357" s="59"/>
      <c r="AF357" s="59"/>
      <c r="AG357" s="59"/>
      <c r="AH357" s="59"/>
      <c r="AI357" s="59"/>
      <c r="AJ357" s="59"/>
      <c r="AK357" s="59"/>
      <c r="AL357" s="59"/>
      <c r="AM357" s="59"/>
      <c r="AN357" s="59"/>
      <c r="AO357" s="59"/>
      <c r="AP357" s="59"/>
    </row>
    <row r="358" spans="1:42" s="3" customFormat="1" x14ac:dyDescent="0.3">
      <c r="A358" s="60"/>
      <c r="B358" s="60"/>
      <c r="C358" s="60"/>
      <c r="D358" s="60"/>
      <c r="E358" s="60"/>
      <c r="F358" s="60"/>
      <c r="G358" s="60"/>
      <c r="H358" s="59"/>
      <c r="I358" s="59"/>
      <c r="J358" s="59"/>
      <c r="K358" s="59"/>
      <c r="L358" s="59"/>
      <c r="M358" s="59"/>
      <c r="N358" s="59"/>
      <c r="O358" s="59"/>
      <c r="P358" s="59"/>
      <c r="Q358" s="59"/>
      <c r="R358" s="59"/>
      <c r="S358" s="59"/>
      <c r="Z358" s="153"/>
      <c r="AA358" s="153"/>
      <c r="AB358" s="153"/>
      <c r="AC358" s="153"/>
      <c r="AD358" s="153"/>
      <c r="AE358" s="59"/>
      <c r="AF358" s="59"/>
      <c r="AG358" s="59"/>
      <c r="AH358" s="59"/>
      <c r="AI358" s="59"/>
      <c r="AJ358" s="59"/>
      <c r="AK358" s="59"/>
      <c r="AL358" s="59"/>
      <c r="AM358" s="59"/>
      <c r="AN358" s="59"/>
      <c r="AO358" s="59"/>
      <c r="AP358" s="59"/>
    </row>
    <row r="359" spans="1:42" s="3" customFormat="1" x14ac:dyDescent="0.3">
      <c r="A359" s="60"/>
      <c r="B359" s="60"/>
      <c r="C359" s="60"/>
      <c r="D359" s="60"/>
      <c r="E359" s="60"/>
      <c r="F359" s="60"/>
      <c r="G359" s="60"/>
      <c r="H359" s="59"/>
      <c r="I359" s="59"/>
      <c r="J359" s="59"/>
      <c r="K359" s="59"/>
      <c r="L359" s="59"/>
      <c r="M359" s="59"/>
      <c r="N359" s="59"/>
      <c r="O359" s="59"/>
      <c r="P359" s="59"/>
      <c r="Q359" s="59"/>
      <c r="R359" s="59"/>
      <c r="S359" s="59"/>
      <c r="Z359" s="153"/>
      <c r="AA359" s="153"/>
      <c r="AB359" s="153"/>
      <c r="AC359" s="153"/>
      <c r="AD359" s="153"/>
      <c r="AE359" s="59"/>
      <c r="AF359" s="59"/>
      <c r="AG359" s="59"/>
      <c r="AH359" s="59"/>
      <c r="AI359" s="59"/>
      <c r="AJ359" s="59"/>
      <c r="AK359" s="59"/>
      <c r="AL359" s="59"/>
      <c r="AM359" s="59"/>
      <c r="AN359" s="59"/>
      <c r="AO359" s="59"/>
      <c r="AP359" s="59"/>
    </row>
    <row r="360" spans="1:42" s="3" customFormat="1" x14ac:dyDescent="0.3">
      <c r="A360" s="60"/>
      <c r="B360" s="60"/>
      <c r="C360" s="60"/>
      <c r="D360" s="60"/>
      <c r="E360" s="60"/>
      <c r="F360" s="60"/>
      <c r="G360" s="60"/>
      <c r="H360" s="59"/>
      <c r="I360" s="59"/>
      <c r="J360" s="59"/>
      <c r="K360" s="59"/>
      <c r="L360" s="59"/>
      <c r="M360" s="59"/>
      <c r="N360" s="59"/>
      <c r="O360" s="59"/>
      <c r="P360" s="59"/>
      <c r="Q360" s="59"/>
      <c r="R360" s="59"/>
      <c r="S360" s="59"/>
      <c r="Z360" s="153"/>
      <c r="AA360" s="153"/>
      <c r="AB360" s="153"/>
      <c r="AC360" s="153"/>
      <c r="AD360" s="153"/>
      <c r="AE360" s="59"/>
      <c r="AF360" s="59"/>
      <c r="AG360" s="59"/>
      <c r="AH360" s="59"/>
      <c r="AI360" s="59"/>
      <c r="AJ360" s="59"/>
      <c r="AK360" s="59"/>
      <c r="AL360" s="59"/>
      <c r="AM360" s="59"/>
      <c r="AN360" s="59"/>
      <c r="AO360" s="59"/>
      <c r="AP360" s="59"/>
    </row>
    <row r="361" spans="1:42" s="3" customFormat="1" x14ac:dyDescent="0.3">
      <c r="A361" s="60"/>
      <c r="B361" s="60"/>
      <c r="C361" s="60"/>
      <c r="D361" s="60"/>
      <c r="E361" s="60"/>
      <c r="F361" s="60"/>
      <c r="G361" s="60"/>
      <c r="H361" s="59"/>
      <c r="I361" s="59"/>
      <c r="J361" s="59"/>
      <c r="K361" s="59"/>
      <c r="L361" s="59"/>
      <c r="M361" s="59"/>
      <c r="N361" s="59"/>
      <c r="O361" s="59"/>
      <c r="P361" s="59"/>
      <c r="Q361" s="59"/>
      <c r="R361" s="59"/>
      <c r="S361" s="59"/>
      <c r="Z361" s="153"/>
      <c r="AA361" s="153"/>
      <c r="AB361" s="153"/>
      <c r="AC361" s="153"/>
      <c r="AD361" s="153"/>
      <c r="AE361" s="59"/>
      <c r="AF361" s="59"/>
      <c r="AG361" s="59"/>
      <c r="AH361" s="59"/>
      <c r="AI361" s="59"/>
      <c r="AJ361" s="59"/>
      <c r="AK361" s="59"/>
      <c r="AL361" s="59"/>
      <c r="AM361" s="59"/>
      <c r="AN361" s="59"/>
      <c r="AO361" s="59"/>
      <c r="AP361" s="59"/>
    </row>
    <row r="362" spans="1:42" s="3" customFormat="1" x14ac:dyDescent="0.3">
      <c r="A362" s="60"/>
      <c r="B362" s="60"/>
      <c r="C362" s="60"/>
      <c r="D362" s="60"/>
      <c r="E362" s="60"/>
      <c r="F362" s="60"/>
      <c r="G362" s="60"/>
      <c r="H362" s="59"/>
      <c r="I362" s="59"/>
      <c r="J362" s="59"/>
      <c r="K362" s="59"/>
      <c r="L362" s="59"/>
      <c r="M362" s="59"/>
      <c r="N362" s="59"/>
      <c r="O362" s="59"/>
      <c r="P362" s="59"/>
      <c r="Q362" s="59"/>
      <c r="R362" s="59"/>
      <c r="S362" s="59"/>
      <c r="Z362" s="153"/>
      <c r="AA362" s="153"/>
      <c r="AB362" s="153"/>
      <c r="AC362" s="153"/>
      <c r="AD362" s="153"/>
      <c r="AE362" s="59"/>
      <c r="AF362" s="59"/>
      <c r="AG362" s="59"/>
      <c r="AH362" s="59"/>
      <c r="AI362" s="59"/>
      <c r="AJ362" s="59"/>
      <c r="AK362" s="59"/>
      <c r="AL362" s="59"/>
      <c r="AM362" s="59"/>
      <c r="AN362" s="59"/>
      <c r="AO362" s="59"/>
      <c r="AP362" s="59"/>
    </row>
    <row r="363" spans="1:42" s="3" customFormat="1" x14ac:dyDescent="0.3">
      <c r="A363" s="60"/>
      <c r="B363" s="60"/>
      <c r="C363" s="60"/>
      <c r="D363" s="60"/>
      <c r="E363" s="60"/>
      <c r="F363" s="60"/>
      <c r="G363" s="60"/>
      <c r="H363" s="59"/>
      <c r="I363" s="59"/>
      <c r="J363" s="59"/>
      <c r="K363" s="59"/>
      <c r="L363" s="59"/>
      <c r="M363" s="59"/>
      <c r="N363" s="59"/>
      <c r="O363" s="59"/>
      <c r="P363" s="59"/>
      <c r="Q363" s="59"/>
      <c r="R363" s="59"/>
      <c r="S363" s="59"/>
      <c r="Z363" s="153"/>
      <c r="AA363" s="153"/>
      <c r="AB363" s="153"/>
      <c r="AC363" s="153"/>
      <c r="AD363" s="153"/>
      <c r="AE363" s="59"/>
      <c r="AF363" s="59"/>
      <c r="AG363" s="59"/>
      <c r="AH363" s="59"/>
      <c r="AI363" s="59"/>
      <c r="AJ363" s="59"/>
      <c r="AK363" s="59"/>
      <c r="AL363" s="59"/>
      <c r="AM363" s="59"/>
      <c r="AN363" s="59"/>
      <c r="AO363" s="59"/>
      <c r="AP363" s="59"/>
    </row>
    <row r="364" spans="1:42" s="3" customFormat="1" x14ac:dyDescent="0.3">
      <c r="A364" s="60"/>
      <c r="B364" s="60"/>
      <c r="C364" s="60"/>
      <c r="D364" s="60"/>
      <c r="E364" s="60"/>
      <c r="F364" s="60"/>
      <c r="G364" s="60"/>
      <c r="H364" s="59"/>
      <c r="I364" s="59"/>
      <c r="J364" s="59"/>
      <c r="K364" s="59"/>
      <c r="L364" s="59"/>
      <c r="M364" s="59"/>
      <c r="N364" s="59"/>
      <c r="O364" s="59"/>
      <c r="P364" s="59"/>
      <c r="Q364" s="59"/>
      <c r="R364" s="59"/>
      <c r="S364" s="59"/>
      <c r="Z364" s="153"/>
      <c r="AA364" s="153"/>
      <c r="AB364" s="153"/>
      <c r="AC364" s="153"/>
      <c r="AD364" s="153"/>
      <c r="AE364" s="59"/>
      <c r="AF364" s="59"/>
      <c r="AG364" s="59"/>
      <c r="AH364" s="59"/>
      <c r="AI364" s="59"/>
      <c r="AJ364" s="59"/>
      <c r="AK364" s="59"/>
      <c r="AL364" s="59"/>
      <c r="AM364" s="59"/>
      <c r="AN364" s="59"/>
      <c r="AO364" s="59"/>
      <c r="AP364" s="59"/>
    </row>
    <row r="365" spans="1:42" s="3" customFormat="1" x14ac:dyDescent="0.3">
      <c r="A365" s="60"/>
      <c r="B365" s="60"/>
      <c r="C365" s="60"/>
      <c r="D365" s="60"/>
      <c r="E365" s="60"/>
      <c r="F365" s="60"/>
      <c r="G365" s="60"/>
      <c r="H365" s="59"/>
      <c r="I365" s="59"/>
      <c r="J365" s="59"/>
      <c r="K365" s="59"/>
      <c r="L365" s="59"/>
      <c r="M365" s="59"/>
      <c r="N365" s="59"/>
      <c r="O365" s="59"/>
      <c r="P365" s="59"/>
      <c r="Q365" s="59"/>
      <c r="R365" s="59"/>
      <c r="S365" s="59"/>
      <c r="Z365" s="153"/>
      <c r="AA365" s="153"/>
      <c r="AB365" s="153"/>
      <c r="AC365" s="153"/>
      <c r="AD365" s="153"/>
      <c r="AE365" s="59"/>
      <c r="AF365" s="59"/>
      <c r="AG365" s="59"/>
      <c r="AH365" s="59"/>
      <c r="AI365" s="59"/>
      <c r="AJ365" s="59"/>
      <c r="AK365" s="59"/>
      <c r="AL365" s="59"/>
      <c r="AM365" s="59"/>
      <c r="AN365" s="59"/>
      <c r="AO365" s="59"/>
      <c r="AP365" s="59"/>
    </row>
    <row r="366" spans="1:42" s="3" customFormat="1" x14ac:dyDescent="0.3">
      <c r="A366" s="60"/>
      <c r="B366" s="60"/>
      <c r="C366" s="60"/>
      <c r="D366" s="60"/>
      <c r="E366" s="60"/>
      <c r="F366" s="60"/>
      <c r="G366" s="60"/>
      <c r="H366" s="59"/>
      <c r="I366" s="59"/>
      <c r="J366" s="59"/>
      <c r="K366" s="59"/>
      <c r="L366" s="59"/>
      <c r="M366" s="59"/>
      <c r="N366" s="59"/>
      <c r="O366" s="59"/>
      <c r="P366" s="59"/>
      <c r="Q366" s="59"/>
      <c r="R366" s="59"/>
      <c r="S366" s="59"/>
      <c r="Z366" s="153"/>
      <c r="AA366" s="153"/>
      <c r="AB366" s="153"/>
      <c r="AC366" s="153"/>
      <c r="AD366" s="153"/>
      <c r="AE366" s="59"/>
      <c r="AF366" s="59"/>
      <c r="AG366" s="59"/>
      <c r="AH366" s="59"/>
      <c r="AI366" s="59"/>
      <c r="AJ366" s="59"/>
      <c r="AK366" s="59"/>
      <c r="AL366" s="59"/>
      <c r="AM366" s="59"/>
      <c r="AN366" s="59"/>
      <c r="AO366" s="59"/>
      <c r="AP366" s="59"/>
    </row>
    <row r="367" spans="1:42" s="3" customFormat="1" x14ac:dyDescent="0.3">
      <c r="A367" s="60"/>
      <c r="B367" s="60"/>
      <c r="C367" s="60"/>
      <c r="D367" s="60"/>
      <c r="E367" s="60"/>
      <c r="F367" s="60"/>
      <c r="G367" s="60"/>
      <c r="H367" s="59"/>
      <c r="I367" s="59"/>
      <c r="J367" s="59"/>
      <c r="K367" s="59"/>
      <c r="L367" s="59"/>
      <c r="M367" s="59"/>
      <c r="N367" s="59"/>
      <c r="O367" s="59"/>
      <c r="P367" s="59"/>
      <c r="Q367" s="59"/>
      <c r="R367" s="59"/>
      <c r="S367" s="59"/>
      <c r="Z367" s="153"/>
      <c r="AA367" s="153"/>
      <c r="AB367" s="153"/>
      <c r="AC367" s="153"/>
      <c r="AD367" s="153"/>
      <c r="AE367" s="59"/>
      <c r="AF367" s="59"/>
      <c r="AG367" s="59"/>
      <c r="AH367" s="59"/>
      <c r="AI367" s="59"/>
      <c r="AJ367" s="59"/>
      <c r="AK367" s="59"/>
      <c r="AL367" s="59"/>
      <c r="AM367" s="59"/>
      <c r="AN367" s="59"/>
      <c r="AO367" s="59"/>
      <c r="AP367" s="59"/>
    </row>
    <row r="368" spans="1:42" s="3" customFormat="1" x14ac:dyDescent="0.3">
      <c r="A368" s="60"/>
      <c r="B368" s="60"/>
      <c r="C368" s="60"/>
      <c r="D368" s="60"/>
      <c r="E368" s="60"/>
      <c r="F368" s="60"/>
      <c r="G368" s="60"/>
      <c r="H368" s="59"/>
      <c r="I368" s="59"/>
      <c r="J368" s="59"/>
      <c r="K368" s="59"/>
      <c r="L368" s="59"/>
      <c r="M368" s="59"/>
      <c r="N368" s="59"/>
      <c r="O368" s="59"/>
      <c r="P368" s="59"/>
      <c r="Q368" s="59"/>
      <c r="R368" s="59"/>
      <c r="S368" s="59"/>
      <c r="Z368" s="153"/>
      <c r="AA368" s="153"/>
      <c r="AB368" s="153"/>
      <c r="AC368" s="153"/>
      <c r="AD368" s="153"/>
      <c r="AE368" s="59"/>
      <c r="AF368" s="59"/>
      <c r="AG368" s="59"/>
      <c r="AH368" s="59"/>
      <c r="AI368" s="59"/>
      <c r="AJ368" s="59"/>
      <c r="AK368" s="59"/>
      <c r="AL368" s="59"/>
      <c r="AM368" s="59"/>
      <c r="AN368" s="59"/>
      <c r="AO368" s="59"/>
      <c r="AP368" s="59"/>
    </row>
    <row r="369" spans="1:42" s="3" customFormat="1" x14ac:dyDescent="0.3">
      <c r="A369" s="60"/>
      <c r="B369" s="60"/>
      <c r="C369" s="60"/>
      <c r="D369" s="60"/>
      <c r="E369" s="60"/>
      <c r="F369" s="60"/>
      <c r="G369" s="60"/>
      <c r="H369" s="59"/>
      <c r="I369" s="59"/>
      <c r="J369" s="59"/>
      <c r="K369" s="59"/>
      <c r="L369" s="59"/>
      <c r="M369" s="59"/>
      <c r="N369" s="59"/>
      <c r="O369" s="59"/>
      <c r="P369" s="59"/>
      <c r="Q369" s="59"/>
      <c r="R369" s="59"/>
      <c r="S369" s="59"/>
      <c r="Z369" s="153"/>
      <c r="AA369" s="153"/>
      <c r="AB369" s="153"/>
      <c r="AC369" s="153"/>
      <c r="AD369" s="153"/>
      <c r="AE369" s="59"/>
      <c r="AF369" s="59"/>
      <c r="AG369" s="59"/>
      <c r="AH369" s="59"/>
      <c r="AI369" s="59"/>
      <c r="AJ369" s="59"/>
      <c r="AK369" s="59"/>
      <c r="AL369" s="59"/>
      <c r="AM369" s="59"/>
      <c r="AN369" s="59"/>
      <c r="AO369" s="59"/>
      <c r="AP369" s="59"/>
    </row>
    <row r="370" spans="1:42" s="3" customFormat="1" x14ac:dyDescent="0.3">
      <c r="A370" s="60"/>
      <c r="B370" s="60"/>
      <c r="C370" s="60"/>
      <c r="D370" s="60"/>
      <c r="E370" s="60"/>
      <c r="F370" s="60"/>
      <c r="G370" s="60"/>
      <c r="H370" s="59"/>
      <c r="I370" s="59"/>
      <c r="J370" s="59"/>
      <c r="K370" s="59"/>
      <c r="L370" s="59"/>
      <c r="M370" s="59"/>
      <c r="N370" s="59"/>
      <c r="O370" s="59"/>
      <c r="P370" s="59"/>
      <c r="Q370" s="59"/>
      <c r="R370" s="59"/>
      <c r="S370" s="59"/>
      <c r="Z370" s="153"/>
      <c r="AA370" s="153"/>
      <c r="AB370" s="153"/>
      <c r="AC370" s="153"/>
      <c r="AD370" s="153"/>
      <c r="AE370" s="59"/>
      <c r="AF370" s="59"/>
      <c r="AG370" s="59"/>
      <c r="AH370" s="59"/>
      <c r="AI370" s="59"/>
      <c r="AJ370" s="59"/>
      <c r="AK370" s="59"/>
      <c r="AL370" s="59"/>
      <c r="AM370" s="59"/>
      <c r="AN370" s="59"/>
      <c r="AO370" s="59"/>
      <c r="AP370" s="59"/>
    </row>
    <row r="371" spans="1:42" s="3" customFormat="1" x14ac:dyDescent="0.3">
      <c r="A371" s="60"/>
      <c r="B371" s="60"/>
      <c r="C371" s="60"/>
      <c r="D371" s="60"/>
      <c r="E371" s="60"/>
      <c r="F371" s="60"/>
      <c r="G371" s="60"/>
      <c r="H371" s="59"/>
      <c r="I371" s="59"/>
      <c r="J371" s="59"/>
      <c r="K371" s="59"/>
      <c r="L371" s="59"/>
      <c r="M371" s="59"/>
      <c r="N371" s="59"/>
      <c r="O371" s="59"/>
      <c r="P371" s="59"/>
      <c r="Q371" s="59"/>
      <c r="R371" s="59"/>
      <c r="S371" s="59"/>
      <c r="Z371" s="153"/>
      <c r="AA371" s="153"/>
      <c r="AB371" s="153"/>
      <c r="AC371" s="153"/>
      <c r="AD371" s="153"/>
      <c r="AE371" s="59"/>
      <c r="AF371" s="59"/>
      <c r="AG371" s="59"/>
      <c r="AH371" s="59"/>
      <c r="AI371" s="59"/>
      <c r="AJ371" s="59"/>
      <c r="AK371" s="59"/>
      <c r="AL371" s="59"/>
      <c r="AM371" s="59"/>
      <c r="AN371" s="59"/>
      <c r="AO371" s="59"/>
      <c r="AP371" s="59"/>
    </row>
    <row r="372" spans="1:42" s="3" customFormat="1" x14ac:dyDescent="0.3">
      <c r="A372" s="60"/>
      <c r="B372" s="60"/>
      <c r="C372" s="60"/>
      <c r="D372" s="60"/>
      <c r="E372" s="60"/>
      <c r="F372" s="60"/>
      <c r="G372" s="60"/>
      <c r="H372" s="59"/>
      <c r="I372" s="59"/>
      <c r="J372" s="59"/>
      <c r="K372" s="59"/>
      <c r="L372" s="59"/>
      <c r="M372" s="59"/>
      <c r="N372" s="59"/>
      <c r="O372" s="59"/>
      <c r="P372" s="59"/>
      <c r="Q372" s="59"/>
      <c r="R372" s="59"/>
      <c r="S372" s="59"/>
      <c r="Z372" s="153"/>
      <c r="AA372" s="153"/>
      <c r="AB372" s="153"/>
      <c r="AC372" s="153"/>
      <c r="AD372" s="153"/>
      <c r="AE372" s="59"/>
      <c r="AF372" s="59"/>
      <c r="AG372" s="59"/>
      <c r="AH372" s="59"/>
      <c r="AI372" s="59"/>
      <c r="AJ372" s="59"/>
      <c r="AK372" s="59"/>
      <c r="AL372" s="59"/>
      <c r="AM372" s="59"/>
      <c r="AN372" s="59"/>
      <c r="AO372" s="59"/>
      <c r="AP372" s="59"/>
    </row>
    <row r="373" spans="1:42" s="3" customFormat="1" x14ac:dyDescent="0.3">
      <c r="A373" s="60"/>
      <c r="B373" s="60"/>
      <c r="C373" s="60"/>
      <c r="D373" s="60"/>
      <c r="E373" s="60"/>
      <c r="F373" s="60"/>
      <c r="G373" s="60"/>
      <c r="H373" s="59"/>
      <c r="I373" s="59"/>
      <c r="J373" s="59"/>
      <c r="K373" s="59"/>
      <c r="L373" s="59"/>
      <c r="M373" s="59"/>
      <c r="N373" s="59"/>
      <c r="O373" s="59"/>
      <c r="P373" s="59"/>
      <c r="Q373" s="59"/>
      <c r="R373" s="59"/>
      <c r="S373" s="59"/>
      <c r="Z373" s="153"/>
      <c r="AA373" s="153"/>
      <c r="AB373" s="153"/>
      <c r="AC373" s="153"/>
      <c r="AD373" s="153"/>
      <c r="AE373" s="59"/>
      <c r="AF373" s="59"/>
      <c r="AG373" s="59"/>
      <c r="AH373" s="59"/>
      <c r="AI373" s="59"/>
      <c r="AJ373" s="59"/>
      <c r="AK373" s="59"/>
      <c r="AL373" s="59"/>
      <c r="AM373" s="59"/>
      <c r="AN373" s="59"/>
      <c r="AO373" s="59"/>
      <c r="AP373" s="59"/>
    </row>
    <row r="374" spans="1:42" s="3" customFormat="1" x14ac:dyDescent="0.3">
      <c r="A374" s="60"/>
      <c r="B374" s="60"/>
      <c r="C374" s="60"/>
      <c r="D374" s="60"/>
      <c r="E374" s="60"/>
      <c r="F374" s="60"/>
      <c r="G374" s="60"/>
      <c r="H374" s="59"/>
      <c r="I374" s="59"/>
      <c r="J374" s="59"/>
      <c r="K374" s="59"/>
      <c r="L374" s="59"/>
      <c r="M374" s="59"/>
      <c r="N374" s="59"/>
      <c r="O374" s="59"/>
      <c r="P374" s="59"/>
      <c r="Q374" s="59"/>
      <c r="R374" s="59"/>
      <c r="S374" s="59"/>
      <c r="Z374" s="153"/>
      <c r="AA374" s="153"/>
      <c r="AB374" s="153"/>
      <c r="AC374" s="153"/>
      <c r="AD374" s="153"/>
      <c r="AE374" s="59"/>
      <c r="AF374" s="59"/>
      <c r="AG374" s="59"/>
      <c r="AH374" s="59"/>
      <c r="AI374" s="59"/>
      <c r="AJ374" s="59"/>
      <c r="AK374" s="59"/>
      <c r="AL374" s="59"/>
      <c r="AM374" s="59"/>
      <c r="AN374" s="59"/>
      <c r="AO374" s="59"/>
      <c r="AP374" s="59"/>
    </row>
    <row r="375" spans="1:42" s="3" customFormat="1" x14ac:dyDescent="0.3">
      <c r="A375" s="60"/>
      <c r="B375" s="60"/>
      <c r="C375" s="60"/>
      <c r="D375" s="60"/>
      <c r="E375" s="60"/>
      <c r="F375" s="60"/>
      <c r="G375" s="60"/>
      <c r="H375" s="59"/>
      <c r="I375" s="59"/>
      <c r="J375" s="59"/>
      <c r="K375" s="59"/>
      <c r="L375" s="59"/>
      <c r="M375" s="59"/>
      <c r="N375" s="59"/>
      <c r="O375" s="59"/>
      <c r="P375" s="59"/>
      <c r="Q375" s="59"/>
      <c r="R375" s="59"/>
      <c r="S375" s="59"/>
      <c r="Z375" s="153"/>
      <c r="AA375" s="153"/>
      <c r="AB375" s="153"/>
      <c r="AC375" s="153"/>
      <c r="AD375" s="153"/>
      <c r="AE375" s="59"/>
      <c r="AF375" s="59"/>
      <c r="AG375" s="59"/>
      <c r="AH375" s="59"/>
      <c r="AI375" s="59"/>
      <c r="AJ375" s="59"/>
      <c r="AK375" s="59"/>
      <c r="AL375" s="59"/>
      <c r="AM375" s="59"/>
      <c r="AN375" s="59"/>
      <c r="AO375" s="59"/>
      <c r="AP375" s="59"/>
    </row>
    <row r="376" spans="1:42" s="3" customFormat="1" x14ac:dyDescent="0.3">
      <c r="A376" s="60"/>
      <c r="B376" s="60"/>
      <c r="C376" s="60"/>
      <c r="D376" s="60"/>
      <c r="E376" s="60"/>
      <c r="F376" s="60"/>
      <c r="G376" s="60"/>
      <c r="H376" s="59"/>
      <c r="I376" s="59"/>
      <c r="J376" s="59"/>
      <c r="K376" s="59"/>
      <c r="L376" s="59"/>
      <c r="M376" s="59"/>
      <c r="N376" s="59"/>
      <c r="O376" s="59"/>
      <c r="P376" s="59"/>
      <c r="Q376" s="59"/>
      <c r="R376" s="59"/>
      <c r="S376" s="59"/>
      <c r="Z376" s="153"/>
      <c r="AA376" s="153"/>
      <c r="AB376" s="153"/>
      <c r="AC376" s="153"/>
      <c r="AD376" s="153"/>
      <c r="AE376" s="59"/>
      <c r="AF376" s="59"/>
      <c r="AG376" s="59"/>
      <c r="AH376" s="59"/>
      <c r="AI376" s="59"/>
      <c r="AJ376" s="59"/>
      <c r="AK376" s="59"/>
      <c r="AL376" s="59"/>
      <c r="AM376" s="59"/>
      <c r="AN376" s="59"/>
      <c r="AO376" s="59"/>
      <c r="AP376" s="59"/>
    </row>
    <row r="377" spans="1:42" s="3" customFormat="1" x14ac:dyDescent="0.3">
      <c r="A377" s="60"/>
      <c r="B377" s="60"/>
      <c r="C377" s="60"/>
      <c r="D377" s="60"/>
      <c r="E377" s="60"/>
      <c r="F377" s="60"/>
      <c r="G377" s="60"/>
      <c r="H377" s="59"/>
      <c r="I377" s="59"/>
      <c r="J377" s="59"/>
      <c r="K377" s="59"/>
      <c r="L377" s="59"/>
      <c r="M377" s="59"/>
      <c r="N377" s="59"/>
      <c r="O377" s="59"/>
      <c r="P377" s="59"/>
      <c r="Q377" s="59"/>
      <c r="R377" s="59"/>
      <c r="S377" s="59"/>
      <c r="Z377" s="153"/>
      <c r="AA377" s="153"/>
      <c r="AB377" s="153"/>
      <c r="AC377" s="153"/>
      <c r="AD377" s="153"/>
      <c r="AE377" s="59"/>
      <c r="AF377" s="59"/>
      <c r="AG377" s="59"/>
      <c r="AH377" s="59"/>
      <c r="AI377" s="59"/>
      <c r="AJ377" s="59"/>
      <c r="AK377" s="59"/>
      <c r="AL377" s="59"/>
      <c r="AM377" s="59"/>
      <c r="AN377" s="59"/>
      <c r="AO377" s="59"/>
      <c r="AP377" s="59"/>
    </row>
    <row r="378" spans="1:42" s="3" customFormat="1" x14ac:dyDescent="0.3">
      <c r="A378" s="60"/>
      <c r="B378" s="60"/>
      <c r="C378" s="60"/>
      <c r="D378" s="60"/>
      <c r="E378" s="60"/>
      <c r="F378" s="60"/>
      <c r="G378" s="60"/>
      <c r="H378" s="59"/>
      <c r="I378" s="59"/>
      <c r="J378" s="59"/>
      <c r="K378" s="59"/>
      <c r="L378" s="59"/>
      <c r="M378" s="59"/>
      <c r="N378" s="59"/>
      <c r="O378" s="59"/>
      <c r="P378" s="59"/>
      <c r="Q378" s="59"/>
      <c r="R378" s="59"/>
      <c r="S378" s="59"/>
      <c r="Z378" s="153"/>
      <c r="AA378" s="153"/>
      <c r="AB378" s="153"/>
      <c r="AC378" s="153"/>
      <c r="AD378" s="153"/>
      <c r="AE378" s="59"/>
      <c r="AF378" s="59"/>
      <c r="AG378" s="59"/>
      <c r="AH378" s="59"/>
      <c r="AI378" s="59"/>
      <c r="AJ378" s="59"/>
      <c r="AK378" s="59"/>
      <c r="AL378" s="59"/>
      <c r="AM378" s="59"/>
      <c r="AN378" s="59"/>
      <c r="AO378" s="59"/>
      <c r="AP378" s="59"/>
    </row>
    <row r="379" spans="1:42" s="3" customFormat="1" x14ac:dyDescent="0.3">
      <c r="A379" s="60"/>
      <c r="B379" s="60"/>
      <c r="C379" s="60"/>
      <c r="D379" s="60"/>
      <c r="E379" s="60"/>
      <c r="F379" s="60"/>
      <c r="G379" s="60"/>
      <c r="H379" s="59"/>
      <c r="I379" s="59"/>
      <c r="J379" s="59"/>
      <c r="K379" s="59"/>
      <c r="L379" s="59"/>
      <c r="M379" s="59"/>
      <c r="N379" s="59"/>
      <c r="O379" s="59"/>
      <c r="P379" s="59"/>
      <c r="Q379" s="59"/>
      <c r="R379" s="59"/>
      <c r="S379" s="59"/>
      <c r="Z379" s="153"/>
      <c r="AA379" s="153"/>
      <c r="AB379" s="153"/>
      <c r="AC379" s="153"/>
      <c r="AD379" s="153"/>
      <c r="AE379" s="59"/>
      <c r="AF379" s="59"/>
      <c r="AG379" s="59"/>
      <c r="AH379" s="59"/>
      <c r="AI379" s="59"/>
      <c r="AJ379" s="59"/>
      <c r="AK379" s="59"/>
      <c r="AL379" s="59"/>
      <c r="AM379" s="59"/>
      <c r="AN379" s="59"/>
      <c r="AO379" s="59"/>
      <c r="AP379" s="59"/>
    </row>
    <row r="380" spans="1:42" s="3" customFormat="1" x14ac:dyDescent="0.3">
      <c r="A380" s="60"/>
      <c r="B380" s="60"/>
      <c r="C380" s="60"/>
      <c r="D380" s="60"/>
      <c r="E380" s="60"/>
      <c r="F380" s="60"/>
      <c r="G380" s="60"/>
      <c r="H380" s="59"/>
      <c r="I380" s="59"/>
      <c r="J380" s="59"/>
      <c r="K380" s="59"/>
      <c r="L380" s="59"/>
      <c r="M380" s="59"/>
      <c r="N380" s="59"/>
      <c r="O380" s="59"/>
      <c r="P380" s="59"/>
      <c r="Q380" s="59"/>
      <c r="R380" s="59"/>
      <c r="S380" s="59"/>
      <c r="Z380" s="153"/>
      <c r="AA380" s="153"/>
      <c r="AB380" s="153"/>
      <c r="AC380" s="153"/>
      <c r="AD380" s="153"/>
      <c r="AE380" s="59"/>
      <c r="AF380" s="59"/>
      <c r="AG380" s="59"/>
      <c r="AH380" s="59"/>
      <c r="AI380" s="59"/>
      <c r="AJ380" s="59"/>
      <c r="AK380" s="59"/>
      <c r="AL380" s="59"/>
      <c r="AM380" s="59"/>
      <c r="AN380" s="59"/>
      <c r="AO380" s="59"/>
      <c r="AP380" s="59"/>
    </row>
    <row r="381" spans="1:42" s="3" customFormat="1" x14ac:dyDescent="0.3">
      <c r="A381" s="60"/>
      <c r="B381" s="60"/>
      <c r="C381" s="60"/>
      <c r="D381" s="60"/>
      <c r="E381" s="60"/>
      <c r="F381" s="60"/>
      <c r="G381" s="60"/>
      <c r="H381" s="59"/>
      <c r="I381" s="59"/>
      <c r="J381" s="59"/>
      <c r="K381" s="59"/>
      <c r="L381" s="59"/>
      <c r="M381" s="59"/>
      <c r="N381" s="59"/>
      <c r="O381" s="59"/>
      <c r="P381" s="59"/>
      <c r="Q381" s="59"/>
      <c r="R381" s="59"/>
      <c r="S381" s="59"/>
      <c r="Z381" s="153"/>
      <c r="AA381" s="153"/>
      <c r="AB381" s="153"/>
      <c r="AC381" s="153"/>
      <c r="AD381" s="153"/>
      <c r="AE381" s="59"/>
      <c r="AF381" s="59"/>
      <c r="AG381" s="59"/>
      <c r="AH381" s="59"/>
      <c r="AI381" s="59"/>
      <c r="AJ381" s="59"/>
      <c r="AK381" s="59"/>
      <c r="AL381" s="59"/>
      <c r="AM381" s="59"/>
      <c r="AN381" s="59"/>
      <c r="AO381" s="59"/>
      <c r="AP381" s="59"/>
    </row>
    <row r="382" spans="1:42" s="3" customFormat="1" x14ac:dyDescent="0.3">
      <c r="A382" s="60"/>
      <c r="B382" s="60"/>
      <c r="C382" s="60"/>
      <c r="D382" s="60"/>
      <c r="E382" s="60"/>
      <c r="F382" s="60"/>
      <c r="G382" s="60"/>
      <c r="H382" s="59"/>
      <c r="I382" s="59"/>
      <c r="J382" s="59"/>
      <c r="K382" s="59"/>
      <c r="L382" s="59"/>
      <c r="M382" s="59"/>
      <c r="N382" s="59"/>
      <c r="O382" s="59"/>
      <c r="P382" s="59"/>
      <c r="Q382" s="59"/>
      <c r="R382" s="59"/>
      <c r="S382" s="59"/>
      <c r="Z382" s="153"/>
      <c r="AA382" s="153"/>
      <c r="AB382" s="153"/>
      <c r="AC382" s="153"/>
      <c r="AD382" s="153"/>
      <c r="AE382" s="59"/>
      <c r="AF382" s="59"/>
      <c r="AG382" s="59"/>
      <c r="AH382" s="59"/>
      <c r="AI382" s="59"/>
      <c r="AJ382" s="59"/>
      <c r="AK382" s="59"/>
      <c r="AL382" s="59"/>
      <c r="AM382" s="59"/>
      <c r="AN382" s="59"/>
      <c r="AO382" s="59"/>
      <c r="AP382" s="59"/>
    </row>
    <row r="383" spans="1:42" s="3" customFormat="1" x14ac:dyDescent="0.3">
      <c r="A383" s="60"/>
      <c r="B383" s="60"/>
      <c r="C383" s="60"/>
      <c r="D383" s="60"/>
      <c r="E383" s="60"/>
      <c r="F383" s="60"/>
      <c r="G383" s="60"/>
      <c r="H383" s="59"/>
      <c r="I383" s="59"/>
      <c r="J383" s="59"/>
      <c r="K383" s="59"/>
      <c r="L383" s="59"/>
      <c r="M383" s="59"/>
      <c r="N383" s="59"/>
      <c r="O383" s="59"/>
      <c r="P383" s="59"/>
      <c r="Q383" s="59"/>
      <c r="R383" s="59"/>
      <c r="S383" s="59"/>
      <c r="Z383" s="153"/>
      <c r="AA383" s="153"/>
      <c r="AB383" s="153"/>
      <c r="AC383" s="153"/>
      <c r="AD383" s="153"/>
      <c r="AE383" s="59"/>
      <c r="AF383" s="59"/>
      <c r="AG383" s="59"/>
      <c r="AH383" s="59"/>
      <c r="AI383" s="59"/>
      <c r="AJ383" s="59"/>
      <c r="AK383" s="59"/>
      <c r="AL383" s="59"/>
      <c r="AM383" s="59"/>
      <c r="AN383" s="59"/>
      <c r="AO383" s="59"/>
      <c r="AP383" s="59"/>
    </row>
    <row r="384" spans="1:42" s="3" customFormat="1" x14ac:dyDescent="0.3">
      <c r="A384" s="60"/>
      <c r="B384" s="60"/>
      <c r="C384" s="60"/>
      <c r="D384" s="60"/>
      <c r="E384" s="60"/>
      <c r="F384" s="60"/>
      <c r="G384" s="60"/>
      <c r="H384" s="59"/>
      <c r="I384" s="59"/>
      <c r="J384" s="59"/>
      <c r="K384" s="59"/>
      <c r="L384" s="59"/>
      <c r="M384" s="59"/>
      <c r="N384" s="59"/>
      <c r="O384" s="59"/>
      <c r="P384" s="59"/>
      <c r="Q384" s="59"/>
      <c r="R384" s="59"/>
      <c r="S384" s="59"/>
      <c r="Z384" s="153"/>
      <c r="AA384" s="153"/>
      <c r="AB384" s="153"/>
      <c r="AC384" s="153"/>
      <c r="AD384" s="153"/>
      <c r="AE384" s="59"/>
      <c r="AF384" s="59"/>
      <c r="AG384" s="59"/>
      <c r="AH384" s="59"/>
      <c r="AI384" s="59"/>
      <c r="AJ384" s="59"/>
      <c r="AK384" s="59"/>
      <c r="AL384" s="59"/>
      <c r="AM384" s="59"/>
      <c r="AN384" s="59"/>
      <c r="AO384" s="59"/>
      <c r="AP384" s="59"/>
    </row>
    <row r="385" spans="1:42" s="3" customFormat="1" x14ac:dyDescent="0.3">
      <c r="A385" s="60"/>
      <c r="B385" s="60"/>
      <c r="C385" s="60"/>
      <c r="D385" s="60"/>
      <c r="E385" s="60"/>
      <c r="F385" s="60"/>
      <c r="G385" s="60"/>
      <c r="H385" s="59"/>
      <c r="I385" s="59"/>
      <c r="J385" s="59"/>
      <c r="K385" s="59"/>
      <c r="L385" s="59"/>
      <c r="M385" s="59"/>
      <c r="N385" s="59"/>
      <c r="O385" s="59"/>
      <c r="P385" s="59"/>
      <c r="Q385" s="59"/>
      <c r="R385" s="59"/>
      <c r="S385" s="59"/>
      <c r="Z385" s="153"/>
      <c r="AA385" s="153"/>
      <c r="AB385" s="153"/>
      <c r="AC385" s="153"/>
      <c r="AD385" s="153"/>
      <c r="AE385" s="59"/>
      <c r="AF385" s="59"/>
      <c r="AG385" s="59"/>
      <c r="AH385" s="59"/>
      <c r="AI385" s="59"/>
      <c r="AJ385" s="59"/>
      <c r="AK385" s="59"/>
      <c r="AL385" s="59"/>
      <c r="AM385" s="59"/>
      <c r="AN385" s="59"/>
      <c r="AO385" s="59"/>
      <c r="AP385" s="59"/>
    </row>
    <row r="386" spans="1:42" s="3" customFormat="1" x14ac:dyDescent="0.3">
      <c r="A386" s="60"/>
      <c r="B386" s="60"/>
      <c r="C386" s="60"/>
      <c r="D386" s="60"/>
      <c r="E386" s="60"/>
      <c r="F386" s="60"/>
      <c r="G386" s="60"/>
      <c r="H386" s="59"/>
      <c r="I386" s="59"/>
      <c r="J386" s="59"/>
      <c r="K386" s="59"/>
      <c r="L386" s="59"/>
      <c r="M386" s="59"/>
      <c r="N386" s="59"/>
      <c r="O386" s="59"/>
      <c r="P386" s="59"/>
      <c r="Q386" s="59"/>
      <c r="R386" s="59"/>
      <c r="S386" s="59"/>
      <c r="Z386" s="153"/>
      <c r="AA386" s="153"/>
      <c r="AB386" s="153"/>
      <c r="AC386" s="153"/>
      <c r="AD386" s="153"/>
      <c r="AE386" s="59"/>
      <c r="AF386" s="59"/>
      <c r="AG386" s="59"/>
      <c r="AH386" s="59"/>
      <c r="AI386" s="59"/>
      <c r="AJ386" s="59"/>
      <c r="AK386" s="59"/>
      <c r="AL386" s="59"/>
      <c r="AM386" s="59"/>
      <c r="AN386" s="59"/>
      <c r="AO386" s="59"/>
      <c r="AP386" s="59"/>
    </row>
    <row r="387" spans="1:42" s="3" customFormat="1" x14ac:dyDescent="0.3">
      <c r="A387" s="60"/>
      <c r="B387" s="60"/>
      <c r="C387" s="60"/>
      <c r="D387" s="60"/>
      <c r="E387" s="60"/>
      <c r="F387" s="60"/>
      <c r="G387" s="60"/>
      <c r="H387" s="59"/>
      <c r="I387" s="59"/>
      <c r="J387" s="59"/>
      <c r="K387" s="59"/>
      <c r="L387" s="59"/>
      <c r="M387" s="59"/>
      <c r="N387" s="59"/>
      <c r="O387" s="59"/>
      <c r="P387" s="59"/>
      <c r="Q387" s="59"/>
      <c r="R387" s="59"/>
      <c r="S387" s="59"/>
      <c r="Z387" s="153"/>
      <c r="AA387" s="153"/>
      <c r="AB387" s="153"/>
      <c r="AC387" s="153"/>
      <c r="AD387" s="153"/>
      <c r="AE387" s="59"/>
      <c r="AF387" s="59"/>
      <c r="AG387" s="59"/>
      <c r="AH387" s="59"/>
      <c r="AI387" s="59"/>
      <c r="AJ387" s="59"/>
      <c r="AK387" s="59"/>
      <c r="AL387" s="59"/>
      <c r="AM387" s="59"/>
      <c r="AN387" s="59"/>
      <c r="AO387" s="59"/>
      <c r="AP387" s="59"/>
    </row>
    <row r="388" spans="1:42" s="3" customFormat="1" x14ac:dyDescent="0.3">
      <c r="A388" s="60"/>
      <c r="B388" s="60"/>
      <c r="C388" s="60"/>
      <c r="D388" s="60"/>
      <c r="E388" s="60"/>
      <c r="F388" s="60"/>
      <c r="G388" s="60"/>
      <c r="H388" s="59"/>
      <c r="I388" s="59"/>
      <c r="J388" s="59"/>
      <c r="K388" s="59"/>
      <c r="L388" s="59"/>
      <c r="M388" s="59"/>
      <c r="N388" s="59"/>
      <c r="O388" s="59"/>
      <c r="P388" s="59"/>
      <c r="Q388" s="59"/>
      <c r="R388" s="59"/>
      <c r="S388" s="59"/>
      <c r="Z388" s="153"/>
      <c r="AA388" s="153"/>
      <c r="AB388" s="153"/>
      <c r="AC388" s="153"/>
      <c r="AD388" s="153"/>
      <c r="AE388" s="59"/>
      <c r="AF388" s="59"/>
      <c r="AG388" s="59"/>
      <c r="AH388" s="59"/>
      <c r="AI388" s="59"/>
      <c r="AJ388" s="59"/>
      <c r="AK388" s="59"/>
      <c r="AL388" s="59"/>
      <c r="AM388" s="59"/>
      <c r="AN388" s="59"/>
      <c r="AO388" s="59"/>
      <c r="AP388" s="59"/>
    </row>
    <row r="389" spans="1:42" s="3" customFormat="1" x14ac:dyDescent="0.3">
      <c r="A389" s="60"/>
      <c r="B389" s="60"/>
      <c r="C389" s="60"/>
      <c r="D389" s="60"/>
      <c r="E389" s="60"/>
      <c r="F389" s="60"/>
      <c r="G389" s="60"/>
      <c r="H389" s="59"/>
      <c r="I389" s="59"/>
      <c r="J389" s="59"/>
      <c r="K389" s="59"/>
      <c r="L389" s="59"/>
      <c r="M389" s="59"/>
      <c r="N389" s="59"/>
      <c r="O389" s="59"/>
      <c r="P389" s="59"/>
      <c r="Q389" s="59"/>
      <c r="R389" s="59"/>
      <c r="S389" s="59"/>
      <c r="Z389" s="153"/>
      <c r="AA389" s="153"/>
      <c r="AB389" s="153"/>
      <c r="AC389" s="153"/>
      <c r="AD389" s="153"/>
      <c r="AE389" s="59"/>
      <c r="AF389" s="59"/>
      <c r="AG389" s="59"/>
      <c r="AH389" s="59"/>
      <c r="AI389" s="59"/>
      <c r="AJ389" s="59"/>
      <c r="AK389" s="59"/>
      <c r="AL389" s="59"/>
      <c r="AM389" s="59"/>
      <c r="AN389" s="59"/>
      <c r="AO389" s="59"/>
      <c r="AP389" s="59"/>
    </row>
    <row r="390" spans="1:42" s="3" customFormat="1" x14ac:dyDescent="0.3">
      <c r="A390" s="60"/>
      <c r="B390" s="60"/>
      <c r="C390" s="60"/>
      <c r="D390" s="60"/>
      <c r="E390" s="60"/>
      <c r="F390" s="60"/>
      <c r="G390" s="60"/>
      <c r="H390" s="59"/>
      <c r="I390" s="59"/>
      <c r="J390" s="59"/>
      <c r="K390" s="59"/>
      <c r="L390" s="59"/>
      <c r="M390" s="59"/>
      <c r="N390" s="59"/>
      <c r="O390" s="59"/>
      <c r="P390" s="59"/>
      <c r="Q390" s="59"/>
      <c r="R390" s="59"/>
      <c r="S390" s="59"/>
      <c r="Z390" s="153"/>
      <c r="AA390" s="153"/>
      <c r="AB390" s="153"/>
      <c r="AC390" s="153"/>
      <c r="AD390" s="153"/>
      <c r="AE390" s="59"/>
      <c r="AF390" s="59"/>
      <c r="AG390" s="59"/>
      <c r="AH390" s="59"/>
      <c r="AI390" s="59"/>
      <c r="AJ390" s="59"/>
      <c r="AK390" s="59"/>
      <c r="AL390" s="59"/>
      <c r="AM390" s="59"/>
      <c r="AN390" s="59"/>
      <c r="AO390" s="59"/>
      <c r="AP390" s="59"/>
    </row>
    <row r="391" spans="1:42" s="3" customFormat="1" x14ac:dyDescent="0.3">
      <c r="A391" s="60"/>
      <c r="B391" s="60"/>
      <c r="C391" s="60"/>
      <c r="D391" s="60"/>
      <c r="E391" s="60"/>
      <c r="F391" s="60"/>
      <c r="G391" s="60"/>
      <c r="H391" s="59"/>
      <c r="I391" s="59"/>
      <c r="J391" s="59"/>
      <c r="K391" s="59"/>
      <c r="L391" s="59"/>
      <c r="M391" s="59"/>
      <c r="N391" s="59"/>
      <c r="O391" s="59"/>
      <c r="P391" s="59"/>
      <c r="Q391" s="59"/>
      <c r="R391" s="59"/>
      <c r="S391" s="59"/>
      <c r="Z391" s="153"/>
      <c r="AA391" s="153"/>
      <c r="AB391" s="153"/>
      <c r="AC391" s="153"/>
      <c r="AD391" s="153"/>
      <c r="AE391" s="59"/>
      <c r="AF391" s="59"/>
      <c r="AG391" s="59"/>
      <c r="AH391" s="59"/>
      <c r="AI391" s="59"/>
      <c r="AJ391" s="59"/>
      <c r="AK391" s="59"/>
      <c r="AL391" s="59"/>
      <c r="AM391" s="59"/>
      <c r="AN391" s="59"/>
      <c r="AO391" s="59"/>
      <c r="AP391" s="59"/>
    </row>
    <row r="392" spans="1:42" s="3" customFormat="1" x14ac:dyDescent="0.3">
      <c r="A392" s="60"/>
      <c r="B392" s="60"/>
      <c r="C392" s="60"/>
      <c r="D392" s="60"/>
      <c r="E392" s="60"/>
      <c r="F392" s="60"/>
      <c r="G392" s="60"/>
      <c r="H392" s="59"/>
      <c r="I392" s="59"/>
      <c r="J392" s="59"/>
      <c r="K392" s="59"/>
      <c r="L392" s="59"/>
      <c r="M392" s="59"/>
      <c r="N392" s="59"/>
      <c r="O392" s="59"/>
      <c r="P392" s="59"/>
      <c r="Q392" s="59"/>
      <c r="R392" s="59"/>
      <c r="S392" s="59"/>
      <c r="Z392" s="153"/>
      <c r="AA392" s="153"/>
      <c r="AB392" s="153"/>
      <c r="AC392" s="153"/>
      <c r="AD392" s="153"/>
      <c r="AE392" s="59"/>
      <c r="AF392" s="59"/>
      <c r="AG392" s="59"/>
      <c r="AH392" s="59"/>
      <c r="AI392" s="59"/>
      <c r="AJ392" s="59"/>
      <c r="AK392" s="59"/>
      <c r="AL392" s="59"/>
      <c r="AM392" s="59"/>
      <c r="AN392" s="59"/>
      <c r="AO392" s="59"/>
      <c r="AP392" s="59"/>
    </row>
    <row r="393" spans="1:42" s="3" customFormat="1" x14ac:dyDescent="0.3">
      <c r="A393" s="60"/>
      <c r="B393" s="60"/>
      <c r="C393" s="60"/>
      <c r="D393" s="60"/>
      <c r="E393" s="60"/>
      <c r="F393" s="60"/>
      <c r="G393" s="60"/>
      <c r="H393" s="59"/>
      <c r="I393" s="59"/>
      <c r="J393" s="59"/>
      <c r="K393" s="59"/>
      <c r="L393" s="59"/>
      <c r="M393" s="59"/>
      <c r="N393" s="59"/>
      <c r="O393" s="59"/>
      <c r="P393" s="59"/>
      <c r="Q393" s="59"/>
      <c r="R393" s="59"/>
      <c r="S393" s="59"/>
      <c r="Z393" s="153"/>
      <c r="AA393" s="153"/>
      <c r="AB393" s="153"/>
      <c r="AC393" s="153"/>
      <c r="AD393" s="153"/>
      <c r="AE393" s="59"/>
      <c r="AF393" s="59"/>
      <c r="AG393" s="59"/>
      <c r="AH393" s="59"/>
      <c r="AI393" s="59"/>
      <c r="AJ393" s="59"/>
      <c r="AK393" s="59"/>
      <c r="AL393" s="59"/>
      <c r="AM393" s="59"/>
      <c r="AN393" s="59"/>
      <c r="AO393" s="59"/>
      <c r="AP393" s="59"/>
    </row>
    <row r="394" spans="1:42" s="3" customFormat="1" x14ac:dyDescent="0.3">
      <c r="A394" s="60"/>
      <c r="B394" s="60"/>
      <c r="C394" s="60"/>
      <c r="D394" s="60"/>
      <c r="E394" s="60"/>
      <c r="F394" s="60"/>
      <c r="G394" s="60"/>
      <c r="H394" s="59"/>
      <c r="I394" s="59"/>
      <c r="J394" s="59"/>
      <c r="K394" s="59"/>
      <c r="L394" s="59"/>
      <c r="M394" s="59"/>
      <c r="N394" s="59"/>
      <c r="O394" s="59"/>
      <c r="P394" s="59"/>
      <c r="Q394" s="59"/>
      <c r="R394" s="59"/>
      <c r="S394" s="59"/>
      <c r="Z394" s="153"/>
      <c r="AA394" s="153"/>
      <c r="AB394" s="153"/>
      <c r="AC394" s="153"/>
      <c r="AD394" s="153"/>
      <c r="AE394" s="59"/>
      <c r="AF394" s="59"/>
      <c r="AG394" s="59"/>
      <c r="AH394" s="59"/>
      <c r="AI394" s="59"/>
      <c r="AJ394" s="59"/>
      <c r="AK394" s="59"/>
      <c r="AL394" s="59"/>
      <c r="AM394" s="59"/>
      <c r="AN394" s="59"/>
      <c r="AO394" s="59"/>
      <c r="AP394" s="59"/>
    </row>
    <row r="395" spans="1:42" s="3" customFormat="1" x14ac:dyDescent="0.3">
      <c r="A395" s="60"/>
      <c r="B395" s="60"/>
      <c r="C395" s="60"/>
      <c r="D395" s="60"/>
      <c r="E395" s="60"/>
      <c r="F395" s="60"/>
      <c r="G395" s="60"/>
      <c r="H395" s="59"/>
      <c r="I395" s="59"/>
      <c r="J395" s="59"/>
      <c r="K395" s="59"/>
      <c r="L395" s="59"/>
      <c r="M395" s="59"/>
      <c r="N395" s="59"/>
      <c r="O395" s="59"/>
      <c r="P395" s="59"/>
      <c r="Q395" s="59"/>
      <c r="R395" s="59"/>
      <c r="S395" s="59"/>
      <c r="Z395" s="153"/>
      <c r="AA395" s="153"/>
      <c r="AB395" s="153"/>
      <c r="AC395" s="153"/>
      <c r="AD395" s="153"/>
      <c r="AE395" s="59"/>
      <c r="AF395" s="59"/>
      <c r="AG395" s="59"/>
      <c r="AH395" s="59"/>
      <c r="AI395" s="59"/>
      <c r="AJ395" s="59"/>
      <c r="AK395" s="59"/>
      <c r="AL395" s="59"/>
      <c r="AM395" s="59"/>
      <c r="AN395" s="59"/>
      <c r="AO395" s="59"/>
      <c r="AP395" s="59"/>
    </row>
    <row r="396" spans="1:42" s="3" customFormat="1" x14ac:dyDescent="0.3">
      <c r="A396" s="60"/>
      <c r="B396" s="60"/>
      <c r="C396" s="60"/>
      <c r="D396" s="60"/>
      <c r="E396" s="60"/>
      <c r="F396" s="60"/>
      <c r="G396" s="60"/>
      <c r="H396" s="59"/>
      <c r="I396" s="59"/>
      <c r="J396" s="59"/>
      <c r="K396" s="59"/>
      <c r="L396" s="59"/>
      <c r="M396" s="59"/>
      <c r="N396" s="59"/>
      <c r="O396" s="59"/>
      <c r="P396" s="59"/>
      <c r="Q396" s="59"/>
      <c r="R396" s="59"/>
      <c r="S396" s="59"/>
      <c r="Z396" s="153"/>
      <c r="AA396" s="153"/>
      <c r="AB396" s="153"/>
      <c r="AC396" s="153"/>
      <c r="AD396" s="153"/>
      <c r="AE396" s="59"/>
      <c r="AF396" s="59"/>
      <c r="AG396" s="59"/>
      <c r="AH396" s="59"/>
      <c r="AI396" s="59"/>
      <c r="AJ396" s="59"/>
      <c r="AK396" s="59"/>
      <c r="AL396" s="59"/>
      <c r="AM396" s="59"/>
      <c r="AN396" s="59"/>
      <c r="AO396" s="59"/>
      <c r="AP396" s="59"/>
    </row>
    <row r="397" spans="1:42" s="3" customFormat="1" x14ac:dyDescent="0.3">
      <c r="A397" s="60"/>
      <c r="B397" s="60"/>
      <c r="C397" s="60"/>
      <c r="D397" s="60"/>
      <c r="E397" s="60"/>
      <c r="F397" s="60"/>
      <c r="G397" s="60"/>
      <c r="H397" s="59"/>
      <c r="I397" s="59"/>
      <c r="J397" s="59"/>
      <c r="K397" s="59"/>
      <c r="L397" s="59"/>
      <c r="M397" s="59"/>
      <c r="N397" s="59"/>
      <c r="O397" s="59"/>
      <c r="P397" s="59"/>
      <c r="Q397" s="59"/>
      <c r="R397" s="59"/>
      <c r="S397" s="59"/>
      <c r="Z397" s="153"/>
      <c r="AA397" s="153"/>
      <c r="AB397" s="153"/>
      <c r="AC397" s="153"/>
      <c r="AD397" s="153"/>
      <c r="AE397" s="59"/>
      <c r="AF397" s="59"/>
      <c r="AG397" s="59"/>
      <c r="AH397" s="59"/>
      <c r="AI397" s="59"/>
      <c r="AJ397" s="59"/>
      <c r="AK397" s="59"/>
      <c r="AL397" s="59"/>
      <c r="AM397" s="59"/>
      <c r="AN397" s="59"/>
      <c r="AO397" s="59"/>
      <c r="AP397" s="59"/>
    </row>
    <row r="398" spans="1:42" s="3" customFormat="1" x14ac:dyDescent="0.3">
      <c r="A398" s="60"/>
      <c r="B398" s="60"/>
      <c r="C398" s="60"/>
      <c r="D398" s="60"/>
      <c r="E398" s="60"/>
      <c r="F398" s="60"/>
      <c r="G398" s="60"/>
      <c r="H398" s="59"/>
      <c r="I398" s="59"/>
      <c r="J398" s="59"/>
      <c r="K398" s="59"/>
      <c r="L398" s="59"/>
      <c r="M398" s="59"/>
      <c r="N398" s="59"/>
      <c r="O398" s="59"/>
      <c r="P398" s="59"/>
      <c r="Q398" s="59"/>
      <c r="R398" s="59"/>
      <c r="S398" s="59"/>
      <c r="Z398" s="153"/>
      <c r="AA398" s="153"/>
      <c r="AB398" s="153"/>
      <c r="AC398" s="153"/>
      <c r="AD398" s="153"/>
      <c r="AE398" s="59"/>
      <c r="AF398" s="59"/>
      <c r="AG398" s="59"/>
      <c r="AH398" s="59"/>
      <c r="AI398" s="59"/>
      <c r="AJ398" s="59"/>
      <c r="AK398" s="59"/>
      <c r="AL398" s="59"/>
      <c r="AM398" s="59"/>
      <c r="AN398" s="59"/>
      <c r="AO398" s="59"/>
      <c r="AP398" s="59"/>
    </row>
    <row r="399" spans="1:42" s="3" customFormat="1" x14ac:dyDescent="0.3">
      <c r="A399" s="60"/>
      <c r="B399" s="60"/>
      <c r="C399" s="60"/>
      <c r="D399" s="60"/>
      <c r="E399" s="60"/>
      <c r="F399" s="60"/>
      <c r="G399" s="60"/>
      <c r="H399" s="59"/>
      <c r="I399" s="59"/>
      <c r="J399" s="59"/>
      <c r="K399" s="59"/>
      <c r="L399" s="59"/>
      <c r="M399" s="59"/>
      <c r="N399" s="59"/>
      <c r="O399" s="59"/>
      <c r="P399" s="59"/>
      <c r="Q399" s="59"/>
      <c r="R399" s="59"/>
      <c r="S399" s="59"/>
      <c r="Z399" s="153"/>
      <c r="AA399" s="153"/>
      <c r="AB399" s="153"/>
      <c r="AC399" s="153"/>
      <c r="AD399" s="153"/>
      <c r="AE399" s="59"/>
      <c r="AF399" s="59"/>
      <c r="AG399" s="59"/>
      <c r="AH399" s="59"/>
      <c r="AI399" s="59"/>
      <c r="AJ399" s="59"/>
      <c r="AK399" s="59"/>
      <c r="AL399" s="59"/>
      <c r="AM399" s="59"/>
      <c r="AN399" s="59"/>
      <c r="AO399" s="59"/>
      <c r="AP399" s="59"/>
    </row>
    <row r="400" spans="1:42" s="3" customFormat="1" x14ac:dyDescent="0.3">
      <c r="A400" s="60"/>
      <c r="B400" s="60"/>
      <c r="C400" s="60"/>
      <c r="D400" s="60"/>
      <c r="E400" s="60"/>
      <c r="F400" s="60"/>
      <c r="G400" s="60"/>
      <c r="H400" s="59"/>
      <c r="I400" s="59"/>
      <c r="J400" s="59"/>
      <c r="K400" s="59"/>
      <c r="L400" s="59"/>
      <c r="M400" s="59"/>
      <c r="N400" s="59"/>
      <c r="O400" s="59"/>
      <c r="P400" s="59"/>
      <c r="Q400" s="59"/>
      <c r="R400" s="59"/>
      <c r="S400" s="59"/>
      <c r="Z400" s="153"/>
      <c r="AA400" s="153"/>
      <c r="AB400" s="153"/>
      <c r="AC400" s="153"/>
      <c r="AD400" s="153"/>
      <c r="AE400" s="59"/>
      <c r="AF400" s="59"/>
      <c r="AG400" s="59"/>
      <c r="AH400" s="59"/>
      <c r="AI400" s="59"/>
      <c r="AJ400" s="59"/>
      <c r="AK400" s="59"/>
      <c r="AL400" s="59"/>
      <c r="AM400" s="59"/>
      <c r="AN400" s="59"/>
      <c r="AO400" s="59"/>
      <c r="AP400" s="59"/>
    </row>
    <row r="401" spans="1:42" s="3" customFormat="1" x14ac:dyDescent="0.3">
      <c r="A401" s="60"/>
      <c r="B401" s="60"/>
      <c r="C401" s="60"/>
      <c r="D401" s="60"/>
      <c r="E401" s="60"/>
      <c r="F401" s="60"/>
      <c r="G401" s="60"/>
      <c r="H401" s="59"/>
      <c r="I401" s="59"/>
      <c r="J401" s="59"/>
      <c r="K401" s="59"/>
      <c r="L401" s="59"/>
      <c r="M401" s="59"/>
      <c r="N401" s="59"/>
      <c r="O401" s="59"/>
      <c r="P401" s="59"/>
      <c r="Q401" s="59"/>
      <c r="R401" s="59"/>
      <c r="S401" s="59"/>
      <c r="Z401" s="153"/>
      <c r="AA401" s="153"/>
      <c r="AB401" s="153"/>
      <c r="AC401" s="153"/>
      <c r="AD401" s="153"/>
      <c r="AE401" s="59"/>
      <c r="AF401" s="59"/>
      <c r="AG401" s="59"/>
      <c r="AH401" s="59"/>
      <c r="AI401" s="59"/>
      <c r="AJ401" s="59"/>
      <c r="AK401" s="59"/>
      <c r="AL401" s="59"/>
      <c r="AM401" s="59"/>
      <c r="AN401" s="59"/>
      <c r="AO401" s="59"/>
      <c r="AP401" s="59"/>
    </row>
    <row r="402" spans="1:42" s="3" customFormat="1" x14ac:dyDescent="0.3">
      <c r="A402" s="60"/>
      <c r="B402" s="60"/>
      <c r="C402" s="60"/>
      <c r="D402" s="60"/>
      <c r="E402" s="60"/>
      <c r="F402" s="60"/>
      <c r="G402" s="60"/>
      <c r="H402" s="59"/>
      <c r="I402" s="59"/>
      <c r="J402" s="59"/>
      <c r="K402" s="59"/>
      <c r="L402" s="59"/>
      <c r="M402" s="59"/>
      <c r="N402" s="59"/>
      <c r="O402" s="59"/>
      <c r="P402" s="59"/>
      <c r="Q402" s="59"/>
      <c r="R402" s="59"/>
      <c r="S402" s="59"/>
      <c r="Z402" s="153"/>
      <c r="AA402" s="153"/>
      <c r="AB402" s="153"/>
      <c r="AC402" s="153"/>
      <c r="AD402" s="153"/>
      <c r="AE402" s="59"/>
      <c r="AF402" s="59"/>
      <c r="AG402" s="59"/>
      <c r="AH402" s="59"/>
      <c r="AI402" s="59"/>
      <c r="AJ402" s="59"/>
      <c r="AK402" s="59"/>
      <c r="AL402" s="59"/>
      <c r="AM402" s="59"/>
      <c r="AN402" s="59"/>
      <c r="AO402" s="59"/>
      <c r="AP402" s="59"/>
    </row>
    <row r="403" spans="1:42" s="3" customFormat="1" x14ac:dyDescent="0.3">
      <c r="A403" s="60"/>
      <c r="B403" s="60"/>
      <c r="C403" s="60"/>
      <c r="D403" s="60"/>
      <c r="E403" s="60"/>
      <c r="F403" s="60"/>
      <c r="G403" s="60"/>
      <c r="H403" s="59"/>
      <c r="I403" s="59"/>
      <c r="J403" s="59"/>
      <c r="K403" s="59"/>
      <c r="L403" s="59"/>
      <c r="M403" s="59"/>
      <c r="N403" s="59"/>
      <c r="O403" s="59"/>
      <c r="P403" s="59"/>
      <c r="Q403" s="59"/>
      <c r="R403" s="59"/>
      <c r="S403" s="59"/>
      <c r="Z403" s="153"/>
      <c r="AA403" s="153"/>
      <c r="AB403" s="153"/>
      <c r="AC403" s="153"/>
      <c r="AD403" s="153"/>
      <c r="AE403" s="59"/>
      <c r="AF403" s="59"/>
      <c r="AG403" s="59"/>
      <c r="AH403" s="59"/>
      <c r="AI403" s="59"/>
      <c r="AJ403" s="59"/>
      <c r="AK403" s="59"/>
      <c r="AL403" s="59"/>
      <c r="AM403" s="59"/>
      <c r="AN403" s="59"/>
      <c r="AO403" s="59"/>
      <c r="AP403" s="59"/>
    </row>
    <row r="404" spans="1:42" s="3" customFormat="1" x14ac:dyDescent="0.3">
      <c r="A404" s="60"/>
      <c r="B404" s="60"/>
      <c r="C404" s="60"/>
      <c r="D404" s="60"/>
      <c r="E404" s="60"/>
      <c r="F404" s="60"/>
      <c r="G404" s="60"/>
      <c r="H404" s="59"/>
      <c r="I404" s="59"/>
      <c r="J404" s="59"/>
      <c r="K404" s="59"/>
      <c r="L404" s="59"/>
      <c r="M404" s="59"/>
      <c r="N404" s="59"/>
      <c r="O404" s="59"/>
      <c r="P404" s="59"/>
      <c r="Q404" s="59"/>
      <c r="R404" s="59"/>
      <c r="S404" s="59"/>
      <c r="Z404" s="153"/>
      <c r="AA404" s="153"/>
      <c r="AB404" s="153"/>
      <c r="AC404" s="153"/>
      <c r="AD404" s="153"/>
      <c r="AE404" s="59"/>
      <c r="AF404" s="59"/>
      <c r="AG404" s="59"/>
      <c r="AH404" s="59"/>
      <c r="AI404" s="59"/>
      <c r="AJ404" s="59"/>
      <c r="AK404" s="59"/>
      <c r="AL404" s="59"/>
      <c r="AM404" s="59"/>
      <c r="AN404" s="59"/>
      <c r="AO404" s="59"/>
      <c r="AP404" s="59"/>
    </row>
    <row r="405" spans="1:42" s="3" customFormat="1" x14ac:dyDescent="0.3">
      <c r="A405" s="60"/>
      <c r="B405" s="60"/>
      <c r="C405" s="60"/>
      <c r="D405" s="60"/>
      <c r="E405" s="60"/>
      <c r="F405" s="60"/>
      <c r="G405" s="60"/>
      <c r="H405" s="59"/>
      <c r="I405" s="59"/>
      <c r="J405" s="59"/>
      <c r="K405" s="59"/>
      <c r="L405" s="59"/>
      <c r="M405" s="59"/>
      <c r="N405" s="59"/>
      <c r="O405" s="59"/>
      <c r="P405" s="59"/>
      <c r="Q405" s="59"/>
      <c r="R405" s="59"/>
      <c r="S405" s="59"/>
      <c r="Z405" s="153"/>
      <c r="AA405" s="153"/>
      <c r="AB405" s="153"/>
      <c r="AC405" s="153"/>
      <c r="AD405" s="153"/>
      <c r="AE405" s="59"/>
      <c r="AF405" s="59"/>
      <c r="AG405" s="59"/>
      <c r="AH405" s="59"/>
      <c r="AI405" s="59"/>
      <c r="AJ405" s="59"/>
      <c r="AK405" s="59"/>
      <c r="AL405" s="59"/>
      <c r="AM405" s="59"/>
      <c r="AN405" s="59"/>
      <c r="AO405" s="59"/>
      <c r="AP405" s="59"/>
    </row>
    <row r="406" spans="1:42" s="3" customFormat="1" x14ac:dyDescent="0.3">
      <c r="A406" s="60"/>
      <c r="B406" s="60"/>
      <c r="C406" s="60"/>
      <c r="D406" s="60"/>
      <c r="E406" s="60"/>
      <c r="F406" s="60"/>
      <c r="G406" s="60"/>
      <c r="H406" s="59"/>
      <c r="I406" s="59"/>
      <c r="J406" s="59"/>
      <c r="K406" s="59"/>
      <c r="L406" s="59"/>
      <c r="M406" s="59"/>
      <c r="N406" s="59"/>
      <c r="O406" s="59"/>
      <c r="P406" s="59"/>
      <c r="Q406" s="59"/>
      <c r="R406" s="59"/>
      <c r="S406" s="59"/>
      <c r="Z406" s="153"/>
      <c r="AA406" s="153"/>
      <c r="AB406" s="153"/>
      <c r="AC406" s="153"/>
      <c r="AD406" s="153"/>
      <c r="AE406" s="59"/>
      <c r="AF406" s="59"/>
      <c r="AG406" s="59"/>
      <c r="AH406" s="59"/>
      <c r="AI406" s="59"/>
      <c r="AJ406" s="59"/>
      <c r="AK406" s="59"/>
      <c r="AL406" s="59"/>
      <c r="AM406" s="59"/>
      <c r="AN406" s="59"/>
      <c r="AO406" s="59"/>
      <c r="AP406" s="59"/>
    </row>
    <row r="407" spans="1:42" s="3" customFormat="1" x14ac:dyDescent="0.3">
      <c r="A407" s="60"/>
      <c r="B407" s="60"/>
      <c r="C407" s="60"/>
      <c r="D407" s="60"/>
      <c r="E407" s="60"/>
      <c r="F407" s="60"/>
      <c r="G407" s="60"/>
      <c r="H407" s="59"/>
      <c r="I407" s="59"/>
      <c r="J407" s="59"/>
      <c r="K407" s="59"/>
      <c r="L407" s="59"/>
      <c r="M407" s="59"/>
      <c r="N407" s="59"/>
      <c r="O407" s="59"/>
      <c r="P407" s="59"/>
      <c r="Q407" s="59"/>
      <c r="R407" s="59"/>
      <c r="S407" s="59"/>
      <c r="Z407" s="153"/>
      <c r="AA407" s="153"/>
      <c r="AB407" s="153"/>
      <c r="AC407" s="153"/>
      <c r="AD407" s="153"/>
      <c r="AE407" s="59"/>
      <c r="AF407" s="59"/>
      <c r="AG407" s="59"/>
      <c r="AH407" s="59"/>
      <c r="AI407" s="59"/>
      <c r="AJ407" s="59"/>
      <c r="AK407" s="59"/>
      <c r="AL407" s="59"/>
      <c r="AM407" s="59"/>
      <c r="AN407" s="59"/>
      <c r="AO407" s="59"/>
      <c r="AP407" s="59"/>
    </row>
    <row r="408" spans="1:42" s="3" customFormat="1" x14ac:dyDescent="0.3">
      <c r="A408" s="60"/>
      <c r="B408" s="60"/>
      <c r="C408" s="60"/>
      <c r="D408" s="60"/>
      <c r="E408" s="60"/>
      <c r="F408" s="60"/>
      <c r="G408" s="60"/>
      <c r="H408" s="59"/>
      <c r="I408" s="59"/>
      <c r="J408" s="59"/>
      <c r="K408" s="59"/>
      <c r="L408" s="59"/>
      <c r="M408" s="59"/>
      <c r="N408" s="59"/>
      <c r="O408" s="59"/>
      <c r="P408" s="59"/>
      <c r="Q408" s="59"/>
      <c r="R408" s="59"/>
      <c r="S408" s="59"/>
      <c r="Z408" s="153"/>
      <c r="AA408" s="153"/>
      <c r="AB408" s="153"/>
      <c r="AC408" s="153"/>
      <c r="AD408" s="153"/>
      <c r="AE408" s="59"/>
      <c r="AF408" s="59"/>
      <c r="AG408" s="59"/>
      <c r="AH408" s="59"/>
      <c r="AI408" s="59"/>
      <c r="AJ408" s="59"/>
      <c r="AK408" s="59"/>
      <c r="AL408" s="59"/>
      <c r="AM408" s="59"/>
      <c r="AN408" s="59"/>
      <c r="AO408" s="59"/>
      <c r="AP408" s="59"/>
    </row>
    <row r="409" spans="1:42" s="3" customFormat="1" x14ac:dyDescent="0.3">
      <c r="A409" s="60"/>
      <c r="B409" s="60"/>
      <c r="C409" s="60"/>
      <c r="D409" s="60"/>
      <c r="E409" s="60"/>
      <c r="F409" s="60"/>
      <c r="G409" s="60"/>
      <c r="H409" s="59"/>
      <c r="I409" s="59"/>
      <c r="J409" s="59"/>
      <c r="K409" s="59"/>
      <c r="L409" s="59"/>
      <c r="M409" s="59"/>
      <c r="N409" s="59"/>
      <c r="O409" s="59"/>
      <c r="P409" s="59"/>
      <c r="Q409" s="59"/>
      <c r="R409" s="59"/>
      <c r="S409" s="59"/>
      <c r="Z409" s="153"/>
      <c r="AA409" s="153"/>
      <c r="AB409" s="153"/>
      <c r="AC409" s="153"/>
      <c r="AD409" s="153"/>
      <c r="AE409" s="59"/>
      <c r="AF409" s="59"/>
      <c r="AG409" s="59"/>
      <c r="AH409" s="59"/>
      <c r="AI409" s="59"/>
      <c r="AJ409" s="59"/>
      <c r="AK409" s="59"/>
      <c r="AL409" s="59"/>
      <c r="AM409" s="59"/>
      <c r="AN409" s="59"/>
      <c r="AO409" s="59"/>
      <c r="AP409" s="59"/>
    </row>
    <row r="410" spans="1:42" s="3" customFormat="1" x14ac:dyDescent="0.3">
      <c r="A410" s="60"/>
      <c r="B410" s="60"/>
      <c r="C410" s="60"/>
      <c r="D410" s="60"/>
      <c r="E410" s="60"/>
      <c r="F410" s="60"/>
      <c r="G410" s="60"/>
      <c r="H410" s="59"/>
      <c r="I410" s="59"/>
      <c r="J410" s="59"/>
      <c r="K410" s="59"/>
      <c r="L410" s="59"/>
      <c r="M410" s="59"/>
      <c r="N410" s="59"/>
      <c r="O410" s="59"/>
      <c r="P410" s="59"/>
      <c r="Q410" s="59"/>
      <c r="R410" s="59"/>
      <c r="S410" s="59"/>
      <c r="Z410" s="153"/>
      <c r="AA410" s="153"/>
      <c r="AB410" s="153"/>
      <c r="AC410" s="153"/>
      <c r="AD410" s="153"/>
      <c r="AE410" s="59"/>
      <c r="AF410" s="59"/>
      <c r="AG410" s="59"/>
      <c r="AH410" s="59"/>
      <c r="AI410" s="59"/>
      <c r="AJ410" s="59"/>
      <c r="AK410" s="59"/>
      <c r="AL410" s="59"/>
      <c r="AM410" s="59"/>
      <c r="AN410" s="59"/>
      <c r="AO410" s="59"/>
      <c r="AP410" s="59"/>
    </row>
    <row r="411" spans="1:42" s="3" customFormat="1" x14ac:dyDescent="0.3">
      <c r="A411" s="60"/>
      <c r="B411" s="60"/>
      <c r="C411" s="60"/>
      <c r="D411" s="60"/>
      <c r="E411" s="60"/>
      <c r="F411" s="60"/>
      <c r="G411" s="60"/>
      <c r="H411" s="59"/>
      <c r="I411" s="59"/>
      <c r="J411" s="59"/>
      <c r="K411" s="59"/>
      <c r="L411" s="59"/>
      <c r="M411" s="59"/>
      <c r="N411" s="59"/>
      <c r="O411" s="59"/>
      <c r="P411" s="59"/>
      <c r="Q411" s="59"/>
      <c r="R411" s="59"/>
      <c r="S411" s="59"/>
      <c r="Z411" s="153"/>
      <c r="AA411" s="153"/>
      <c r="AB411" s="153"/>
      <c r="AC411" s="153"/>
      <c r="AD411" s="153"/>
      <c r="AE411" s="59"/>
      <c r="AF411" s="59"/>
      <c r="AG411" s="59"/>
      <c r="AH411" s="59"/>
      <c r="AI411" s="59"/>
      <c r="AJ411" s="59"/>
      <c r="AK411" s="59"/>
      <c r="AL411" s="59"/>
      <c r="AM411" s="59"/>
      <c r="AN411" s="59"/>
      <c r="AO411" s="59"/>
      <c r="AP411" s="59"/>
    </row>
    <row r="412" spans="1:42" s="3" customFormat="1" x14ac:dyDescent="0.3">
      <c r="A412" s="60"/>
      <c r="B412" s="60"/>
      <c r="C412" s="60"/>
      <c r="D412" s="60"/>
      <c r="E412" s="60"/>
      <c r="F412" s="60"/>
      <c r="G412" s="60"/>
      <c r="H412" s="59"/>
      <c r="I412" s="59"/>
      <c r="J412" s="59"/>
      <c r="K412" s="59"/>
      <c r="L412" s="59"/>
      <c r="M412" s="59"/>
      <c r="N412" s="59"/>
      <c r="O412" s="59"/>
      <c r="P412" s="59"/>
      <c r="Q412" s="59"/>
      <c r="R412" s="59"/>
      <c r="S412" s="59"/>
      <c r="Z412" s="153"/>
      <c r="AA412" s="153"/>
      <c r="AB412" s="153"/>
      <c r="AC412" s="153"/>
      <c r="AD412" s="153"/>
      <c r="AE412" s="59"/>
      <c r="AF412" s="59"/>
      <c r="AG412" s="59"/>
      <c r="AH412" s="59"/>
      <c r="AI412" s="59"/>
      <c r="AJ412" s="59"/>
      <c r="AK412" s="59"/>
      <c r="AL412" s="59"/>
      <c r="AM412" s="59"/>
      <c r="AN412" s="59"/>
      <c r="AO412" s="59"/>
      <c r="AP412" s="59"/>
    </row>
    <row r="413" spans="1:42" s="3" customFormat="1" x14ac:dyDescent="0.3">
      <c r="A413" s="60"/>
      <c r="B413" s="60"/>
      <c r="C413" s="60"/>
      <c r="D413" s="60"/>
      <c r="E413" s="60"/>
      <c r="F413" s="60"/>
      <c r="G413" s="60"/>
      <c r="H413" s="59"/>
      <c r="I413" s="59"/>
      <c r="J413" s="59"/>
      <c r="K413" s="59"/>
      <c r="L413" s="59"/>
      <c r="M413" s="59"/>
      <c r="N413" s="59"/>
      <c r="O413" s="59"/>
      <c r="P413" s="59"/>
      <c r="Q413" s="59"/>
      <c r="R413" s="59"/>
      <c r="S413" s="59"/>
      <c r="Z413" s="153"/>
      <c r="AA413" s="153"/>
      <c r="AB413" s="153"/>
      <c r="AC413" s="153"/>
      <c r="AD413" s="153"/>
      <c r="AE413" s="59"/>
      <c r="AF413" s="59"/>
      <c r="AG413" s="59"/>
      <c r="AH413" s="59"/>
      <c r="AI413" s="59"/>
      <c r="AJ413" s="59"/>
      <c r="AK413" s="59"/>
      <c r="AL413" s="59"/>
      <c r="AM413" s="59"/>
      <c r="AN413" s="59"/>
      <c r="AO413" s="59"/>
      <c r="AP413" s="59"/>
    </row>
    <row r="414" spans="1:42" s="3" customFormat="1" x14ac:dyDescent="0.3">
      <c r="A414" s="60"/>
      <c r="B414" s="60"/>
      <c r="C414" s="60"/>
      <c r="D414" s="60"/>
      <c r="E414" s="60"/>
      <c r="F414" s="60"/>
      <c r="G414" s="60"/>
      <c r="H414" s="59"/>
      <c r="I414" s="59"/>
      <c r="J414" s="59"/>
      <c r="K414" s="59"/>
      <c r="L414" s="59"/>
      <c r="M414" s="59"/>
      <c r="N414" s="59"/>
      <c r="O414" s="59"/>
      <c r="P414" s="59"/>
      <c r="Q414" s="59"/>
      <c r="R414" s="59"/>
      <c r="S414" s="59"/>
      <c r="Z414" s="153"/>
      <c r="AA414" s="153"/>
      <c r="AB414" s="153"/>
      <c r="AC414" s="153"/>
      <c r="AD414" s="153"/>
      <c r="AE414" s="59"/>
      <c r="AF414" s="59"/>
      <c r="AG414" s="59"/>
      <c r="AH414" s="59"/>
      <c r="AI414" s="59"/>
      <c r="AJ414" s="59"/>
      <c r="AK414" s="59"/>
      <c r="AL414" s="59"/>
      <c r="AM414" s="59"/>
      <c r="AN414" s="59"/>
      <c r="AO414" s="59"/>
      <c r="AP414" s="59"/>
    </row>
    <row r="415" spans="1:42" s="3" customFormat="1" x14ac:dyDescent="0.3">
      <c r="A415" s="60"/>
      <c r="B415" s="60"/>
      <c r="C415" s="60"/>
      <c r="D415" s="60"/>
      <c r="E415" s="60"/>
      <c r="F415" s="60"/>
      <c r="G415" s="60"/>
      <c r="H415" s="59"/>
      <c r="I415" s="59"/>
      <c r="J415" s="59"/>
      <c r="K415" s="59"/>
      <c r="L415" s="59"/>
      <c r="M415" s="59"/>
      <c r="N415" s="59"/>
      <c r="O415" s="59"/>
      <c r="P415" s="59"/>
      <c r="Q415" s="59"/>
      <c r="R415" s="59"/>
      <c r="S415" s="59"/>
      <c r="Z415" s="153"/>
      <c r="AA415" s="153"/>
      <c r="AB415" s="153"/>
      <c r="AC415" s="153"/>
      <c r="AD415" s="153"/>
      <c r="AE415" s="59"/>
      <c r="AF415" s="59"/>
      <c r="AG415" s="59"/>
      <c r="AH415" s="59"/>
      <c r="AI415" s="59"/>
      <c r="AJ415" s="59"/>
      <c r="AK415" s="59"/>
      <c r="AL415" s="59"/>
      <c r="AM415" s="59"/>
      <c r="AN415" s="59"/>
      <c r="AO415" s="59"/>
      <c r="AP415" s="59"/>
    </row>
    <row r="416" spans="1:42" s="3" customFormat="1" x14ac:dyDescent="0.3">
      <c r="A416" s="60"/>
      <c r="B416" s="60"/>
      <c r="C416" s="60"/>
      <c r="D416" s="60"/>
      <c r="E416" s="60"/>
      <c r="F416" s="60"/>
      <c r="G416" s="60"/>
      <c r="H416" s="59"/>
      <c r="I416" s="59"/>
      <c r="J416" s="59"/>
      <c r="K416" s="59"/>
      <c r="L416" s="59"/>
      <c r="M416" s="59"/>
      <c r="N416" s="59"/>
      <c r="O416" s="59"/>
      <c r="P416" s="59"/>
      <c r="Q416" s="59"/>
      <c r="R416" s="59"/>
      <c r="S416" s="59"/>
      <c r="Z416" s="153"/>
      <c r="AA416" s="153"/>
      <c r="AB416" s="153"/>
      <c r="AC416" s="153"/>
      <c r="AD416" s="153"/>
      <c r="AE416" s="59"/>
      <c r="AF416" s="59"/>
      <c r="AG416" s="59"/>
      <c r="AH416" s="59"/>
      <c r="AI416" s="59"/>
      <c r="AJ416" s="59"/>
      <c r="AK416" s="59"/>
      <c r="AL416" s="59"/>
      <c r="AM416" s="59"/>
      <c r="AN416" s="59"/>
      <c r="AO416" s="59"/>
      <c r="AP416" s="59"/>
    </row>
    <row r="417" spans="1:42" s="3" customFormat="1" x14ac:dyDescent="0.3">
      <c r="A417" s="60"/>
      <c r="B417" s="60"/>
      <c r="C417" s="60"/>
      <c r="D417" s="60"/>
      <c r="E417" s="60"/>
      <c r="F417" s="60"/>
      <c r="G417" s="60"/>
      <c r="H417" s="59"/>
      <c r="I417" s="59"/>
      <c r="J417" s="59"/>
      <c r="K417" s="59"/>
      <c r="L417" s="59"/>
      <c r="M417" s="59"/>
      <c r="N417" s="59"/>
      <c r="O417" s="59"/>
      <c r="P417" s="59"/>
      <c r="Q417" s="59"/>
      <c r="R417" s="59"/>
      <c r="S417" s="59"/>
      <c r="Z417" s="153"/>
      <c r="AA417" s="153"/>
      <c r="AB417" s="153"/>
      <c r="AC417" s="153"/>
      <c r="AD417" s="153"/>
      <c r="AE417" s="59"/>
      <c r="AF417" s="59"/>
      <c r="AG417" s="59"/>
      <c r="AH417" s="59"/>
      <c r="AI417" s="59"/>
      <c r="AJ417" s="59"/>
      <c r="AK417" s="59"/>
      <c r="AL417" s="59"/>
      <c r="AM417" s="59"/>
      <c r="AN417" s="59"/>
      <c r="AO417" s="59"/>
      <c r="AP417" s="59"/>
    </row>
    <row r="418" spans="1:42" s="3" customFormat="1" x14ac:dyDescent="0.3">
      <c r="A418" s="60"/>
      <c r="B418" s="60"/>
      <c r="C418" s="60"/>
      <c r="D418" s="60"/>
      <c r="E418" s="60"/>
      <c r="F418" s="60"/>
      <c r="G418" s="60"/>
      <c r="H418" s="59"/>
      <c r="I418" s="59"/>
      <c r="J418" s="59"/>
      <c r="K418" s="59"/>
      <c r="L418" s="59"/>
      <c r="M418" s="59"/>
      <c r="N418" s="59"/>
      <c r="O418" s="59"/>
      <c r="P418" s="59"/>
      <c r="Q418" s="59"/>
      <c r="R418" s="59"/>
      <c r="S418" s="59"/>
      <c r="Z418" s="153"/>
      <c r="AA418" s="153"/>
      <c r="AB418" s="153"/>
      <c r="AC418" s="153"/>
      <c r="AD418" s="153"/>
      <c r="AE418" s="59"/>
      <c r="AF418" s="59"/>
      <c r="AG418" s="59"/>
      <c r="AH418" s="59"/>
      <c r="AI418" s="59"/>
      <c r="AJ418" s="59"/>
      <c r="AK418" s="59"/>
      <c r="AL418" s="59"/>
      <c r="AM418" s="59"/>
      <c r="AN418" s="59"/>
      <c r="AO418" s="59"/>
      <c r="AP418" s="59"/>
    </row>
    <row r="419" spans="1:42" s="3" customFormat="1" x14ac:dyDescent="0.3">
      <c r="A419" s="60"/>
      <c r="B419" s="60"/>
      <c r="C419" s="60"/>
      <c r="D419" s="60"/>
      <c r="E419" s="60"/>
      <c r="F419" s="60"/>
      <c r="G419" s="60"/>
      <c r="H419" s="59"/>
      <c r="I419" s="59"/>
      <c r="J419" s="59"/>
      <c r="K419" s="59"/>
      <c r="L419" s="59"/>
      <c r="M419" s="59"/>
      <c r="N419" s="59"/>
      <c r="O419" s="59"/>
      <c r="P419" s="59"/>
      <c r="Q419" s="59"/>
      <c r="R419" s="59"/>
      <c r="S419" s="59"/>
      <c r="Z419" s="153"/>
      <c r="AA419" s="153"/>
      <c r="AB419" s="153"/>
      <c r="AC419" s="153"/>
      <c r="AD419" s="153"/>
      <c r="AE419" s="59"/>
      <c r="AF419" s="59"/>
      <c r="AG419" s="59"/>
      <c r="AH419" s="59"/>
      <c r="AI419" s="59"/>
      <c r="AJ419" s="59"/>
      <c r="AK419" s="59"/>
      <c r="AL419" s="59"/>
      <c r="AM419" s="59"/>
      <c r="AN419" s="59"/>
      <c r="AO419" s="59"/>
      <c r="AP419" s="59"/>
    </row>
    <row r="420" spans="1:42" s="3" customFormat="1" x14ac:dyDescent="0.3">
      <c r="A420" s="60"/>
      <c r="B420" s="60"/>
      <c r="C420" s="60"/>
      <c r="D420" s="60"/>
      <c r="E420" s="60"/>
      <c r="F420" s="60"/>
      <c r="G420" s="60"/>
      <c r="H420" s="59"/>
      <c r="I420" s="59"/>
      <c r="J420" s="59"/>
      <c r="K420" s="59"/>
      <c r="L420" s="59"/>
      <c r="M420" s="59"/>
      <c r="N420" s="59"/>
      <c r="O420" s="59"/>
      <c r="P420" s="59"/>
      <c r="Q420" s="59"/>
      <c r="R420" s="59"/>
      <c r="S420" s="59"/>
      <c r="Z420" s="153"/>
      <c r="AA420" s="153"/>
      <c r="AB420" s="153"/>
      <c r="AC420" s="153"/>
      <c r="AD420" s="153"/>
      <c r="AE420" s="59"/>
      <c r="AF420" s="59"/>
      <c r="AG420" s="59"/>
      <c r="AH420" s="59"/>
      <c r="AI420" s="59"/>
      <c r="AJ420" s="59"/>
      <c r="AK420" s="59"/>
      <c r="AL420" s="59"/>
      <c r="AM420" s="59"/>
      <c r="AN420" s="59"/>
      <c r="AO420" s="59"/>
      <c r="AP420" s="59"/>
    </row>
    <row r="421" spans="1:42" s="3" customFormat="1" x14ac:dyDescent="0.3">
      <c r="A421" s="60"/>
      <c r="B421" s="60"/>
      <c r="C421" s="60"/>
      <c r="D421" s="60"/>
      <c r="E421" s="60"/>
      <c r="F421" s="60"/>
      <c r="G421" s="60"/>
      <c r="H421" s="59"/>
      <c r="I421" s="59"/>
      <c r="J421" s="59"/>
      <c r="K421" s="59"/>
      <c r="L421" s="59"/>
      <c r="M421" s="59"/>
      <c r="N421" s="59"/>
      <c r="O421" s="59"/>
      <c r="P421" s="59"/>
      <c r="Q421" s="59"/>
      <c r="R421" s="59"/>
      <c r="S421" s="59"/>
      <c r="Z421" s="153"/>
      <c r="AA421" s="153"/>
      <c r="AB421" s="153"/>
      <c r="AC421" s="153"/>
      <c r="AD421" s="153"/>
      <c r="AE421" s="59"/>
      <c r="AF421" s="59"/>
      <c r="AG421" s="59"/>
      <c r="AH421" s="59"/>
      <c r="AI421" s="59"/>
      <c r="AJ421" s="59"/>
      <c r="AK421" s="59"/>
      <c r="AL421" s="59"/>
      <c r="AM421" s="59"/>
      <c r="AN421" s="59"/>
      <c r="AO421" s="59"/>
      <c r="AP421" s="59"/>
    </row>
    <row r="422" spans="1:42" s="3" customFormat="1" x14ac:dyDescent="0.3">
      <c r="A422" s="60"/>
      <c r="B422" s="60"/>
      <c r="C422" s="60"/>
      <c r="D422" s="60"/>
      <c r="E422" s="60"/>
      <c r="F422" s="60"/>
      <c r="G422" s="60"/>
      <c r="H422" s="59"/>
      <c r="I422" s="59"/>
      <c r="J422" s="59"/>
      <c r="K422" s="59"/>
      <c r="L422" s="59"/>
      <c r="M422" s="59"/>
      <c r="N422" s="59"/>
      <c r="O422" s="59"/>
      <c r="P422" s="59"/>
      <c r="Q422" s="59"/>
      <c r="R422" s="59"/>
      <c r="S422" s="59"/>
      <c r="Z422" s="153"/>
      <c r="AA422" s="153"/>
      <c r="AB422" s="153"/>
      <c r="AC422" s="153"/>
      <c r="AD422" s="153"/>
      <c r="AE422" s="59"/>
      <c r="AF422" s="59"/>
      <c r="AG422" s="59"/>
      <c r="AH422" s="59"/>
      <c r="AI422" s="59"/>
      <c r="AJ422" s="59"/>
      <c r="AK422" s="59"/>
      <c r="AL422" s="59"/>
      <c r="AM422" s="59"/>
      <c r="AN422" s="59"/>
      <c r="AO422" s="59"/>
      <c r="AP422" s="59"/>
    </row>
    <row r="423" spans="1:42" s="3" customFormat="1" x14ac:dyDescent="0.3">
      <c r="A423" s="60"/>
      <c r="B423" s="60"/>
      <c r="C423" s="60"/>
      <c r="D423" s="60"/>
      <c r="E423" s="60"/>
      <c r="F423" s="60"/>
      <c r="G423" s="60"/>
      <c r="H423" s="59"/>
      <c r="I423" s="59"/>
      <c r="J423" s="59"/>
      <c r="K423" s="59"/>
      <c r="L423" s="59"/>
      <c r="M423" s="59"/>
      <c r="N423" s="59"/>
      <c r="O423" s="59"/>
      <c r="P423" s="59"/>
      <c r="Q423" s="59"/>
      <c r="R423" s="59"/>
      <c r="S423" s="59"/>
      <c r="Z423" s="153"/>
      <c r="AA423" s="153"/>
      <c r="AB423" s="153"/>
      <c r="AC423" s="153"/>
      <c r="AD423" s="153"/>
      <c r="AE423" s="59"/>
      <c r="AF423" s="59"/>
      <c r="AG423" s="59"/>
      <c r="AH423" s="59"/>
      <c r="AI423" s="59"/>
      <c r="AJ423" s="59"/>
      <c r="AK423" s="59"/>
      <c r="AL423" s="59"/>
      <c r="AM423" s="59"/>
      <c r="AN423" s="59"/>
      <c r="AO423" s="59"/>
      <c r="AP423" s="59"/>
    </row>
    <row r="424" spans="1:42" s="3" customFormat="1" x14ac:dyDescent="0.3">
      <c r="A424" s="60"/>
      <c r="B424" s="60"/>
      <c r="C424" s="60"/>
      <c r="D424" s="60"/>
      <c r="E424" s="60"/>
      <c r="F424" s="60"/>
      <c r="G424" s="60"/>
      <c r="H424" s="59"/>
      <c r="I424" s="59"/>
      <c r="J424" s="59"/>
      <c r="K424" s="59"/>
      <c r="L424" s="59"/>
      <c r="M424" s="59"/>
      <c r="N424" s="59"/>
      <c r="O424" s="59"/>
      <c r="P424" s="59"/>
      <c r="Q424" s="59"/>
      <c r="R424" s="59"/>
      <c r="S424" s="59"/>
      <c r="Z424" s="153"/>
      <c r="AA424" s="153"/>
      <c r="AB424" s="153"/>
      <c r="AC424" s="153"/>
      <c r="AD424" s="153"/>
      <c r="AE424" s="59"/>
      <c r="AF424" s="59"/>
      <c r="AG424" s="59"/>
      <c r="AH424" s="59"/>
      <c r="AI424" s="59"/>
      <c r="AJ424" s="59"/>
      <c r="AK424" s="59"/>
      <c r="AL424" s="59"/>
      <c r="AM424" s="59"/>
      <c r="AN424" s="59"/>
      <c r="AO424" s="59"/>
      <c r="AP424" s="59"/>
    </row>
    <row r="425" spans="1:42" s="3" customFormat="1" x14ac:dyDescent="0.3">
      <c r="A425" s="60"/>
      <c r="B425" s="60"/>
      <c r="C425" s="60"/>
      <c r="D425" s="60"/>
      <c r="E425" s="60"/>
      <c r="F425" s="60"/>
      <c r="G425" s="60"/>
      <c r="H425" s="59"/>
      <c r="I425" s="59"/>
      <c r="J425" s="59"/>
      <c r="K425" s="59"/>
      <c r="L425" s="59"/>
      <c r="M425" s="59"/>
      <c r="N425" s="59"/>
      <c r="O425" s="59"/>
      <c r="P425" s="59"/>
      <c r="Q425" s="59"/>
      <c r="R425" s="59"/>
      <c r="S425" s="59"/>
      <c r="Z425" s="153"/>
      <c r="AA425" s="153"/>
      <c r="AB425" s="153"/>
      <c r="AC425" s="153"/>
      <c r="AD425" s="153"/>
      <c r="AE425" s="59"/>
      <c r="AF425" s="59"/>
      <c r="AG425" s="59"/>
      <c r="AH425" s="59"/>
      <c r="AI425" s="59"/>
      <c r="AJ425" s="59"/>
      <c r="AK425" s="59"/>
      <c r="AL425" s="59"/>
      <c r="AM425" s="59"/>
      <c r="AN425" s="59"/>
      <c r="AO425" s="59"/>
      <c r="AP425" s="59"/>
    </row>
    <row r="426" spans="1:42" s="3" customFormat="1" x14ac:dyDescent="0.3">
      <c r="A426" s="60"/>
      <c r="B426" s="60"/>
      <c r="C426" s="60"/>
      <c r="D426" s="60"/>
      <c r="E426" s="60"/>
      <c r="F426" s="60"/>
      <c r="G426" s="60"/>
      <c r="H426" s="59"/>
      <c r="I426" s="59"/>
      <c r="J426" s="59"/>
      <c r="K426" s="59"/>
      <c r="L426" s="59"/>
      <c r="M426" s="59"/>
      <c r="N426" s="59"/>
      <c r="O426" s="59"/>
      <c r="P426" s="59"/>
      <c r="Q426" s="59"/>
      <c r="R426" s="59"/>
      <c r="S426" s="59"/>
      <c r="Z426" s="153"/>
      <c r="AA426" s="153"/>
      <c r="AB426" s="153"/>
      <c r="AC426" s="153"/>
      <c r="AD426" s="153"/>
      <c r="AE426" s="59"/>
      <c r="AF426" s="59"/>
      <c r="AG426" s="59"/>
      <c r="AH426" s="59"/>
      <c r="AI426" s="59"/>
      <c r="AJ426" s="59"/>
      <c r="AK426" s="59"/>
      <c r="AL426" s="59"/>
      <c r="AM426" s="59"/>
      <c r="AN426" s="59"/>
      <c r="AO426" s="59"/>
      <c r="AP426" s="59"/>
    </row>
    <row r="427" spans="1:42" s="3" customFormat="1" x14ac:dyDescent="0.3">
      <c r="A427" s="60"/>
      <c r="B427" s="60"/>
      <c r="C427" s="60"/>
      <c r="D427" s="60"/>
      <c r="E427" s="60"/>
      <c r="F427" s="60"/>
      <c r="G427" s="60"/>
      <c r="H427" s="59"/>
      <c r="I427" s="59"/>
      <c r="J427" s="59"/>
      <c r="K427" s="59"/>
      <c r="L427" s="59"/>
      <c r="M427" s="59"/>
      <c r="N427" s="59"/>
      <c r="O427" s="59"/>
      <c r="P427" s="59"/>
      <c r="Q427" s="59"/>
      <c r="R427" s="59"/>
      <c r="S427" s="59"/>
      <c r="Z427" s="153"/>
      <c r="AA427" s="153"/>
      <c r="AB427" s="153"/>
      <c r="AC427" s="153"/>
      <c r="AD427" s="153"/>
      <c r="AE427" s="59"/>
      <c r="AF427" s="59"/>
      <c r="AG427" s="59"/>
      <c r="AH427" s="59"/>
      <c r="AI427" s="59"/>
      <c r="AJ427" s="59"/>
      <c r="AK427" s="59"/>
      <c r="AL427" s="59"/>
      <c r="AM427" s="59"/>
      <c r="AN427" s="59"/>
      <c r="AO427" s="59"/>
      <c r="AP427" s="59"/>
    </row>
    <row r="428" spans="1:42" s="3" customFormat="1" x14ac:dyDescent="0.3">
      <c r="A428" s="60"/>
      <c r="B428" s="60"/>
      <c r="C428" s="60"/>
      <c r="D428" s="60"/>
      <c r="E428" s="60"/>
      <c r="F428" s="60"/>
      <c r="G428" s="60"/>
      <c r="H428" s="59"/>
      <c r="I428" s="59"/>
      <c r="J428" s="59"/>
      <c r="K428" s="59"/>
      <c r="L428" s="59"/>
      <c r="M428" s="59"/>
      <c r="N428" s="59"/>
      <c r="O428" s="59"/>
      <c r="P428" s="59"/>
      <c r="Q428" s="59"/>
      <c r="R428" s="59"/>
      <c r="S428" s="59"/>
      <c r="Z428" s="153"/>
      <c r="AA428" s="153"/>
      <c r="AB428" s="153"/>
      <c r="AC428" s="153"/>
      <c r="AD428" s="153"/>
      <c r="AE428" s="59"/>
      <c r="AF428" s="59"/>
      <c r="AG428" s="59"/>
      <c r="AH428" s="59"/>
      <c r="AI428" s="59"/>
      <c r="AJ428" s="59"/>
      <c r="AK428" s="59"/>
      <c r="AL428" s="59"/>
      <c r="AM428" s="59"/>
      <c r="AN428" s="59"/>
      <c r="AO428" s="59"/>
      <c r="AP428" s="59"/>
    </row>
    <row r="429" spans="1:42" s="3" customFormat="1" x14ac:dyDescent="0.3">
      <c r="A429" s="60"/>
      <c r="B429" s="60"/>
      <c r="C429" s="60"/>
      <c r="D429" s="60"/>
      <c r="E429" s="60"/>
      <c r="F429" s="60"/>
      <c r="G429" s="60"/>
      <c r="H429" s="59"/>
      <c r="I429" s="59"/>
      <c r="J429" s="59"/>
      <c r="K429" s="59"/>
      <c r="L429" s="59"/>
      <c r="M429" s="59"/>
      <c r="N429" s="59"/>
      <c r="O429" s="59"/>
      <c r="P429" s="59"/>
      <c r="Q429" s="59"/>
      <c r="R429" s="59"/>
      <c r="S429" s="59"/>
      <c r="Z429" s="153"/>
      <c r="AA429" s="153"/>
      <c r="AB429" s="153"/>
      <c r="AC429" s="153"/>
      <c r="AD429" s="153"/>
      <c r="AE429" s="59"/>
      <c r="AF429" s="59"/>
      <c r="AG429" s="59"/>
      <c r="AH429" s="59"/>
      <c r="AI429" s="59"/>
      <c r="AJ429" s="59"/>
      <c r="AK429" s="59"/>
      <c r="AL429" s="59"/>
      <c r="AM429" s="59"/>
      <c r="AN429" s="59"/>
      <c r="AO429" s="59"/>
      <c r="AP429" s="59"/>
    </row>
    <row r="430" spans="1:42" s="3" customFormat="1" x14ac:dyDescent="0.3">
      <c r="A430" s="60"/>
      <c r="B430" s="60"/>
      <c r="C430" s="60"/>
      <c r="D430" s="60"/>
      <c r="E430" s="60"/>
      <c r="F430" s="60"/>
      <c r="G430" s="60"/>
      <c r="H430" s="59"/>
      <c r="I430" s="59"/>
      <c r="J430" s="59"/>
      <c r="K430" s="59"/>
      <c r="L430" s="59"/>
      <c r="M430" s="59"/>
      <c r="N430" s="59"/>
      <c r="O430" s="59"/>
      <c r="P430" s="59"/>
      <c r="Q430" s="59"/>
      <c r="R430" s="59"/>
      <c r="S430" s="59"/>
      <c r="Z430" s="153"/>
      <c r="AA430" s="153"/>
      <c r="AB430" s="153"/>
      <c r="AC430" s="153"/>
      <c r="AD430" s="153"/>
      <c r="AE430" s="59"/>
      <c r="AF430" s="59"/>
      <c r="AG430" s="59"/>
      <c r="AH430" s="59"/>
      <c r="AI430" s="59"/>
      <c r="AJ430" s="59"/>
      <c r="AK430" s="59"/>
      <c r="AL430" s="59"/>
      <c r="AM430" s="59"/>
      <c r="AN430" s="59"/>
      <c r="AO430" s="59"/>
      <c r="AP430" s="59"/>
    </row>
    <row r="431" spans="1:42" s="3" customFormat="1" x14ac:dyDescent="0.3">
      <c r="A431" s="60"/>
      <c r="B431" s="60"/>
      <c r="C431" s="60"/>
      <c r="D431" s="60"/>
      <c r="E431" s="60"/>
      <c r="F431" s="60"/>
      <c r="G431" s="60"/>
      <c r="H431" s="59"/>
      <c r="I431" s="59"/>
      <c r="J431" s="59"/>
      <c r="K431" s="59"/>
      <c r="L431" s="59"/>
      <c r="M431" s="59"/>
      <c r="N431" s="59"/>
      <c r="O431" s="59"/>
      <c r="P431" s="59"/>
      <c r="Q431" s="59"/>
      <c r="R431" s="59"/>
      <c r="S431" s="59"/>
      <c r="Z431" s="153"/>
      <c r="AA431" s="153"/>
      <c r="AB431" s="153"/>
      <c r="AC431" s="153"/>
      <c r="AD431" s="153"/>
      <c r="AE431" s="59"/>
      <c r="AF431" s="59"/>
      <c r="AG431" s="59"/>
      <c r="AH431" s="59"/>
      <c r="AI431" s="59"/>
      <c r="AJ431" s="59"/>
      <c r="AK431" s="59"/>
      <c r="AL431" s="59"/>
      <c r="AM431" s="59"/>
      <c r="AN431" s="59"/>
      <c r="AO431" s="59"/>
      <c r="AP431" s="59"/>
    </row>
    <row r="432" spans="1:42" s="3" customFormat="1" x14ac:dyDescent="0.3">
      <c r="A432" s="60"/>
      <c r="B432" s="60"/>
      <c r="C432" s="60"/>
      <c r="D432" s="60"/>
      <c r="E432" s="60"/>
      <c r="F432" s="60"/>
      <c r="G432" s="60"/>
      <c r="H432" s="59"/>
      <c r="I432" s="59"/>
      <c r="J432" s="59"/>
      <c r="K432" s="59"/>
      <c r="L432" s="59"/>
      <c r="M432" s="59"/>
      <c r="N432" s="59"/>
      <c r="O432" s="59"/>
      <c r="P432" s="59"/>
      <c r="Q432" s="59"/>
      <c r="R432" s="59"/>
      <c r="S432" s="59"/>
      <c r="Z432" s="153"/>
      <c r="AA432" s="153"/>
      <c r="AB432" s="153"/>
      <c r="AC432" s="153"/>
      <c r="AD432" s="153"/>
      <c r="AE432" s="59"/>
      <c r="AF432" s="59"/>
      <c r="AG432" s="59"/>
      <c r="AH432" s="59"/>
      <c r="AI432" s="59"/>
      <c r="AJ432" s="59"/>
      <c r="AK432" s="59"/>
      <c r="AL432" s="59"/>
      <c r="AM432" s="59"/>
      <c r="AN432" s="59"/>
      <c r="AO432" s="59"/>
      <c r="AP432" s="59"/>
    </row>
    <row r="433" spans="1:42" s="3" customFormat="1" x14ac:dyDescent="0.3">
      <c r="A433" s="60"/>
      <c r="B433" s="60"/>
      <c r="C433" s="60"/>
      <c r="D433" s="60"/>
      <c r="E433" s="60"/>
      <c r="F433" s="60"/>
      <c r="G433" s="60"/>
      <c r="H433" s="59"/>
      <c r="I433" s="59"/>
      <c r="J433" s="59"/>
      <c r="K433" s="59"/>
      <c r="L433" s="59"/>
      <c r="M433" s="59"/>
      <c r="N433" s="59"/>
      <c r="O433" s="59"/>
      <c r="P433" s="59"/>
      <c r="Q433" s="59"/>
      <c r="R433" s="59"/>
      <c r="S433" s="59"/>
      <c r="Z433" s="153"/>
      <c r="AA433" s="153"/>
      <c r="AB433" s="153"/>
      <c r="AC433" s="153"/>
      <c r="AD433" s="153"/>
      <c r="AE433" s="59"/>
      <c r="AF433" s="59"/>
      <c r="AG433" s="59"/>
      <c r="AH433" s="59"/>
      <c r="AI433" s="59"/>
      <c r="AJ433" s="59"/>
      <c r="AK433" s="59"/>
      <c r="AL433" s="59"/>
      <c r="AM433" s="59"/>
      <c r="AN433" s="59"/>
      <c r="AO433" s="59"/>
      <c r="AP433" s="59"/>
    </row>
    <row r="434" spans="1:42" s="3" customFormat="1" x14ac:dyDescent="0.3">
      <c r="A434" s="60"/>
      <c r="B434" s="60"/>
      <c r="C434" s="60"/>
      <c r="D434" s="60"/>
      <c r="E434" s="60"/>
      <c r="F434" s="60"/>
      <c r="G434" s="60"/>
      <c r="H434" s="59"/>
      <c r="I434" s="59"/>
      <c r="J434" s="59"/>
      <c r="K434" s="59"/>
      <c r="L434" s="59"/>
      <c r="M434" s="59"/>
      <c r="N434" s="59"/>
      <c r="O434" s="59"/>
      <c r="P434" s="59"/>
      <c r="Q434" s="59"/>
      <c r="R434" s="59"/>
      <c r="S434" s="59"/>
      <c r="Z434" s="153"/>
      <c r="AA434" s="153"/>
      <c r="AB434" s="153"/>
      <c r="AC434" s="153"/>
      <c r="AD434" s="153"/>
      <c r="AE434" s="59"/>
      <c r="AF434" s="59"/>
      <c r="AG434" s="59"/>
      <c r="AH434" s="59"/>
      <c r="AI434" s="59"/>
      <c r="AJ434" s="59"/>
      <c r="AK434" s="59"/>
      <c r="AL434" s="59"/>
      <c r="AM434" s="59"/>
      <c r="AN434" s="59"/>
      <c r="AO434" s="59"/>
      <c r="AP434" s="59"/>
    </row>
    <row r="435" spans="1:42" s="3" customFormat="1" x14ac:dyDescent="0.3">
      <c r="A435" s="60"/>
      <c r="B435" s="60"/>
      <c r="C435" s="60"/>
      <c r="D435" s="60"/>
      <c r="E435" s="60"/>
      <c r="F435" s="60"/>
      <c r="G435" s="60"/>
      <c r="H435" s="59"/>
      <c r="I435" s="59"/>
      <c r="J435" s="59"/>
      <c r="K435" s="59"/>
      <c r="L435" s="59"/>
      <c r="M435" s="59"/>
      <c r="N435" s="59"/>
      <c r="O435" s="59"/>
      <c r="P435" s="59"/>
      <c r="Q435" s="59"/>
      <c r="R435" s="59"/>
      <c r="S435" s="59"/>
      <c r="Z435" s="153"/>
      <c r="AA435" s="153"/>
      <c r="AB435" s="153"/>
      <c r="AC435" s="153"/>
      <c r="AD435" s="153"/>
      <c r="AE435" s="59"/>
      <c r="AF435" s="59"/>
      <c r="AG435" s="59"/>
      <c r="AH435" s="59"/>
      <c r="AI435" s="59"/>
      <c r="AJ435" s="59"/>
      <c r="AK435" s="59"/>
      <c r="AL435" s="59"/>
      <c r="AM435" s="59"/>
      <c r="AN435" s="59"/>
      <c r="AO435" s="59"/>
      <c r="AP435" s="59"/>
    </row>
    <row r="436" spans="1:42" s="3" customFormat="1" x14ac:dyDescent="0.3">
      <c r="A436" s="60"/>
      <c r="B436" s="60"/>
      <c r="C436" s="60"/>
      <c r="D436" s="60"/>
      <c r="E436" s="60"/>
      <c r="F436" s="60"/>
      <c r="G436" s="60"/>
      <c r="H436" s="59"/>
      <c r="I436" s="59"/>
      <c r="J436" s="59"/>
      <c r="K436" s="59"/>
      <c r="L436" s="59"/>
      <c r="M436" s="59"/>
      <c r="N436" s="59"/>
      <c r="O436" s="59"/>
      <c r="P436" s="59"/>
      <c r="Q436" s="59"/>
      <c r="R436" s="59"/>
      <c r="S436" s="59"/>
      <c r="Z436" s="153"/>
      <c r="AA436" s="153"/>
      <c r="AB436" s="153"/>
      <c r="AC436" s="153"/>
      <c r="AD436" s="153"/>
      <c r="AE436" s="59"/>
      <c r="AF436" s="59"/>
      <c r="AG436" s="59"/>
      <c r="AH436" s="59"/>
      <c r="AI436" s="59"/>
      <c r="AJ436" s="59"/>
      <c r="AK436" s="59"/>
      <c r="AL436" s="59"/>
      <c r="AM436" s="59"/>
      <c r="AN436" s="59"/>
      <c r="AO436" s="59"/>
      <c r="AP436" s="59"/>
    </row>
    <row r="437" spans="1:42" s="3" customFormat="1" x14ac:dyDescent="0.3">
      <c r="A437" s="60"/>
      <c r="B437" s="60"/>
      <c r="C437" s="60"/>
      <c r="D437" s="60"/>
      <c r="E437" s="60"/>
      <c r="F437" s="60"/>
      <c r="G437" s="60"/>
      <c r="H437" s="59"/>
      <c r="I437" s="59"/>
      <c r="J437" s="59"/>
      <c r="K437" s="59"/>
      <c r="L437" s="59"/>
      <c r="M437" s="59"/>
      <c r="N437" s="59"/>
      <c r="O437" s="59"/>
      <c r="P437" s="59"/>
      <c r="Q437" s="59"/>
      <c r="R437" s="59"/>
      <c r="S437" s="59"/>
      <c r="Z437" s="153"/>
      <c r="AA437" s="153"/>
      <c r="AB437" s="153"/>
      <c r="AC437" s="153"/>
      <c r="AD437" s="153"/>
      <c r="AE437" s="59"/>
      <c r="AF437" s="59"/>
      <c r="AG437" s="59"/>
      <c r="AH437" s="59"/>
      <c r="AI437" s="59"/>
      <c r="AJ437" s="59"/>
      <c r="AK437" s="59"/>
      <c r="AL437" s="59"/>
      <c r="AM437" s="59"/>
      <c r="AN437" s="59"/>
      <c r="AO437" s="59"/>
      <c r="AP437" s="59"/>
    </row>
    <row r="438" spans="1:42" s="3" customFormat="1" x14ac:dyDescent="0.3">
      <c r="A438" s="60"/>
      <c r="B438" s="60"/>
      <c r="C438" s="60"/>
      <c r="D438" s="60"/>
      <c r="E438" s="60"/>
      <c r="F438" s="60"/>
      <c r="G438" s="60"/>
      <c r="H438" s="59"/>
      <c r="I438" s="59"/>
      <c r="J438" s="59"/>
      <c r="K438" s="59"/>
      <c r="L438" s="59"/>
      <c r="M438" s="59"/>
      <c r="N438" s="59"/>
      <c r="O438" s="59"/>
      <c r="P438" s="59"/>
      <c r="Q438" s="59"/>
      <c r="R438" s="59"/>
      <c r="S438" s="59"/>
      <c r="Z438" s="153"/>
      <c r="AA438" s="153"/>
      <c r="AB438" s="153"/>
      <c r="AC438" s="153"/>
      <c r="AD438" s="153"/>
      <c r="AE438" s="59"/>
      <c r="AF438" s="59"/>
      <c r="AG438" s="59"/>
      <c r="AH438" s="59"/>
      <c r="AI438" s="59"/>
      <c r="AJ438" s="59"/>
      <c r="AK438" s="59"/>
      <c r="AL438" s="59"/>
      <c r="AM438" s="59"/>
      <c r="AN438" s="59"/>
      <c r="AO438" s="59"/>
      <c r="AP438" s="59"/>
    </row>
    <row r="439" spans="1:42" s="3" customFormat="1" x14ac:dyDescent="0.3">
      <c r="A439" s="60"/>
      <c r="B439" s="60"/>
      <c r="C439" s="60"/>
      <c r="D439" s="60"/>
      <c r="E439" s="60"/>
      <c r="F439" s="60"/>
      <c r="G439" s="60"/>
      <c r="H439" s="59"/>
      <c r="I439" s="59"/>
      <c r="J439" s="59"/>
      <c r="K439" s="59"/>
      <c r="L439" s="59"/>
      <c r="M439" s="59"/>
      <c r="N439" s="59"/>
      <c r="O439" s="59"/>
      <c r="P439" s="59"/>
      <c r="Q439" s="59"/>
      <c r="R439" s="59"/>
      <c r="S439" s="59"/>
      <c r="Z439" s="153"/>
      <c r="AA439" s="153"/>
      <c r="AB439" s="153"/>
      <c r="AC439" s="153"/>
      <c r="AD439" s="153"/>
      <c r="AE439" s="59"/>
      <c r="AF439" s="59"/>
      <c r="AG439" s="59"/>
      <c r="AH439" s="59"/>
      <c r="AI439" s="59"/>
      <c r="AJ439" s="59"/>
      <c r="AK439" s="59"/>
      <c r="AL439" s="59"/>
      <c r="AM439" s="59"/>
      <c r="AN439" s="59"/>
      <c r="AO439" s="59"/>
      <c r="AP439" s="59"/>
    </row>
    <row r="440" spans="1:42" s="3" customFormat="1" x14ac:dyDescent="0.3">
      <c r="A440" s="60"/>
      <c r="B440" s="60"/>
      <c r="C440" s="60"/>
      <c r="D440" s="60"/>
      <c r="E440" s="60"/>
      <c r="F440" s="60"/>
      <c r="G440" s="60"/>
      <c r="H440" s="59"/>
      <c r="I440" s="59"/>
      <c r="J440" s="59"/>
      <c r="K440" s="59"/>
      <c r="L440" s="59"/>
      <c r="M440" s="59"/>
      <c r="N440" s="59"/>
      <c r="O440" s="59"/>
      <c r="P440" s="59"/>
      <c r="Q440" s="59"/>
      <c r="R440" s="59"/>
      <c r="S440" s="59"/>
      <c r="Z440" s="153"/>
      <c r="AA440" s="153"/>
      <c r="AB440" s="153"/>
      <c r="AC440" s="153"/>
      <c r="AD440" s="153"/>
      <c r="AE440" s="59"/>
      <c r="AF440" s="59"/>
      <c r="AG440" s="59"/>
      <c r="AH440" s="59"/>
      <c r="AI440" s="59"/>
      <c r="AJ440" s="59"/>
      <c r="AK440" s="59"/>
      <c r="AL440" s="59"/>
      <c r="AM440" s="59"/>
      <c r="AN440" s="59"/>
      <c r="AO440" s="59"/>
      <c r="AP440" s="59"/>
    </row>
    <row r="441" spans="1:42" s="3" customFormat="1" x14ac:dyDescent="0.3">
      <c r="A441" s="60"/>
      <c r="B441" s="60"/>
      <c r="C441" s="60"/>
      <c r="D441" s="60"/>
      <c r="E441" s="60"/>
      <c r="F441" s="60"/>
      <c r="G441" s="60"/>
      <c r="H441" s="59"/>
      <c r="I441" s="59"/>
      <c r="J441" s="59"/>
      <c r="K441" s="59"/>
      <c r="L441" s="59"/>
      <c r="M441" s="59"/>
      <c r="N441" s="59"/>
      <c r="O441" s="59"/>
      <c r="P441" s="59"/>
      <c r="Q441" s="59"/>
      <c r="R441" s="59"/>
      <c r="S441" s="59"/>
      <c r="Z441" s="153"/>
      <c r="AA441" s="153"/>
      <c r="AB441" s="153"/>
      <c r="AC441" s="153"/>
      <c r="AD441" s="153"/>
      <c r="AE441" s="59"/>
      <c r="AF441" s="59"/>
      <c r="AG441" s="59"/>
      <c r="AH441" s="59"/>
      <c r="AI441" s="59"/>
      <c r="AJ441" s="59"/>
      <c r="AK441" s="59"/>
      <c r="AL441" s="59"/>
      <c r="AM441" s="59"/>
      <c r="AN441" s="59"/>
      <c r="AO441" s="59"/>
      <c r="AP441" s="59"/>
    </row>
    <row r="442" spans="1:42" s="3" customFormat="1" x14ac:dyDescent="0.3">
      <c r="A442" s="60"/>
      <c r="B442" s="60"/>
      <c r="C442" s="60"/>
      <c r="D442" s="60"/>
      <c r="E442" s="60"/>
      <c r="F442" s="60"/>
      <c r="G442" s="60"/>
      <c r="H442" s="59"/>
      <c r="I442" s="59"/>
      <c r="J442" s="59"/>
      <c r="K442" s="59"/>
      <c r="L442" s="59"/>
      <c r="M442" s="59"/>
      <c r="N442" s="59"/>
      <c r="O442" s="59"/>
      <c r="P442" s="59"/>
      <c r="Q442" s="59"/>
      <c r="R442" s="59"/>
      <c r="S442" s="59"/>
      <c r="Z442" s="153"/>
      <c r="AA442" s="153"/>
      <c r="AB442" s="153"/>
      <c r="AC442" s="153"/>
      <c r="AD442" s="153"/>
      <c r="AE442" s="59"/>
      <c r="AF442" s="59"/>
      <c r="AG442" s="59"/>
      <c r="AH442" s="59"/>
      <c r="AI442" s="59"/>
      <c r="AJ442" s="59"/>
      <c r="AK442" s="59"/>
      <c r="AL442" s="59"/>
      <c r="AM442" s="59"/>
      <c r="AN442" s="59"/>
      <c r="AO442" s="59"/>
      <c r="AP442" s="59"/>
    </row>
    <row r="443" spans="1:42" s="3" customFormat="1" x14ac:dyDescent="0.3">
      <c r="A443" s="60"/>
      <c r="B443" s="60"/>
      <c r="C443" s="60"/>
      <c r="D443" s="60"/>
      <c r="E443" s="60"/>
      <c r="F443" s="60"/>
      <c r="G443" s="60"/>
      <c r="H443" s="59"/>
      <c r="I443" s="59"/>
      <c r="J443" s="59"/>
      <c r="K443" s="59"/>
      <c r="L443" s="59"/>
      <c r="M443" s="59"/>
      <c r="N443" s="59"/>
      <c r="O443" s="59"/>
      <c r="P443" s="59"/>
      <c r="Q443" s="59"/>
      <c r="R443" s="59"/>
      <c r="S443" s="59"/>
      <c r="Z443" s="153"/>
      <c r="AA443" s="153"/>
      <c r="AB443" s="153"/>
      <c r="AC443" s="153"/>
      <c r="AD443" s="153"/>
      <c r="AE443" s="59"/>
      <c r="AF443" s="59"/>
      <c r="AG443" s="59"/>
      <c r="AH443" s="59"/>
      <c r="AI443" s="59"/>
      <c r="AJ443" s="59"/>
      <c r="AK443" s="59"/>
      <c r="AL443" s="59"/>
      <c r="AM443" s="59"/>
      <c r="AN443" s="59"/>
      <c r="AO443" s="59"/>
      <c r="AP443" s="59"/>
    </row>
    <row r="444" spans="1:42" s="3" customFormat="1" x14ac:dyDescent="0.3">
      <c r="A444" s="60"/>
      <c r="B444" s="60"/>
      <c r="C444" s="60"/>
      <c r="D444" s="60"/>
      <c r="E444" s="60"/>
      <c r="F444" s="60"/>
      <c r="G444" s="60"/>
      <c r="H444" s="59"/>
      <c r="I444" s="59"/>
      <c r="J444" s="59"/>
      <c r="K444" s="59"/>
      <c r="L444" s="59"/>
      <c r="M444" s="59"/>
      <c r="N444" s="59"/>
      <c r="O444" s="59"/>
      <c r="P444" s="59"/>
      <c r="Q444" s="59"/>
      <c r="R444" s="59"/>
      <c r="S444" s="59"/>
      <c r="Z444" s="153"/>
      <c r="AA444" s="153"/>
      <c r="AB444" s="153"/>
      <c r="AC444" s="153"/>
      <c r="AD444" s="153"/>
      <c r="AE444" s="59"/>
      <c r="AF444" s="59"/>
      <c r="AG444" s="59"/>
      <c r="AH444" s="59"/>
      <c r="AI444" s="59"/>
      <c r="AJ444" s="59"/>
      <c r="AK444" s="59"/>
      <c r="AL444" s="59"/>
      <c r="AM444" s="59"/>
      <c r="AN444" s="59"/>
      <c r="AO444" s="59"/>
      <c r="AP444" s="59"/>
    </row>
    <row r="445" spans="1:42" s="3" customFormat="1" x14ac:dyDescent="0.3">
      <c r="A445" s="60"/>
      <c r="B445" s="60"/>
      <c r="C445" s="60"/>
      <c r="D445" s="60"/>
      <c r="E445" s="60"/>
      <c r="F445" s="60"/>
      <c r="G445" s="60"/>
      <c r="H445" s="59"/>
      <c r="I445" s="59"/>
      <c r="J445" s="59"/>
      <c r="K445" s="59"/>
      <c r="L445" s="59"/>
      <c r="M445" s="59"/>
      <c r="N445" s="59"/>
      <c r="O445" s="59"/>
      <c r="P445" s="59"/>
      <c r="Q445" s="59"/>
      <c r="R445" s="59"/>
      <c r="S445" s="59"/>
      <c r="Z445" s="153"/>
      <c r="AA445" s="153"/>
      <c r="AB445" s="153"/>
      <c r="AC445" s="153"/>
      <c r="AD445" s="153"/>
      <c r="AE445" s="59"/>
      <c r="AF445" s="59"/>
      <c r="AG445" s="59"/>
      <c r="AH445" s="59"/>
      <c r="AI445" s="59"/>
      <c r="AJ445" s="59"/>
      <c r="AK445" s="59"/>
      <c r="AL445" s="59"/>
      <c r="AM445" s="59"/>
      <c r="AN445" s="59"/>
      <c r="AO445" s="59"/>
      <c r="AP445" s="59"/>
    </row>
    <row r="446" spans="1:42" s="3" customFormat="1" x14ac:dyDescent="0.3">
      <c r="A446" s="60"/>
      <c r="B446" s="60"/>
      <c r="C446" s="60"/>
      <c r="D446" s="60"/>
      <c r="E446" s="60"/>
      <c r="F446" s="60"/>
      <c r="G446" s="60"/>
      <c r="H446" s="59"/>
      <c r="I446" s="59"/>
      <c r="J446" s="59"/>
      <c r="K446" s="59"/>
      <c r="L446" s="59"/>
      <c r="M446" s="59"/>
      <c r="N446" s="59"/>
      <c r="O446" s="59"/>
      <c r="P446" s="59"/>
      <c r="Q446" s="59"/>
      <c r="R446" s="59"/>
      <c r="S446" s="59"/>
      <c r="Z446" s="153"/>
      <c r="AA446" s="153"/>
      <c r="AB446" s="153"/>
      <c r="AC446" s="153"/>
      <c r="AD446" s="153"/>
      <c r="AE446" s="59"/>
      <c r="AF446" s="59"/>
      <c r="AG446" s="59"/>
      <c r="AH446" s="59"/>
      <c r="AI446" s="59"/>
      <c r="AJ446" s="59"/>
      <c r="AK446" s="59"/>
      <c r="AL446" s="59"/>
      <c r="AM446" s="59"/>
      <c r="AN446" s="59"/>
      <c r="AO446" s="59"/>
      <c r="AP446" s="59"/>
    </row>
    <row r="447" spans="1:42" s="3" customFormat="1" x14ac:dyDescent="0.3">
      <c r="A447" s="60"/>
      <c r="B447" s="60"/>
      <c r="C447" s="60"/>
      <c r="D447" s="60"/>
      <c r="E447" s="60"/>
      <c r="F447" s="60"/>
      <c r="G447" s="60"/>
      <c r="H447" s="59"/>
      <c r="I447" s="59"/>
      <c r="J447" s="59"/>
      <c r="K447" s="59"/>
      <c r="L447" s="59"/>
      <c r="M447" s="59"/>
      <c r="N447" s="59"/>
      <c r="O447" s="59"/>
      <c r="P447" s="59"/>
      <c r="Q447" s="59"/>
      <c r="R447" s="59"/>
      <c r="S447" s="59"/>
      <c r="Z447" s="153"/>
      <c r="AA447" s="153"/>
      <c r="AB447" s="153"/>
      <c r="AC447" s="153"/>
      <c r="AD447" s="153"/>
      <c r="AE447" s="59"/>
      <c r="AF447" s="59"/>
      <c r="AG447" s="59"/>
      <c r="AH447" s="59"/>
      <c r="AI447" s="59"/>
      <c r="AJ447" s="59"/>
      <c r="AK447" s="59"/>
      <c r="AL447" s="59"/>
      <c r="AM447" s="59"/>
      <c r="AN447" s="59"/>
      <c r="AO447" s="59"/>
      <c r="AP447" s="59"/>
    </row>
    <row r="448" spans="1:42" s="3" customFormat="1" x14ac:dyDescent="0.3">
      <c r="A448" s="60"/>
      <c r="B448" s="60"/>
      <c r="C448" s="60"/>
      <c r="D448" s="60"/>
      <c r="E448" s="60"/>
      <c r="F448" s="60"/>
      <c r="G448" s="60"/>
      <c r="H448" s="59"/>
      <c r="I448" s="59"/>
      <c r="J448" s="59"/>
      <c r="K448" s="59"/>
      <c r="L448" s="59"/>
      <c r="M448" s="59"/>
      <c r="N448" s="59"/>
      <c r="O448" s="59"/>
      <c r="P448" s="59"/>
      <c r="Q448" s="59"/>
      <c r="R448" s="59"/>
      <c r="S448" s="59"/>
      <c r="Z448" s="153"/>
      <c r="AA448" s="153"/>
      <c r="AB448" s="153"/>
      <c r="AC448" s="153"/>
      <c r="AD448" s="153"/>
      <c r="AE448" s="59"/>
      <c r="AF448" s="59"/>
      <c r="AG448" s="59"/>
      <c r="AH448" s="59"/>
      <c r="AI448" s="59"/>
      <c r="AJ448" s="59"/>
      <c r="AK448" s="59"/>
      <c r="AL448" s="59"/>
      <c r="AM448" s="59"/>
      <c r="AN448" s="59"/>
      <c r="AO448" s="59"/>
      <c r="AP448" s="59"/>
    </row>
    <row r="449" spans="1:42" s="3" customFormat="1" x14ac:dyDescent="0.3">
      <c r="A449" s="60"/>
      <c r="B449" s="60"/>
      <c r="C449" s="60"/>
      <c r="D449" s="60"/>
      <c r="E449" s="60"/>
      <c r="F449" s="60"/>
      <c r="G449" s="60"/>
      <c r="H449" s="59"/>
      <c r="I449" s="59"/>
      <c r="J449" s="59"/>
      <c r="K449" s="59"/>
      <c r="L449" s="59"/>
      <c r="M449" s="59"/>
      <c r="N449" s="59"/>
      <c r="O449" s="59"/>
      <c r="P449" s="59"/>
      <c r="Q449" s="59"/>
      <c r="R449" s="59"/>
      <c r="S449" s="59"/>
      <c r="Z449" s="153"/>
      <c r="AA449" s="153"/>
      <c r="AB449" s="153"/>
      <c r="AC449" s="153"/>
      <c r="AD449" s="153"/>
      <c r="AE449" s="59"/>
      <c r="AF449" s="59"/>
      <c r="AG449" s="59"/>
      <c r="AH449" s="59"/>
      <c r="AI449" s="59"/>
      <c r="AJ449" s="59"/>
      <c r="AK449" s="59"/>
      <c r="AL449" s="59"/>
      <c r="AM449" s="59"/>
      <c r="AN449" s="59"/>
      <c r="AO449" s="59"/>
      <c r="AP449" s="59"/>
    </row>
    <row r="450" spans="1:42" s="3" customFormat="1" x14ac:dyDescent="0.3">
      <c r="A450" s="60"/>
      <c r="B450" s="60"/>
      <c r="C450" s="60"/>
      <c r="D450" s="60"/>
      <c r="E450" s="60"/>
      <c r="F450" s="60"/>
      <c r="G450" s="60"/>
      <c r="H450" s="59"/>
      <c r="I450" s="59"/>
      <c r="J450" s="59"/>
      <c r="K450" s="59"/>
      <c r="L450" s="59"/>
      <c r="M450" s="59"/>
      <c r="N450" s="59"/>
      <c r="O450" s="59"/>
      <c r="P450" s="59"/>
      <c r="Q450" s="59"/>
      <c r="R450" s="59"/>
      <c r="S450" s="59"/>
      <c r="Z450" s="153"/>
      <c r="AA450" s="153"/>
      <c r="AB450" s="153"/>
      <c r="AC450" s="153"/>
      <c r="AD450" s="153"/>
      <c r="AE450" s="59"/>
      <c r="AF450" s="59"/>
      <c r="AG450" s="59"/>
      <c r="AH450" s="59"/>
      <c r="AI450" s="59"/>
      <c r="AJ450" s="59"/>
      <c r="AK450" s="59"/>
      <c r="AL450" s="59"/>
      <c r="AM450" s="59"/>
      <c r="AN450" s="59"/>
      <c r="AO450" s="59"/>
      <c r="AP450" s="59"/>
    </row>
    <row r="451" spans="1:42" s="3" customFormat="1" x14ac:dyDescent="0.3">
      <c r="A451" s="60"/>
      <c r="B451" s="60"/>
      <c r="C451" s="60"/>
      <c r="D451" s="60"/>
      <c r="E451" s="60"/>
      <c r="F451" s="60"/>
      <c r="G451" s="60"/>
      <c r="H451" s="59"/>
      <c r="I451" s="59"/>
      <c r="J451" s="59"/>
      <c r="K451" s="59"/>
      <c r="L451" s="59"/>
      <c r="M451" s="59"/>
      <c r="N451" s="59"/>
      <c r="O451" s="59"/>
      <c r="P451" s="59"/>
      <c r="Q451" s="59"/>
      <c r="R451" s="59"/>
      <c r="S451" s="59"/>
      <c r="Z451" s="153"/>
      <c r="AA451" s="153"/>
      <c r="AB451" s="153"/>
      <c r="AC451" s="153"/>
      <c r="AD451" s="153"/>
      <c r="AE451" s="59"/>
      <c r="AF451" s="59"/>
      <c r="AG451" s="59"/>
      <c r="AH451" s="59"/>
      <c r="AI451" s="59"/>
      <c r="AJ451" s="59"/>
      <c r="AK451" s="59"/>
      <c r="AL451" s="59"/>
      <c r="AM451" s="59"/>
      <c r="AN451" s="59"/>
      <c r="AO451" s="59"/>
      <c r="AP451" s="59"/>
    </row>
    <row r="452" spans="1:42" s="3" customFormat="1" x14ac:dyDescent="0.3">
      <c r="A452" s="60"/>
      <c r="B452" s="60"/>
      <c r="C452" s="60"/>
      <c r="D452" s="60"/>
      <c r="E452" s="60"/>
      <c r="F452" s="60"/>
      <c r="G452" s="60"/>
      <c r="H452" s="59"/>
      <c r="I452" s="59"/>
      <c r="J452" s="59"/>
      <c r="K452" s="59"/>
      <c r="L452" s="59"/>
      <c r="M452" s="59"/>
      <c r="N452" s="59"/>
      <c r="O452" s="59"/>
      <c r="P452" s="59"/>
      <c r="Q452" s="59"/>
      <c r="R452" s="59"/>
      <c r="S452" s="59"/>
      <c r="Z452" s="153"/>
      <c r="AA452" s="153"/>
      <c r="AB452" s="153"/>
      <c r="AC452" s="153"/>
      <c r="AD452" s="153"/>
      <c r="AE452" s="59"/>
      <c r="AF452" s="59"/>
      <c r="AG452" s="59"/>
      <c r="AH452" s="59"/>
      <c r="AI452" s="59"/>
      <c r="AJ452" s="59"/>
      <c r="AK452" s="59"/>
      <c r="AL452" s="59"/>
      <c r="AM452" s="59"/>
      <c r="AN452" s="59"/>
      <c r="AO452" s="59"/>
      <c r="AP452" s="59"/>
    </row>
    <row r="453" spans="1:42" s="3" customFormat="1" x14ac:dyDescent="0.3">
      <c r="A453" s="60"/>
      <c r="B453" s="60"/>
      <c r="C453" s="60"/>
      <c r="D453" s="60"/>
      <c r="E453" s="60"/>
      <c r="F453" s="60"/>
      <c r="G453" s="60"/>
      <c r="H453" s="59"/>
      <c r="I453" s="59"/>
      <c r="J453" s="59"/>
      <c r="K453" s="59"/>
      <c r="L453" s="59"/>
      <c r="M453" s="59"/>
      <c r="N453" s="59"/>
      <c r="O453" s="59"/>
      <c r="P453" s="59"/>
      <c r="Q453" s="59"/>
      <c r="R453" s="59"/>
      <c r="S453" s="59"/>
      <c r="Z453" s="153"/>
      <c r="AA453" s="153"/>
      <c r="AB453" s="153"/>
      <c r="AC453" s="153"/>
      <c r="AD453" s="153"/>
      <c r="AE453" s="59"/>
      <c r="AF453" s="59"/>
      <c r="AG453" s="59"/>
      <c r="AH453" s="59"/>
      <c r="AI453" s="59"/>
      <c r="AJ453" s="59"/>
      <c r="AK453" s="59"/>
      <c r="AL453" s="59"/>
      <c r="AM453" s="59"/>
      <c r="AN453" s="59"/>
      <c r="AO453" s="59"/>
      <c r="AP453" s="59"/>
    </row>
    <row r="454" spans="1:42" s="3" customFormat="1" x14ac:dyDescent="0.3">
      <c r="A454" s="60"/>
      <c r="B454" s="60"/>
      <c r="C454" s="60"/>
      <c r="D454" s="60"/>
      <c r="E454" s="60"/>
      <c r="F454" s="60"/>
      <c r="G454" s="60"/>
      <c r="H454" s="59"/>
      <c r="I454" s="59"/>
      <c r="J454" s="59"/>
      <c r="K454" s="59"/>
      <c r="L454" s="59"/>
      <c r="M454" s="59"/>
      <c r="N454" s="59"/>
      <c r="O454" s="59"/>
      <c r="P454" s="59"/>
      <c r="Q454" s="59"/>
      <c r="R454" s="59"/>
      <c r="S454" s="59"/>
      <c r="Z454" s="153"/>
      <c r="AA454" s="153"/>
      <c r="AB454" s="153"/>
      <c r="AC454" s="153"/>
      <c r="AD454" s="153"/>
      <c r="AE454" s="59"/>
      <c r="AF454" s="59"/>
      <c r="AG454" s="59"/>
      <c r="AH454" s="59"/>
      <c r="AI454" s="59"/>
      <c r="AJ454" s="59"/>
      <c r="AK454" s="59"/>
      <c r="AL454" s="59"/>
      <c r="AM454" s="59"/>
      <c r="AN454" s="59"/>
      <c r="AO454" s="59"/>
      <c r="AP454" s="59"/>
    </row>
    <row r="455" spans="1:42" s="3" customFormat="1" x14ac:dyDescent="0.3">
      <c r="A455" s="60"/>
      <c r="B455" s="60"/>
      <c r="C455" s="60"/>
      <c r="D455" s="60"/>
      <c r="E455" s="60"/>
      <c r="F455" s="60"/>
      <c r="G455" s="60"/>
      <c r="H455" s="59"/>
      <c r="I455" s="59"/>
      <c r="J455" s="59"/>
      <c r="K455" s="59"/>
      <c r="L455" s="59"/>
      <c r="M455" s="59"/>
      <c r="N455" s="59"/>
      <c r="O455" s="59"/>
      <c r="P455" s="59"/>
      <c r="Q455" s="59"/>
      <c r="R455" s="59"/>
      <c r="S455" s="59"/>
      <c r="Z455" s="153"/>
      <c r="AA455" s="153"/>
      <c r="AB455" s="153"/>
      <c r="AC455" s="153"/>
      <c r="AD455" s="153"/>
      <c r="AE455" s="59"/>
      <c r="AF455" s="59"/>
      <c r="AG455" s="59"/>
      <c r="AH455" s="59"/>
      <c r="AI455" s="59"/>
      <c r="AJ455" s="59"/>
      <c r="AK455" s="59"/>
      <c r="AL455" s="59"/>
      <c r="AM455" s="59"/>
      <c r="AN455" s="59"/>
      <c r="AO455" s="59"/>
      <c r="AP455" s="59"/>
    </row>
    <row r="456" spans="1:42" s="3" customFormat="1" x14ac:dyDescent="0.3">
      <c r="A456" s="60"/>
      <c r="B456" s="60"/>
      <c r="C456" s="60"/>
      <c r="D456" s="60"/>
      <c r="E456" s="60"/>
      <c r="F456" s="60"/>
      <c r="G456" s="60"/>
      <c r="H456" s="59"/>
      <c r="I456" s="59"/>
      <c r="J456" s="59"/>
      <c r="K456" s="59"/>
      <c r="L456" s="59"/>
      <c r="M456" s="59"/>
      <c r="N456" s="59"/>
      <c r="O456" s="59"/>
      <c r="P456" s="59"/>
      <c r="Q456" s="59"/>
      <c r="R456" s="59"/>
      <c r="S456" s="59"/>
      <c r="Z456" s="153"/>
      <c r="AA456" s="153"/>
      <c r="AB456" s="153"/>
      <c r="AC456" s="153"/>
      <c r="AD456" s="153"/>
      <c r="AE456" s="59"/>
      <c r="AF456" s="59"/>
      <c r="AG456" s="59"/>
      <c r="AH456" s="59"/>
      <c r="AI456" s="59"/>
      <c r="AJ456" s="59"/>
      <c r="AK456" s="59"/>
      <c r="AL456" s="59"/>
      <c r="AM456" s="59"/>
      <c r="AN456" s="59"/>
      <c r="AO456" s="59"/>
      <c r="AP456" s="59"/>
    </row>
    <row r="457" spans="1:42" s="3" customFormat="1" x14ac:dyDescent="0.3">
      <c r="A457" s="60"/>
      <c r="B457" s="60"/>
      <c r="C457" s="60"/>
      <c r="D457" s="60"/>
      <c r="E457" s="60"/>
      <c r="F457" s="60"/>
      <c r="G457" s="60"/>
      <c r="H457" s="59"/>
      <c r="I457" s="59"/>
      <c r="J457" s="59"/>
      <c r="K457" s="59"/>
      <c r="L457" s="59"/>
      <c r="M457" s="59"/>
      <c r="N457" s="59"/>
      <c r="O457" s="59"/>
      <c r="P457" s="59"/>
      <c r="Q457" s="59"/>
      <c r="R457" s="59"/>
      <c r="S457" s="59"/>
      <c r="Z457" s="153"/>
      <c r="AA457" s="153"/>
      <c r="AB457" s="153"/>
      <c r="AC457" s="153"/>
      <c r="AD457" s="153"/>
      <c r="AE457" s="59"/>
      <c r="AF457" s="59"/>
      <c r="AG457" s="59"/>
      <c r="AH457" s="59"/>
      <c r="AI457" s="59"/>
      <c r="AJ457" s="59"/>
      <c r="AK457" s="59"/>
      <c r="AL457" s="59"/>
      <c r="AM457" s="59"/>
      <c r="AN457" s="59"/>
      <c r="AO457" s="59"/>
      <c r="AP457" s="59"/>
    </row>
    <row r="458" spans="1:42" s="3" customFormat="1" x14ac:dyDescent="0.3">
      <c r="A458" s="60"/>
      <c r="B458" s="60"/>
      <c r="C458" s="60"/>
      <c r="D458" s="60"/>
      <c r="E458" s="60"/>
      <c r="F458" s="60"/>
      <c r="G458" s="60"/>
      <c r="H458" s="59"/>
      <c r="I458" s="59"/>
      <c r="J458" s="59"/>
      <c r="K458" s="59"/>
      <c r="L458" s="59"/>
      <c r="M458" s="59"/>
      <c r="N458" s="59"/>
      <c r="O458" s="59"/>
      <c r="P458" s="59"/>
      <c r="Q458" s="59"/>
      <c r="R458" s="59"/>
      <c r="S458" s="59"/>
      <c r="Z458" s="153"/>
      <c r="AA458" s="153"/>
      <c r="AB458" s="153"/>
      <c r="AC458" s="153"/>
      <c r="AD458" s="153"/>
      <c r="AE458" s="59"/>
      <c r="AF458" s="59"/>
      <c r="AG458" s="59"/>
      <c r="AH458" s="59"/>
      <c r="AI458" s="59"/>
      <c r="AJ458" s="59"/>
      <c r="AK458" s="59"/>
      <c r="AL458" s="59"/>
      <c r="AM458" s="59"/>
      <c r="AN458" s="59"/>
      <c r="AO458" s="59"/>
      <c r="AP458" s="59"/>
    </row>
    <row r="459" spans="1:42" s="3" customFormat="1" x14ac:dyDescent="0.3">
      <c r="A459" s="60"/>
      <c r="B459" s="60"/>
      <c r="C459" s="60"/>
      <c r="D459" s="60"/>
      <c r="E459" s="60"/>
      <c r="F459" s="60"/>
      <c r="G459" s="60"/>
      <c r="H459" s="59"/>
      <c r="I459" s="59"/>
      <c r="J459" s="59"/>
      <c r="K459" s="59"/>
      <c r="L459" s="59"/>
      <c r="M459" s="59"/>
      <c r="N459" s="59"/>
      <c r="O459" s="59"/>
      <c r="P459" s="59"/>
      <c r="Q459" s="59"/>
      <c r="R459" s="59"/>
      <c r="S459" s="59"/>
      <c r="Z459" s="153"/>
      <c r="AA459" s="153"/>
      <c r="AB459" s="153"/>
      <c r="AC459" s="153"/>
      <c r="AD459" s="153"/>
      <c r="AE459" s="59"/>
      <c r="AF459" s="59"/>
      <c r="AG459" s="59"/>
      <c r="AH459" s="59"/>
      <c r="AI459" s="59"/>
      <c r="AJ459" s="59"/>
      <c r="AK459" s="59"/>
      <c r="AL459" s="59"/>
      <c r="AM459" s="59"/>
      <c r="AN459" s="59"/>
      <c r="AO459" s="59"/>
      <c r="AP459" s="59"/>
    </row>
    <row r="460" spans="1:42" s="3" customFormat="1" x14ac:dyDescent="0.3">
      <c r="A460" s="60"/>
      <c r="B460" s="60"/>
      <c r="C460" s="60"/>
      <c r="D460" s="60"/>
      <c r="E460" s="60"/>
      <c r="F460" s="60"/>
      <c r="G460" s="60"/>
      <c r="H460" s="59"/>
      <c r="I460" s="59"/>
      <c r="J460" s="59"/>
      <c r="K460" s="59"/>
      <c r="L460" s="59"/>
      <c r="M460" s="59"/>
      <c r="N460" s="59"/>
      <c r="O460" s="59"/>
      <c r="P460" s="59"/>
      <c r="Q460" s="59"/>
      <c r="R460" s="59"/>
      <c r="S460" s="59"/>
      <c r="Z460" s="153"/>
      <c r="AA460" s="153"/>
      <c r="AB460" s="153"/>
      <c r="AC460" s="153"/>
      <c r="AD460" s="153"/>
      <c r="AE460" s="59"/>
      <c r="AF460" s="59"/>
      <c r="AG460" s="59"/>
      <c r="AH460" s="59"/>
      <c r="AI460" s="59"/>
      <c r="AJ460" s="59"/>
      <c r="AK460" s="59"/>
      <c r="AL460" s="59"/>
      <c r="AM460" s="59"/>
      <c r="AN460" s="59"/>
      <c r="AO460" s="59"/>
      <c r="AP460" s="59"/>
    </row>
    <row r="461" spans="1:42" s="3" customFormat="1" x14ac:dyDescent="0.3">
      <c r="A461" s="60"/>
      <c r="B461" s="60"/>
      <c r="C461" s="60"/>
      <c r="D461" s="60"/>
      <c r="E461" s="60"/>
      <c r="F461" s="60"/>
      <c r="G461" s="60"/>
      <c r="H461" s="59"/>
      <c r="I461" s="59"/>
      <c r="J461" s="59"/>
      <c r="K461" s="59"/>
      <c r="L461" s="59"/>
      <c r="M461" s="59"/>
      <c r="N461" s="59"/>
      <c r="O461" s="59"/>
      <c r="P461" s="59"/>
      <c r="Q461" s="59"/>
      <c r="R461" s="59"/>
      <c r="S461" s="59"/>
      <c r="Z461" s="153"/>
      <c r="AA461" s="153"/>
      <c r="AB461" s="153"/>
      <c r="AC461" s="153"/>
      <c r="AD461" s="153"/>
      <c r="AE461" s="59"/>
      <c r="AF461" s="59"/>
      <c r="AG461" s="59"/>
      <c r="AH461" s="59"/>
      <c r="AI461" s="59"/>
      <c r="AJ461" s="59"/>
      <c r="AK461" s="59"/>
      <c r="AL461" s="59"/>
      <c r="AM461" s="59"/>
      <c r="AN461" s="59"/>
      <c r="AO461" s="59"/>
      <c r="AP461" s="59"/>
    </row>
    <row r="462" spans="1:42" s="3" customFormat="1" x14ac:dyDescent="0.3">
      <c r="A462" s="60"/>
      <c r="B462" s="60"/>
      <c r="C462" s="60"/>
      <c r="D462" s="60"/>
      <c r="E462" s="60"/>
      <c r="F462" s="60"/>
      <c r="G462" s="60"/>
      <c r="H462" s="59"/>
      <c r="I462" s="59"/>
      <c r="J462" s="59"/>
      <c r="K462" s="59"/>
      <c r="L462" s="59"/>
      <c r="M462" s="59"/>
      <c r="N462" s="59"/>
      <c r="O462" s="59"/>
      <c r="P462" s="59"/>
      <c r="Q462" s="59"/>
      <c r="R462" s="59"/>
      <c r="S462" s="59"/>
      <c r="Z462" s="153"/>
      <c r="AA462" s="153"/>
      <c r="AB462" s="153"/>
      <c r="AC462" s="153"/>
      <c r="AD462" s="153"/>
      <c r="AE462" s="59"/>
      <c r="AF462" s="59"/>
      <c r="AG462" s="59"/>
      <c r="AH462" s="59"/>
      <c r="AI462" s="59"/>
      <c r="AJ462" s="59"/>
      <c r="AK462" s="59"/>
      <c r="AL462" s="59"/>
      <c r="AM462" s="59"/>
      <c r="AN462" s="59"/>
      <c r="AO462" s="59"/>
      <c r="AP462" s="59"/>
    </row>
    <row r="463" spans="1:42" s="3" customFormat="1" x14ac:dyDescent="0.3">
      <c r="A463" s="60"/>
      <c r="B463" s="60"/>
      <c r="C463" s="60"/>
      <c r="D463" s="60"/>
      <c r="E463" s="60"/>
      <c r="F463" s="60"/>
      <c r="G463" s="60"/>
      <c r="H463" s="59"/>
      <c r="I463" s="59"/>
      <c r="J463" s="59"/>
      <c r="K463" s="59"/>
      <c r="L463" s="59"/>
      <c r="M463" s="59"/>
      <c r="N463" s="59"/>
      <c r="O463" s="59"/>
      <c r="P463" s="59"/>
      <c r="Q463" s="59"/>
      <c r="R463" s="59"/>
      <c r="S463" s="59"/>
      <c r="Z463" s="153"/>
      <c r="AA463" s="153"/>
      <c r="AB463" s="153"/>
      <c r="AC463" s="153"/>
      <c r="AD463" s="153"/>
      <c r="AE463" s="59"/>
      <c r="AF463" s="59"/>
      <c r="AG463" s="59"/>
      <c r="AH463" s="59"/>
      <c r="AI463" s="59"/>
      <c r="AJ463" s="59"/>
      <c r="AK463" s="59"/>
      <c r="AL463" s="59"/>
      <c r="AM463" s="59"/>
      <c r="AN463" s="59"/>
      <c r="AO463" s="59"/>
      <c r="AP463" s="59"/>
    </row>
    <row r="464" spans="1:42" s="3" customFormat="1" x14ac:dyDescent="0.3">
      <c r="A464" s="60"/>
      <c r="B464" s="60"/>
      <c r="C464" s="60"/>
      <c r="D464" s="60"/>
      <c r="E464" s="60"/>
      <c r="F464" s="60"/>
      <c r="G464" s="60"/>
      <c r="H464" s="59"/>
      <c r="I464" s="59"/>
      <c r="J464" s="59"/>
      <c r="K464" s="59"/>
      <c r="L464" s="59"/>
      <c r="M464" s="59"/>
      <c r="N464" s="59"/>
      <c r="O464" s="59"/>
      <c r="P464" s="59"/>
      <c r="Q464" s="59"/>
      <c r="R464" s="59"/>
      <c r="S464" s="59"/>
      <c r="Z464" s="153"/>
      <c r="AA464" s="153"/>
      <c r="AB464" s="153"/>
      <c r="AC464" s="153"/>
      <c r="AD464" s="153"/>
      <c r="AE464" s="59"/>
      <c r="AF464" s="59"/>
      <c r="AG464" s="59"/>
      <c r="AH464" s="59"/>
      <c r="AI464" s="59"/>
      <c r="AJ464" s="59"/>
      <c r="AK464" s="59"/>
      <c r="AL464" s="59"/>
      <c r="AM464" s="59"/>
      <c r="AN464" s="59"/>
      <c r="AO464" s="59"/>
      <c r="AP464" s="59"/>
    </row>
    <row r="465" spans="1:42" s="3" customFormat="1" x14ac:dyDescent="0.3">
      <c r="A465" s="60"/>
      <c r="B465" s="60"/>
      <c r="C465" s="60"/>
      <c r="D465" s="60"/>
      <c r="E465" s="60"/>
      <c r="F465" s="60"/>
      <c r="G465" s="60"/>
      <c r="H465" s="59"/>
      <c r="I465" s="59"/>
      <c r="J465" s="59"/>
      <c r="K465" s="59"/>
      <c r="L465" s="59"/>
      <c r="M465" s="59"/>
      <c r="N465" s="59"/>
      <c r="O465" s="59"/>
      <c r="P465" s="59"/>
      <c r="Q465" s="59"/>
      <c r="R465" s="59"/>
      <c r="S465" s="59"/>
      <c r="Z465" s="153"/>
      <c r="AA465" s="153"/>
      <c r="AB465" s="153"/>
      <c r="AC465" s="153"/>
      <c r="AD465" s="153"/>
      <c r="AE465" s="59"/>
      <c r="AF465" s="59"/>
      <c r="AG465" s="59"/>
      <c r="AH465" s="59"/>
      <c r="AI465" s="59"/>
      <c r="AJ465" s="59"/>
      <c r="AK465" s="59"/>
      <c r="AL465" s="59"/>
      <c r="AM465" s="59"/>
      <c r="AN465" s="59"/>
      <c r="AO465" s="59"/>
      <c r="AP465" s="59"/>
    </row>
    <row r="466" spans="1:42" s="3" customFormat="1" x14ac:dyDescent="0.3">
      <c r="A466" s="60"/>
      <c r="B466" s="60"/>
      <c r="C466" s="60"/>
      <c r="D466" s="60"/>
      <c r="E466" s="60"/>
      <c r="F466" s="60"/>
      <c r="G466" s="60"/>
      <c r="H466" s="59"/>
      <c r="I466" s="59"/>
      <c r="J466" s="59"/>
      <c r="K466" s="59"/>
      <c r="L466" s="59"/>
      <c r="M466" s="59"/>
      <c r="N466" s="59"/>
      <c r="O466" s="59"/>
      <c r="P466" s="59"/>
      <c r="Q466" s="59"/>
      <c r="R466" s="59"/>
      <c r="S466" s="59"/>
      <c r="Z466" s="153"/>
      <c r="AA466" s="153"/>
      <c r="AB466" s="153"/>
      <c r="AC466" s="153"/>
      <c r="AD466" s="153"/>
      <c r="AE466" s="59"/>
      <c r="AF466" s="59"/>
      <c r="AG466" s="59"/>
      <c r="AH466" s="59"/>
      <c r="AI466" s="59"/>
      <c r="AJ466" s="59"/>
      <c r="AK466" s="59"/>
      <c r="AL466" s="59"/>
      <c r="AM466" s="59"/>
      <c r="AN466" s="59"/>
      <c r="AO466" s="59"/>
      <c r="AP466" s="59"/>
    </row>
    <row r="467" spans="1:42" s="3" customFormat="1" x14ac:dyDescent="0.3">
      <c r="A467" s="60"/>
      <c r="B467" s="60"/>
      <c r="C467" s="60"/>
      <c r="D467" s="60"/>
      <c r="E467" s="60"/>
      <c r="F467" s="60"/>
      <c r="G467" s="60"/>
      <c r="H467" s="59"/>
      <c r="I467" s="59"/>
      <c r="J467" s="59"/>
      <c r="K467" s="59"/>
      <c r="L467" s="59"/>
      <c r="M467" s="59"/>
      <c r="N467" s="59"/>
      <c r="O467" s="59"/>
      <c r="P467" s="59"/>
      <c r="Q467" s="59"/>
      <c r="R467" s="59"/>
      <c r="S467" s="59"/>
      <c r="Z467" s="153"/>
      <c r="AA467" s="153"/>
      <c r="AB467" s="153"/>
      <c r="AC467" s="153"/>
      <c r="AD467" s="153"/>
      <c r="AE467" s="59"/>
      <c r="AF467" s="59"/>
      <c r="AG467" s="59"/>
      <c r="AH467" s="59"/>
      <c r="AI467" s="59"/>
      <c r="AJ467" s="59"/>
      <c r="AK467" s="59"/>
      <c r="AL467" s="59"/>
      <c r="AM467" s="59"/>
      <c r="AN467" s="59"/>
      <c r="AO467" s="59"/>
      <c r="AP467" s="59"/>
    </row>
    <row r="468" spans="1:42" s="3" customFormat="1" x14ac:dyDescent="0.3">
      <c r="A468" s="60"/>
      <c r="B468" s="60"/>
      <c r="C468" s="60"/>
      <c r="D468" s="60"/>
      <c r="E468" s="60"/>
      <c r="F468" s="60"/>
      <c r="G468" s="60"/>
      <c r="H468" s="59"/>
      <c r="I468" s="59"/>
      <c r="J468" s="59"/>
      <c r="K468" s="59"/>
      <c r="L468" s="59"/>
      <c r="M468" s="59"/>
      <c r="N468" s="59"/>
      <c r="O468" s="59"/>
      <c r="P468" s="59"/>
      <c r="Q468" s="59"/>
      <c r="R468" s="59"/>
      <c r="S468" s="59"/>
      <c r="Z468" s="153"/>
      <c r="AA468" s="153"/>
      <c r="AB468" s="153"/>
      <c r="AC468" s="153"/>
      <c r="AD468" s="153"/>
      <c r="AE468" s="59"/>
      <c r="AF468" s="59"/>
      <c r="AG468" s="59"/>
      <c r="AH468" s="59"/>
      <c r="AI468" s="59"/>
      <c r="AJ468" s="59"/>
      <c r="AK468" s="59"/>
      <c r="AL468" s="59"/>
      <c r="AM468" s="59"/>
      <c r="AN468" s="59"/>
      <c r="AO468" s="59"/>
      <c r="AP468" s="59"/>
    </row>
    <row r="469" spans="1:42" s="3" customFormat="1" x14ac:dyDescent="0.3">
      <c r="A469" s="60"/>
      <c r="B469" s="60"/>
      <c r="C469" s="60"/>
      <c r="D469" s="60"/>
      <c r="E469" s="60"/>
      <c r="F469" s="60"/>
      <c r="G469" s="60"/>
      <c r="H469" s="59"/>
      <c r="I469" s="59"/>
      <c r="J469" s="59"/>
      <c r="K469" s="59"/>
      <c r="L469" s="59"/>
      <c r="M469" s="59"/>
      <c r="N469" s="59"/>
      <c r="O469" s="59"/>
      <c r="P469" s="59"/>
      <c r="Q469" s="59"/>
      <c r="R469" s="59"/>
      <c r="S469" s="59"/>
      <c r="Z469" s="153"/>
      <c r="AA469" s="153"/>
      <c r="AB469" s="153"/>
      <c r="AC469" s="153"/>
      <c r="AD469" s="153"/>
      <c r="AE469" s="59"/>
      <c r="AF469" s="59"/>
      <c r="AG469" s="59"/>
      <c r="AH469" s="59"/>
      <c r="AI469" s="59"/>
      <c r="AJ469" s="59"/>
      <c r="AK469" s="59"/>
      <c r="AL469" s="59"/>
      <c r="AM469" s="59"/>
      <c r="AN469" s="59"/>
      <c r="AO469" s="59"/>
      <c r="AP469" s="59"/>
    </row>
    <row r="470" spans="1:42" s="3" customFormat="1" x14ac:dyDescent="0.3">
      <c r="A470" s="60"/>
      <c r="B470" s="60"/>
      <c r="C470" s="60"/>
      <c r="D470" s="60"/>
      <c r="E470" s="60"/>
      <c r="F470" s="60"/>
      <c r="G470" s="60"/>
      <c r="H470" s="59"/>
      <c r="I470" s="59"/>
      <c r="J470" s="59"/>
      <c r="K470" s="59"/>
      <c r="L470" s="59"/>
      <c r="M470" s="59"/>
      <c r="N470" s="59"/>
      <c r="O470" s="59"/>
      <c r="P470" s="59"/>
      <c r="Q470" s="59"/>
      <c r="R470" s="59"/>
      <c r="S470" s="59"/>
      <c r="Z470" s="153"/>
      <c r="AA470" s="153"/>
      <c r="AB470" s="153"/>
      <c r="AC470" s="153"/>
      <c r="AD470" s="153"/>
      <c r="AE470" s="59"/>
      <c r="AF470" s="59"/>
      <c r="AG470" s="59"/>
      <c r="AH470" s="59"/>
      <c r="AI470" s="59"/>
      <c r="AJ470" s="59"/>
      <c r="AK470" s="59"/>
      <c r="AL470" s="59"/>
      <c r="AM470" s="59"/>
      <c r="AN470" s="59"/>
      <c r="AO470" s="59"/>
      <c r="AP470" s="59"/>
    </row>
    <row r="471" spans="1:42" s="3" customFormat="1" x14ac:dyDescent="0.3">
      <c r="A471" s="60"/>
      <c r="B471" s="60"/>
      <c r="C471" s="60"/>
      <c r="D471" s="60"/>
      <c r="E471" s="60"/>
      <c r="F471" s="60"/>
      <c r="G471" s="60"/>
      <c r="H471" s="59"/>
      <c r="I471" s="59"/>
      <c r="J471" s="59"/>
      <c r="K471" s="59"/>
      <c r="L471" s="59"/>
      <c r="M471" s="59"/>
      <c r="N471" s="59"/>
      <c r="O471" s="59"/>
      <c r="P471" s="59"/>
      <c r="Q471" s="59"/>
      <c r="R471" s="59"/>
      <c r="S471" s="59"/>
      <c r="Z471" s="153"/>
      <c r="AA471" s="153"/>
      <c r="AB471" s="153"/>
      <c r="AC471" s="153"/>
      <c r="AD471" s="153"/>
      <c r="AE471" s="59"/>
      <c r="AF471" s="59"/>
      <c r="AG471" s="59"/>
      <c r="AH471" s="59"/>
      <c r="AI471" s="59"/>
      <c r="AJ471" s="59"/>
      <c r="AK471" s="59"/>
      <c r="AL471" s="59"/>
      <c r="AM471" s="59"/>
      <c r="AN471" s="59"/>
      <c r="AO471" s="59"/>
      <c r="AP471" s="59"/>
    </row>
    <row r="472" spans="1:42" s="3" customFormat="1" x14ac:dyDescent="0.3">
      <c r="A472" s="60"/>
      <c r="B472" s="60"/>
      <c r="C472" s="60"/>
      <c r="D472" s="60"/>
      <c r="E472" s="60"/>
      <c r="F472" s="60"/>
      <c r="G472" s="60"/>
      <c r="H472" s="59"/>
      <c r="I472" s="59"/>
      <c r="J472" s="59"/>
      <c r="K472" s="59"/>
      <c r="L472" s="59"/>
      <c r="M472" s="59"/>
      <c r="N472" s="59"/>
      <c r="O472" s="59"/>
      <c r="P472" s="59"/>
      <c r="Q472" s="59"/>
      <c r="R472" s="59"/>
      <c r="S472" s="59"/>
      <c r="Z472" s="153"/>
      <c r="AA472" s="153"/>
      <c r="AB472" s="153"/>
      <c r="AC472" s="153"/>
      <c r="AD472" s="153"/>
      <c r="AE472" s="59"/>
      <c r="AF472" s="59"/>
      <c r="AG472" s="59"/>
      <c r="AH472" s="59"/>
      <c r="AI472" s="59"/>
      <c r="AJ472" s="59"/>
      <c r="AK472" s="59"/>
      <c r="AL472" s="59"/>
      <c r="AM472" s="59"/>
      <c r="AN472" s="59"/>
      <c r="AO472" s="59"/>
      <c r="AP472" s="59"/>
    </row>
    <row r="473" spans="1:42" s="3" customFormat="1" x14ac:dyDescent="0.3">
      <c r="A473" s="60"/>
      <c r="B473" s="60"/>
      <c r="C473" s="60"/>
      <c r="D473" s="60"/>
      <c r="E473" s="60"/>
      <c r="F473" s="60"/>
      <c r="G473" s="60"/>
      <c r="H473" s="59"/>
      <c r="I473" s="59"/>
      <c r="J473" s="59"/>
      <c r="K473" s="59"/>
      <c r="L473" s="59"/>
      <c r="M473" s="59"/>
      <c r="N473" s="59"/>
      <c r="O473" s="59"/>
      <c r="P473" s="59"/>
      <c r="Q473" s="59"/>
      <c r="R473" s="59"/>
      <c r="S473" s="59"/>
      <c r="Z473" s="153"/>
      <c r="AA473" s="153"/>
      <c r="AB473" s="153"/>
      <c r="AC473" s="153"/>
      <c r="AD473" s="153"/>
      <c r="AE473" s="59"/>
      <c r="AF473" s="59"/>
      <c r="AG473" s="59"/>
      <c r="AH473" s="59"/>
      <c r="AI473" s="59"/>
      <c r="AJ473" s="59"/>
      <c r="AK473" s="59"/>
      <c r="AL473" s="59"/>
      <c r="AM473" s="59"/>
      <c r="AN473" s="59"/>
      <c r="AO473" s="59"/>
      <c r="AP473" s="59"/>
    </row>
    <row r="474" spans="1:42" s="3" customFormat="1" x14ac:dyDescent="0.3">
      <c r="A474" s="60"/>
      <c r="B474" s="60"/>
      <c r="C474" s="60"/>
      <c r="D474" s="60"/>
      <c r="E474" s="60"/>
      <c r="F474" s="60"/>
      <c r="G474" s="60"/>
      <c r="H474" s="59"/>
      <c r="I474" s="59"/>
      <c r="J474" s="59"/>
      <c r="K474" s="59"/>
      <c r="L474" s="59"/>
      <c r="M474" s="59"/>
      <c r="N474" s="59"/>
      <c r="O474" s="59"/>
      <c r="P474" s="59"/>
      <c r="Q474" s="59"/>
      <c r="R474" s="59"/>
      <c r="S474" s="59"/>
      <c r="Z474" s="153"/>
      <c r="AA474" s="153"/>
      <c r="AB474" s="153"/>
      <c r="AC474" s="153"/>
      <c r="AD474" s="153"/>
      <c r="AE474" s="59"/>
      <c r="AF474" s="59"/>
      <c r="AG474" s="59"/>
      <c r="AH474" s="59"/>
      <c r="AI474" s="59"/>
      <c r="AJ474" s="59"/>
      <c r="AK474" s="59"/>
      <c r="AL474" s="59"/>
      <c r="AM474" s="59"/>
      <c r="AN474" s="59"/>
      <c r="AO474" s="59"/>
      <c r="AP474" s="59"/>
    </row>
    <row r="475" spans="1:42" s="3" customFormat="1" x14ac:dyDescent="0.3">
      <c r="A475" s="60"/>
      <c r="B475" s="60"/>
      <c r="C475" s="60"/>
      <c r="D475" s="60"/>
      <c r="E475" s="60"/>
      <c r="F475" s="60"/>
      <c r="G475" s="60"/>
      <c r="H475" s="59"/>
      <c r="I475" s="59"/>
      <c r="J475" s="59"/>
      <c r="K475" s="59"/>
      <c r="L475" s="59"/>
      <c r="M475" s="59"/>
      <c r="N475" s="59"/>
      <c r="O475" s="59"/>
      <c r="P475" s="59"/>
      <c r="Q475" s="59"/>
      <c r="R475" s="59"/>
      <c r="S475" s="59"/>
      <c r="Z475" s="153"/>
      <c r="AA475" s="153"/>
      <c r="AB475" s="153"/>
      <c r="AC475" s="153"/>
      <c r="AD475" s="153"/>
      <c r="AE475" s="59"/>
      <c r="AF475" s="59"/>
      <c r="AG475" s="59"/>
      <c r="AH475" s="59"/>
      <c r="AI475" s="59"/>
      <c r="AJ475" s="59"/>
      <c r="AK475" s="59"/>
      <c r="AL475" s="59"/>
      <c r="AM475" s="59"/>
      <c r="AN475" s="59"/>
      <c r="AO475" s="59"/>
      <c r="AP475" s="59"/>
    </row>
    <row r="476" spans="1:42" s="3" customFormat="1" x14ac:dyDescent="0.3">
      <c r="A476" s="60"/>
      <c r="B476" s="60"/>
      <c r="C476" s="60"/>
      <c r="D476" s="60"/>
      <c r="E476" s="60"/>
      <c r="F476" s="60"/>
      <c r="G476" s="60"/>
      <c r="H476" s="59"/>
      <c r="I476" s="59"/>
      <c r="J476" s="59"/>
      <c r="K476" s="59"/>
      <c r="L476" s="59"/>
      <c r="M476" s="59"/>
      <c r="N476" s="59"/>
      <c r="O476" s="59"/>
      <c r="P476" s="59"/>
      <c r="Q476" s="59"/>
      <c r="R476" s="59"/>
      <c r="S476" s="59"/>
      <c r="Z476" s="153"/>
      <c r="AA476" s="153"/>
      <c r="AB476" s="153"/>
      <c r="AC476" s="153"/>
      <c r="AD476" s="153"/>
      <c r="AE476" s="59"/>
      <c r="AF476" s="59"/>
      <c r="AG476" s="59"/>
      <c r="AH476" s="59"/>
      <c r="AI476" s="59"/>
      <c r="AJ476" s="59"/>
      <c r="AK476" s="59"/>
      <c r="AL476" s="59"/>
      <c r="AM476" s="59"/>
      <c r="AN476" s="59"/>
      <c r="AO476" s="59"/>
      <c r="AP476" s="59"/>
    </row>
    <row r="477" spans="1:42" s="3" customFormat="1" x14ac:dyDescent="0.3">
      <c r="A477" s="60"/>
      <c r="B477" s="60"/>
      <c r="C477" s="60"/>
      <c r="D477" s="60"/>
      <c r="E477" s="60"/>
      <c r="F477" s="60"/>
      <c r="G477" s="60"/>
      <c r="H477" s="59"/>
      <c r="I477" s="59"/>
      <c r="J477" s="59"/>
      <c r="K477" s="59"/>
      <c r="L477" s="59"/>
      <c r="M477" s="59"/>
      <c r="N477" s="59"/>
      <c r="O477" s="59"/>
      <c r="P477" s="59"/>
      <c r="Q477" s="59"/>
      <c r="R477" s="59"/>
      <c r="S477" s="59"/>
      <c r="Z477" s="153"/>
      <c r="AA477" s="153"/>
      <c r="AB477" s="153"/>
      <c r="AC477" s="153"/>
      <c r="AD477" s="153"/>
      <c r="AE477" s="59"/>
      <c r="AF477" s="59"/>
      <c r="AG477" s="59"/>
      <c r="AH477" s="59"/>
      <c r="AI477" s="59"/>
      <c r="AJ477" s="59"/>
      <c r="AK477" s="59"/>
      <c r="AL477" s="59"/>
      <c r="AM477" s="59"/>
      <c r="AN477" s="59"/>
      <c r="AO477" s="59"/>
      <c r="AP477" s="59"/>
    </row>
    <row r="478" spans="1:42" s="3" customFormat="1" x14ac:dyDescent="0.3">
      <c r="A478" s="60"/>
      <c r="B478" s="60"/>
      <c r="C478" s="60"/>
      <c r="D478" s="60"/>
      <c r="E478" s="60"/>
      <c r="F478" s="60"/>
      <c r="G478" s="60"/>
      <c r="H478" s="59"/>
      <c r="I478" s="59"/>
      <c r="J478" s="59"/>
      <c r="K478" s="59"/>
      <c r="L478" s="59"/>
      <c r="M478" s="59"/>
      <c r="N478" s="59"/>
      <c r="O478" s="59"/>
      <c r="P478" s="59"/>
      <c r="Q478" s="59"/>
      <c r="R478" s="59"/>
      <c r="S478" s="59"/>
      <c r="Z478" s="153"/>
      <c r="AA478" s="153"/>
      <c r="AB478" s="153"/>
      <c r="AC478" s="153"/>
      <c r="AD478" s="153"/>
      <c r="AE478" s="59"/>
      <c r="AF478" s="59"/>
      <c r="AG478" s="59"/>
      <c r="AH478" s="59"/>
      <c r="AI478" s="59"/>
      <c r="AJ478" s="59"/>
      <c r="AK478" s="59"/>
      <c r="AL478" s="59"/>
      <c r="AM478" s="59"/>
      <c r="AN478" s="59"/>
      <c r="AO478" s="59"/>
      <c r="AP478" s="59"/>
    </row>
    <row r="479" spans="1:42" s="3" customFormat="1" x14ac:dyDescent="0.3">
      <c r="A479" s="60"/>
      <c r="B479" s="60"/>
      <c r="C479" s="60"/>
      <c r="D479" s="60"/>
      <c r="E479" s="60"/>
      <c r="F479" s="60"/>
      <c r="G479" s="60"/>
      <c r="H479" s="59"/>
      <c r="I479" s="59"/>
      <c r="J479" s="59"/>
      <c r="K479" s="59"/>
      <c r="L479" s="59"/>
      <c r="M479" s="59"/>
      <c r="N479" s="59"/>
      <c r="O479" s="59"/>
      <c r="P479" s="59"/>
      <c r="Q479" s="59"/>
      <c r="R479" s="59"/>
      <c r="S479" s="59"/>
      <c r="Z479" s="153"/>
      <c r="AA479" s="153"/>
      <c r="AB479" s="153"/>
      <c r="AC479" s="153"/>
      <c r="AD479" s="153"/>
      <c r="AE479" s="59"/>
      <c r="AF479" s="59"/>
      <c r="AG479" s="59"/>
      <c r="AH479" s="59"/>
      <c r="AI479" s="59"/>
      <c r="AJ479" s="59"/>
      <c r="AK479" s="59"/>
      <c r="AL479" s="59"/>
      <c r="AM479" s="59"/>
      <c r="AN479" s="59"/>
      <c r="AO479" s="59"/>
      <c r="AP479" s="59"/>
    </row>
    <row r="480" spans="1:42" s="3" customFormat="1" x14ac:dyDescent="0.3">
      <c r="A480" s="60"/>
      <c r="B480" s="60"/>
      <c r="C480" s="60"/>
      <c r="D480" s="60"/>
      <c r="E480" s="60"/>
      <c r="F480" s="60"/>
      <c r="G480" s="60"/>
      <c r="H480" s="59"/>
      <c r="I480" s="59"/>
      <c r="J480" s="59"/>
      <c r="K480" s="59"/>
      <c r="L480" s="59"/>
      <c r="M480" s="59"/>
      <c r="N480" s="59"/>
      <c r="O480" s="59"/>
      <c r="P480" s="59"/>
      <c r="Q480" s="59"/>
      <c r="R480" s="59"/>
      <c r="S480" s="59"/>
      <c r="Z480" s="153"/>
      <c r="AA480" s="153"/>
      <c r="AB480" s="153"/>
      <c r="AC480" s="153"/>
      <c r="AD480" s="153"/>
      <c r="AE480" s="59"/>
      <c r="AF480" s="59"/>
      <c r="AG480" s="59"/>
      <c r="AH480" s="59"/>
      <c r="AI480" s="59"/>
      <c r="AJ480" s="59"/>
      <c r="AK480" s="59"/>
      <c r="AL480" s="59"/>
      <c r="AM480" s="59"/>
      <c r="AN480" s="59"/>
      <c r="AO480" s="59"/>
      <c r="AP480" s="59"/>
    </row>
    <row r="481" spans="1:42" s="3" customFormat="1" x14ac:dyDescent="0.3">
      <c r="A481" s="60"/>
      <c r="B481" s="60"/>
      <c r="C481" s="60"/>
      <c r="D481" s="60"/>
      <c r="E481" s="60"/>
      <c r="F481" s="60"/>
      <c r="G481" s="60"/>
      <c r="H481" s="59"/>
      <c r="I481" s="59"/>
      <c r="J481" s="59"/>
      <c r="K481" s="59"/>
      <c r="L481" s="59"/>
      <c r="M481" s="59"/>
      <c r="N481" s="59"/>
      <c r="O481" s="59"/>
      <c r="P481" s="59"/>
      <c r="Q481" s="59"/>
      <c r="R481" s="59"/>
      <c r="S481" s="59"/>
      <c r="Z481" s="153"/>
      <c r="AA481" s="153"/>
      <c r="AB481" s="153"/>
      <c r="AC481" s="153"/>
      <c r="AD481" s="153"/>
      <c r="AE481" s="59"/>
      <c r="AF481" s="59"/>
      <c r="AG481" s="59"/>
      <c r="AH481" s="59"/>
      <c r="AI481" s="59"/>
      <c r="AJ481" s="59"/>
      <c r="AK481" s="59"/>
      <c r="AL481" s="59"/>
      <c r="AM481" s="59"/>
      <c r="AN481" s="59"/>
      <c r="AO481" s="59"/>
      <c r="AP481" s="59"/>
    </row>
    <row r="482" spans="1:42" s="3" customFormat="1" x14ac:dyDescent="0.3">
      <c r="A482" s="60"/>
      <c r="B482" s="60"/>
      <c r="C482" s="60"/>
      <c r="D482" s="60"/>
      <c r="E482" s="60"/>
      <c r="F482" s="60"/>
      <c r="G482" s="60"/>
      <c r="H482" s="59"/>
      <c r="I482" s="59"/>
      <c r="J482" s="59"/>
      <c r="K482" s="59"/>
      <c r="L482" s="59"/>
      <c r="M482" s="59"/>
      <c r="N482" s="59"/>
      <c r="O482" s="59"/>
      <c r="P482" s="59"/>
      <c r="Q482" s="59"/>
      <c r="R482" s="59"/>
      <c r="S482" s="59"/>
      <c r="Z482" s="153"/>
      <c r="AA482" s="153"/>
      <c r="AB482" s="153"/>
      <c r="AC482" s="153"/>
      <c r="AD482" s="153"/>
      <c r="AE482" s="59"/>
      <c r="AF482" s="59"/>
      <c r="AG482" s="59"/>
      <c r="AH482" s="59"/>
      <c r="AI482" s="59"/>
      <c r="AJ482" s="59"/>
      <c r="AK482" s="59"/>
      <c r="AL482" s="59"/>
      <c r="AM482" s="59"/>
      <c r="AN482" s="59"/>
      <c r="AO482" s="59"/>
      <c r="AP482" s="59"/>
    </row>
    <row r="483" spans="1:42" s="153" customFormat="1" x14ac:dyDescent="0.3">
      <c r="A483" s="60"/>
      <c r="B483" s="60"/>
      <c r="C483" s="60"/>
      <c r="D483" s="60"/>
      <c r="E483" s="60"/>
      <c r="F483" s="60"/>
      <c r="G483" s="60"/>
      <c r="H483" s="59"/>
      <c r="I483" s="59"/>
      <c r="J483" s="59"/>
      <c r="K483" s="59"/>
      <c r="L483" s="59"/>
      <c r="M483" s="59"/>
      <c r="N483" s="59"/>
      <c r="O483" s="59"/>
      <c r="P483" s="59"/>
      <c r="Q483" s="59"/>
      <c r="R483" s="59"/>
      <c r="S483" s="59"/>
      <c r="T483" s="3"/>
      <c r="U483" s="3"/>
      <c r="V483" s="3"/>
      <c r="W483" s="3"/>
      <c r="X483" s="3"/>
      <c r="Y483" s="3"/>
      <c r="AE483" s="59"/>
      <c r="AF483" s="59"/>
      <c r="AG483" s="59"/>
      <c r="AH483" s="59"/>
      <c r="AI483" s="59"/>
      <c r="AJ483" s="59"/>
      <c r="AK483" s="59"/>
      <c r="AL483" s="59"/>
      <c r="AM483" s="59"/>
      <c r="AN483" s="59"/>
      <c r="AO483" s="59"/>
      <c r="AP483" s="59"/>
    </row>
    <row r="484" spans="1:42" s="153" customFormat="1" x14ac:dyDescent="0.3">
      <c r="A484" s="60"/>
      <c r="B484" s="60"/>
      <c r="C484" s="60"/>
      <c r="D484" s="60"/>
      <c r="E484" s="60"/>
      <c r="F484" s="60"/>
      <c r="G484" s="60"/>
      <c r="H484" s="59"/>
      <c r="I484" s="59"/>
      <c r="J484" s="59"/>
      <c r="K484" s="59"/>
      <c r="L484" s="59"/>
      <c r="M484" s="59"/>
      <c r="N484" s="59"/>
      <c r="O484" s="59"/>
      <c r="P484" s="59"/>
      <c r="Q484" s="59"/>
      <c r="R484" s="59"/>
      <c r="S484" s="59"/>
      <c r="T484" s="3"/>
      <c r="U484" s="3"/>
      <c r="V484" s="3"/>
      <c r="W484" s="3"/>
      <c r="X484" s="3"/>
      <c r="Y484" s="3"/>
      <c r="AE484" s="59"/>
      <c r="AF484" s="59"/>
      <c r="AG484" s="59"/>
      <c r="AH484" s="59"/>
      <c r="AI484" s="59"/>
      <c r="AJ484" s="59"/>
      <c r="AK484" s="59"/>
      <c r="AL484" s="59"/>
      <c r="AM484" s="59"/>
      <c r="AN484" s="59"/>
      <c r="AO484" s="59"/>
      <c r="AP484" s="59"/>
    </row>
    <row r="485" spans="1:42" s="153" customFormat="1" x14ac:dyDescent="0.3">
      <c r="A485" s="60"/>
      <c r="B485" s="60"/>
      <c r="C485" s="60"/>
      <c r="D485" s="60"/>
      <c r="E485" s="60"/>
      <c r="F485" s="60"/>
      <c r="G485" s="60"/>
      <c r="H485" s="59"/>
      <c r="I485" s="59"/>
      <c r="J485" s="59"/>
      <c r="K485" s="59"/>
      <c r="L485" s="59"/>
      <c r="M485" s="59"/>
      <c r="N485" s="59"/>
      <c r="O485" s="59"/>
      <c r="P485" s="59"/>
      <c r="Q485" s="59"/>
      <c r="R485" s="59"/>
      <c r="S485" s="59"/>
      <c r="T485" s="3"/>
      <c r="U485" s="3"/>
      <c r="V485" s="3"/>
      <c r="W485" s="3"/>
      <c r="X485" s="3"/>
      <c r="Y485" s="3"/>
      <c r="AE485" s="59"/>
      <c r="AF485" s="59"/>
      <c r="AG485" s="59"/>
      <c r="AH485" s="59"/>
      <c r="AI485" s="59"/>
      <c r="AJ485" s="59"/>
      <c r="AK485" s="59"/>
      <c r="AL485" s="59"/>
      <c r="AM485" s="59"/>
      <c r="AN485" s="59"/>
      <c r="AO485" s="59"/>
      <c r="AP485" s="59"/>
    </row>
    <row r="486" spans="1:42" s="153" customFormat="1" x14ac:dyDescent="0.3">
      <c r="A486" s="60"/>
      <c r="B486" s="60"/>
      <c r="C486" s="60"/>
      <c r="D486" s="60"/>
      <c r="E486" s="60"/>
      <c r="F486" s="60"/>
      <c r="G486" s="60"/>
      <c r="H486" s="59"/>
      <c r="I486" s="59"/>
      <c r="J486" s="59"/>
      <c r="K486" s="59"/>
      <c r="L486" s="59"/>
      <c r="M486" s="59"/>
      <c r="N486" s="59"/>
      <c r="O486" s="59"/>
      <c r="P486" s="59"/>
      <c r="Q486" s="59"/>
      <c r="R486" s="59"/>
      <c r="S486" s="59"/>
      <c r="T486" s="3"/>
      <c r="U486" s="3"/>
      <c r="V486" s="3"/>
      <c r="W486" s="3"/>
      <c r="X486" s="3"/>
      <c r="Y486" s="3"/>
      <c r="AE486" s="59"/>
      <c r="AF486" s="59"/>
      <c r="AG486" s="59"/>
      <c r="AH486" s="59"/>
      <c r="AI486" s="59"/>
      <c r="AJ486" s="59"/>
      <c r="AK486" s="59"/>
      <c r="AL486" s="59"/>
      <c r="AM486" s="59"/>
      <c r="AN486" s="59"/>
      <c r="AO486" s="59"/>
      <c r="AP486" s="59"/>
    </row>
    <row r="487" spans="1:42" s="153" customFormat="1" x14ac:dyDescent="0.3">
      <c r="A487" s="60"/>
      <c r="B487" s="60"/>
      <c r="C487" s="60"/>
      <c r="D487" s="60"/>
      <c r="E487" s="60"/>
      <c r="F487" s="60"/>
      <c r="G487" s="60"/>
      <c r="H487" s="59"/>
      <c r="I487" s="59"/>
      <c r="J487" s="59"/>
      <c r="K487" s="59"/>
      <c r="L487" s="59"/>
      <c r="M487" s="59"/>
      <c r="N487" s="59"/>
      <c r="O487" s="59"/>
      <c r="P487" s="59"/>
      <c r="Q487" s="59"/>
      <c r="R487" s="59"/>
      <c r="S487" s="59"/>
      <c r="T487" s="3"/>
      <c r="U487" s="3"/>
      <c r="V487" s="3"/>
      <c r="W487" s="3"/>
      <c r="X487" s="3"/>
      <c r="Y487" s="3"/>
      <c r="AE487" s="59"/>
      <c r="AF487" s="59"/>
      <c r="AG487" s="59"/>
      <c r="AH487" s="59"/>
      <c r="AI487" s="59"/>
      <c r="AJ487" s="59"/>
      <c r="AK487" s="59"/>
      <c r="AL487" s="59"/>
      <c r="AM487" s="59"/>
      <c r="AN487" s="59"/>
      <c r="AO487" s="59"/>
      <c r="AP487" s="59"/>
    </row>
  </sheetData>
  <customSheetViews>
    <customSheetView guid="{F10998C4-BD23-4123-9624-1436EC840983}" scale="70"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1"/>
    </customSheetView>
    <customSheetView guid="{388A1E4B-B5AE-4D91-9FF1-5AD49EECDDED}" scale="70" showPageBreaks="1" fitToPage="1" printArea="1" hiddenColumns="1" view="pageBreakPreview" topLeftCell="S1">
      <pane ySplit="12" topLeftCell="A85"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2"/>
    </customSheetView>
    <customSheetView guid="{E4404F29-03A4-4E65-B4A8-EB6C15EFBA41}" scale="70" showPageBreaks="1" printArea="1" hiddenColumns="1" view="pageBreakPreview">
      <pane ySplit="12" topLeftCell="A70" activePane="bottomLeft"/>
      <selection pane="bottomLeft" activeCell="AG73" sqref="AG73"/>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3"/>
    </customSheetView>
    <customSheetView guid="{C7EAD3F1-26A7-4DE4-A1DE-F77FB026865E}" scale="55" showPageBreaks="1" printArea="1" hiddenColumns="1" view="pageBreakPreview">
      <pane ySplit="12" topLeftCell="A13" activePane="bottomLeft" state="frozen"/>
      <selection pane="bottomLeft" activeCell="C92" sqref="C92"/>
      <rowBreaks count="1" manualBreakCount="1">
        <brk id="50" max="32" man="1"/>
      </rowBreaks>
      <colBreaks count="1" manualBreakCount="1">
        <brk id="17" max="97" man="1"/>
      </colBreaks>
      <pageMargins left="0" right="0" top="0" bottom="0" header="0" footer="0"/>
      <printOptions horizontalCentered="1"/>
      <pageSetup paperSize="9" scale="55" fitToHeight="0" pageOrder="overThenDown" orientation="landscape" r:id="rId4"/>
    </customSheetView>
    <customSheetView guid="{79971965-4C3E-4F6D-82D4-06E9338FB302}"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5"/>
    </customSheetView>
    <customSheetView guid="{67959110-810A-48DC-8557-7A749BB9427E}" scale="55" showPageBreaks="1" printArea="1" hiddenColumns="1" view="pageBreakPreview">
      <pane ySplit="12" topLeftCell="A13" activePane="bottomLeft" state="frozen"/>
      <selection pane="bottomLeft" activeCell="C92" sqref="C92"/>
      <rowBreaks count="1" manualBreakCount="1">
        <brk id="50" max="32" man="1"/>
      </rowBreaks>
      <colBreaks count="1" manualBreakCount="1">
        <brk id="17" max="97" man="1"/>
      </colBreaks>
      <pageMargins left="0" right="0" top="0" bottom="0" header="0" footer="0"/>
      <printOptions horizontalCentered="1"/>
      <pageSetup paperSize="9" scale="55" fitToHeight="0" pageOrder="overThenDown" orientation="landscape" r:id="rId6"/>
    </customSheetView>
    <customSheetView guid="{7D83ADC9-554F-49F5-9F3A-8020034AA83A}"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7"/>
    </customSheetView>
    <customSheetView guid="{8991206F-96BC-4E4A-9BEF-FB119480CFE1}"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8"/>
    </customSheetView>
    <customSheetView guid="{C599058B-0D9F-45BB-A102-E92C28C88691}"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9"/>
    </customSheetView>
    <customSheetView guid="{FFEDA674-087A-4656-BF09-7E905D9B9A21}"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0"/>
    </customSheetView>
    <customSheetView guid="{CC99A19B-7C06-4842-B555-F1FC30BBAE15}"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1"/>
    </customSheetView>
    <customSheetView guid="{63473B3F-A685-4EE9-A01B-183212BE5C53}" scale="55" showPageBreaks="1" fitToPage="1" printArea="1" hiddenColumns="1" view="pageBreakPreview">
      <pane ySplit="12" topLeftCell="A43" activePane="bottomLeft" state="frozen"/>
      <selection pane="bottomLeft" activeCell="Q48" sqref="Q48"/>
      <rowBreaks count="1" manualBreakCount="1">
        <brk id="53" max="32" man="1"/>
      </rowBreaks>
      <pageMargins left="0" right="0" top="0" bottom="0" header="0" footer="0"/>
      <printOptions horizontalCentered="1"/>
      <pageSetup paperSize="9" scale="18" fitToHeight="0" pageOrder="overThenDown" orientation="landscape" r:id="rId12"/>
    </customSheetView>
    <customSheetView guid="{B9F5A68E-7A21-490B-A9C1-858A34AED228}" scale="55" showPageBreaks="1" fitToPage="1" printArea="1" hiddenColumns="1" view="pageBreakPreview">
      <pane ySplit="12" topLeftCell="A46" activePane="bottomLeft" state="frozen"/>
      <selection pane="bottomLeft" activeCell="D62" sqref="D62"/>
      <rowBreaks count="1" manualBreakCount="1">
        <brk id="53" max="32" man="1"/>
      </rowBreaks>
      <pageMargins left="0" right="0" top="0" bottom="0" header="0" footer="0"/>
      <printOptions horizontalCentered="1"/>
      <pageSetup paperSize="9" scale="18" fitToHeight="0" pageOrder="overThenDown" orientation="landscape" r:id="rId13"/>
    </customSheetView>
    <customSheetView guid="{E36983B1-2930-4BC3-9F81-C76866BFC5EC}"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4"/>
    </customSheetView>
    <customSheetView guid="{14AFD6C3-FC5A-47D1-B6D3-4DD498FDE7ED}"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5"/>
    </customSheetView>
    <customSheetView guid="{E6058B35-16EE-4520-97FC-BC8944DC361A}"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6"/>
    </customSheetView>
    <customSheetView guid="{7DE9713E-1F38-437C-8FB6-9C29DB24E5B8}"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7"/>
    </customSheetView>
    <customSheetView guid="{356BE809-9589-4A4C-A8C3-12B5A4A1A47A}"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8"/>
    </customSheetView>
    <customSheetView guid="{2D22DDA1-0B32-4042-8E55-53A9917D8437}"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9"/>
    </customSheetView>
    <customSheetView guid="{B6ED5A6A-E502-40ED-B1F2-2FE231B320B9}"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20"/>
    </customSheetView>
    <customSheetView guid="{9A254B3E-BF29-465E-994B-E56187330748}" scale="50" showPageBreaks="1" fitToPage="1" printArea="1" hiddenColumns="1" view="pageBreakPreview" topLeftCell="I1">
      <pane ySplit="12" topLeftCell="A13" activePane="bottomLeft" state="frozen"/>
      <selection pane="bottomLeft" activeCell="S24" sqref="S24"/>
      <rowBreaks count="1" manualBreakCount="1">
        <brk id="53" max="32" man="1"/>
      </rowBreaks>
      <pageMargins left="0" right="0" top="0" bottom="0" header="0" footer="0"/>
      <printOptions horizontalCentered="1"/>
      <pageSetup paperSize="9" scale="18" fitToHeight="0" pageOrder="overThenDown" orientation="landscape" r:id="rId21"/>
    </customSheetView>
    <customSheetView guid="{3680FFF4-6D9F-486C-AA14-8F72F0313081}" scale="70" showPageBreaks="1" printArea="1" hiddenColumns="1" view="pageBreakPreview">
      <pane ySplit="12" topLeftCell="A70" activePane="bottomLeft" state="frozen"/>
      <selection pane="bottomLeft" activeCell="AG73" sqref="AG73"/>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22"/>
    </customSheetView>
    <customSheetView guid="{EBBEF937-D19E-44FA-94D9-3672C89A5F21}" scale="55" showPageBreaks="1" fitToPage="1" printArea="1" hiddenColumns="1" view="pageBreakPreview">
      <pane ySplit="12" topLeftCell="A46" activePane="bottomLeft" state="frozen"/>
      <selection pane="bottomLeft" activeCell="D62" sqref="D62"/>
      <rowBreaks count="1" manualBreakCount="1">
        <brk id="53" max="32" man="1"/>
      </rowBreaks>
      <pageMargins left="0" right="0" top="0" bottom="0" header="0" footer="0"/>
      <printOptions horizontalCentered="1"/>
      <pageSetup paperSize="9" scale="18" fitToHeight="0" pageOrder="overThenDown" orientation="landscape" r:id="rId23"/>
    </customSheetView>
    <customSheetView guid="{E83B3B5A-C7A8-4F47-A336-85E65C55625C}" scale="55" showPageBreaks="1" printArea="1" hiddenColumns="1" view="pageBreakPreview">
      <pane ySplit="12" topLeftCell="A13" activePane="bottomLeft" state="frozen"/>
      <selection pane="bottomLeft" activeCell="C92" sqref="C92"/>
      <rowBreaks count="1" manualBreakCount="1">
        <brk id="50" max="32" man="1"/>
      </rowBreaks>
      <colBreaks count="1" manualBreakCount="1">
        <brk id="17" max="97" man="1"/>
      </colBreaks>
      <pageMargins left="0" right="0" top="0" bottom="0" header="0" footer="0"/>
      <printOptions horizontalCentered="1"/>
      <pageSetup paperSize="9" scale="55" fitToHeight="0" pageOrder="overThenDown" orientation="landscape" r:id="rId24"/>
    </customSheetView>
    <customSheetView guid="{A2E3A7A6-FF28-41C5-9BA8-3899D915CB9D}" scale="70" showPageBreaks="1" printArea="1" hiddenColumns="1" view="pageBreakPreview" topLeftCell="P1">
      <pane ySplit="12" topLeftCell="A58" activePane="bottomLeft" state="frozen"/>
      <selection pane="bottomLeft" activeCell="AG69" sqref="AG69"/>
      <rowBreaks count="4" manualBreakCount="4">
        <brk id="31" max="32" man="1"/>
        <brk id="50" max="32" man="1"/>
        <brk id="78" max="32" man="1"/>
        <brk id="112" max="32" man="1"/>
      </rowBreaks>
      <colBreaks count="1" manualBreakCount="1">
        <brk id="11" max="96" man="1"/>
      </colBreaks>
      <pageMargins left="0" right="0" top="0" bottom="0" header="0" footer="0"/>
      <printOptions horizontalCentered="1"/>
      <pageSetup paperSize="9" scale="46" fitToHeight="0" pageOrder="overThenDown" orientation="landscape" r:id="rId25"/>
    </customSheetView>
    <customSheetView guid="{C3FD0E28-97E5-445A-A080-491543C717B0}"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26"/>
    </customSheetView>
    <customSheetView guid="{7C652CC3-AEBA-4CE1-8785-60610E85E470}" scale="70" showPageBreaks="1" printArea="1" hiddenColumns="1" view="pageBreakPreview">
      <pane ySplit="12" topLeftCell="A59" activePane="bottomLeft" state="frozen"/>
      <selection pane="bottomLeft" activeCell="C66" sqref="C66"/>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27"/>
    </customSheetView>
    <customSheetView guid="{3B746F1D-385E-47E1-9DD6-DF5EE791B92F}" scale="55" showPageBreaks="1" printArea="1" hiddenColumns="1" view="pageBreakPreview">
      <pane ySplit="12" topLeftCell="A94" activePane="bottomLeft" state="frozen"/>
      <selection pane="bottomLeft" activeCell="A108" sqref="A108:R108"/>
      <rowBreaks count="4" manualBreakCount="4">
        <brk id="31" max="32" man="1"/>
        <brk id="50" max="32" man="1"/>
        <brk id="78" max="32" man="1"/>
        <brk id="112" max="32" man="1"/>
      </rowBreaks>
      <colBreaks count="2" manualBreakCount="2">
        <brk id="11" max="96" man="1"/>
        <brk id="25" max="108" man="1"/>
      </colBreaks>
      <pageMargins left="0" right="0" top="0" bottom="0" header="0" footer="0"/>
      <printOptions horizontalCentered="1"/>
      <pageSetup paperSize="9" scale="40" fitToHeight="0" pageOrder="overThenDown" orientation="landscape" r:id="rId28"/>
    </customSheetView>
    <customSheetView guid="{F3ED6C4F-162A-421A-B77B-B013DF363C4B}" scale="70" showPageBreaks="1" printArea="1" hiddenColumns="1" view="pageBreakPreview">
      <pane ySplit="12" topLeftCell="A70" activePane="bottomLeft" state="frozen"/>
      <selection pane="bottomLeft" activeCell="AG73" sqref="AG73"/>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29"/>
    </customSheetView>
    <customSheetView guid="{F6B45C19-5DEC-4311-9E14-1DFCA0D8A318}"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30"/>
    </customSheetView>
    <customSheetView guid="{60316D21-4A2C-431E-9A80-483B098C48B4}" scale="70" showPageBreaks="1" printArea="1" hiddenColumns="1" view="pageBreakPreview">
      <pane ySplit="12" topLeftCell="A70" activePane="bottomLeft" state="frozen"/>
      <selection pane="bottomLeft" activeCell="AG73" sqref="AG73"/>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31"/>
    </customSheetView>
    <customSheetView guid="{B20F874D-7001-429F-971F-C60F72171BB4}" scale="55" showPageBreaks="1" fitToPage="1" printArea="1" hiddenColumns="1" view="pageBreakPreview" topLeftCell="C1">
      <pane ySplit="12" topLeftCell="A13" activePane="bottomLeft" state="frozen"/>
      <selection pane="bottomLeft" activeCell="W14" sqref="W14"/>
      <rowBreaks count="1" manualBreakCount="1">
        <brk id="53" max="32" man="1"/>
      </rowBreaks>
      <pageMargins left="0" right="0" top="0" bottom="0" header="0" footer="0"/>
      <printOptions horizontalCentered="1"/>
      <pageSetup paperSize="9" scale="16" fitToHeight="0" pageOrder="overThenDown" orientation="landscape" r:id="rId32"/>
    </customSheetView>
    <customSheetView guid="{7E4D5209-3514-4B4B-9D2B-9C42A7BE704E}" scale="55" showPageBreaks="1" fitToPage="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33"/>
    </customSheetView>
  </customSheetViews>
  <mergeCells count="36">
    <mergeCell ref="A4:AD4"/>
    <mergeCell ref="Z1:AD1"/>
    <mergeCell ref="A2:AD2"/>
    <mergeCell ref="AG8:AG9"/>
    <mergeCell ref="Z8:AA8"/>
    <mergeCell ref="X8:Y8"/>
    <mergeCell ref="A6:AD6"/>
    <mergeCell ref="A7:R7"/>
    <mergeCell ref="T7:AB7"/>
    <mergeCell ref="A8:A9"/>
    <mergeCell ref="B8:B9"/>
    <mergeCell ref="V8:W8"/>
    <mergeCell ref="T8:U8"/>
    <mergeCell ref="C8:C9"/>
    <mergeCell ref="F8:G8"/>
    <mergeCell ref="AG88:AG92"/>
    <mergeCell ref="AG53:AG57"/>
    <mergeCell ref="AG40:AG43"/>
    <mergeCell ref="AD8:AF8"/>
    <mergeCell ref="AB8:AC8"/>
    <mergeCell ref="A72:AD72"/>
    <mergeCell ref="N8:O8"/>
    <mergeCell ref="L8:M8"/>
    <mergeCell ref="J8:K8"/>
    <mergeCell ref="R8:S8"/>
    <mergeCell ref="P8:Q8"/>
    <mergeCell ref="H8:I8"/>
    <mergeCell ref="A108:R108"/>
    <mergeCell ref="A12:AD12"/>
    <mergeCell ref="A71:AD71"/>
    <mergeCell ref="A11:AD11"/>
    <mergeCell ref="A109:Z109"/>
    <mergeCell ref="A85:AD85"/>
    <mergeCell ref="A86:AD86"/>
    <mergeCell ref="A107:B107"/>
    <mergeCell ref="H107:J107"/>
  </mergeCells>
  <printOptions horizontalCentered="1"/>
  <pageMargins left="0" right="0" top="0" bottom="0" header="0" footer="0"/>
  <pageSetup paperSize="9" scale="16" fitToHeight="0" pageOrder="overThenDown" orientation="landscape" r:id="rId34"/>
  <rowBreaks count="1" manualBreakCount="1">
    <brk id="53" max="3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59"/>
  <sheetViews>
    <sheetView showGridLines="0" view="pageBreakPreview" zoomScale="85" zoomScaleNormal="70" zoomScaleSheetLayoutView="85" workbookViewId="0">
      <pane ySplit="8" topLeftCell="A9" activePane="bottomLeft" state="frozen"/>
      <selection pane="bottomLeft" activeCell="B44" sqref="B44"/>
    </sheetView>
  </sheetViews>
  <sheetFormatPr defaultRowHeight="15.6" x14ac:dyDescent="0.3"/>
  <cols>
    <col min="1" max="1" width="45.44140625" style="174" customWidth="1"/>
    <col min="2" max="3" width="15.33203125" style="174" customWidth="1"/>
    <col min="4" max="4" width="17.33203125" style="174" customWidth="1"/>
    <col min="5" max="7" width="15.33203125" style="174" customWidth="1"/>
    <col min="8" max="19" width="16.33203125" style="175" customWidth="1"/>
    <col min="20" max="30" width="16.33203125" style="176" customWidth="1"/>
    <col min="31" max="31" width="15.6640625" style="175" customWidth="1"/>
    <col min="32" max="32" width="71.6640625" style="175" customWidth="1"/>
    <col min="33" max="33" width="17.5546875" style="175" customWidth="1"/>
    <col min="34" max="34" width="18.6640625" style="175" customWidth="1"/>
    <col min="35" max="35" width="9.33203125" style="175"/>
    <col min="36" max="36" width="11.33203125" style="175" bestFit="1" customWidth="1"/>
    <col min="37" max="37" width="11" style="175" customWidth="1"/>
    <col min="38" max="38" width="11.5546875" style="175" customWidth="1"/>
    <col min="39" max="39" width="10.6640625" style="175" customWidth="1"/>
    <col min="40" max="45" width="9.33203125" style="175"/>
    <col min="46" max="46" width="13.109375" style="175" customWidth="1"/>
    <col min="47" max="47" width="13.6640625" style="175" customWidth="1"/>
    <col min="48" max="48" width="11.5546875" style="175" customWidth="1"/>
    <col min="49" max="51" width="9.33203125" style="175"/>
    <col min="52" max="52" width="14.6640625" style="175" customWidth="1"/>
    <col min="53" max="53" width="12.33203125" style="175" customWidth="1"/>
    <col min="54" max="54" width="12" style="175" customWidth="1"/>
    <col min="55" max="56" width="12.33203125" style="175" customWidth="1"/>
    <col min="57" max="272" width="9.33203125" style="175"/>
    <col min="273" max="273" width="45.44140625" style="175" customWidth="1"/>
    <col min="274" max="274" width="15.33203125" style="175" customWidth="1"/>
    <col min="275" max="286" width="16.33203125" style="175" customWidth="1"/>
    <col min="287" max="287" width="12.33203125" style="175" bestFit="1" customWidth="1"/>
    <col min="288" max="528" width="9.33203125" style="175"/>
    <col min="529" max="529" width="45.44140625" style="175" customWidth="1"/>
    <col min="530" max="530" width="15.33203125" style="175" customWidth="1"/>
    <col min="531" max="542" width="16.33203125" style="175" customWidth="1"/>
    <col min="543" max="543" width="12.33203125" style="175" bestFit="1" customWidth="1"/>
    <col min="544" max="784" width="9.33203125" style="175"/>
    <col min="785" max="785" width="45.44140625" style="175" customWidth="1"/>
    <col min="786" max="786" width="15.33203125" style="175" customWidth="1"/>
    <col min="787" max="798" width="16.33203125" style="175" customWidth="1"/>
    <col min="799" max="799" width="12.33203125" style="175" bestFit="1" customWidth="1"/>
    <col min="800" max="1040" width="9.33203125" style="175"/>
    <col min="1041" max="1041" width="45.44140625" style="175" customWidth="1"/>
    <col min="1042" max="1042" width="15.33203125" style="175" customWidth="1"/>
    <col min="1043" max="1054" width="16.33203125" style="175" customWidth="1"/>
    <col min="1055" max="1055" width="12.33203125" style="175" bestFit="1" customWidth="1"/>
    <col min="1056" max="1296" width="9.33203125" style="175"/>
    <col min="1297" max="1297" width="45.44140625" style="175" customWidth="1"/>
    <col min="1298" max="1298" width="15.33203125" style="175" customWidth="1"/>
    <col min="1299" max="1310" width="16.33203125" style="175" customWidth="1"/>
    <col min="1311" max="1311" width="12.33203125" style="175" bestFit="1" customWidth="1"/>
    <col min="1312" max="1552" width="9.33203125" style="175"/>
    <col min="1553" max="1553" width="45.44140625" style="175" customWidth="1"/>
    <col min="1554" max="1554" width="15.33203125" style="175" customWidth="1"/>
    <col min="1555" max="1566" width="16.33203125" style="175" customWidth="1"/>
    <col min="1567" max="1567" width="12.33203125" style="175" bestFit="1" customWidth="1"/>
    <col min="1568" max="1808" width="9.33203125" style="175"/>
    <col min="1809" max="1809" width="45.44140625" style="175" customWidth="1"/>
    <col min="1810" max="1810" width="15.33203125" style="175" customWidth="1"/>
    <col min="1811" max="1822" width="16.33203125" style="175" customWidth="1"/>
    <col min="1823" max="1823" width="12.33203125" style="175" bestFit="1" customWidth="1"/>
    <col min="1824" max="2064" width="9.33203125" style="175"/>
    <col min="2065" max="2065" width="45.44140625" style="175" customWidth="1"/>
    <col min="2066" max="2066" width="15.33203125" style="175" customWidth="1"/>
    <col min="2067" max="2078" width="16.33203125" style="175" customWidth="1"/>
    <col min="2079" max="2079" width="12.33203125" style="175" bestFit="1" customWidth="1"/>
    <col min="2080" max="2320" width="9.33203125" style="175"/>
    <col min="2321" max="2321" width="45.44140625" style="175" customWidth="1"/>
    <col min="2322" max="2322" width="15.33203125" style="175" customWidth="1"/>
    <col min="2323" max="2334" width="16.33203125" style="175" customWidth="1"/>
    <col min="2335" max="2335" width="12.33203125" style="175" bestFit="1" customWidth="1"/>
    <col min="2336" max="2576" width="9.33203125" style="175"/>
    <col min="2577" max="2577" width="45.44140625" style="175" customWidth="1"/>
    <col min="2578" max="2578" width="15.33203125" style="175" customWidth="1"/>
    <col min="2579" max="2590" width="16.33203125" style="175" customWidth="1"/>
    <col min="2591" max="2591" width="12.33203125" style="175" bestFit="1" customWidth="1"/>
    <col min="2592" max="2832" width="9.33203125" style="175"/>
    <col min="2833" max="2833" width="45.44140625" style="175" customWidth="1"/>
    <col min="2834" max="2834" width="15.33203125" style="175" customWidth="1"/>
    <col min="2835" max="2846" width="16.33203125" style="175" customWidth="1"/>
    <col min="2847" max="2847" width="12.33203125" style="175" bestFit="1" customWidth="1"/>
    <col min="2848" max="3088" width="9.33203125" style="175"/>
    <col min="3089" max="3089" width="45.44140625" style="175" customWidth="1"/>
    <col min="3090" max="3090" width="15.33203125" style="175" customWidth="1"/>
    <col min="3091" max="3102" width="16.33203125" style="175" customWidth="1"/>
    <col min="3103" max="3103" width="12.33203125" style="175" bestFit="1" customWidth="1"/>
    <col min="3104" max="3344" width="9.33203125" style="175"/>
    <col min="3345" max="3345" width="45.44140625" style="175" customWidth="1"/>
    <col min="3346" max="3346" width="15.33203125" style="175" customWidth="1"/>
    <col min="3347" max="3358" width="16.33203125" style="175" customWidth="1"/>
    <col min="3359" max="3359" width="12.33203125" style="175" bestFit="1" customWidth="1"/>
    <col min="3360" max="3600" width="9.33203125" style="175"/>
    <col min="3601" max="3601" width="45.44140625" style="175" customWidth="1"/>
    <col min="3602" max="3602" width="15.33203125" style="175" customWidth="1"/>
    <col min="3603" max="3614" width="16.33203125" style="175" customWidth="1"/>
    <col min="3615" max="3615" width="12.33203125" style="175" bestFit="1" customWidth="1"/>
    <col min="3616" max="3856" width="9.33203125" style="175"/>
    <col min="3857" max="3857" width="45.44140625" style="175" customWidth="1"/>
    <col min="3858" max="3858" width="15.33203125" style="175" customWidth="1"/>
    <col min="3859" max="3870" width="16.33203125" style="175" customWidth="1"/>
    <col min="3871" max="3871" width="12.33203125" style="175" bestFit="1" customWidth="1"/>
    <col min="3872" max="4112" width="9.33203125" style="175"/>
    <col min="4113" max="4113" width="45.44140625" style="175" customWidth="1"/>
    <col min="4114" max="4114" width="15.33203125" style="175" customWidth="1"/>
    <col min="4115" max="4126" width="16.33203125" style="175" customWidth="1"/>
    <col min="4127" max="4127" width="12.33203125" style="175" bestFit="1" customWidth="1"/>
    <col min="4128" max="4368" width="9.33203125" style="175"/>
    <col min="4369" max="4369" width="45.44140625" style="175" customWidth="1"/>
    <col min="4370" max="4370" width="15.33203125" style="175" customWidth="1"/>
    <col min="4371" max="4382" width="16.33203125" style="175" customWidth="1"/>
    <col min="4383" max="4383" width="12.33203125" style="175" bestFit="1" customWidth="1"/>
    <col min="4384" max="4624" width="9.33203125" style="175"/>
    <col min="4625" max="4625" width="45.44140625" style="175" customWidth="1"/>
    <col min="4626" max="4626" width="15.33203125" style="175" customWidth="1"/>
    <col min="4627" max="4638" width="16.33203125" style="175" customWidth="1"/>
    <col min="4639" max="4639" width="12.33203125" style="175" bestFit="1" customWidth="1"/>
    <col min="4640" max="4880" width="9.33203125" style="175"/>
    <col min="4881" max="4881" width="45.44140625" style="175" customWidth="1"/>
    <col min="4882" max="4882" width="15.33203125" style="175" customWidth="1"/>
    <col min="4883" max="4894" width="16.33203125" style="175" customWidth="1"/>
    <col min="4895" max="4895" width="12.33203125" style="175" bestFit="1" customWidth="1"/>
    <col min="4896" max="5136" width="9.33203125" style="175"/>
    <col min="5137" max="5137" width="45.44140625" style="175" customWidth="1"/>
    <col min="5138" max="5138" width="15.33203125" style="175" customWidth="1"/>
    <col min="5139" max="5150" width="16.33203125" style="175" customWidth="1"/>
    <col min="5151" max="5151" width="12.33203125" style="175" bestFit="1" customWidth="1"/>
    <col min="5152" max="5392" width="9.33203125" style="175"/>
    <col min="5393" max="5393" width="45.44140625" style="175" customWidth="1"/>
    <col min="5394" max="5394" width="15.33203125" style="175" customWidth="1"/>
    <col min="5395" max="5406" width="16.33203125" style="175" customWidth="1"/>
    <col min="5407" max="5407" width="12.33203125" style="175" bestFit="1" customWidth="1"/>
    <col min="5408" max="5648" width="9.33203125" style="175"/>
    <col min="5649" max="5649" width="45.44140625" style="175" customWidth="1"/>
    <col min="5650" max="5650" width="15.33203125" style="175" customWidth="1"/>
    <col min="5651" max="5662" width="16.33203125" style="175" customWidth="1"/>
    <col min="5663" max="5663" width="12.33203125" style="175" bestFit="1" customWidth="1"/>
    <col min="5664" max="5904" width="9.33203125" style="175"/>
    <col min="5905" max="5905" width="45.44140625" style="175" customWidth="1"/>
    <col min="5906" max="5906" width="15.33203125" style="175" customWidth="1"/>
    <col min="5907" max="5918" width="16.33203125" style="175" customWidth="1"/>
    <col min="5919" max="5919" width="12.33203125" style="175" bestFit="1" customWidth="1"/>
    <col min="5920" max="6160" width="9.33203125" style="175"/>
    <col min="6161" max="6161" width="45.44140625" style="175" customWidth="1"/>
    <col min="6162" max="6162" width="15.33203125" style="175" customWidth="1"/>
    <col min="6163" max="6174" width="16.33203125" style="175" customWidth="1"/>
    <col min="6175" max="6175" width="12.33203125" style="175" bestFit="1" customWidth="1"/>
    <col min="6176" max="6416" width="9.33203125" style="175"/>
    <col min="6417" max="6417" width="45.44140625" style="175" customWidth="1"/>
    <col min="6418" max="6418" width="15.33203125" style="175" customWidth="1"/>
    <col min="6419" max="6430" width="16.33203125" style="175" customWidth="1"/>
    <col min="6431" max="6431" width="12.33203125" style="175" bestFit="1" customWidth="1"/>
    <col min="6432" max="6672" width="9.33203125" style="175"/>
    <col min="6673" max="6673" width="45.44140625" style="175" customWidth="1"/>
    <col min="6674" max="6674" width="15.33203125" style="175" customWidth="1"/>
    <col min="6675" max="6686" width="16.33203125" style="175" customWidth="1"/>
    <col min="6687" max="6687" width="12.33203125" style="175" bestFit="1" customWidth="1"/>
    <col min="6688" max="6928" width="9.33203125" style="175"/>
    <col min="6929" max="6929" width="45.44140625" style="175" customWidth="1"/>
    <col min="6930" max="6930" width="15.33203125" style="175" customWidth="1"/>
    <col min="6931" max="6942" width="16.33203125" style="175" customWidth="1"/>
    <col min="6943" max="6943" width="12.33203125" style="175" bestFit="1" customWidth="1"/>
    <col min="6944" max="7184" width="9.33203125" style="175"/>
    <col min="7185" max="7185" width="45.44140625" style="175" customWidth="1"/>
    <col min="7186" max="7186" width="15.33203125" style="175" customWidth="1"/>
    <col min="7187" max="7198" width="16.33203125" style="175" customWidth="1"/>
    <col min="7199" max="7199" width="12.33203125" style="175" bestFit="1" customWidth="1"/>
    <col min="7200" max="7440" width="9.33203125" style="175"/>
    <col min="7441" max="7441" width="45.44140625" style="175" customWidth="1"/>
    <col min="7442" max="7442" width="15.33203125" style="175" customWidth="1"/>
    <col min="7443" max="7454" width="16.33203125" style="175" customWidth="1"/>
    <col min="7455" max="7455" width="12.33203125" style="175" bestFit="1" customWidth="1"/>
    <col min="7456" max="7696" width="9.33203125" style="175"/>
    <col min="7697" max="7697" width="45.44140625" style="175" customWidth="1"/>
    <col min="7698" max="7698" width="15.33203125" style="175" customWidth="1"/>
    <col min="7699" max="7710" width="16.33203125" style="175" customWidth="1"/>
    <col min="7711" max="7711" width="12.33203125" style="175" bestFit="1" customWidth="1"/>
    <col min="7712" max="7952" width="9.33203125" style="175"/>
    <col min="7953" max="7953" width="45.44140625" style="175" customWidth="1"/>
    <col min="7954" max="7954" width="15.33203125" style="175" customWidth="1"/>
    <col min="7955" max="7966" width="16.33203125" style="175" customWidth="1"/>
    <col min="7967" max="7967" width="12.33203125" style="175" bestFit="1" customWidth="1"/>
    <col min="7968" max="8208" width="9.33203125" style="175"/>
    <col min="8209" max="8209" width="45.44140625" style="175" customWidth="1"/>
    <col min="8210" max="8210" width="15.33203125" style="175" customWidth="1"/>
    <col min="8211" max="8222" width="16.33203125" style="175" customWidth="1"/>
    <col min="8223" max="8223" width="12.33203125" style="175" bestFit="1" customWidth="1"/>
    <col min="8224" max="8464" width="9.33203125" style="175"/>
    <col min="8465" max="8465" width="45.44140625" style="175" customWidth="1"/>
    <col min="8466" max="8466" width="15.33203125" style="175" customWidth="1"/>
    <col min="8467" max="8478" width="16.33203125" style="175" customWidth="1"/>
    <col min="8479" max="8479" width="12.33203125" style="175" bestFit="1" customWidth="1"/>
    <col min="8480" max="8720" width="9.33203125" style="175"/>
    <col min="8721" max="8721" width="45.44140625" style="175" customWidth="1"/>
    <col min="8722" max="8722" width="15.33203125" style="175" customWidth="1"/>
    <col min="8723" max="8734" width="16.33203125" style="175" customWidth="1"/>
    <col min="8735" max="8735" width="12.33203125" style="175" bestFit="1" customWidth="1"/>
    <col min="8736" max="8976" width="9.33203125" style="175"/>
    <col min="8977" max="8977" width="45.44140625" style="175" customWidth="1"/>
    <col min="8978" max="8978" width="15.33203125" style="175" customWidth="1"/>
    <col min="8979" max="8990" width="16.33203125" style="175" customWidth="1"/>
    <col min="8991" max="8991" width="12.33203125" style="175" bestFit="1" customWidth="1"/>
    <col min="8992" max="9232" width="9.33203125" style="175"/>
    <col min="9233" max="9233" width="45.44140625" style="175" customWidth="1"/>
    <col min="9234" max="9234" width="15.33203125" style="175" customWidth="1"/>
    <col min="9235" max="9246" width="16.33203125" style="175" customWidth="1"/>
    <col min="9247" max="9247" width="12.33203125" style="175" bestFit="1" customWidth="1"/>
    <col min="9248" max="9488" width="9.33203125" style="175"/>
    <col min="9489" max="9489" width="45.44140625" style="175" customWidth="1"/>
    <col min="9490" max="9490" width="15.33203125" style="175" customWidth="1"/>
    <col min="9491" max="9502" width="16.33203125" style="175" customWidth="1"/>
    <col min="9503" max="9503" width="12.33203125" style="175" bestFit="1" customWidth="1"/>
    <col min="9504" max="9744" width="9.33203125" style="175"/>
    <col min="9745" max="9745" width="45.44140625" style="175" customWidth="1"/>
    <col min="9746" max="9746" width="15.33203125" style="175" customWidth="1"/>
    <col min="9747" max="9758" width="16.33203125" style="175" customWidth="1"/>
    <col min="9759" max="9759" width="12.33203125" style="175" bestFit="1" customWidth="1"/>
    <col min="9760" max="10000" width="9.33203125" style="175"/>
    <col min="10001" max="10001" width="45.44140625" style="175" customWidth="1"/>
    <col min="10002" max="10002" width="15.33203125" style="175" customWidth="1"/>
    <col min="10003" max="10014" width="16.33203125" style="175" customWidth="1"/>
    <col min="10015" max="10015" width="12.33203125" style="175" bestFit="1" customWidth="1"/>
    <col min="10016" max="10256" width="9.33203125" style="175"/>
    <col min="10257" max="10257" width="45.44140625" style="175" customWidth="1"/>
    <col min="10258" max="10258" width="15.33203125" style="175" customWidth="1"/>
    <col min="10259" max="10270" width="16.33203125" style="175" customWidth="1"/>
    <col min="10271" max="10271" width="12.33203125" style="175" bestFit="1" customWidth="1"/>
    <col min="10272" max="10512" width="9.33203125" style="175"/>
    <col min="10513" max="10513" width="45.44140625" style="175" customWidth="1"/>
    <col min="10514" max="10514" width="15.33203125" style="175" customWidth="1"/>
    <col min="10515" max="10526" width="16.33203125" style="175" customWidth="1"/>
    <col min="10527" max="10527" width="12.33203125" style="175" bestFit="1" customWidth="1"/>
    <col min="10528" max="10768" width="9.33203125" style="175"/>
    <col min="10769" max="10769" width="45.44140625" style="175" customWidth="1"/>
    <col min="10770" max="10770" width="15.33203125" style="175" customWidth="1"/>
    <col min="10771" max="10782" width="16.33203125" style="175" customWidth="1"/>
    <col min="10783" max="10783" width="12.33203125" style="175" bestFit="1" customWidth="1"/>
    <col min="10784" max="11024" width="9.33203125" style="175"/>
    <col min="11025" max="11025" width="45.44140625" style="175" customWidth="1"/>
    <col min="11026" max="11026" width="15.33203125" style="175" customWidth="1"/>
    <col min="11027" max="11038" width="16.33203125" style="175" customWidth="1"/>
    <col min="11039" max="11039" width="12.33203125" style="175" bestFit="1" customWidth="1"/>
    <col min="11040" max="11280" width="9.33203125" style="175"/>
    <col min="11281" max="11281" width="45.44140625" style="175" customWidth="1"/>
    <col min="11282" max="11282" width="15.33203125" style="175" customWidth="1"/>
    <col min="11283" max="11294" width="16.33203125" style="175" customWidth="1"/>
    <col min="11295" max="11295" width="12.33203125" style="175" bestFit="1" customWidth="1"/>
    <col min="11296" max="11536" width="9.33203125" style="175"/>
    <col min="11537" max="11537" width="45.44140625" style="175" customWidth="1"/>
    <col min="11538" max="11538" width="15.33203125" style="175" customWidth="1"/>
    <col min="11539" max="11550" width="16.33203125" style="175" customWidth="1"/>
    <col min="11551" max="11551" width="12.33203125" style="175" bestFit="1" customWidth="1"/>
    <col min="11552" max="11792" width="9.33203125" style="175"/>
    <col min="11793" max="11793" width="45.44140625" style="175" customWidth="1"/>
    <col min="11794" max="11794" width="15.33203125" style="175" customWidth="1"/>
    <col min="11795" max="11806" width="16.33203125" style="175" customWidth="1"/>
    <col min="11807" max="11807" width="12.33203125" style="175" bestFit="1" customWidth="1"/>
    <col min="11808" max="12048" width="9.33203125" style="175"/>
    <col min="12049" max="12049" width="45.44140625" style="175" customWidth="1"/>
    <col min="12050" max="12050" width="15.33203125" style="175" customWidth="1"/>
    <col min="12051" max="12062" width="16.33203125" style="175" customWidth="1"/>
    <col min="12063" max="12063" width="12.33203125" style="175" bestFit="1" customWidth="1"/>
    <col min="12064" max="12304" width="9.33203125" style="175"/>
    <col min="12305" max="12305" width="45.44140625" style="175" customWidth="1"/>
    <col min="12306" max="12306" width="15.33203125" style="175" customWidth="1"/>
    <col min="12307" max="12318" width="16.33203125" style="175" customWidth="1"/>
    <col min="12319" max="12319" width="12.33203125" style="175" bestFit="1" customWidth="1"/>
    <col min="12320" max="12560" width="9.33203125" style="175"/>
    <col min="12561" max="12561" width="45.44140625" style="175" customWidth="1"/>
    <col min="12562" max="12562" width="15.33203125" style="175" customWidth="1"/>
    <col min="12563" max="12574" width="16.33203125" style="175" customWidth="1"/>
    <col min="12575" max="12575" width="12.33203125" style="175" bestFit="1" customWidth="1"/>
    <col min="12576" max="12816" width="9.33203125" style="175"/>
    <col min="12817" max="12817" width="45.44140625" style="175" customWidth="1"/>
    <col min="12818" max="12818" width="15.33203125" style="175" customWidth="1"/>
    <col min="12819" max="12830" width="16.33203125" style="175" customWidth="1"/>
    <col min="12831" max="12831" width="12.33203125" style="175" bestFit="1" customWidth="1"/>
    <col min="12832" max="13072" width="9.33203125" style="175"/>
    <col min="13073" max="13073" width="45.44140625" style="175" customWidth="1"/>
    <col min="13074" max="13074" width="15.33203125" style="175" customWidth="1"/>
    <col min="13075" max="13086" width="16.33203125" style="175" customWidth="1"/>
    <col min="13087" max="13087" width="12.33203125" style="175" bestFit="1" customWidth="1"/>
    <col min="13088" max="13328" width="9.33203125" style="175"/>
    <col min="13329" max="13329" width="45.44140625" style="175" customWidth="1"/>
    <col min="13330" max="13330" width="15.33203125" style="175" customWidth="1"/>
    <col min="13331" max="13342" width="16.33203125" style="175" customWidth="1"/>
    <col min="13343" max="13343" width="12.33203125" style="175" bestFit="1" customWidth="1"/>
    <col min="13344" max="13584" width="9.33203125" style="175"/>
    <col min="13585" max="13585" width="45.44140625" style="175" customWidth="1"/>
    <col min="13586" max="13586" width="15.33203125" style="175" customWidth="1"/>
    <col min="13587" max="13598" width="16.33203125" style="175" customWidth="1"/>
    <col min="13599" max="13599" width="12.33203125" style="175" bestFit="1" customWidth="1"/>
    <col min="13600" max="13840" width="9.33203125" style="175"/>
    <col min="13841" max="13841" width="45.44140625" style="175" customWidth="1"/>
    <col min="13842" max="13842" width="15.33203125" style="175" customWidth="1"/>
    <col min="13843" max="13854" width="16.33203125" style="175" customWidth="1"/>
    <col min="13855" max="13855" width="12.33203125" style="175" bestFit="1" customWidth="1"/>
    <col min="13856" max="14096" width="9.33203125" style="175"/>
    <col min="14097" max="14097" width="45.44140625" style="175" customWidth="1"/>
    <col min="14098" max="14098" width="15.33203125" style="175" customWidth="1"/>
    <col min="14099" max="14110" width="16.33203125" style="175" customWidth="1"/>
    <col min="14111" max="14111" width="12.33203125" style="175" bestFit="1" customWidth="1"/>
    <col min="14112" max="14352" width="9.33203125" style="175"/>
    <col min="14353" max="14353" width="45.44140625" style="175" customWidth="1"/>
    <col min="14354" max="14354" width="15.33203125" style="175" customWidth="1"/>
    <col min="14355" max="14366" width="16.33203125" style="175" customWidth="1"/>
    <col min="14367" max="14367" width="12.33203125" style="175" bestFit="1" customWidth="1"/>
    <col min="14368" max="14608" width="9.33203125" style="175"/>
    <col min="14609" max="14609" width="45.44140625" style="175" customWidth="1"/>
    <col min="14610" max="14610" width="15.33203125" style="175" customWidth="1"/>
    <col min="14611" max="14622" width="16.33203125" style="175" customWidth="1"/>
    <col min="14623" max="14623" width="12.33203125" style="175" bestFit="1" customWidth="1"/>
    <col min="14624" max="14864" width="9.33203125" style="175"/>
    <col min="14865" max="14865" width="45.44140625" style="175" customWidth="1"/>
    <col min="14866" max="14866" width="15.33203125" style="175" customWidth="1"/>
    <col min="14867" max="14878" width="16.33203125" style="175" customWidth="1"/>
    <col min="14879" max="14879" width="12.33203125" style="175" bestFit="1" customWidth="1"/>
    <col min="14880" max="15120" width="9.33203125" style="175"/>
    <col min="15121" max="15121" width="45.44140625" style="175" customWidth="1"/>
    <col min="15122" max="15122" width="15.33203125" style="175" customWidth="1"/>
    <col min="15123" max="15134" width="16.33203125" style="175" customWidth="1"/>
    <col min="15135" max="15135" width="12.33203125" style="175" bestFit="1" customWidth="1"/>
    <col min="15136" max="15376" width="9.33203125" style="175"/>
    <col min="15377" max="15377" width="45.44140625" style="175" customWidth="1"/>
    <col min="15378" max="15378" width="15.33203125" style="175" customWidth="1"/>
    <col min="15379" max="15390" width="16.33203125" style="175" customWidth="1"/>
    <col min="15391" max="15391" width="12.33203125" style="175" bestFit="1" customWidth="1"/>
    <col min="15392" max="15632" width="9.33203125" style="175"/>
    <col min="15633" max="15633" width="45.44140625" style="175" customWidth="1"/>
    <col min="15634" max="15634" width="15.33203125" style="175" customWidth="1"/>
    <col min="15635" max="15646" width="16.33203125" style="175" customWidth="1"/>
    <col min="15647" max="15647" width="12.33203125" style="175" bestFit="1" customWidth="1"/>
    <col min="15648" max="15888" width="9.33203125" style="175"/>
    <col min="15889" max="15889" width="45.44140625" style="175" customWidth="1"/>
    <col min="15890" max="15890" width="15.33203125" style="175" customWidth="1"/>
    <col min="15891" max="15902" width="16.33203125" style="175" customWidth="1"/>
    <col min="15903" max="15903" width="12.33203125" style="175" bestFit="1" customWidth="1"/>
    <col min="15904" max="16144" width="9.33203125" style="175"/>
    <col min="16145" max="16145" width="45.44140625" style="175" customWidth="1"/>
    <col min="16146" max="16146" width="15.33203125" style="175" customWidth="1"/>
    <col min="16147" max="16158" width="16.33203125" style="175" customWidth="1"/>
    <col min="16159" max="16159" width="12.33203125" style="175" bestFit="1" customWidth="1"/>
    <col min="16160" max="16384" width="9.33203125" style="175"/>
  </cols>
  <sheetData>
    <row r="1" spans="1:60" ht="18.600000000000001" customHeight="1" x14ac:dyDescent="0.3">
      <c r="J1" s="176"/>
      <c r="K1" s="176"/>
      <c r="T1" s="175"/>
      <c r="U1" s="175"/>
      <c r="V1" s="175"/>
      <c r="W1" s="175"/>
      <c r="AB1" s="1603"/>
      <c r="AC1" s="1603"/>
      <c r="AD1" s="1603"/>
    </row>
    <row r="2" spans="1:60" ht="16.5" customHeight="1" x14ac:dyDescent="0.35">
      <c r="A2" s="177"/>
      <c r="P2" s="178"/>
      <c r="Q2" s="178"/>
      <c r="R2" s="179"/>
      <c r="S2" s="179"/>
      <c r="AD2" s="180"/>
    </row>
    <row r="3" spans="1:60" ht="21.75" customHeight="1" x14ac:dyDescent="0.3">
      <c r="A3" s="1604" t="s">
        <v>215</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row>
    <row r="4" spans="1:60" ht="24" customHeight="1" x14ac:dyDescent="0.3">
      <c r="A4" s="1604" t="s">
        <v>197</v>
      </c>
      <c r="B4" s="1604"/>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row>
    <row r="5" spans="1:60" s="181" customFormat="1" ht="21" customHeight="1" x14ac:dyDescent="0.35">
      <c r="A5" s="1605"/>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6"/>
    </row>
    <row r="6" spans="1:60" s="182" customFormat="1" ht="18.75" customHeight="1" x14ac:dyDescent="0.3">
      <c r="A6" s="1607" t="s">
        <v>89</v>
      </c>
      <c r="B6" s="1608" t="s">
        <v>90</v>
      </c>
      <c r="C6" s="1608" t="s">
        <v>768</v>
      </c>
      <c r="D6" s="1608" t="s">
        <v>769</v>
      </c>
      <c r="E6" s="1608" t="s">
        <v>770</v>
      </c>
      <c r="F6" s="1611" t="s">
        <v>216</v>
      </c>
      <c r="G6" s="1612"/>
      <c r="H6" s="1611" t="s">
        <v>6</v>
      </c>
      <c r="I6" s="1612"/>
      <c r="J6" s="1611" t="s">
        <v>7</v>
      </c>
      <c r="K6" s="1612"/>
      <c r="L6" s="1611" t="s">
        <v>8</v>
      </c>
      <c r="M6" s="1612"/>
      <c r="N6" s="1611" t="s">
        <v>9</v>
      </c>
      <c r="O6" s="1612"/>
      <c r="P6" s="1611" t="s">
        <v>10</v>
      </c>
      <c r="Q6" s="1612"/>
      <c r="R6" s="1611" t="s">
        <v>11</v>
      </c>
      <c r="S6" s="1612"/>
      <c r="T6" s="1611" t="s">
        <v>12</v>
      </c>
      <c r="U6" s="1612"/>
      <c r="V6" s="1611" t="s">
        <v>13</v>
      </c>
      <c r="W6" s="1612"/>
      <c r="X6" s="1611" t="s">
        <v>14</v>
      </c>
      <c r="Y6" s="1612"/>
      <c r="Z6" s="1611" t="s">
        <v>15</v>
      </c>
      <c r="AA6" s="1612"/>
      <c r="AB6" s="1611" t="s">
        <v>16</v>
      </c>
      <c r="AC6" s="1612"/>
      <c r="AD6" s="1610" t="s">
        <v>17</v>
      </c>
      <c r="AE6" s="1610"/>
      <c r="AF6" s="1626" t="s">
        <v>18</v>
      </c>
    </row>
    <row r="7" spans="1:60" s="184" customFormat="1" ht="55.5" customHeight="1" x14ac:dyDescent="0.3">
      <c r="A7" s="1607"/>
      <c r="B7" s="1609"/>
      <c r="C7" s="1609"/>
      <c r="D7" s="1609"/>
      <c r="E7" s="1609"/>
      <c r="F7" s="202" t="s">
        <v>173</v>
      </c>
      <c r="G7" s="202" t="s">
        <v>21</v>
      </c>
      <c r="H7" s="183" t="s">
        <v>22</v>
      </c>
      <c r="I7" s="183" t="s">
        <v>113</v>
      </c>
      <c r="J7" s="183" t="s">
        <v>22</v>
      </c>
      <c r="K7" s="183" t="s">
        <v>113</v>
      </c>
      <c r="L7" s="183" t="s">
        <v>22</v>
      </c>
      <c r="M7" s="183" t="s">
        <v>113</v>
      </c>
      <c r="N7" s="183" t="s">
        <v>22</v>
      </c>
      <c r="O7" s="183" t="s">
        <v>217</v>
      </c>
      <c r="P7" s="183" t="s">
        <v>22</v>
      </c>
      <c r="Q7" s="183" t="s">
        <v>113</v>
      </c>
      <c r="R7" s="183" t="s">
        <v>22</v>
      </c>
      <c r="S7" s="183" t="s">
        <v>113</v>
      </c>
      <c r="T7" s="183" t="s">
        <v>22</v>
      </c>
      <c r="U7" s="183" t="s">
        <v>113</v>
      </c>
      <c r="V7" s="183" t="s">
        <v>22</v>
      </c>
      <c r="W7" s="183" t="s">
        <v>113</v>
      </c>
      <c r="X7" s="183" t="s">
        <v>22</v>
      </c>
      <c r="Y7" s="183" t="s">
        <v>113</v>
      </c>
      <c r="Z7" s="183" t="s">
        <v>22</v>
      </c>
      <c r="AA7" s="183" t="s">
        <v>113</v>
      </c>
      <c r="AB7" s="183" t="s">
        <v>22</v>
      </c>
      <c r="AC7" s="183" t="s">
        <v>113</v>
      </c>
      <c r="AD7" s="183" t="s">
        <v>22</v>
      </c>
      <c r="AE7" s="183" t="s">
        <v>217</v>
      </c>
      <c r="AF7" s="1627"/>
    </row>
    <row r="8" spans="1:60" s="186" customFormat="1" ht="17.25" customHeight="1" x14ac:dyDescent="0.3">
      <c r="A8" s="185">
        <v>1</v>
      </c>
      <c r="B8" s="185">
        <v>2</v>
      </c>
      <c r="C8" s="185">
        <v>3</v>
      </c>
      <c r="D8" s="185">
        <v>4</v>
      </c>
      <c r="E8" s="185">
        <v>5</v>
      </c>
      <c r="F8" s="185">
        <v>6</v>
      </c>
      <c r="G8" s="185">
        <v>7</v>
      </c>
      <c r="H8" s="185">
        <v>8</v>
      </c>
      <c r="I8" s="185">
        <v>9</v>
      </c>
      <c r="J8" s="185">
        <v>10</v>
      </c>
      <c r="K8" s="185">
        <v>11</v>
      </c>
      <c r="L8" s="185">
        <v>12</v>
      </c>
      <c r="M8" s="185">
        <v>13</v>
      </c>
      <c r="N8" s="185">
        <v>14</v>
      </c>
      <c r="O8" s="185">
        <v>15</v>
      </c>
      <c r="P8" s="185">
        <v>16</v>
      </c>
      <c r="Q8" s="185">
        <v>17</v>
      </c>
      <c r="R8" s="185">
        <v>18</v>
      </c>
      <c r="S8" s="185">
        <v>19</v>
      </c>
      <c r="T8" s="185">
        <v>20</v>
      </c>
      <c r="U8" s="185">
        <v>21</v>
      </c>
      <c r="V8" s="185">
        <v>22</v>
      </c>
      <c r="W8" s="185">
        <v>23</v>
      </c>
      <c r="X8" s="185">
        <v>24</v>
      </c>
      <c r="Y8" s="185">
        <v>25</v>
      </c>
      <c r="Z8" s="185">
        <v>26</v>
      </c>
      <c r="AA8" s="185">
        <v>27</v>
      </c>
      <c r="AB8" s="185">
        <v>28</v>
      </c>
      <c r="AC8" s="185">
        <v>29</v>
      </c>
      <c r="AD8" s="185">
        <v>30</v>
      </c>
      <c r="AE8" s="185">
        <v>31</v>
      </c>
      <c r="AF8" s="185">
        <v>32</v>
      </c>
    </row>
    <row r="9" spans="1:60" s="187" customFormat="1" ht="24.75" customHeight="1" x14ac:dyDescent="0.3">
      <c r="A9" s="1628" t="s">
        <v>198</v>
      </c>
      <c r="B9" s="1628"/>
      <c r="C9" s="1628"/>
      <c r="D9" s="1628"/>
      <c r="E9" s="1628"/>
      <c r="F9" s="1628"/>
      <c r="G9" s="1628"/>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row>
    <row r="10" spans="1:60" s="187" customFormat="1" ht="24" customHeight="1" x14ac:dyDescent="0.3">
      <c r="A10" s="1629" t="s">
        <v>199</v>
      </c>
      <c r="B10" s="1629"/>
      <c r="C10" s="1629"/>
      <c r="D10" s="1629"/>
      <c r="E10" s="1629"/>
      <c r="F10" s="1629"/>
      <c r="G10" s="1629"/>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row>
    <row r="11" spans="1:60" s="187" customFormat="1" ht="25.2" x14ac:dyDescent="0.3">
      <c r="A11" s="204" t="s">
        <v>26</v>
      </c>
      <c r="B11" s="205">
        <f>B12+B13</f>
        <v>18682.235009999997</v>
      </c>
      <c r="C11" s="205">
        <f t="shared" ref="C11:E11" si="0">C12+C13</f>
        <v>18682.235009999997</v>
      </c>
      <c r="D11" s="205">
        <f t="shared" si="0"/>
        <v>18621.039919999999</v>
      </c>
      <c r="E11" s="205">
        <f t="shared" si="0"/>
        <v>18621.040720000001</v>
      </c>
      <c r="F11" s="205">
        <f>E11/B11*100</f>
        <v>99.672446631962174</v>
      </c>
      <c r="G11" s="205">
        <f>E11/C11*100</f>
        <v>99.672446631962174</v>
      </c>
      <c r="H11" s="205">
        <f>H12+H13</f>
        <v>20</v>
      </c>
      <c r="I11" s="205">
        <f t="shared" ref="I11:AE11" si="1">I12+I13</f>
        <v>12.38</v>
      </c>
      <c r="J11" s="205">
        <f t="shared" si="1"/>
        <v>556.44190000000003</v>
      </c>
      <c r="K11" s="205">
        <f t="shared" si="1"/>
        <v>444.12835000000001</v>
      </c>
      <c r="L11" s="205">
        <f t="shared" si="1"/>
        <v>630.36160999999993</v>
      </c>
      <c r="M11" s="205">
        <f t="shared" si="1"/>
        <v>526.41739000000007</v>
      </c>
      <c r="N11" s="205">
        <f t="shared" si="1"/>
        <v>898.28813000000014</v>
      </c>
      <c r="O11" s="205">
        <f t="shared" si="1"/>
        <v>449.93635</v>
      </c>
      <c r="P11" s="205">
        <f t="shared" si="1"/>
        <v>624.36508000000003</v>
      </c>
      <c r="Q11" s="205">
        <f t="shared" si="1"/>
        <v>512.71782000000007</v>
      </c>
      <c r="R11" s="205">
        <f t="shared" si="1"/>
        <v>5834.2420199999997</v>
      </c>
      <c r="S11" s="205">
        <f t="shared" si="1"/>
        <v>4906.6879100000006</v>
      </c>
      <c r="T11" s="205">
        <f t="shared" si="1"/>
        <v>4432.5557800000006</v>
      </c>
      <c r="U11" s="205">
        <f t="shared" si="1"/>
        <v>4723.9618599999994</v>
      </c>
      <c r="V11" s="205">
        <f t="shared" si="1"/>
        <v>4606.2765200000003</v>
      </c>
      <c r="W11" s="205">
        <f t="shared" si="1"/>
        <v>5049.4355699999996</v>
      </c>
      <c r="X11" s="205">
        <f t="shared" si="1"/>
        <v>386.31405000000001</v>
      </c>
      <c r="Y11" s="205">
        <f t="shared" si="1"/>
        <v>646.26369</v>
      </c>
      <c r="Z11" s="205">
        <f t="shared" si="1"/>
        <v>254.00139999999999</v>
      </c>
      <c r="AA11" s="205">
        <f t="shared" si="1"/>
        <v>589.61</v>
      </c>
      <c r="AB11" s="205">
        <f t="shared" si="1"/>
        <v>388.56835999999998</v>
      </c>
      <c r="AC11" s="205">
        <f t="shared" si="1"/>
        <v>509.97177999999997</v>
      </c>
      <c r="AD11" s="205">
        <f t="shared" si="1"/>
        <v>50.820160000000001</v>
      </c>
      <c r="AE11" s="205">
        <f t="shared" si="1"/>
        <v>249.53</v>
      </c>
      <c r="AF11" s="189"/>
      <c r="AG11" s="984">
        <f>E11-C11</f>
        <v>-61.194289999995817</v>
      </c>
      <c r="AH11" s="997">
        <f>E11-D11</f>
        <v>8.0000000161817297E-4</v>
      </c>
    </row>
    <row r="12" spans="1:60" s="187" customFormat="1" ht="36" x14ac:dyDescent="0.35">
      <c r="A12" s="990" t="s">
        <v>93</v>
      </c>
      <c r="B12" s="189">
        <f>B16+B20+B27</f>
        <v>8455.7999999999993</v>
      </c>
      <c r="C12" s="189">
        <f>C16+C20+C27</f>
        <v>8455.7999999999993</v>
      </c>
      <c r="D12" s="189">
        <f t="shared" ref="D12:E12" si="2">D16+D20+D27</f>
        <v>8437.72775</v>
      </c>
      <c r="E12" s="189">
        <f t="shared" si="2"/>
        <v>8437.7537100000009</v>
      </c>
      <c r="F12" s="189">
        <f>E12/B12*100</f>
        <v>99.78658092670122</v>
      </c>
      <c r="G12" s="189">
        <f>E12/C12*100</f>
        <v>99.78658092670122</v>
      </c>
      <c r="H12" s="191">
        <f>H16+H20+H27</f>
        <v>0</v>
      </c>
      <c r="I12" s="191">
        <f>I16+I20+I27</f>
        <v>0</v>
      </c>
      <c r="J12" s="191">
        <f t="shared" ref="J12:AE12" si="3">J16+J20+J27</f>
        <v>29.8093</v>
      </c>
      <c r="K12" s="191">
        <f t="shared" si="3"/>
        <v>0</v>
      </c>
      <c r="L12" s="191">
        <f t="shared" si="3"/>
        <v>236.48534999999998</v>
      </c>
      <c r="M12" s="191">
        <f t="shared" si="3"/>
        <v>260.00562000000002</v>
      </c>
      <c r="N12" s="191">
        <f t="shared" si="3"/>
        <v>202.60485</v>
      </c>
      <c r="O12" s="191">
        <f t="shared" si="3"/>
        <v>92.004999999999995</v>
      </c>
      <c r="P12" s="191">
        <f t="shared" si="3"/>
        <v>482.13598000000002</v>
      </c>
      <c r="Q12" s="191">
        <f t="shared" si="3"/>
        <v>393.68873000000002</v>
      </c>
      <c r="R12" s="191">
        <f t="shared" si="3"/>
        <v>477.66735999999997</v>
      </c>
      <c r="S12" s="191">
        <f t="shared" si="3"/>
        <v>156.17953</v>
      </c>
      <c r="T12" s="191">
        <f t="shared" si="3"/>
        <v>2097.74613</v>
      </c>
      <c r="U12" s="191">
        <f t="shared" si="3"/>
        <v>2226.1191899999999</v>
      </c>
      <c r="V12" s="191">
        <f t="shared" si="3"/>
        <v>4125.3140700000004</v>
      </c>
      <c r="W12" s="191">
        <f t="shared" si="3"/>
        <v>4161.3651</v>
      </c>
      <c r="X12" s="191">
        <f t="shared" si="3"/>
        <v>155.74336</v>
      </c>
      <c r="Y12" s="191">
        <f t="shared" si="3"/>
        <v>248.02054000000001</v>
      </c>
      <c r="Z12" s="191">
        <f t="shared" si="3"/>
        <v>208.90508</v>
      </c>
      <c r="AA12" s="191">
        <f t="shared" si="3"/>
        <v>17.649999999999999</v>
      </c>
      <c r="AB12" s="191">
        <f t="shared" si="3"/>
        <v>388.56835999999998</v>
      </c>
      <c r="AC12" s="191">
        <f t="shared" si="3"/>
        <v>649.65</v>
      </c>
      <c r="AD12" s="191">
        <f>AD16+AD20+AD27</f>
        <v>50.820160000000001</v>
      </c>
      <c r="AE12" s="191">
        <f t="shared" si="3"/>
        <v>233.07</v>
      </c>
      <c r="AF12" s="189"/>
      <c r="AG12" s="984">
        <f t="shared" ref="AG12:AG13" si="4">E12-C12</f>
        <v>-18.046289999998407</v>
      </c>
      <c r="AH12" s="998">
        <f t="shared" ref="AH12:AH13" si="5">E12-D12</f>
        <v>2.5960000000850414E-2</v>
      </c>
    </row>
    <row r="13" spans="1:60" s="187" customFormat="1" ht="25.2" x14ac:dyDescent="0.35">
      <c r="A13" s="991" t="s">
        <v>28</v>
      </c>
      <c r="B13" s="189">
        <f>B17+B21+B24+B28</f>
        <v>10226.435009999999</v>
      </c>
      <c r="C13" s="189">
        <f>C17+C21+C24+C28</f>
        <v>10226.435009999999</v>
      </c>
      <c r="D13" s="189">
        <f>D17+D21+D24+D28</f>
        <v>10183.312169999999</v>
      </c>
      <c r="E13" s="189">
        <f t="shared" ref="E13" si="6">E17+E21+E24+E28</f>
        <v>10183.28701</v>
      </c>
      <c r="F13" s="189">
        <f>E13/B13*100</f>
        <v>99.578073884420064</v>
      </c>
      <c r="G13" s="189">
        <f>E13/C13*100</f>
        <v>99.578073884420064</v>
      </c>
      <c r="H13" s="191">
        <f>H17+H21+H24+H28</f>
        <v>20</v>
      </c>
      <c r="I13" s="191">
        <f t="shared" ref="I13:AE13" si="7">I17+I21+I24+I28</f>
        <v>12.38</v>
      </c>
      <c r="J13" s="191">
        <f>J17+J21+J24+J28</f>
        <v>526.63260000000002</v>
      </c>
      <c r="K13" s="191">
        <f t="shared" si="7"/>
        <v>444.12835000000001</v>
      </c>
      <c r="L13" s="191">
        <f t="shared" si="7"/>
        <v>393.87626</v>
      </c>
      <c r="M13" s="191">
        <f t="shared" si="7"/>
        <v>266.41176999999999</v>
      </c>
      <c r="N13" s="191">
        <f t="shared" si="7"/>
        <v>695.68328000000008</v>
      </c>
      <c r="O13" s="191">
        <f t="shared" si="7"/>
        <v>357.93135000000001</v>
      </c>
      <c r="P13" s="191">
        <f t="shared" si="7"/>
        <v>142.22909999999999</v>
      </c>
      <c r="Q13" s="191">
        <f t="shared" si="7"/>
        <v>119.02909</v>
      </c>
      <c r="R13" s="191">
        <f t="shared" si="7"/>
        <v>5356.5746599999993</v>
      </c>
      <c r="S13" s="191">
        <f t="shared" si="7"/>
        <v>4750.5083800000002</v>
      </c>
      <c r="T13" s="191">
        <f t="shared" si="7"/>
        <v>2334.8096500000001</v>
      </c>
      <c r="U13" s="191">
        <f t="shared" si="7"/>
        <v>2497.84267</v>
      </c>
      <c r="V13" s="191">
        <f t="shared" si="7"/>
        <v>480.96244999999999</v>
      </c>
      <c r="W13" s="191">
        <f t="shared" si="7"/>
        <v>888.07047</v>
      </c>
      <c r="X13" s="191">
        <f t="shared" si="7"/>
        <v>230.57069000000001</v>
      </c>
      <c r="Y13" s="191">
        <f t="shared" si="7"/>
        <v>398.24315000000001</v>
      </c>
      <c r="Z13" s="191">
        <f t="shared" si="7"/>
        <v>45.096319999999999</v>
      </c>
      <c r="AA13" s="191">
        <f t="shared" si="7"/>
        <v>571.96</v>
      </c>
      <c r="AB13" s="191">
        <f t="shared" si="7"/>
        <v>0</v>
      </c>
      <c r="AC13" s="191">
        <f t="shared" si="7"/>
        <v>-139.67822000000001</v>
      </c>
      <c r="AD13" s="191">
        <f t="shared" si="7"/>
        <v>0</v>
      </c>
      <c r="AE13" s="191">
        <f t="shared" si="7"/>
        <v>16.46</v>
      </c>
      <c r="AF13" s="189"/>
      <c r="AG13" s="984">
        <f t="shared" si="4"/>
        <v>-43.147999999999229</v>
      </c>
      <c r="AH13" s="999">
        <f t="shared" si="5"/>
        <v>-2.5159999999232241E-2</v>
      </c>
    </row>
    <row r="14" spans="1:60" s="187" customFormat="1" ht="30.75" customHeight="1" x14ac:dyDescent="0.3">
      <c r="A14" s="1621" t="s">
        <v>200</v>
      </c>
      <c r="B14" s="1622"/>
      <c r="C14" s="1622"/>
      <c r="D14" s="1622"/>
      <c r="E14" s="1622"/>
      <c r="F14" s="1622"/>
      <c r="G14" s="1622"/>
      <c r="H14" s="1622"/>
      <c r="I14" s="1622"/>
      <c r="J14" s="1622"/>
      <c r="K14" s="1622"/>
      <c r="L14" s="1622"/>
      <c r="M14" s="1622"/>
      <c r="N14" s="1622"/>
      <c r="O14" s="1622"/>
      <c r="P14" s="1622"/>
      <c r="Q14" s="1622"/>
      <c r="R14" s="1622"/>
      <c r="S14" s="1622"/>
      <c r="T14" s="1622"/>
      <c r="U14" s="1622"/>
      <c r="V14" s="1622"/>
      <c r="W14" s="1622"/>
      <c r="X14" s="1622"/>
      <c r="Y14" s="1622"/>
      <c r="Z14" s="1622"/>
      <c r="AA14" s="1622"/>
      <c r="AB14" s="1622"/>
      <c r="AC14" s="1622"/>
      <c r="AD14" s="1622"/>
      <c r="AE14" s="1622"/>
      <c r="AF14" s="1622"/>
      <c r="AG14" s="1622"/>
      <c r="AH14" s="1622"/>
      <c r="AI14" s="1622"/>
      <c r="AJ14" s="1622"/>
      <c r="AK14" s="1622"/>
      <c r="AL14" s="1622"/>
      <c r="AM14" s="1622"/>
      <c r="AN14" s="1622"/>
      <c r="AO14" s="1622"/>
      <c r="AP14" s="1622"/>
      <c r="AQ14" s="1622"/>
      <c r="AR14" s="1622"/>
      <c r="AS14" s="1622"/>
      <c r="AT14" s="1622"/>
      <c r="AU14" s="1622"/>
      <c r="AV14" s="1622"/>
      <c r="AW14" s="1622"/>
      <c r="AX14" s="1622"/>
      <c r="AY14" s="1622"/>
      <c r="AZ14" s="1622"/>
      <c r="BA14" s="1622"/>
      <c r="BB14" s="1622"/>
      <c r="BC14" s="1622"/>
      <c r="BD14" s="1622"/>
      <c r="BE14" s="1622"/>
      <c r="BF14" s="1622"/>
      <c r="BG14" s="1622"/>
      <c r="BH14" s="1623"/>
    </row>
    <row r="15" spans="1:60" s="187" customFormat="1" ht="25.2" x14ac:dyDescent="0.35">
      <c r="A15" s="188" t="s">
        <v>26</v>
      </c>
      <c r="B15" s="189">
        <f>B16+B17</f>
        <v>11921.014810000001</v>
      </c>
      <c r="C15" s="189">
        <f t="shared" ref="C15:E15" si="8">C16+C17</f>
        <v>11921.014810000001</v>
      </c>
      <c r="D15" s="189">
        <f>D16+D17</f>
        <v>11921.014810000001</v>
      </c>
      <c r="E15" s="189">
        <f t="shared" si="8"/>
        <v>11921.01424</v>
      </c>
      <c r="F15" s="193">
        <f>E15/B15*100</f>
        <v>99.999995218527872</v>
      </c>
      <c r="G15" s="193">
        <f>E15/C15*100</f>
        <v>99.999995218527872</v>
      </c>
      <c r="H15" s="189">
        <f>H16+H17</f>
        <v>0</v>
      </c>
      <c r="I15" s="189">
        <f t="shared" ref="I15:AE15" si="9">I16+I17</f>
        <v>0</v>
      </c>
      <c r="J15" s="189">
        <f t="shared" si="9"/>
        <v>56.92503</v>
      </c>
      <c r="K15" s="189">
        <f t="shared" si="9"/>
        <v>0</v>
      </c>
      <c r="L15" s="189">
        <f t="shared" si="9"/>
        <v>0</v>
      </c>
      <c r="M15" s="189">
        <f t="shared" si="9"/>
        <v>56.92503</v>
      </c>
      <c r="N15" s="189">
        <f t="shared" si="9"/>
        <v>163.9</v>
      </c>
      <c r="O15" s="1313">
        <f t="shared" si="9"/>
        <v>0</v>
      </c>
      <c r="P15" s="189">
        <f t="shared" si="9"/>
        <v>0</v>
      </c>
      <c r="Q15" s="189">
        <f t="shared" si="9"/>
        <v>0</v>
      </c>
      <c r="R15" s="189">
        <f t="shared" si="9"/>
        <v>4155.2094699999998</v>
      </c>
      <c r="S15" s="189">
        <f t="shared" si="9"/>
        <v>4087.6596399999999</v>
      </c>
      <c r="T15" s="189">
        <f t="shared" si="9"/>
        <v>3608.1621299999997</v>
      </c>
      <c r="U15" s="189">
        <f t="shared" si="9"/>
        <v>3812.7195700000002</v>
      </c>
      <c r="V15" s="189">
        <f t="shared" si="9"/>
        <v>3936.8181800000002</v>
      </c>
      <c r="W15" s="189">
        <f t="shared" si="9"/>
        <v>3963.71</v>
      </c>
      <c r="X15" s="189">
        <f t="shared" si="9"/>
        <v>0</v>
      </c>
      <c r="Y15" s="189">
        <f t="shared" si="9"/>
        <v>0</v>
      </c>
      <c r="Z15" s="189">
        <f t="shared" si="9"/>
        <v>0</v>
      </c>
      <c r="AA15" s="189">
        <f t="shared" si="9"/>
        <v>0</v>
      </c>
      <c r="AB15" s="189">
        <f t="shared" si="9"/>
        <v>0</v>
      </c>
      <c r="AC15" s="189">
        <f t="shared" si="9"/>
        <v>0</v>
      </c>
      <c r="AD15" s="189">
        <f t="shared" si="9"/>
        <v>0</v>
      </c>
      <c r="AE15" s="189">
        <f t="shared" si="9"/>
        <v>0</v>
      </c>
      <c r="AF15" s="189"/>
      <c r="AG15" s="984">
        <f>E15-C15</f>
        <v>-5.7000000015250407E-4</v>
      </c>
    </row>
    <row r="16" spans="1:60" s="187" customFormat="1" ht="187.5" customHeight="1" x14ac:dyDescent="0.35">
      <c r="A16" s="190" t="s">
        <v>93</v>
      </c>
      <c r="B16" s="193">
        <f>H16+J16+L16+N16+P16+R16+T16+V16+X16+Z16+AB16+AD16</f>
        <v>6000.6277499999997</v>
      </c>
      <c r="C16" s="193">
        <f>H16+J16+L16+N16+P16+R16+T16+V16+X16+Z16+AB16+AD16</f>
        <v>6000.6277499999997</v>
      </c>
      <c r="D16" s="994">
        <v>6000.6277499999997</v>
      </c>
      <c r="E16" s="193">
        <f>I16+K16+M16+O16+Q16+S16+U16+W16+Y16+AA16+AC16+AE16</f>
        <v>6000.6295700000001</v>
      </c>
      <c r="F16" s="193">
        <f>E16/B16*100</f>
        <v>100.00003033016004</v>
      </c>
      <c r="G16" s="193">
        <f>E16/C16*100</f>
        <v>100.00003033016004</v>
      </c>
      <c r="H16" s="25"/>
      <c r="I16" s="25"/>
      <c r="J16" s="25"/>
      <c r="K16" s="25"/>
      <c r="L16" s="25"/>
      <c r="M16" s="25"/>
      <c r="N16" s="25"/>
      <c r="O16" s="25"/>
      <c r="P16" s="25"/>
      <c r="Q16" s="25"/>
      <c r="R16" s="25"/>
      <c r="S16" s="25"/>
      <c r="T16" s="25">
        <v>2063.8095699999999</v>
      </c>
      <c r="U16" s="25">
        <v>2063.8095699999999</v>
      </c>
      <c r="V16" s="25">
        <v>3936.8181800000002</v>
      </c>
      <c r="W16" s="25">
        <v>3936.82</v>
      </c>
      <c r="X16" s="25">
        <v>0</v>
      </c>
      <c r="Y16" s="25"/>
      <c r="Z16" s="25"/>
      <c r="AA16" s="25"/>
      <c r="AB16" s="25"/>
      <c r="AC16" s="25"/>
      <c r="AD16" s="25"/>
      <c r="AE16" s="209"/>
      <c r="AF16" s="992"/>
      <c r="AG16" s="984">
        <f t="shared" ref="AG16:AG17" si="10">E16-C16</f>
        <v>1.8200000004071626E-3</v>
      </c>
    </row>
    <row r="17" spans="1:60" s="187" customFormat="1" ht="25.2" x14ac:dyDescent="0.35">
      <c r="A17" s="192" t="s">
        <v>28</v>
      </c>
      <c r="B17" s="193">
        <f>H17+J17+L17+N17+P17+R17+T17+V17+X17+Z17+AB17+AD17</f>
        <v>5920.38706</v>
      </c>
      <c r="C17" s="193">
        <f>H17+J17+L17+N17+P17+R17+T17+V17+X17+Z17+AB17+AD17</f>
        <v>5920.38706</v>
      </c>
      <c r="D17" s="193">
        <f>C17</f>
        <v>5920.38706</v>
      </c>
      <c r="E17" s="193">
        <f>I17+K17+M17+O17+Q17+S17+U17+W17+Y17+AA17+AC17+AE17</f>
        <v>5920.3846700000004</v>
      </c>
      <c r="F17" s="193">
        <f>E17/B17*100</f>
        <v>99.999959631017774</v>
      </c>
      <c r="G17" s="193">
        <f>E17/C17*100</f>
        <v>99.999959631017774</v>
      </c>
      <c r="H17" s="25"/>
      <c r="I17" s="25"/>
      <c r="J17" s="25">
        <v>56.92503</v>
      </c>
      <c r="K17" s="25"/>
      <c r="L17" s="25"/>
      <c r="M17" s="25">
        <v>56.92503</v>
      </c>
      <c r="N17" s="25">
        <v>163.9</v>
      </c>
      <c r="O17" s="25"/>
      <c r="P17" s="25"/>
      <c r="Q17" s="25"/>
      <c r="R17" s="25">
        <v>4155.2094699999998</v>
      </c>
      <c r="S17" s="25">
        <v>4087.6596399999999</v>
      </c>
      <c r="T17" s="25">
        <v>1544.35256</v>
      </c>
      <c r="U17" s="25">
        <v>1748.91</v>
      </c>
      <c r="V17" s="25"/>
      <c r="W17" s="25">
        <v>26.89</v>
      </c>
      <c r="X17" s="25"/>
      <c r="Y17" s="25"/>
      <c r="Z17" s="25"/>
      <c r="AA17" s="25"/>
      <c r="AB17" s="25"/>
      <c r="AC17" s="25"/>
      <c r="AD17" s="25"/>
      <c r="AE17" s="209"/>
      <c r="AF17" s="208"/>
      <c r="AG17" s="984">
        <f t="shared" si="10"/>
        <v>-2.389999999650172E-3</v>
      </c>
    </row>
    <row r="18" spans="1:60" s="187" customFormat="1" ht="28.5" customHeight="1" x14ac:dyDescent="0.3">
      <c r="A18" s="1621" t="s">
        <v>201</v>
      </c>
      <c r="B18" s="1622"/>
      <c r="C18" s="1622"/>
      <c r="D18" s="1622"/>
      <c r="E18" s="1622"/>
      <c r="F18" s="1622"/>
      <c r="G18" s="1622"/>
      <c r="H18" s="1622"/>
      <c r="I18" s="1622"/>
      <c r="J18" s="1622"/>
      <c r="K18" s="1622"/>
      <c r="L18" s="1622"/>
      <c r="M18" s="1622"/>
      <c r="N18" s="1622"/>
      <c r="O18" s="1622"/>
      <c r="P18" s="1622"/>
      <c r="Q18" s="1622"/>
      <c r="R18" s="1622"/>
      <c r="S18" s="1622"/>
      <c r="T18" s="1622"/>
      <c r="U18" s="1622"/>
      <c r="V18" s="1622"/>
      <c r="W18" s="1622"/>
      <c r="X18" s="1622"/>
      <c r="Y18" s="1622"/>
      <c r="Z18" s="1622"/>
      <c r="AA18" s="1622"/>
      <c r="AB18" s="1622"/>
      <c r="AC18" s="1622"/>
      <c r="AD18" s="1623"/>
      <c r="AE18" s="985"/>
      <c r="AF18" s="985"/>
    </row>
    <row r="19" spans="1:60" s="187" customFormat="1" ht="25.2" x14ac:dyDescent="0.35">
      <c r="A19" s="188" t="s">
        <v>26</v>
      </c>
      <c r="B19" s="189">
        <f>B20+B21</f>
        <v>2573.7802799999999</v>
      </c>
      <c r="C19" s="189">
        <f>C20+C21</f>
        <v>2573.7802799999999</v>
      </c>
      <c r="D19" s="189">
        <f>D20+D21</f>
        <v>2573.7802799999999</v>
      </c>
      <c r="E19" s="189">
        <f t="shared" ref="E19" si="11">E20+E21</f>
        <v>2573.75144</v>
      </c>
      <c r="F19" s="193">
        <f>E19/B19*100</f>
        <v>99.998879469229593</v>
      </c>
      <c r="G19" s="193">
        <f>E19/C19*100</f>
        <v>99.998879469229593</v>
      </c>
      <c r="H19" s="189">
        <f>H20+H21</f>
        <v>0</v>
      </c>
      <c r="I19" s="189">
        <f t="shared" ref="I19:AD19" si="12">I20+I21</f>
        <v>0</v>
      </c>
      <c r="J19" s="189">
        <f t="shared" si="12"/>
        <v>360.10068000000001</v>
      </c>
      <c r="K19" s="189">
        <f t="shared" si="12"/>
        <v>359.75835000000001</v>
      </c>
      <c r="L19" s="189">
        <f t="shared" si="12"/>
        <v>523.73874000000001</v>
      </c>
      <c r="M19" s="189">
        <f t="shared" si="12"/>
        <v>394.60674</v>
      </c>
      <c r="N19" s="189">
        <f t="shared" si="12"/>
        <v>374.87635999999998</v>
      </c>
      <c r="O19" s="189">
        <f t="shared" si="12"/>
        <v>374.87635</v>
      </c>
      <c r="P19" s="189">
        <f t="shared" si="12"/>
        <v>339.17500000000001</v>
      </c>
      <c r="Q19" s="189">
        <f t="shared" si="12"/>
        <v>377.03000000000003</v>
      </c>
      <c r="R19" s="189">
        <f t="shared" si="12"/>
        <v>50.825000000000003</v>
      </c>
      <c r="S19" s="189">
        <f t="shared" si="12"/>
        <v>0</v>
      </c>
      <c r="T19" s="189">
        <f t="shared" si="12"/>
        <v>0</v>
      </c>
      <c r="U19" s="189">
        <f t="shared" si="12"/>
        <v>0</v>
      </c>
      <c r="V19" s="189">
        <f t="shared" si="12"/>
        <v>0</v>
      </c>
      <c r="W19" s="189">
        <f t="shared" si="12"/>
        <v>0</v>
      </c>
      <c r="X19" s="189">
        <f t="shared" si="12"/>
        <v>342.25378999999998</v>
      </c>
      <c r="Y19" s="189">
        <f t="shared" si="12"/>
        <v>355.15</v>
      </c>
      <c r="Z19" s="189">
        <f t="shared" si="12"/>
        <v>222.81071</v>
      </c>
      <c r="AA19" s="189">
        <f t="shared" si="12"/>
        <v>172.7</v>
      </c>
      <c r="AB19" s="189">
        <f t="shared" si="12"/>
        <v>360</v>
      </c>
      <c r="AC19" s="189">
        <f t="shared" si="12"/>
        <v>359.59</v>
      </c>
      <c r="AD19" s="189">
        <f t="shared" si="12"/>
        <v>0</v>
      </c>
      <c r="AE19" s="189">
        <f>AE20+AE21</f>
        <v>180.04</v>
      </c>
      <c r="AF19" s="986"/>
      <c r="AG19" s="984">
        <f>E19-C19</f>
        <v>-2.8839999999945576E-2</v>
      </c>
    </row>
    <row r="20" spans="1:60" s="187" customFormat="1" ht="153.75" customHeight="1" x14ac:dyDescent="0.35">
      <c r="A20" s="190" t="s">
        <v>93</v>
      </c>
      <c r="B20" s="193">
        <f>H20+J20+L20+N20+P20+R20+T20+V20+X20+Z20+AB20+AD20</f>
        <v>1300</v>
      </c>
      <c r="C20" s="193">
        <f>H20+J20+L20+N20+P20+R20+T20+V20+X20+Z20+AB20+AD20</f>
        <v>1300</v>
      </c>
      <c r="D20" s="994">
        <v>1300</v>
      </c>
      <c r="E20" s="193">
        <f>I20+K20+M20+O20+Q20+S20+U20+W20+Y20+AA20+AC20+AE20</f>
        <v>1300</v>
      </c>
      <c r="F20" s="193">
        <f>E20/B20*100</f>
        <v>100</v>
      </c>
      <c r="G20" s="193">
        <f>E20/C20*100</f>
        <v>100</v>
      </c>
      <c r="H20" s="25"/>
      <c r="I20" s="25"/>
      <c r="J20" s="25"/>
      <c r="K20" s="25"/>
      <c r="L20" s="25">
        <v>180</v>
      </c>
      <c r="M20" s="25">
        <v>180</v>
      </c>
      <c r="N20" s="25">
        <v>50.825000000000003</v>
      </c>
      <c r="O20" s="25">
        <v>50.825000000000003</v>
      </c>
      <c r="P20" s="25">
        <v>339.17500000000001</v>
      </c>
      <c r="Q20" s="25">
        <v>339.17</v>
      </c>
      <c r="R20" s="25">
        <v>50.825000000000003</v>
      </c>
      <c r="S20" s="25">
        <v>50.825000000000003</v>
      </c>
      <c r="T20" s="25"/>
      <c r="U20" s="25"/>
      <c r="V20" s="25"/>
      <c r="W20" s="25"/>
      <c r="X20" s="25">
        <v>139.17500000000001</v>
      </c>
      <c r="Y20" s="25">
        <v>139.18</v>
      </c>
      <c r="Z20" s="25">
        <v>180</v>
      </c>
      <c r="AA20" s="25"/>
      <c r="AB20" s="25">
        <v>360</v>
      </c>
      <c r="AC20" s="25">
        <v>360</v>
      </c>
      <c r="AD20" s="25">
        <v>0</v>
      </c>
      <c r="AE20" s="25">
        <v>180</v>
      </c>
      <c r="AF20" s="992"/>
      <c r="AG20" s="984">
        <f>E20-C20</f>
        <v>0</v>
      </c>
    </row>
    <row r="21" spans="1:60" s="187" customFormat="1" ht="25.2" x14ac:dyDescent="0.35">
      <c r="A21" s="192" t="s">
        <v>28</v>
      </c>
      <c r="B21" s="193">
        <f>H21+J21+L21+N21+P21+R21+T21+V21+X21+Z21+AB21+AD21</f>
        <v>1273.7802799999999</v>
      </c>
      <c r="C21" s="193">
        <f>H21+J21+L21+N21+P21+R21+T21+V21+X21+Z21+AB21+AD21</f>
        <v>1273.7802799999999</v>
      </c>
      <c r="D21" s="193">
        <f>C21</f>
        <v>1273.7802799999999</v>
      </c>
      <c r="E21" s="193">
        <f>I21+K21+M21+O21+Q21+S21+U21+W21+Y21+AA21+AC21+AE21</f>
        <v>1273.7514399999998</v>
      </c>
      <c r="F21" s="193">
        <f>E21/B21*100</f>
        <v>99.997735873254356</v>
      </c>
      <c r="G21" s="193">
        <f>E21/C21*100</f>
        <v>99.997735873254356</v>
      </c>
      <c r="H21" s="25"/>
      <c r="I21" s="25"/>
      <c r="J21" s="25">
        <v>360.10068000000001</v>
      </c>
      <c r="K21" s="25">
        <f>359.75835</f>
        <v>359.75835000000001</v>
      </c>
      <c r="L21" s="25">
        <v>343.73874000000001</v>
      </c>
      <c r="M21" s="25">
        <v>214.60674</v>
      </c>
      <c r="N21" s="25">
        <v>324.05135999999999</v>
      </c>
      <c r="O21" s="25">
        <v>324.05135000000001</v>
      </c>
      <c r="P21" s="25"/>
      <c r="Q21" s="25">
        <v>37.86</v>
      </c>
      <c r="R21" s="25"/>
      <c r="S21" s="25">
        <v>-50.825000000000003</v>
      </c>
      <c r="T21" s="25"/>
      <c r="U21" s="25"/>
      <c r="V21" s="25"/>
      <c r="W21" s="25"/>
      <c r="X21" s="25">
        <v>203.07879</v>
      </c>
      <c r="Y21" s="25">
        <v>215.97</v>
      </c>
      <c r="Z21" s="25">
        <v>42.81071</v>
      </c>
      <c r="AA21" s="25">
        <v>172.7</v>
      </c>
      <c r="AB21" s="25"/>
      <c r="AC21" s="25">
        <v>-0.41</v>
      </c>
      <c r="AD21" s="25"/>
      <c r="AE21" s="25">
        <v>0.04</v>
      </c>
      <c r="AF21" s="208"/>
      <c r="AG21" s="984">
        <f>E21-C21</f>
        <v>-2.884000000017295E-2</v>
      </c>
      <c r="AJ21" s="1252">
        <f>B15+B19+B23</f>
        <v>16178.562759999999</v>
      </c>
      <c r="AK21" s="1252">
        <f t="shared" ref="AK21:AM21" si="13">C15+C19+C23</f>
        <v>16178.562759999999</v>
      </c>
      <c r="AL21" s="1252">
        <f t="shared" si="13"/>
        <v>16178.562759999999</v>
      </c>
      <c r="AM21" s="1252">
        <f t="shared" si="13"/>
        <v>16178.539420000001</v>
      </c>
      <c r="AN21" s="1252"/>
      <c r="AO21" s="1252"/>
      <c r="AP21" s="1252"/>
      <c r="AQ21" s="1252"/>
      <c r="AR21" s="1252"/>
      <c r="AS21" s="1252"/>
      <c r="AT21" s="1252"/>
      <c r="AU21" s="1252"/>
      <c r="AV21" s="1252"/>
      <c r="AW21" s="1252"/>
      <c r="AX21" s="1252"/>
      <c r="AY21" s="1252"/>
      <c r="AZ21" s="1252"/>
      <c r="BA21" s="1252"/>
      <c r="BB21" s="1252"/>
      <c r="BC21" s="1252"/>
      <c r="BD21" s="1252"/>
      <c r="BE21" s="1252"/>
      <c r="BF21" s="1252"/>
      <c r="BG21" s="1252"/>
      <c r="BH21" s="1252"/>
    </row>
    <row r="22" spans="1:60" s="187" customFormat="1" ht="29.25" customHeight="1" x14ac:dyDescent="0.3">
      <c r="A22" s="1621" t="s">
        <v>202</v>
      </c>
      <c r="B22" s="1622"/>
      <c r="C22" s="1622"/>
      <c r="D22" s="1622"/>
      <c r="E22" s="1622"/>
      <c r="F22" s="1622"/>
      <c r="G22" s="1622"/>
      <c r="H22" s="1622"/>
      <c r="I22" s="1622"/>
      <c r="J22" s="1622"/>
      <c r="K22" s="1622"/>
      <c r="L22" s="1622"/>
      <c r="M22" s="1622"/>
      <c r="N22" s="1622"/>
      <c r="O22" s="1622"/>
      <c r="P22" s="1622"/>
      <c r="Q22" s="1622"/>
      <c r="R22" s="1622"/>
      <c r="S22" s="1622"/>
      <c r="T22" s="1622"/>
      <c r="U22" s="1622"/>
      <c r="V22" s="1622"/>
      <c r="W22" s="1622"/>
      <c r="X22" s="1622"/>
      <c r="Y22" s="1622"/>
      <c r="Z22" s="1622"/>
      <c r="AA22" s="1622"/>
      <c r="AB22" s="1622"/>
      <c r="AC22" s="1622"/>
      <c r="AD22" s="1623"/>
      <c r="AE22" s="985"/>
      <c r="AF22" s="985"/>
      <c r="AJ22" s="1252">
        <f>B16+B20</f>
        <v>7300.6277499999997</v>
      </c>
      <c r="AK22" s="1252">
        <f>C16+C20</f>
        <v>7300.6277499999997</v>
      </c>
      <c r="AL22" s="1252">
        <f t="shared" ref="AL22:AM22" si="14">D16+D20</f>
        <v>7300.6277499999997</v>
      </c>
      <c r="AM22" s="1252">
        <f t="shared" si="14"/>
        <v>7300.6295700000001</v>
      </c>
      <c r="AN22" s="1252"/>
      <c r="AO22" s="1252"/>
      <c r="AP22" s="1252"/>
      <c r="AQ22" s="1252"/>
      <c r="AR22" s="1252"/>
      <c r="AS22" s="1252"/>
      <c r="AT22" s="1252"/>
      <c r="AU22" s="1252"/>
      <c r="AV22" s="1252"/>
      <c r="AW22" s="1252"/>
      <c r="AX22" s="1252"/>
      <c r="AY22" s="1252"/>
      <c r="AZ22" s="1252"/>
      <c r="BA22" s="1252"/>
      <c r="BB22" s="1252"/>
      <c r="BC22" s="1252"/>
      <c r="BD22" s="1252"/>
      <c r="BE22" s="1252"/>
      <c r="BF22" s="1252"/>
      <c r="BG22" s="1252"/>
      <c r="BH22" s="1252"/>
    </row>
    <row r="23" spans="1:60" s="187" customFormat="1" ht="25.2" x14ac:dyDescent="0.35">
      <c r="A23" s="188" t="s">
        <v>26</v>
      </c>
      <c r="B23" s="189">
        <f>B24</f>
        <v>1683.76767</v>
      </c>
      <c r="C23" s="189">
        <f>C24</f>
        <v>1683.76767</v>
      </c>
      <c r="D23" s="189">
        <f>D24</f>
        <v>1683.76767</v>
      </c>
      <c r="E23" s="189">
        <f>E24</f>
        <v>1683.7737400000001</v>
      </c>
      <c r="F23" s="193">
        <f>E23/B23*100</f>
        <v>100.00036050104228</v>
      </c>
      <c r="G23" s="193">
        <f>E23/C23*100</f>
        <v>100.00036050104228</v>
      </c>
      <c r="H23" s="189">
        <f>H24</f>
        <v>0</v>
      </c>
      <c r="I23" s="189"/>
      <c r="J23" s="189">
        <f>J24</f>
        <v>0</v>
      </c>
      <c r="K23" s="189"/>
      <c r="L23" s="189">
        <f t="shared" ref="L23:AD23" si="15">L24</f>
        <v>0</v>
      </c>
      <c r="M23" s="189"/>
      <c r="N23" s="189">
        <f t="shared" si="15"/>
        <v>46.44</v>
      </c>
      <c r="O23" s="189"/>
      <c r="P23" s="189">
        <f t="shared" si="15"/>
        <v>0</v>
      </c>
      <c r="Q23" s="189"/>
      <c r="R23" s="189">
        <f t="shared" si="15"/>
        <v>631.59477000000004</v>
      </c>
      <c r="S23" s="189"/>
      <c r="T23" s="189">
        <f t="shared" si="15"/>
        <v>555.28042000000005</v>
      </c>
      <c r="U23" s="189"/>
      <c r="V23" s="189">
        <f t="shared" si="15"/>
        <v>450.45247999999998</v>
      </c>
      <c r="W23" s="189"/>
      <c r="X23" s="189">
        <f t="shared" si="15"/>
        <v>0</v>
      </c>
      <c r="Y23" s="189"/>
      <c r="Z23" s="189">
        <f t="shared" si="15"/>
        <v>0</v>
      </c>
      <c r="AA23" s="189"/>
      <c r="AB23" s="189">
        <f t="shared" si="15"/>
        <v>0</v>
      </c>
      <c r="AC23" s="189"/>
      <c r="AD23" s="189">
        <f t="shared" si="15"/>
        <v>0</v>
      </c>
      <c r="AE23" s="189">
        <f>AE24+AE25</f>
        <v>0</v>
      </c>
      <c r="AF23" s="986"/>
      <c r="AG23" s="984">
        <f t="shared" ref="AG23:AG24" si="16">E23-C23</f>
        <v>6.0700000001361332E-3</v>
      </c>
      <c r="AJ23" s="1252">
        <f>B17+B21+B24</f>
        <v>8877.9350099999992</v>
      </c>
      <c r="AK23" s="1252">
        <f t="shared" ref="AK23:AM23" si="17">C17+C21+C24</f>
        <v>8877.9350099999992</v>
      </c>
      <c r="AL23" s="1252">
        <f t="shared" si="17"/>
        <v>8877.9350099999992</v>
      </c>
      <c r="AM23" s="1252">
        <f t="shared" si="17"/>
        <v>8877.90985</v>
      </c>
      <c r="AN23" s="1252"/>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row>
    <row r="24" spans="1:60" s="187" customFormat="1" ht="200.25" customHeight="1" x14ac:dyDescent="0.35">
      <c r="A24" s="192" t="s">
        <v>28</v>
      </c>
      <c r="B24" s="193">
        <f>H24+J24+L24+N24+P24+R24+T24+V24+X24+Z24+AB24+AD24</f>
        <v>1683.76767</v>
      </c>
      <c r="C24" s="193">
        <f>H24+J24+L24+N24+P24+R24+T24+V24+X24+Z24+AB24+AD24</f>
        <v>1683.76767</v>
      </c>
      <c r="D24" s="193">
        <f>C24</f>
        <v>1683.76767</v>
      </c>
      <c r="E24" s="193">
        <f>I24+K24+M24+O24+Q24+S24+U24+W24+Y24+AA24+AC24+AE24</f>
        <v>1683.7737400000001</v>
      </c>
      <c r="F24" s="193">
        <f>E24/B24*100</f>
        <v>100.00036050104228</v>
      </c>
      <c r="G24" s="193">
        <f>E24/C24*100</f>
        <v>100.00036050104228</v>
      </c>
      <c r="H24" s="25"/>
      <c r="I24" s="25"/>
      <c r="J24" s="25"/>
      <c r="K24" s="25"/>
      <c r="L24" s="25"/>
      <c r="M24" s="25"/>
      <c r="N24" s="25">
        <v>46.44</v>
      </c>
      <c r="O24" s="25"/>
      <c r="P24" s="25"/>
      <c r="Q24" s="25"/>
      <c r="R24" s="25">
        <v>631.59477000000004</v>
      </c>
      <c r="S24" s="25">
        <v>600.28373999999997</v>
      </c>
      <c r="T24" s="25">
        <v>555.28042000000005</v>
      </c>
      <c r="U24" s="25">
        <v>567.24</v>
      </c>
      <c r="V24" s="25">
        <v>450.45247999999998</v>
      </c>
      <c r="W24" s="25">
        <v>516.25</v>
      </c>
      <c r="X24" s="25"/>
      <c r="Y24" s="25"/>
      <c r="Z24" s="25"/>
      <c r="AA24" s="25"/>
      <c r="AB24" s="25"/>
      <c r="AC24" s="25"/>
      <c r="AD24" s="25"/>
      <c r="AE24" s="208"/>
      <c r="AF24" s="992"/>
      <c r="AG24" s="984">
        <f t="shared" si="16"/>
        <v>6.0700000001361332E-3</v>
      </c>
    </row>
    <row r="25" spans="1:60" s="187" customFormat="1" ht="34.5" customHeight="1" x14ac:dyDescent="0.3">
      <c r="A25" s="1621" t="s">
        <v>203</v>
      </c>
      <c r="B25" s="1622"/>
      <c r="C25" s="1622"/>
      <c r="D25" s="1622"/>
      <c r="E25" s="1622"/>
      <c r="F25" s="1622"/>
      <c r="G25" s="1622"/>
      <c r="H25" s="1622"/>
      <c r="I25" s="1622"/>
      <c r="J25" s="1622"/>
      <c r="K25" s="1622"/>
      <c r="L25" s="1622"/>
      <c r="M25" s="1622"/>
      <c r="N25" s="1622"/>
      <c r="O25" s="1622"/>
      <c r="P25" s="1622"/>
      <c r="Q25" s="1622"/>
      <c r="R25" s="1622"/>
      <c r="S25" s="1622"/>
      <c r="T25" s="1622"/>
      <c r="U25" s="1622"/>
      <c r="V25" s="1622"/>
      <c r="W25" s="1622"/>
      <c r="X25" s="1622"/>
      <c r="Y25" s="1622"/>
      <c r="Z25" s="1622"/>
      <c r="AA25" s="1622"/>
      <c r="AB25" s="1622"/>
      <c r="AC25" s="1622"/>
      <c r="AD25" s="1623"/>
      <c r="AE25" s="985"/>
      <c r="AF25" s="985"/>
      <c r="AJ25" s="1252"/>
      <c r="AK25" s="1252"/>
      <c r="AL25" s="1252"/>
      <c r="AM25" s="1252"/>
      <c r="AN25" s="1252"/>
      <c r="AO25" s="1252"/>
      <c r="AP25" s="1252"/>
      <c r="AQ25" s="1252"/>
      <c r="AR25" s="1252"/>
      <c r="AS25" s="1252"/>
      <c r="AT25" s="1252"/>
      <c r="AU25" s="1252"/>
      <c r="AV25" s="1252"/>
    </row>
    <row r="26" spans="1:60" s="187" customFormat="1" ht="25.2" x14ac:dyDescent="0.35">
      <c r="A26" s="188" t="s">
        <v>26</v>
      </c>
      <c r="B26" s="189">
        <f>B27+B28</f>
        <v>2503.6722499999996</v>
      </c>
      <c r="C26" s="189">
        <f t="shared" ref="C26:E26" si="18">C27+C28</f>
        <v>2503.6722499999996</v>
      </c>
      <c r="D26" s="189">
        <f>D27+D28</f>
        <v>2442.4771600000004</v>
      </c>
      <c r="E26" s="189">
        <f t="shared" si="18"/>
        <v>2442.5012999999999</v>
      </c>
      <c r="F26" s="193">
        <f t="shared" ref="F26:F31" si="19">E26/B26*100</f>
        <v>97.556750888619717</v>
      </c>
      <c r="G26" s="193">
        <f t="shared" ref="G26:G31" si="20">E26/C26*100</f>
        <v>97.556750888619717</v>
      </c>
      <c r="H26" s="189">
        <f>H27+H28</f>
        <v>20</v>
      </c>
      <c r="I26" s="189">
        <f t="shared" ref="I26:AE26" si="21">I27+I28</f>
        <v>12.38</v>
      </c>
      <c r="J26" s="189">
        <f t="shared" si="21"/>
        <v>139.41619</v>
      </c>
      <c r="K26" s="189">
        <f t="shared" si="21"/>
        <v>84.37</v>
      </c>
      <c r="L26" s="189">
        <f t="shared" si="21"/>
        <v>106.62287000000001</v>
      </c>
      <c r="M26" s="189">
        <f t="shared" si="21"/>
        <v>74.885619999999989</v>
      </c>
      <c r="N26" s="189">
        <f t="shared" si="21"/>
        <v>313.07177000000001</v>
      </c>
      <c r="O26" s="189">
        <f t="shared" si="21"/>
        <v>75.06</v>
      </c>
      <c r="P26" s="189">
        <f t="shared" si="21"/>
        <v>285.19007999999997</v>
      </c>
      <c r="Q26" s="189">
        <f t="shared" si="21"/>
        <v>135.68781999999999</v>
      </c>
      <c r="R26" s="189">
        <f t="shared" si="21"/>
        <v>996.61277999999993</v>
      </c>
      <c r="S26" s="189">
        <f t="shared" si="21"/>
        <v>218.74453</v>
      </c>
      <c r="T26" s="189">
        <f t="shared" si="21"/>
        <v>269.11322999999999</v>
      </c>
      <c r="U26" s="189">
        <f t="shared" si="21"/>
        <v>344.00229000000002</v>
      </c>
      <c r="V26" s="189">
        <f t="shared" si="21"/>
        <v>219.00586000000001</v>
      </c>
      <c r="W26" s="189">
        <f t="shared" si="21"/>
        <v>569.47557000000006</v>
      </c>
      <c r="X26" s="189">
        <f t="shared" si="21"/>
        <v>44.06026</v>
      </c>
      <c r="Y26" s="189">
        <f t="shared" si="21"/>
        <v>291.11369000000002</v>
      </c>
      <c r="Z26" s="189">
        <f t="shared" si="21"/>
        <v>31.190690000000004</v>
      </c>
      <c r="AA26" s="189">
        <f t="shared" si="21"/>
        <v>416.90999999999997</v>
      </c>
      <c r="AB26" s="189">
        <f t="shared" si="21"/>
        <v>28.568359999999998</v>
      </c>
      <c r="AC26" s="189">
        <f t="shared" si="21"/>
        <v>150.38177999999996</v>
      </c>
      <c r="AD26" s="189">
        <f t="shared" si="21"/>
        <v>50.820160000000001</v>
      </c>
      <c r="AE26" s="189">
        <f t="shared" si="21"/>
        <v>69.490000000000009</v>
      </c>
      <c r="AF26" s="986"/>
      <c r="AG26" s="996">
        <f>E26-C26</f>
        <v>-61.170949999999721</v>
      </c>
      <c r="AH26" s="997">
        <f>E26-D26</f>
        <v>2.4139999999533757E-2</v>
      </c>
    </row>
    <row r="27" spans="1:60" s="187" customFormat="1" ht="36" x14ac:dyDescent="0.35">
      <c r="A27" s="190" t="s">
        <v>93</v>
      </c>
      <c r="B27" s="193">
        <f>H27+J27+L27+N27+P27+R27+T27+V27+X27+Z27+AB27+AD27</f>
        <v>1155.1722499999998</v>
      </c>
      <c r="C27" s="193">
        <f>H27+J27+L27+N27+P27+R27+T27+V27+X27+Z27+AB27+AD27</f>
        <v>1155.1722499999998</v>
      </c>
      <c r="D27" s="994">
        <v>1137.0999999999999</v>
      </c>
      <c r="E27" s="193">
        <f>I27+K27+M27+O27+Q27+S27+U27+W27+Y27+AA27+AC27+AE27</f>
        <v>1137.1241399999999</v>
      </c>
      <c r="F27" s="193">
        <f t="shared" si="19"/>
        <v>98.437626076976841</v>
      </c>
      <c r="G27" s="193">
        <f t="shared" si="20"/>
        <v>98.437626076976841</v>
      </c>
      <c r="H27" s="25"/>
      <c r="I27" s="25"/>
      <c r="J27" s="25">
        <f>29809.3/1000</f>
        <v>29.8093</v>
      </c>
      <c r="K27" s="25"/>
      <c r="L27" s="25">
        <v>56.485349999999997</v>
      </c>
      <c r="M27" s="25">
        <v>80.005619999999993</v>
      </c>
      <c r="N27" s="25">
        <f>151.77985</f>
        <v>151.77985000000001</v>
      </c>
      <c r="O27" s="25">
        <v>41.18</v>
      </c>
      <c r="P27" s="25">
        <f>142.96098</f>
        <v>142.96098000000001</v>
      </c>
      <c r="Q27" s="25">
        <f>38.83+15.68873</f>
        <v>54.518729999999998</v>
      </c>
      <c r="R27" s="25">
        <f>426.84236</f>
        <v>426.84235999999999</v>
      </c>
      <c r="S27" s="25">
        <f>45.18+60.17453</f>
        <v>105.35453</v>
      </c>
      <c r="T27" s="25">
        <v>33.93656</v>
      </c>
      <c r="U27" s="25">
        <f>43.15+119.15962</f>
        <v>162.30962</v>
      </c>
      <c r="V27" s="25">
        <v>188.49589</v>
      </c>
      <c r="W27" s="25">
        <f>17.65+206.8951</f>
        <v>224.54510000000002</v>
      </c>
      <c r="X27" s="25">
        <v>16.568359999999998</v>
      </c>
      <c r="Y27" s="25">
        <f>108.84054</f>
        <v>108.84054</v>
      </c>
      <c r="Z27" s="25">
        <v>28.905080000000002</v>
      </c>
      <c r="AA27" s="25">
        <f>17.65</f>
        <v>17.649999999999999</v>
      </c>
      <c r="AB27" s="25">
        <v>28.568359999999998</v>
      </c>
      <c r="AC27" s="25">
        <f>39.03+250.62</f>
        <v>289.64999999999998</v>
      </c>
      <c r="AD27" s="25">
        <v>50.820160000000001</v>
      </c>
      <c r="AE27" s="210">
        <f>53.05+0.02</f>
        <v>53.07</v>
      </c>
      <c r="AF27" s="1624" t="s">
        <v>825</v>
      </c>
      <c r="AG27" s="996">
        <f>E27-C27</f>
        <v>-18.048109999999951</v>
      </c>
      <c r="AH27" s="998">
        <f>E27-D27</f>
        <v>2.4139999999988504E-2</v>
      </c>
    </row>
    <row r="28" spans="1:60" s="187" customFormat="1" ht="396" customHeight="1" x14ac:dyDescent="0.35">
      <c r="A28" s="192" t="s">
        <v>28</v>
      </c>
      <c r="B28" s="193">
        <f>H28+J28+L28+N28+P28+R28+T28+V28+X28+Z28+AB28+AD28</f>
        <v>1348.5</v>
      </c>
      <c r="C28" s="193">
        <f>H28+J28+L28+N28+P28+R28+T28+V28+X28+Z28+AB28+AD28</f>
        <v>1348.5</v>
      </c>
      <c r="D28" s="193">
        <f>E28</f>
        <v>1305.3771600000002</v>
      </c>
      <c r="E28" s="193">
        <f>I28+K28+M28+O28+Q28+S28+U28+W28+Y28+AA28+AC28+AE28</f>
        <v>1305.3771600000002</v>
      </c>
      <c r="F28" s="193">
        <f t="shared" si="19"/>
        <v>96.802162402669651</v>
      </c>
      <c r="G28" s="193">
        <f t="shared" si="20"/>
        <v>96.802162402669651</v>
      </c>
      <c r="H28" s="25">
        <v>20</v>
      </c>
      <c r="I28" s="25">
        <v>12.38</v>
      </c>
      <c r="J28" s="25">
        <f>109606.89/1000</f>
        <v>109.60688999999999</v>
      </c>
      <c r="K28" s="25">
        <f>84.37</f>
        <v>84.37</v>
      </c>
      <c r="L28" s="25">
        <v>50.137520000000002</v>
      </c>
      <c r="M28" s="25">
        <v>-5.12</v>
      </c>
      <c r="N28" s="25">
        <f>161.29192</f>
        <v>161.29192</v>
      </c>
      <c r="O28" s="25">
        <f>33.88</f>
        <v>33.880000000000003</v>
      </c>
      <c r="P28" s="25">
        <v>142.22909999999999</v>
      </c>
      <c r="Q28" s="25">
        <f>42.4+38.76909</f>
        <v>81.169089999999997</v>
      </c>
      <c r="R28" s="25">
        <v>569.77041999999994</v>
      </c>
      <c r="S28" s="25">
        <f>86.89+26.5</f>
        <v>113.39</v>
      </c>
      <c r="T28" s="25">
        <v>235.17667</v>
      </c>
      <c r="U28" s="25">
        <f>37.93+143.76267</f>
        <v>181.69267000000002</v>
      </c>
      <c r="V28" s="25">
        <v>30.509969999999999</v>
      </c>
      <c r="W28" s="25">
        <f>-8.26+353.19047</f>
        <v>344.93047000000001</v>
      </c>
      <c r="X28" s="25">
        <v>27.491900000000001</v>
      </c>
      <c r="Y28" s="25">
        <f>176.25315+6.02</f>
        <v>182.27315000000002</v>
      </c>
      <c r="Z28" s="25">
        <v>2.2856100000000001</v>
      </c>
      <c r="AA28" s="25">
        <f>25.89+373.37</f>
        <v>399.26</v>
      </c>
      <c r="AB28" s="25"/>
      <c r="AC28" s="25">
        <f>32.5-171.76822</f>
        <v>-139.26822000000001</v>
      </c>
      <c r="AD28" s="25"/>
      <c r="AE28" s="210">
        <f>7.08+9.34</f>
        <v>16.420000000000002</v>
      </c>
      <c r="AF28" s="1625"/>
      <c r="AG28" s="1119">
        <f t="shared" ref="AG28" si="22">E28-C28</f>
        <v>-43.122839999999769</v>
      </c>
      <c r="AH28" s="1120">
        <f>E28-D28</f>
        <v>0</v>
      </c>
      <c r="AI28" s="995"/>
    </row>
    <row r="29" spans="1:60" ht="56.25" customHeight="1" x14ac:dyDescent="0.3">
      <c r="A29" s="211" t="s">
        <v>204</v>
      </c>
      <c r="B29" s="189">
        <f>B30+B31</f>
        <v>18682.235009999997</v>
      </c>
      <c r="C29" s="189">
        <f>C30+C31</f>
        <v>18682.235009999997</v>
      </c>
      <c r="D29" s="189">
        <f>D30+D31</f>
        <v>18621.039919999999</v>
      </c>
      <c r="E29" s="189">
        <f>E30+E31</f>
        <v>18621.040720000001</v>
      </c>
      <c r="F29" s="189">
        <f t="shared" si="19"/>
        <v>99.672446631962174</v>
      </c>
      <c r="G29" s="189">
        <f t="shared" si="20"/>
        <v>99.672446631962174</v>
      </c>
      <c r="H29" s="189">
        <f>H30+H31</f>
        <v>20</v>
      </c>
      <c r="I29" s="189">
        <f t="shared" ref="I29:AE29" si="23">I30+I31</f>
        <v>12.38</v>
      </c>
      <c r="J29" s="189">
        <f t="shared" si="23"/>
        <v>556.44190000000003</v>
      </c>
      <c r="K29" s="189">
        <f t="shared" si="23"/>
        <v>444.12835000000001</v>
      </c>
      <c r="L29" s="189">
        <f>L30+L31</f>
        <v>630.36160999999993</v>
      </c>
      <c r="M29" s="189">
        <f>M30+M31</f>
        <v>526.41739000000007</v>
      </c>
      <c r="N29" s="189">
        <f t="shared" si="23"/>
        <v>898.28813000000014</v>
      </c>
      <c r="O29" s="189">
        <f t="shared" si="23"/>
        <v>449.93635</v>
      </c>
      <c r="P29" s="189">
        <f t="shared" si="23"/>
        <v>624.36508000000003</v>
      </c>
      <c r="Q29" s="189">
        <f t="shared" si="23"/>
        <v>512.71782000000007</v>
      </c>
      <c r="R29" s="189">
        <f t="shared" si="23"/>
        <v>5834.2420199999997</v>
      </c>
      <c r="S29" s="189">
        <f t="shared" si="23"/>
        <v>4906.6879100000006</v>
      </c>
      <c r="T29" s="189">
        <f t="shared" si="23"/>
        <v>4432.5557800000006</v>
      </c>
      <c r="U29" s="189">
        <f t="shared" si="23"/>
        <v>4723.9618599999994</v>
      </c>
      <c r="V29" s="189">
        <f t="shared" si="23"/>
        <v>4606.2765200000003</v>
      </c>
      <c r="W29" s="189">
        <f t="shared" si="23"/>
        <v>5049.4355699999996</v>
      </c>
      <c r="X29" s="189">
        <f t="shared" si="23"/>
        <v>386.31405000000001</v>
      </c>
      <c r="Y29" s="189">
        <f t="shared" si="23"/>
        <v>646.26369</v>
      </c>
      <c r="Z29" s="189">
        <f t="shared" si="23"/>
        <v>254.00139999999999</v>
      </c>
      <c r="AA29" s="189">
        <f t="shared" si="23"/>
        <v>589.61</v>
      </c>
      <c r="AB29" s="189">
        <f t="shared" si="23"/>
        <v>388.56835999999998</v>
      </c>
      <c r="AC29" s="189">
        <f t="shared" si="23"/>
        <v>509.97177999999997</v>
      </c>
      <c r="AD29" s="189">
        <f t="shared" si="23"/>
        <v>50.820160000000001</v>
      </c>
      <c r="AE29" s="189">
        <f t="shared" si="23"/>
        <v>249.53</v>
      </c>
      <c r="AF29" s="986"/>
      <c r="AG29" s="984">
        <f>E29-C29</f>
        <v>-61.194289999995817</v>
      </c>
      <c r="AJ29" s="1121"/>
    </row>
    <row r="30" spans="1:60" s="187" customFormat="1" ht="36" x14ac:dyDescent="0.35">
      <c r="A30" s="990" t="s">
        <v>93</v>
      </c>
      <c r="B30" s="189">
        <f t="shared" ref="B30:E31" si="24">B12</f>
        <v>8455.7999999999993</v>
      </c>
      <c r="C30" s="189">
        <f t="shared" si="24"/>
        <v>8455.7999999999993</v>
      </c>
      <c r="D30" s="189">
        <f t="shared" si="24"/>
        <v>8437.72775</v>
      </c>
      <c r="E30" s="189">
        <f t="shared" si="24"/>
        <v>8437.7537100000009</v>
      </c>
      <c r="F30" s="189">
        <f t="shared" si="19"/>
        <v>99.78658092670122</v>
      </c>
      <c r="G30" s="189">
        <f t="shared" si="20"/>
        <v>99.78658092670122</v>
      </c>
      <c r="H30" s="189">
        <f>H12</f>
        <v>0</v>
      </c>
      <c r="I30" s="189">
        <f>I12</f>
        <v>0</v>
      </c>
      <c r="J30" s="189">
        <f t="shared" ref="J30:AD31" si="25">J12</f>
        <v>29.8093</v>
      </c>
      <c r="K30" s="189">
        <f t="shared" si="25"/>
        <v>0</v>
      </c>
      <c r="L30" s="189">
        <f t="shared" si="25"/>
        <v>236.48534999999998</v>
      </c>
      <c r="M30" s="189">
        <f>M12</f>
        <v>260.00562000000002</v>
      </c>
      <c r="N30" s="189">
        <f t="shared" si="25"/>
        <v>202.60485</v>
      </c>
      <c r="O30" s="189">
        <f>O12</f>
        <v>92.004999999999995</v>
      </c>
      <c r="P30" s="189">
        <f t="shared" si="25"/>
        <v>482.13598000000002</v>
      </c>
      <c r="Q30" s="189">
        <f>Q12</f>
        <v>393.68873000000002</v>
      </c>
      <c r="R30" s="189">
        <f t="shared" si="25"/>
        <v>477.66735999999997</v>
      </c>
      <c r="S30" s="189">
        <f>S12</f>
        <v>156.17953</v>
      </c>
      <c r="T30" s="189">
        <f t="shared" si="25"/>
        <v>2097.74613</v>
      </c>
      <c r="U30" s="189">
        <f>U12</f>
        <v>2226.1191899999999</v>
      </c>
      <c r="V30" s="189">
        <f t="shared" si="25"/>
        <v>4125.3140700000004</v>
      </c>
      <c r="W30" s="189">
        <f>W12</f>
        <v>4161.3651</v>
      </c>
      <c r="X30" s="189">
        <f t="shared" si="25"/>
        <v>155.74336</v>
      </c>
      <c r="Y30" s="189">
        <f>Y12</f>
        <v>248.02054000000001</v>
      </c>
      <c r="Z30" s="189">
        <f t="shared" si="25"/>
        <v>208.90508</v>
      </c>
      <c r="AA30" s="189">
        <f>AA12</f>
        <v>17.649999999999999</v>
      </c>
      <c r="AB30" s="189">
        <f t="shared" si="25"/>
        <v>388.56835999999998</v>
      </c>
      <c r="AC30" s="189">
        <f>AC12</f>
        <v>649.65</v>
      </c>
      <c r="AD30" s="189">
        <f>AD12</f>
        <v>50.820160000000001</v>
      </c>
      <c r="AE30" s="189">
        <f>AE12</f>
        <v>233.07</v>
      </c>
      <c r="AF30" s="986"/>
      <c r="AG30" s="984">
        <f t="shared" ref="AG30:AG31" si="26">E30-C30</f>
        <v>-18.046289999998407</v>
      </c>
    </row>
    <row r="31" spans="1:60" s="187" customFormat="1" ht="25.2" x14ac:dyDescent="0.35">
      <c r="A31" s="991" t="s">
        <v>28</v>
      </c>
      <c r="B31" s="189">
        <f t="shared" si="24"/>
        <v>10226.435009999999</v>
      </c>
      <c r="C31" s="189">
        <f t="shared" si="24"/>
        <v>10226.435009999999</v>
      </c>
      <c r="D31" s="189">
        <f t="shared" si="24"/>
        <v>10183.312169999999</v>
      </c>
      <c r="E31" s="189">
        <f t="shared" si="24"/>
        <v>10183.28701</v>
      </c>
      <c r="F31" s="189">
        <f t="shared" si="19"/>
        <v>99.578073884420064</v>
      </c>
      <c r="G31" s="189">
        <f t="shared" si="20"/>
        <v>99.578073884420064</v>
      </c>
      <c r="H31" s="189">
        <f>H13</f>
        <v>20</v>
      </c>
      <c r="I31" s="189">
        <f>I13</f>
        <v>12.38</v>
      </c>
      <c r="J31" s="189">
        <f t="shared" si="25"/>
        <v>526.63260000000002</v>
      </c>
      <c r="K31" s="189">
        <f t="shared" si="25"/>
        <v>444.12835000000001</v>
      </c>
      <c r="L31" s="189">
        <f>L13</f>
        <v>393.87626</v>
      </c>
      <c r="M31" s="189">
        <f>M13</f>
        <v>266.41176999999999</v>
      </c>
      <c r="N31" s="189">
        <f t="shared" si="25"/>
        <v>695.68328000000008</v>
      </c>
      <c r="O31" s="189">
        <f>O13</f>
        <v>357.93135000000001</v>
      </c>
      <c r="P31" s="189">
        <f t="shared" si="25"/>
        <v>142.22909999999999</v>
      </c>
      <c r="Q31" s="189">
        <f>Q13</f>
        <v>119.02909</v>
      </c>
      <c r="R31" s="189">
        <f t="shared" si="25"/>
        <v>5356.5746599999993</v>
      </c>
      <c r="S31" s="189">
        <f>S13</f>
        <v>4750.5083800000002</v>
      </c>
      <c r="T31" s="189">
        <f t="shared" si="25"/>
        <v>2334.8096500000001</v>
      </c>
      <c r="U31" s="189">
        <f>U13</f>
        <v>2497.84267</v>
      </c>
      <c r="V31" s="189">
        <f t="shared" si="25"/>
        <v>480.96244999999999</v>
      </c>
      <c r="W31" s="189">
        <f>W13</f>
        <v>888.07047</v>
      </c>
      <c r="X31" s="189">
        <f t="shared" si="25"/>
        <v>230.57069000000001</v>
      </c>
      <c r="Y31" s="189">
        <f>Y13</f>
        <v>398.24315000000001</v>
      </c>
      <c r="Z31" s="189">
        <f t="shared" si="25"/>
        <v>45.096319999999999</v>
      </c>
      <c r="AA31" s="189">
        <f>AA13</f>
        <v>571.96</v>
      </c>
      <c r="AB31" s="189">
        <f t="shared" si="25"/>
        <v>0</v>
      </c>
      <c r="AC31" s="189">
        <f>AC13</f>
        <v>-139.67822000000001</v>
      </c>
      <c r="AD31" s="189">
        <f t="shared" si="25"/>
        <v>0</v>
      </c>
      <c r="AE31" s="189">
        <f>AE13</f>
        <v>16.46</v>
      </c>
      <c r="AF31" s="986"/>
      <c r="AG31" s="984">
        <f t="shared" si="26"/>
        <v>-43.147999999999229</v>
      </c>
    </row>
    <row r="32" spans="1:60" s="187" customFormat="1" ht="27" customHeight="1" x14ac:dyDescent="0.3">
      <c r="A32" s="1615" t="s">
        <v>205</v>
      </c>
      <c r="B32" s="1616"/>
      <c r="C32" s="1616"/>
      <c r="D32" s="1616"/>
      <c r="E32" s="1616"/>
      <c r="F32" s="1616"/>
      <c r="G32" s="1616"/>
      <c r="H32" s="1616"/>
      <c r="I32" s="1616"/>
      <c r="J32" s="1616"/>
      <c r="K32" s="1616"/>
      <c r="L32" s="1616"/>
      <c r="M32" s="1616"/>
      <c r="N32" s="1616"/>
      <c r="O32" s="1616"/>
      <c r="P32" s="1616"/>
      <c r="Q32" s="1616"/>
      <c r="R32" s="1616"/>
      <c r="S32" s="1616"/>
      <c r="T32" s="1616"/>
      <c r="U32" s="1616"/>
      <c r="V32" s="1616"/>
      <c r="W32" s="1616"/>
      <c r="X32" s="1616"/>
      <c r="Y32" s="1616"/>
      <c r="Z32" s="1616"/>
      <c r="AA32" s="1616"/>
      <c r="AB32" s="1616"/>
      <c r="AC32" s="1616"/>
      <c r="AD32" s="1617"/>
      <c r="AE32" s="987"/>
      <c r="AF32" s="987"/>
    </row>
    <row r="33" spans="1:34" s="187" customFormat="1" ht="29.25" customHeight="1" x14ac:dyDescent="0.3">
      <c r="A33" s="1618" t="s">
        <v>206</v>
      </c>
      <c r="B33" s="1619"/>
      <c r="C33" s="1619"/>
      <c r="D33" s="1619"/>
      <c r="E33" s="1619"/>
      <c r="F33" s="1619"/>
      <c r="G33" s="1619"/>
      <c r="H33" s="1619"/>
      <c r="I33" s="1619"/>
      <c r="J33" s="1619"/>
      <c r="K33" s="1619"/>
      <c r="L33" s="1619"/>
      <c r="M33" s="1619"/>
      <c r="N33" s="1619"/>
      <c r="O33" s="1619"/>
      <c r="P33" s="1619"/>
      <c r="Q33" s="1619"/>
      <c r="R33" s="1619"/>
      <c r="S33" s="1619"/>
      <c r="T33" s="1619"/>
      <c r="U33" s="1619"/>
      <c r="V33" s="1619"/>
      <c r="W33" s="1619"/>
      <c r="X33" s="1619"/>
      <c r="Y33" s="1619"/>
      <c r="Z33" s="1619"/>
      <c r="AA33" s="1619"/>
      <c r="AB33" s="1619"/>
      <c r="AC33" s="1619"/>
      <c r="AD33" s="1620"/>
      <c r="AE33" s="988"/>
      <c r="AF33" s="988"/>
    </row>
    <row r="34" spans="1:34" s="187" customFormat="1" ht="25.2" x14ac:dyDescent="0.35">
      <c r="A34" s="188" t="s">
        <v>26</v>
      </c>
      <c r="B34" s="189">
        <f>B35+B36</f>
        <v>3214.5461500000001</v>
      </c>
      <c r="C34" s="189">
        <f>C35+C36</f>
        <v>3214.5461500000001</v>
      </c>
      <c r="D34" s="189">
        <f>D35+D36</f>
        <v>3158.65985</v>
      </c>
      <c r="E34" s="189">
        <f>E35+E36</f>
        <v>3158.65985</v>
      </c>
      <c r="F34" s="193">
        <f t="shared" ref="F34:F39" si="27">E34/B34*100</f>
        <v>98.261455975674821</v>
      </c>
      <c r="G34" s="193">
        <f t="shared" ref="G34:G39" si="28">E34/C34*100</f>
        <v>98.261455975674821</v>
      </c>
      <c r="H34" s="189">
        <f>H35+H36</f>
        <v>326.77591999999999</v>
      </c>
      <c r="I34" s="189">
        <f t="shared" ref="I34:AE34" si="29">I35+I36</f>
        <v>226.09635</v>
      </c>
      <c r="J34" s="189">
        <f t="shared" si="29"/>
        <v>204.76000000000002</v>
      </c>
      <c r="K34" s="189">
        <f t="shared" si="29"/>
        <v>222.00366</v>
      </c>
      <c r="L34" s="189">
        <f t="shared" si="29"/>
        <v>141.684</v>
      </c>
      <c r="M34" s="189">
        <f t="shared" si="29"/>
        <v>130.6</v>
      </c>
      <c r="N34" s="189">
        <f t="shared" si="29"/>
        <v>350.13600000000002</v>
      </c>
      <c r="O34" s="189">
        <f t="shared" si="29"/>
        <v>353.8</v>
      </c>
      <c r="P34" s="189">
        <f t="shared" si="29"/>
        <v>215.87700000000001</v>
      </c>
      <c r="Q34" s="189">
        <f t="shared" si="29"/>
        <v>218.96</v>
      </c>
      <c r="R34" s="189">
        <f t="shared" si="29"/>
        <v>331.20100000000002</v>
      </c>
      <c r="S34" s="189">
        <f t="shared" si="29"/>
        <v>341.2</v>
      </c>
      <c r="T34" s="189">
        <f t="shared" si="29"/>
        <v>406.28283999999996</v>
      </c>
      <c r="U34" s="189">
        <f t="shared" si="29"/>
        <v>339.39984000000004</v>
      </c>
      <c r="V34" s="189">
        <f t="shared" si="29"/>
        <v>171.57</v>
      </c>
      <c r="W34" s="189">
        <f t="shared" si="29"/>
        <v>234.5</v>
      </c>
      <c r="X34" s="189">
        <f t="shared" si="29"/>
        <v>389.15100000000001</v>
      </c>
      <c r="Y34" s="189">
        <f t="shared" si="29"/>
        <v>368.8</v>
      </c>
      <c r="Z34" s="189">
        <f t="shared" si="29"/>
        <v>331.13400000000001</v>
      </c>
      <c r="AA34" s="189">
        <f t="shared" si="29"/>
        <v>223.5</v>
      </c>
      <c r="AB34" s="189">
        <f t="shared" si="29"/>
        <v>115.233</v>
      </c>
      <c r="AC34" s="189">
        <f t="shared" si="29"/>
        <v>147.6</v>
      </c>
      <c r="AD34" s="189">
        <f t="shared" si="29"/>
        <v>230.74139</v>
      </c>
      <c r="AE34" s="189">
        <f t="shared" si="29"/>
        <v>352.20000000000005</v>
      </c>
      <c r="AF34" s="986"/>
      <c r="AG34" s="996">
        <f>E34-C34</f>
        <v>-55.886300000000119</v>
      </c>
      <c r="AH34" s="997">
        <f>E34-D34</f>
        <v>0</v>
      </c>
    </row>
    <row r="35" spans="1:34" s="187" customFormat="1" ht="198.75" customHeight="1" x14ac:dyDescent="0.35">
      <c r="A35" s="190" t="s">
        <v>93</v>
      </c>
      <c r="B35" s="193">
        <f>H35+J35+L35+N35+P35+R35+T35+V35+X35+Z35+AB35+AD35</f>
        <v>3187.9463100000003</v>
      </c>
      <c r="C35" s="193">
        <f>H35+J35+L35+N35+P35+R35+T35+V35+X35+Z35+AB35+AD35</f>
        <v>3187.9463100000003</v>
      </c>
      <c r="D35" s="994">
        <f>E35</f>
        <v>3132.0600100000001</v>
      </c>
      <c r="E35" s="193">
        <f>I35+K35+M35+O35+Q35+S35+U35+W35+Y35+AA35+AC35+AE35</f>
        <v>3132.0600100000001</v>
      </c>
      <c r="F35" s="193">
        <f t="shared" si="27"/>
        <v>98.246949773755759</v>
      </c>
      <c r="G35" s="193">
        <f t="shared" si="28"/>
        <v>98.246949773755759</v>
      </c>
      <c r="H35" s="25">
        <f>320.905+5.87092</f>
        <v>326.77591999999999</v>
      </c>
      <c r="I35" s="25">
        <f>226.09635</f>
        <v>226.09635</v>
      </c>
      <c r="J35" s="25">
        <f>198.955+5.805</f>
        <v>204.76000000000002</v>
      </c>
      <c r="K35" s="25">
        <f>222.00366</f>
        <v>222.00366</v>
      </c>
      <c r="L35" s="25">
        <f>135.879+5.805</f>
        <v>141.684</v>
      </c>
      <c r="M35" s="25">
        <v>130.6</v>
      </c>
      <c r="N35" s="25">
        <f>344.331+5.805</f>
        <v>350.13600000000002</v>
      </c>
      <c r="O35" s="25">
        <v>353.8</v>
      </c>
      <c r="P35" s="25">
        <f>203.072+12.805</f>
        <v>215.87700000000001</v>
      </c>
      <c r="Q35" s="25">
        <v>218.96</v>
      </c>
      <c r="R35" s="25">
        <f>325.396+5.805</f>
        <v>331.20100000000002</v>
      </c>
      <c r="S35" s="25">
        <v>341.2</v>
      </c>
      <c r="T35" s="25">
        <f>373.878+5.805</f>
        <v>379.68299999999999</v>
      </c>
      <c r="U35" s="25">
        <v>312.8</v>
      </c>
      <c r="V35" s="25">
        <f>165.765+5.805</f>
        <v>171.57</v>
      </c>
      <c r="W35" s="25">
        <v>234.5</v>
      </c>
      <c r="X35" s="25">
        <f>383.346+5.805</f>
        <v>389.15100000000001</v>
      </c>
      <c r="Y35" s="25">
        <v>368.8</v>
      </c>
      <c r="Z35" s="25">
        <f>325.329+5.805</f>
        <v>331.13400000000001</v>
      </c>
      <c r="AA35" s="25">
        <v>223.5</v>
      </c>
      <c r="AB35" s="25">
        <f>109.428+5.805</f>
        <v>115.233</v>
      </c>
      <c r="AC35" s="25">
        <v>147.6</v>
      </c>
      <c r="AD35" s="25">
        <f>221.56231+9.17908</f>
        <v>230.74139</v>
      </c>
      <c r="AE35" s="210">
        <f>336.1+16.1</f>
        <v>352.20000000000005</v>
      </c>
      <c r="AF35" s="992" t="s">
        <v>835</v>
      </c>
      <c r="AG35" s="996">
        <f t="shared" ref="AG35:AG38" si="30">E35-C35</f>
        <v>-55.886300000000119</v>
      </c>
      <c r="AH35" s="999">
        <f>E35-D35</f>
        <v>0</v>
      </c>
    </row>
    <row r="36" spans="1:34" s="187" customFormat="1" ht="25.2" x14ac:dyDescent="0.35">
      <c r="A36" s="192" t="s">
        <v>28</v>
      </c>
      <c r="B36" s="193">
        <f>H36+J36+L36+N36+P36+R36+T36+V36+X36+Z36+AB36+AD36</f>
        <v>26.59984</v>
      </c>
      <c r="C36" s="193">
        <f>H36+J36+L36+N36+P36+R36+T36+V36+X36+Z36+AB36+AD36</f>
        <v>26.59984</v>
      </c>
      <c r="D36" s="994">
        <v>26.59984</v>
      </c>
      <c r="E36" s="193">
        <f>I36+K36+M36+O36+Q36+S36+U36+W36+Y36+AA36+AC36+AE36</f>
        <v>26.59984</v>
      </c>
      <c r="F36" s="193">
        <f t="shared" si="27"/>
        <v>100</v>
      </c>
      <c r="G36" s="193">
        <f t="shared" si="28"/>
        <v>100</v>
      </c>
      <c r="H36" s="25"/>
      <c r="I36" s="25"/>
      <c r="J36" s="25"/>
      <c r="K36" s="25"/>
      <c r="L36" s="25"/>
      <c r="M36" s="25"/>
      <c r="N36" s="25"/>
      <c r="O36" s="25"/>
      <c r="P36" s="25"/>
      <c r="Q36" s="25"/>
      <c r="R36" s="25"/>
      <c r="S36" s="25"/>
      <c r="T36" s="25">
        <v>26.59984</v>
      </c>
      <c r="U36" s="25">
        <v>26.59984</v>
      </c>
      <c r="V36" s="25"/>
      <c r="W36" s="25"/>
      <c r="X36" s="25"/>
      <c r="Y36" s="25"/>
      <c r="Z36" s="25"/>
      <c r="AA36" s="25"/>
      <c r="AB36" s="25"/>
      <c r="AC36" s="25"/>
      <c r="AD36" s="25"/>
      <c r="AE36" s="208"/>
      <c r="AF36" s="992"/>
      <c r="AG36" s="996"/>
      <c r="AH36" s="1321"/>
    </row>
    <row r="37" spans="1:34" ht="82.5" customHeight="1" x14ac:dyDescent="0.3">
      <c r="A37" s="188" t="s">
        <v>207</v>
      </c>
      <c r="B37" s="189">
        <f>B38+B39</f>
        <v>3214.5461500000001</v>
      </c>
      <c r="C37" s="189">
        <f>C38+C39</f>
        <v>3214.5461500000001</v>
      </c>
      <c r="D37" s="189">
        <f>D38+D39</f>
        <v>3158.65985</v>
      </c>
      <c r="E37" s="189">
        <f>E38+E39</f>
        <v>3158.65985</v>
      </c>
      <c r="F37" s="189">
        <f t="shared" si="27"/>
        <v>98.261455975674821</v>
      </c>
      <c r="G37" s="189">
        <f t="shared" si="28"/>
        <v>98.261455975674821</v>
      </c>
      <c r="H37" s="189">
        <f>H38+H39</f>
        <v>326.77591999999999</v>
      </c>
      <c r="I37" s="189">
        <f t="shared" ref="I37:AF37" si="31">I38+I39</f>
        <v>226.09635</v>
      </c>
      <c r="J37" s="189">
        <f t="shared" si="31"/>
        <v>204.76000000000002</v>
      </c>
      <c r="K37" s="189">
        <f t="shared" si="31"/>
        <v>222.00366</v>
      </c>
      <c r="L37" s="189">
        <f t="shared" si="31"/>
        <v>141.684</v>
      </c>
      <c r="M37" s="189">
        <f t="shared" si="31"/>
        <v>130.6</v>
      </c>
      <c r="N37" s="189">
        <f t="shared" si="31"/>
        <v>350.13600000000002</v>
      </c>
      <c r="O37" s="189">
        <f t="shared" si="31"/>
        <v>353.8</v>
      </c>
      <c r="P37" s="189">
        <f t="shared" si="31"/>
        <v>215.87700000000001</v>
      </c>
      <c r="Q37" s="189">
        <f t="shared" si="31"/>
        <v>218.96</v>
      </c>
      <c r="R37" s="189">
        <f t="shared" si="31"/>
        <v>331.20100000000002</v>
      </c>
      <c r="S37" s="189">
        <f t="shared" si="31"/>
        <v>341.2</v>
      </c>
      <c r="T37" s="189">
        <f t="shared" si="31"/>
        <v>406.28283999999996</v>
      </c>
      <c r="U37" s="189">
        <f t="shared" si="31"/>
        <v>339.39984000000004</v>
      </c>
      <c r="V37" s="189">
        <f t="shared" si="31"/>
        <v>171.57</v>
      </c>
      <c r="W37" s="189">
        <f t="shared" si="31"/>
        <v>234.5</v>
      </c>
      <c r="X37" s="189">
        <f t="shared" si="31"/>
        <v>389.15100000000001</v>
      </c>
      <c r="Y37" s="189">
        <f t="shared" si="31"/>
        <v>368.8</v>
      </c>
      <c r="Z37" s="189">
        <f t="shared" si="31"/>
        <v>331.13400000000001</v>
      </c>
      <c r="AA37" s="189">
        <f t="shared" si="31"/>
        <v>223.5</v>
      </c>
      <c r="AB37" s="189">
        <f t="shared" si="31"/>
        <v>115.233</v>
      </c>
      <c r="AC37" s="189">
        <f t="shared" si="31"/>
        <v>147.6</v>
      </c>
      <c r="AD37" s="189">
        <f t="shared" si="31"/>
        <v>230.74139</v>
      </c>
      <c r="AE37" s="189">
        <f t="shared" si="31"/>
        <v>352.20000000000005</v>
      </c>
      <c r="AF37" s="189">
        <f t="shared" si="31"/>
        <v>0</v>
      </c>
      <c r="AG37" s="996">
        <f t="shared" si="30"/>
        <v>-55.886300000000119</v>
      </c>
    </row>
    <row r="38" spans="1:34" s="187" customFormat="1" ht="36" x14ac:dyDescent="0.35">
      <c r="A38" s="990" t="s">
        <v>93</v>
      </c>
      <c r="B38" s="189">
        <f>B35</f>
        <v>3187.9463100000003</v>
      </c>
      <c r="C38" s="189">
        <f>C35</f>
        <v>3187.9463100000003</v>
      </c>
      <c r="D38" s="189">
        <f>D35</f>
        <v>3132.0600100000001</v>
      </c>
      <c r="E38" s="193">
        <f>I38+K38+M38+O38+Q38+S38+U38+W38+Y38+AA38+AC38+AE38</f>
        <v>3132.0600100000001</v>
      </c>
      <c r="F38" s="189">
        <f t="shared" si="27"/>
        <v>98.246949773755759</v>
      </c>
      <c r="G38" s="189">
        <f t="shared" si="28"/>
        <v>98.246949773755759</v>
      </c>
      <c r="H38" s="193">
        <f>H35</f>
        <v>326.77591999999999</v>
      </c>
      <c r="I38" s="193">
        <f>I35</f>
        <v>226.09635</v>
      </c>
      <c r="J38" s="193">
        <f t="shared" ref="J38:AB38" si="32">J35</f>
        <v>204.76000000000002</v>
      </c>
      <c r="K38" s="193">
        <f>K35</f>
        <v>222.00366</v>
      </c>
      <c r="L38" s="193">
        <f t="shared" si="32"/>
        <v>141.684</v>
      </c>
      <c r="M38" s="193">
        <f>M35</f>
        <v>130.6</v>
      </c>
      <c r="N38" s="193">
        <f t="shared" si="32"/>
        <v>350.13600000000002</v>
      </c>
      <c r="O38" s="193">
        <f>O35</f>
        <v>353.8</v>
      </c>
      <c r="P38" s="193">
        <f t="shared" si="32"/>
        <v>215.87700000000001</v>
      </c>
      <c r="Q38" s="193">
        <f>Q35</f>
        <v>218.96</v>
      </c>
      <c r="R38" s="193">
        <f t="shared" si="32"/>
        <v>331.20100000000002</v>
      </c>
      <c r="S38" s="193">
        <f>S35</f>
        <v>341.2</v>
      </c>
      <c r="T38" s="193">
        <f t="shared" si="32"/>
        <v>379.68299999999999</v>
      </c>
      <c r="U38" s="193">
        <f>U35</f>
        <v>312.8</v>
      </c>
      <c r="V38" s="193">
        <f t="shared" si="32"/>
        <v>171.57</v>
      </c>
      <c r="W38" s="193">
        <f>W35</f>
        <v>234.5</v>
      </c>
      <c r="X38" s="193">
        <f t="shared" si="32"/>
        <v>389.15100000000001</v>
      </c>
      <c r="Y38" s="193">
        <f>Y35</f>
        <v>368.8</v>
      </c>
      <c r="Z38" s="193">
        <f t="shared" si="32"/>
        <v>331.13400000000001</v>
      </c>
      <c r="AA38" s="193">
        <f>AA35</f>
        <v>223.5</v>
      </c>
      <c r="AB38" s="193">
        <f t="shared" si="32"/>
        <v>115.233</v>
      </c>
      <c r="AC38" s="193">
        <f>AC35</f>
        <v>147.6</v>
      </c>
      <c r="AD38" s="193">
        <f>AD35</f>
        <v>230.74139</v>
      </c>
      <c r="AE38" s="193">
        <f>AE35</f>
        <v>352.20000000000005</v>
      </c>
      <c r="AF38" s="986"/>
      <c r="AG38" s="996">
        <f t="shared" si="30"/>
        <v>-55.886300000000119</v>
      </c>
    </row>
    <row r="39" spans="1:34" s="187" customFormat="1" ht="25.2" x14ac:dyDescent="0.35">
      <c r="A39" s="990" t="s">
        <v>28</v>
      </c>
      <c r="B39" s="189">
        <f>B36</f>
        <v>26.59984</v>
      </c>
      <c r="C39" s="189">
        <f t="shared" ref="C39:D39" si="33">C36</f>
        <v>26.59984</v>
      </c>
      <c r="D39" s="189">
        <f t="shared" si="33"/>
        <v>26.59984</v>
      </c>
      <c r="E39" s="189">
        <f>E36</f>
        <v>26.59984</v>
      </c>
      <c r="F39" s="189">
        <f t="shared" si="27"/>
        <v>100</v>
      </c>
      <c r="G39" s="189">
        <f t="shared" si="28"/>
        <v>100</v>
      </c>
      <c r="H39" s="189">
        <f>H36</f>
        <v>0</v>
      </c>
      <c r="I39" s="189">
        <f t="shared" ref="I39:AE39" si="34">I36</f>
        <v>0</v>
      </c>
      <c r="J39" s="189">
        <f t="shared" si="34"/>
        <v>0</v>
      </c>
      <c r="K39" s="189">
        <f t="shared" si="34"/>
        <v>0</v>
      </c>
      <c r="L39" s="189">
        <f t="shared" si="34"/>
        <v>0</v>
      </c>
      <c r="M39" s="189">
        <f t="shared" si="34"/>
        <v>0</v>
      </c>
      <c r="N39" s="189">
        <f t="shared" si="34"/>
        <v>0</v>
      </c>
      <c r="O39" s="189">
        <f t="shared" si="34"/>
        <v>0</v>
      </c>
      <c r="P39" s="189">
        <f t="shared" si="34"/>
        <v>0</v>
      </c>
      <c r="Q39" s="189">
        <f t="shared" si="34"/>
        <v>0</v>
      </c>
      <c r="R39" s="189">
        <f t="shared" si="34"/>
        <v>0</v>
      </c>
      <c r="S39" s="189">
        <f t="shared" si="34"/>
        <v>0</v>
      </c>
      <c r="T39" s="189">
        <f t="shared" si="34"/>
        <v>26.59984</v>
      </c>
      <c r="U39" s="189">
        <f t="shared" si="34"/>
        <v>26.59984</v>
      </c>
      <c r="V39" s="189">
        <f t="shared" si="34"/>
        <v>0</v>
      </c>
      <c r="W39" s="189">
        <f t="shared" si="34"/>
        <v>0</v>
      </c>
      <c r="X39" s="189">
        <f t="shared" si="34"/>
        <v>0</v>
      </c>
      <c r="Y39" s="189">
        <f t="shared" si="34"/>
        <v>0</v>
      </c>
      <c r="Z39" s="189">
        <f t="shared" si="34"/>
        <v>0</v>
      </c>
      <c r="AA39" s="189">
        <f t="shared" si="34"/>
        <v>0</v>
      </c>
      <c r="AB39" s="189">
        <f t="shared" si="34"/>
        <v>0</v>
      </c>
      <c r="AC39" s="189">
        <f t="shared" si="34"/>
        <v>0</v>
      </c>
      <c r="AD39" s="189">
        <f t="shared" si="34"/>
        <v>0</v>
      </c>
      <c r="AE39" s="189">
        <f t="shared" si="34"/>
        <v>0</v>
      </c>
      <c r="AF39" s="986"/>
      <c r="AG39" s="996"/>
    </row>
    <row r="40" spans="1:34" s="187" customFormat="1" ht="31.5" customHeight="1" x14ac:dyDescent="0.3">
      <c r="A40" s="1615" t="s">
        <v>208</v>
      </c>
      <c r="B40" s="1616"/>
      <c r="C40" s="1616"/>
      <c r="D40" s="1616"/>
      <c r="E40" s="1616"/>
      <c r="F40" s="1616"/>
      <c r="G40" s="1616"/>
      <c r="H40" s="1616"/>
      <c r="I40" s="1616"/>
      <c r="J40" s="1616"/>
      <c r="K40" s="1616"/>
      <c r="L40" s="1616"/>
      <c r="M40" s="1616"/>
      <c r="N40" s="1616"/>
      <c r="O40" s="1616"/>
      <c r="P40" s="1616"/>
      <c r="Q40" s="1616"/>
      <c r="R40" s="1616"/>
      <c r="S40" s="1616"/>
      <c r="T40" s="1616"/>
      <c r="U40" s="1616"/>
      <c r="V40" s="1616"/>
      <c r="W40" s="1616"/>
      <c r="X40" s="1616"/>
      <c r="Y40" s="1616"/>
      <c r="Z40" s="1616"/>
      <c r="AA40" s="1616"/>
      <c r="AB40" s="1616"/>
      <c r="AC40" s="1616"/>
      <c r="AD40" s="1617"/>
      <c r="AE40" s="987"/>
      <c r="AF40" s="987"/>
    </row>
    <row r="41" spans="1:34" s="187" customFormat="1" ht="34.5" customHeight="1" x14ac:dyDescent="0.3">
      <c r="A41" s="1618" t="s">
        <v>209</v>
      </c>
      <c r="B41" s="1619"/>
      <c r="C41" s="1619"/>
      <c r="D41" s="1619"/>
      <c r="E41" s="1619"/>
      <c r="F41" s="1619"/>
      <c r="G41" s="1619"/>
      <c r="H41" s="1619"/>
      <c r="I41" s="1619"/>
      <c r="J41" s="1619"/>
      <c r="K41" s="1619"/>
      <c r="L41" s="1619"/>
      <c r="M41" s="1619"/>
      <c r="N41" s="1619"/>
      <c r="O41" s="1619"/>
      <c r="P41" s="1619"/>
      <c r="Q41" s="1619"/>
      <c r="R41" s="1619"/>
      <c r="S41" s="1619"/>
      <c r="T41" s="1619"/>
      <c r="U41" s="1619"/>
      <c r="V41" s="1619"/>
      <c r="W41" s="1619"/>
      <c r="X41" s="1619"/>
      <c r="Y41" s="1619"/>
      <c r="Z41" s="1619"/>
      <c r="AA41" s="1619"/>
      <c r="AB41" s="1619"/>
      <c r="AC41" s="1619"/>
      <c r="AD41" s="1620"/>
      <c r="AE41" s="988"/>
      <c r="AF41" s="988"/>
    </row>
    <row r="42" spans="1:34" s="187" customFormat="1" ht="25.2" x14ac:dyDescent="0.35">
      <c r="A42" s="188" t="s">
        <v>26</v>
      </c>
      <c r="B42" s="189">
        <f t="shared" ref="B42:E42" si="35">B43</f>
        <v>72.7</v>
      </c>
      <c r="C42" s="189">
        <f t="shared" si="35"/>
        <v>72.7</v>
      </c>
      <c r="D42" s="189">
        <f t="shared" si="35"/>
        <v>72.69</v>
      </c>
      <c r="E42" s="189">
        <f t="shared" si="35"/>
        <v>72.69</v>
      </c>
      <c r="F42" s="193">
        <f t="shared" ref="F42:F47" si="36">E42/B42*100</f>
        <v>99.986244841815676</v>
      </c>
      <c r="G42" s="193">
        <f>E42/C42*100</f>
        <v>99.986244841815676</v>
      </c>
      <c r="H42" s="193">
        <f>H43</f>
        <v>0</v>
      </c>
      <c r="I42" s="193">
        <f t="shared" ref="I42:AE42" si="37">I43</f>
        <v>0</v>
      </c>
      <c r="J42" s="193">
        <f t="shared" si="37"/>
        <v>0</v>
      </c>
      <c r="K42" s="193">
        <f t="shared" si="37"/>
        <v>0</v>
      </c>
      <c r="L42" s="193">
        <f t="shared" si="37"/>
        <v>0</v>
      </c>
      <c r="M42" s="193">
        <f t="shared" si="37"/>
        <v>0</v>
      </c>
      <c r="N42" s="193">
        <f t="shared" si="37"/>
        <v>0</v>
      </c>
      <c r="O42" s="193">
        <f t="shared" si="37"/>
        <v>0</v>
      </c>
      <c r="P42" s="193">
        <f t="shared" si="37"/>
        <v>0</v>
      </c>
      <c r="Q42" s="193">
        <f t="shared" si="37"/>
        <v>0</v>
      </c>
      <c r="R42" s="189">
        <f t="shared" si="37"/>
        <v>72.7</v>
      </c>
      <c r="S42" s="189">
        <f t="shared" si="37"/>
        <v>72.69</v>
      </c>
      <c r="T42" s="193">
        <f t="shared" si="37"/>
        <v>0</v>
      </c>
      <c r="U42" s="193">
        <f t="shared" si="37"/>
        <v>0</v>
      </c>
      <c r="V42" s="193">
        <f t="shared" si="37"/>
        <v>0</v>
      </c>
      <c r="W42" s="193">
        <f t="shared" si="37"/>
        <v>0</v>
      </c>
      <c r="X42" s="193">
        <f t="shared" si="37"/>
        <v>0</v>
      </c>
      <c r="Y42" s="193">
        <f t="shared" si="37"/>
        <v>0</v>
      </c>
      <c r="Z42" s="193">
        <f t="shared" si="37"/>
        <v>0</v>
      </c>
      <c r="AA42" s="193">
        <f t="shared" si="37"/>
        <v>0</v>
      </c>
      <c r="AB42" s="193">
        <f t="shared" si="37"/>
        <v>0</v>
      </c>
      <c r="AC42" s="193">
        <f t="shared" si="37"/>
        <v>0</v>
      </c>
      <c r="AD42" s="193">
        <f t="shared" si="37"/>
        <v>0</v>
      </c>
      <c r="AE42" s="193">
        <f t="shared" si="37"/>
        <v>0</v>
      </c>
      <c r="AF42" s="986"/>
      <c r="AG42" s="984">
        <f t="shared" ref="AG42:AG48" si="38">E42-C42</f>
        <v>-1.0000000000005116E-2</v>
      </c>
    </row>
    <row r="43" spans="1:34" s="187" customFormat="1" ht="71.25" customHeight="1" x14ac:dyDescent="0.35">
      <c r="A43" s="190" t="s">
        <v>93</v>
      </c>
      <c r="B43" s="193">
        <f>H43+J43+L43+N43+P43+R43+T43+V43+X43+Z43+AB43+AD43</f>
        <v>72.7</v>
      </c>
      <c r="C43" s="193">
        <f>H43+J43+L43+N43+P43+R43+T43+V43+X43+Z43+AB43+AD43</f>
        <v>72.7</v>
      </c>
      <c r="D43" s="994">
        <v>72.69</v>
      </c>
      <c r="E43" s="193">
        <f>I43+K43+M43+O43+Q43+S43+U43+W43+Y43+AA43+AC43+AE43</f>
        <v>72.69</v>
      </c>
      <c r="F43" s="193">
        <f>E43/B43*100</f>
        <v>99.986244841815676</v>
      </c>
      <c r="G43" s="193">
        <f>E43/C43*100</f>
        <v>99.986244841815676</v>
      </c>
      <c r="H43" s="47"/>
      <c r="I43" s="47"/>
      <c r="J43" s="47"/>
      <c r="K43" s="47"/>
      <c r="L43" s="47"/>
      <c r="M43" s="47"/>
      <c r="N43" s="47"/>
      <c r="O43" s="47"/>
      <c r="P43" s="47"/>
      <c r="Q43" s="47"/>
      <c r="R43" s="25">
        <v>72.7</v>
      </c>
      <c r="S43" s="25">
        <v>72.69</v>
      </c>
      <c r="T43" s="47"/>
      <c r="U43" s="47"/>
      <c r="V43" s="47"/>
      <c r="W43" s="47"/>
      <c r="X43" s="47"/>
      <c r="Y43" s="47"/>
      <c r="Z43" s="47"/>
      <c r="AA43" s="47"/>
      <c r="AB43" s="47"/>
      <c r="AC43" s="47"/>
      <c r="AD43" s="47"/>
      <c r="AE43" s="208"/>
      <c r="AF43" s="210" t="s">
        <v>669</v>
      </c>
      <c r="AG43" s="984">
        <f t="shared" si="38"/>
        <v>-1.0000000000005116E-2</v>
      </c>
    </row>
    <row r="44" spans="1:34" ht="83.25" customHeight="1" x14ac:dyDescent="0.35">
      <c r="A44" s="188" t="s">
        <v>210</v>
      </c>
      <c r="B44" s="189">
        <f>B45</f>
        <v>72.7</v>
      </c>
      <c r="C44" s="189">
        <f>C45</f>
        <v>72.7</v>
      </c>
      <c r="D44" s="189">
        <f>D45</f>
        <v>72.69</v>
      </c>
      <c r="E44" s="189">
        <f t="shared" ref="E44" si="39">E45</f>
        <v>72.69</v>
      </c>
      <c r="F44" s="193">
        <f t="shared" si="36"/>
        <v>99.986244841815676</v>
      </c>
      <c r="G44" s="193">
        <f>E44/C44*100</f>
        <v>99.986244841815676</v>
      </c>
      <c r="H44" s="189">
        <f>H45</f>
        <v>0</v>
      </c>
      <c r="I44" s="189">
        <f>I45</f>
        <v>0</v>
      </c>
      <c r="J44" s="189">
        <f t="shared" ref="J44:AD44" si="40">J45</f>
        <v>0</v>
      </c>
      <c r="K44" s="189">
        <f>K45</f>
        <v>0</v>
      </c>
      <c r="L44" s="189">
        <f t="shared" si="40"/>
        <v>0</v>
      </c>
      <c r="M44" s="189">
        <f>M45</f>
        <v>0</v>
      </c>
      <c r="N44" s="189">
        <f t="shared" si="40"/>
        <v>0</v>
      </c>
      <c r="O44" s="189">
        <f>O45</f>
        <v>0</v>
      </c>
      <c r="P44" s="189">
        <f t="shared" si="40"/>
        <v>0</v>
      </c>
      <c r="Q44" s="189">
        <f>Q45</f>
        <v>0</v>
      </c>
      <c r="R44" s="189">
        <f t="shared" si="40"/>
        <v>72.7</v>
      </c>
      <c r="S44" s="189">
        <f>S45</f>
        <v>72.69</v>
      </c>
      <c r="T44" s="189">
        <f t="shared" si="40"/>
        <v>0</v>
      </c>
      <c r="U44" s="189">
        <f>U45</f>
        <v>0</v>
      </c>
      <c r="V44" s="189">
        <f t="shared" si="40"/>
        <v>0</v>
      </c>
      <c r="W44" s="189">
        <f>W45</f>
        <v>0</v>
      </c>
      <c r="X44" s="189">
        <f t="shared" si="40"/>
        <v>0</v>
      </c>
      <c r="Y44" s="189">
        <f>Y45</f>
        <v>0</v>
      </c>
      <c r="Z44" s="189">
        <f t="shared" si="40"/>
        <v>0</v>
      </c>
      <c r="AA44" s="189">
        <f>AA45</f>
        <v>0</v>
      </c>
      <c r="AB44" s="189">
        <f t="shared" si="40"/>
        <v>0</v>
      </c>
      <c r="AC44" s="189">
        <f>AC45</f>
        <v>0</v>
      </c>
      <c r="AD44" s="189">
        <f t="shared" si="40"/>
        <v>0</v>
      </c>
      <c r="AE44" s="189">
        <f>AE45</f>
        <v>0</v>
      </c>
      <c r="AF44" s="989"/>
      <c r="AG44" s="984">
        <f t="shared" si="38"/>
        <v>-1.0000000000005116E-2</v>
      </c>
    </row>
    <row r="45" spans="1:34" s="187" customFormat="1" ht="36" x14ac:dyDescent="0.35">
      <c r="A45" s="990" t="s">
        <v>93</v>
      </c>
      <c r="B45" s="193">
        <f>B43</f>
        <v>72.7</v>
      </c>
      <c r="C45" s="193">
        <f>H45+R45</f>
        <v>72.7</v>
      </c>
      <c r="D45" s="193">
        <f>D43</f>
        <v>72.69</v>
      </c>
      <c r="E45" s="193">
        <f>I45+K45+M45+O45+Q45+S45+U45+W45+Y45+AA45+AC45+AE45</f>
        <v>72.69</v>
      </c>
      <c r="F45" s="193">
        <f t="shared" si="36"/>
        <v>99.986244841815676</v>
      </c>
      <c r="G45" s="193">
        <f>E45/C45*100</f>
        <v>99.986244841815676</v>
      </c>
      <c r="H45" s="193">
        <f>H43</f>
        <v>0</v>
      </c>
      <c r="I45" s="193">
        <f>I43</f>
        <v>0</v>
      </c>
      <c r="J45" s="193">
        <f t="shared" ref="J45:AD45" si="41">J43</f>
        <v>0</v>
      </c>
      <c r="K45" s="193">
        <f>K43</f>
        <v>0</v>
      </c>
      <c r="L45" s="193">
        <f t="shared" si="41"/>
        <v>0</v>
      </c>
      <c r="M45" s="193">
        <f>M43</f>
        <v>0</v>
      </c>
      <c r="N45" s="193">
        <f t="shared" si="41"/>
        <v>0</v>
      </c>
      <c r="O45" s="193">
        <f>O43</f>
        <v>0</v>
      </c>
      <c r="P45" s="193">
        <f t="shared" si="41"/>
        <v>0</v>
      </c>
      <c r="Q45" s="193">
        <f>Q43</f>
        <v>0</v>
      </c>
      <c r="R45" s="193">
        <f t="shared" si="41"/>
        <v>72.7</v>
      </c>
      <c r="S45" s="193">
        <f>S43</f>
        <v>72.69</v>
      </c>
      <c r="T45" s="193">
        <f t="shared" si="41"/>
        <v>0</v>
      </c>
      <c r="U45" s="193">
        <f>U43</f>
        <v>0</v>
      </c>
      <c r="V45" s="193">
        <f t="shared" si="41"/>
        <v>0</v>
      </c>
      <c r="W45" s="193">
        <f>W43</f>
        <v>0</v>
      </c>
      <c r="X45" s="193">
        <f t="shared" si="41"/>
        <v>0</v>
      </c>
      <c r="Y45" s="193">
        <f>Y43</f>
        <v>0</v>
      </c>
      <c r="Z45" s="193">
        <f t="shared" si="41"/>
        <v>0</v>
      </c>
      <c r="AA45" s="193">
        <f>AA43</f>
        <v>0</v>
      </c>
      <c r="AB45" s="193">
        <f t="shared" si="41"/>
        <v>0</v>
      </c>
      <c r="AC45" s="193">
        <f>AC43</f>
        <v>0</v>
      </c>
      <c r="AD45" s="193">
        <f t="shared" si="41"/>
        <v>0</v>
      </c>
      <c r="AE45" s="193">
        <f>AE43</f>
        <v>0</v>
      </c>
      <c r="AF45" s="986"/>
      <c r="AG45" s="984">
        <f t="shared" si="38"/>
        <v>-1.0000000000005116E-2</v>
      </c>
    </row>
    <row r="46" spans="1:34" s="187" customFormat="1" ht="50.25" customHeight="1" x14ac:dyDescent="0.3">
      <c r="A46" s="188" t="s">
        <v>108</v>
      </c>
      <c r="B46" s="189">
        <f>B47+B48-0.1</f>
        <v>21969.481160000003</v>
      </c>
      <c r="C46" s="189">
        <f>C47+C48-0.1</f>
        <v>21969.481160000003</v>
      </c>
      <c r="D46" s="189">
        <f>D47+D48</f>
        <v>21852.389770000002</v>
      </c>
      <c r="E46" s="189">
        <f>E47+E48</f>
        <v>21852.390570000003</v>
      </c>
      <c r="F46" s="189">
        <f t="shared" si="36"/>
        <v>99.467030699781901</v>
      </c>
      <c r="G46" s="189">
        <f t="shared" ref="G46:G48" si="42">E46/C46*100</f>
        <v>99.467030699781901</v>
      </c>
      <c r="H46" s="189">
        <f>H47+H48</f>
        <v>346.77591999999999</v>
      </c>
      <c r="I46" s="189">
        <f>I47+I48</f>
        <v>238.47635</v>
      </c>
      <c r="J46" s="189">
        <f t="shared" ref="J46:AE46" si="43">J47+J48</f>
        <v>761.20190000000002</v>
      </c>
      <c r="K46" s="189">
        <f t="shared" si="43"/>
        <v>666.13201000000004</v>
      </c>
      <c r="L46" s="189">
        <f t="shared" si="43"/>
        <v>772.04561000000001</v>
      </c>
      <c r="M46" s="189">
        <f t="shared" si="43"/>
        <v>657.01738999999998</v>
      </c>
      <c r="N46" s="189">
        <f t="shared" si="43"/>
        <v>1248.4241300000001</v>
      </c>
      <c r="O46" s="189">
        <f t="shared" si="43"/>
        <v>803.73635000000002</v>
      </c>
      <c r="P46" s="189">
        <f t="shared" si="43"/>
        <v>840.24207999999999</v>
      </c>
      <c r="Q46" s="189">
        <f t="shared" si="43"/>
        <v>731.67782</v>
      </c>
      <c r="R46" s="189">
        <f t="shared" si="43"/>
        <v>6238.1430199999995</v>
      </c>
      <c r="S46" s="189">
        <f t="shared" si="43"/>
        <v>5320.57791</v>
      </c>
      <c r="T46" s="189">
        <f t="shared" si="43"/>
        <v>4838.8386200000004</v>
      </c>
      <c r="U46" s="189">
        <f t="shared" si="43"/>
        <v>5063.3616999999995</v>
      </c>
      <c r="V46" s="189">
        <f t="shared" si="43"/>
        <v>4777.8465200000001</v>
      </c>
      <c r="W46" s="189">
        <f t="shared" si="43"/>
        <v>5283.9355699999996</v>
      </c>
      <c r="X46" s="189">
        <f t="shared" si="43"/>
        <v>775.46505000000002</v>
      </c>
      <c r="Y46" s="189">
        <f t="shared" si="43"/>
        <v>1015.0636900000001</v>
      </c>
      <c r="Z46" s="189">
        <f t="shared" si="43"/>
        <v>585.1354</v>
      </c>
      <c r="AA46" s="189">
        <f t="shared" si="43"/>
        <v>813.11</v>
      </c>
      <c r="AB46" s="189">
        <f t="shared" si="43"/>
        <v>503.80135999999999</v>
      </c>
      <c r="AC46" s="189">
        <f t="shared" si="43"/>
        <v>657.57177999999999</v>
      </c>
      <c r="AD46" s="189">
        <f t="shared" si="43"/>
        <v>281.56155000000001</v>
      </c>
      <c r="AE46" s="189">
        <f t="shared" si="43"/>
        <v>601.73</v>
      </c>
      <c r="AF46" s="986"/>
      <c r="AG46" s="984">
        <f t="shared" si="38"/>
        <v>-117.09058999999979</v>
      </c>
      <c r="AH46" s="997">
        <f>E46-D46</f>
        <v>8.0000000161817297E-4</v>
      </c>
    </row>
    <row r="47" spans="1:34" s="187" customFormat="1" ht="36" x14ac:dyDescent="0.35">
      <c r="A47" s="990" t="s">
        <v>93</v>
      </c>
      <c r="B47" s="194">
        <f>H47+J47+L47+N47+P47+R47+T47+V47+X47+Z47+AB47+AD47</f>
        <v>11716.446310000001</v>
      </c>
      <c r="C47" s="194">
        <f>C12+C35+C43</f>
        <v>11716.446309999999</v>
      </c>
      <c r="D47" s="194">
        <f>D12+D35+D43</f>
        <v>11642.47776</v>
      </c>
      <c r="E47" s="194">
        <f>E12+E35+E43</f>
        <v>11642.503720000002</v>
      </c>
      <c r="F47" s="189">
        <f t="shared" si="36"/>
        <v>99.368899169222587</v>
      </c>
      <c r="G47" s="189">
        <f>E47/C47*100</f>
        <v>99.368899169222615</v>
      </c>
      <c r="H47" s="195">
        <f>H30+H38+H45</f>
        <v>326.77591999999999</v>
      </c>
      <c r="I47" s="195">
        <f>I30+I38+I45</f>
        <v>226.09635</v>
      </c>
      <c r="J47" s="195">
        <f>J30+J38+J45</f>
        <v>234.56930000000003</v>
      </c>
      <c r="K47" s="195">
        <f>K30+K38+K45</f>
        <v>222.00366</v>
      </c>
      <c r="L47" s="195">
        <f t="shared" ref="L47:AD47" si="44">L30+L38+L45</f>
        <v>378.16935000000001</v>
      </c>
      <c r="M47" s="195">
        <f>M30+M38+M45</f>
        <v>390.60562000000004</v>
      </c>
      <c r="N47" s="195">
        <f t="shared" si="44"/>
        <v>552.74085000000002</v>
      </c>
      <c r="O47" s="195">
        <f>O30+O38+O45</f>
        <v>445.80500000000001</v>
      </c>
      <c r="P47" s="195">
        <f t="shared" si="44"/>
        <v>698.01297999999997</v>
      </c>
      <c r="Q47" s="195">
        <f>Q30+Q38+Q45</f>
        <v>612.64873</v>
      </c>
      <c r="R47" s="195">
        <f t="shared" si="44"/>
        <v>881.56835999999998</v>
      </c>
      <c r="S47" s="195">
        <f>S30+S38+S45</f>
        <v>570.06952999999999</v>
      </c>
      <c r="T47" s="195">
        <f t="shared" si="44"/>
        <v>2477.42913</v>
      </c>
      <c r="U47" s="195">
        <f>U30+U38+U45</f>
        <v>2538.9191900000001</v>
      </c>
      <c r="V47" s="195">
        <f t="shared" si="44"/>
        <v>4296.8840700000001</v>
      </c>
      <c r="W47" s="195">
        <f>W30+W38+W45</f>
        <v>4395.8651</v>
      </c>
      <c r="X47" s="195">
        <f t="shared" si="44"/>
        <v>544.89436000000001</v>
      </c>
      <c r="Y47" s="195">
        <f>Y30+Y38+Y45</f>
        <v>616.82054000000005</v>
      </c>
      <c r="Z47" s="195">
        <f t="shared" si="44"/>
        <v>540.03908000000001</v>
      </c>
      <c r="AA47" s="195">
        <f>AA30+AA38+AA45</f>
        <v>241.15</v>
      </c>
      <c r="AB47" s="195">
        <f t="shared" si="44"/>
        <v>503.80135999999999</v>
      </c>
      <c r="AC47" s="195">
        <f>AC30+AC38+AC45</f>
        <v>797.25</v>
      </c>
      <c r="AD47" s="195">
        <f t="shared" si="44"/>
        <v>281.56155000000001</v>
      </c>
      <c r="AE47" s="195">
        <f>AE30+AE38+AE45</f>
        <v>585.27</v>
      </c>
      <c r="AF47" s="986"/>
      <c r="AG47" s="984">
        <f t="shared" si="38"/>
        <v>-73.942589999996926</v>
      </c>
      <c r="AH47" s="998">
        <f t="shared" ref="AH47:AH48" si="45">E47-D47</f>
        <v>2.5960000002669403E-2</v>
      </c>
    </row>
    <row r="48" spans="1:34" s="187" customFormat="1" ht="25.2" x14ac:dyDescent="0.35">
      <c r="A48" s="991" t="s">
        <v>28</v>
      </c>
      <c r="B48" s="194">
        <f>H48+J48+L48+N48+P48+R48+T48+V48+X48+Z48+AB48+AD48+0.1</f>
        <v>10253.13485</v>
      </c>
      <c r="C48" s="194">
        <f>C13+C39+0.1</f>
        <v>10253.13485</v>
      </c>
      <c r="D48" s="194">
        <f>D13+D39</f>
        <v>10209.91201</v>
      </c>
      <c r="E48" s="194">
        <f>E13+E39</f>
        <v>10209.886850000001</v>
      </c>
      <c r="F48" s="189">
        <f>E48/B48*100</f>
        <v>99.578197296410281</v>
      </c>
      <c r="G48" s="189">
        <f t="shared" si="42"/>
        <v>99.578197296410281</v>
      </c>
      <c r="H48" s="195">
        <f>H31+H36</f>
        <v>20</v>
      </c>
      <c r="I48" s="195">
        <f>I31+I36</f>
        <v>12.38</v>
      </c>
      <c r="J48" s="195">
        <f>J31+J36</f>
        <v>526.63260000000002</v>
      </c>
      <c r="K48" s="195">
        <f t="shared" ref="K48:AE48" si="46">K31+K36</f>
        <v>444.12835000000001</v>
      </c>
      <c r="L48" s="195">
        <f t="shared" si="46"/>
        <v>393.87626</v>
      </c>
      <c r="M48" s="195">
        <f t="shared" si="46"/>
        <v>266.41176999999999</v>
      </c>
      <c r="N48" s="195">
        <f t="shared" si="46"/>
        <v>695.68328000000008</v>
      </c>
      <c r="O48" s="195">
        <f t="shared" si="46"/>
        <v>357.93135000000001</v>
      </c>
      <c r="P48" s="195">
        <f t="shared" si="46"/>
        <v>142.22909999999999</v>
      </c>
      <c r="Q48" s="195">
        <f t="shared" si="46"/>
        <v>119.02909</v>
      </c>
      <c r="R48" s="195">
        <f t="shared" si="46"/>
        <v>5356.5746599999993</v>
      </c>
      <c r="S48" s="195">
        <f t="shared" si="46"/>
        <v>4750.5083800000002</v>
      </c>
      <c r="T48" s="195">
        <f>T31+T36</f>
        <v>2361.40949</v>
      </c>
      <c r="U48" s="195">
        <f t="shared" si="46"/>
        <v>2524.4425099999999</v>
      </c>
      <c r="V48" s="195">
        <f t="shared" si="46"/>
        <v>480.96244999999999</v>
      </c>
      <c r="W48" s="195">
        <f t="shared" si="46"/>
        <v>888.07047</v>
      </c>
      <c r="X48" s="195">
        <f t="shared" si="46"/>
        <v>230.57069000000001</v>
      </c>
      <c r="Y48" s="195">
        <f t="shared" si="46"/>
        <v>398.24315000000001</v>
      </c>
      <c r="Z48" s="195">
        <f t="shared" si="46"/>
        <v>45.096319999999999</v>
      </c>
      <c r="AA48" s="195">
        <f t="shared" si="46"/>
        <v>571.96</v>
      </c>
      <c r="AB48" s="195">
        <f t="shared" si="46"/>
        <v>0</v>
      </c>
      <c r="AC48" s="195">
        <f t="shared" si="46"/>
        <v>-139.67822000000001</v>
      </c>
      <c r="AD48" s="195">
        <f t="shared" si="46"/>
        <v>0</v>
      </c>
      <c r="AE48" s="195">
        <f t="shared" si="46"/>
        <v>16.46</v>
      </c>
      <c r="AF48" s="986"/>
      <c r="AG48" s="984">
        <f t="shared" si="38"/>
        <v>-43.247999999999593</v>
      </c>
      <c r="AH48" s="999">
        <f t="shared" si="45"/>
        <v>-2.5159999999232241E-2</v>
      </c>
    </row>
    <row r="49" spans="1:42" ht="21.6" customHeight="1" x14ac:dyDescent="0.35">
      <c r="A49" s="196"/>
      <c r="B49" s="197"/>
      <c r="C49" s="197"/>
      <c r="D49" s="197"/>
      <c r="E49" s="197"/>
      <c r="F49" s="197"/>
      <c r="G49" s="197"/>
      <c r="H49" s="198"/>
      <c r="I49" s="198"/>
    </row>
    <row r="50" spans="1:42" ht="25.5" customHeight="1" x14ac:dyDescent="0.3">
      <c r="A50" s="1614" t="s">
        <v>211</v>
      </c>
      <c r="B50" s="1614"/>
      <c r="C50" s="1614"/>
      <c r="D50" s="1614"/>
      <c r="E50" s="1614"/>
      <c r="F50" s="1614"/>
      <c r="G50" s="1614"/>
      <c r="H50" s="1614"/>
      <c r="I50" s="1614"/>
      <c r="J50" s="1614"/>
      <c r="K50" s="1614"/>
      <c r="L50" s="1614"/>
      <c r="M50" s="201"/>
      <c r="N50" s="199"/>
      <c r="O50" s="199"/>
      <c r="P50" s="176"/>
      <c r="Q50" s="176"/>
      <c r="R50" s="176"/>
      <c r="S50" s="176"/>
      <c r="T50" s="175"/>
      <c r="U50" s="175"/>
      <c r="V50" s="175"/>
      <c r="W50" s="175"/>
      <c r="X50" s="175"/>
      <c r="Y50" s="175"/>
      <c r="Z50" s="175"/>
      <c r="AA50" s="175"/>
      <c r="AB50" s="175"/>
      <c r="AC50" s="175"/>
      <c r="AD50" s="175"/>
      <c r="AE50" s="176"/>
      <c r="AF50" s="176"/>
      <c r="AG50" s="176"/>
      <c r="AH50" s="176"/>
      <c r="AI50" s="176"/>
      <c r="AJ50" s="176"/>
      <c r="AK50" s="176"/>
      <c r="AL50" s="176"/>
      <c r="AM50" s="176"/>
      <c r="AN50" s="176"/>
      <c r="AO50" s="176"/>
      <c r="AP50" s="174"/>
    </row>
    <row r="51" spans="1:42" ht="12.75" customHeight="1" x14ac:dyDescent="0.3">
      <c r="B51" s="175"/>
      <c r="C51" s="175"/>
      <c r="D51" s="175"/>
      <c r="E51" s="175"/>
      <c r="F51" s="175"/>
      <c r="G51" s="175"/>
      <c r="H51" s="176"/>
      <c r="I51" s="176"/>
      <c r="J51" s="176"/>
      <c r="K51" s="176"/>
      <c r="L51" s="176"/>
      <c r="M51" s="176"/>
      <c r="N51" s="176"/>
      <c r="O51" s="176"/>
      <c r="P51" s="176"/>
      <c r="Q51" s="176"/>
      <c r="R51" s="176"/>
      <c r="S51" s="176"/>
      <c r="T51" s="175"/>
      <c r="U51" s="175"/>
      <c r="V51" s="175"/>
      <c r="W51" s="175"/>
      <c r="X51" s="175"/>
      <c r="Y51" s="175"/>
      <c r="Z51" s="175"/>
      <c r="AA51" s="175"/>
      <c r="AB51" s="175"/>
      <c r="AC51" s="175"/>
      <c r="AD51" s="175"/>
      <c r="AE51" s="176"/>
      <c r="AF51" s="176"/>
      <c r="AG51" s="176"/>
      <c r="AH51" s="176"/>
      <c r="AI51" s="176"/>
      <c r="AJ51" s="176"/>
      <c r="AK51" s="176"/>
      <c r="AL51" s="176"/>
      <c r="AM51" s="176"/>
      <c r="AN51" s="176"/>
      <c r="AO51" s="176"/>
      <c r="AP51" s="174"/>
    </row>
    <row r="52" spans="1:42" ht="19.2" customHeight="1" x14ac:dyDescent="0.3">
      <c r="A52" s="1614" t="s">
        <v>212</v>
      </c>
      <c r="B52" s="1614"/>
      <c r="C52" s="1614"/>
      <c r="D52" s="1614"/>
      <c r="E52" s="1614"/>
      <c r="F52" s="1614"/>
      <c r="G52" s="1614"/>
      <c r="H52" s="1614"/>
      <c r="I52" s="1614"/>
      <c r="J52" s="1614"/>
      <c r="K52" s="1614"/>
      <c r="L52" s="1614"/>
      <c r="M52" s="1614"/>
      <c r="N52" s="1614"/>
      <c r="O52" s="201"/>
      <c r="P52" s="176"/>
      <c r="Q52" s="176"/>
      <c r="R52" s="176"/>
      <c r="S52" s="176"/>
      <c r="T52" s="175"/>
      <c r="U52" s="175"/>
      <c r="V52" s="175"/>
      <c r="W52" s="175"/>
      <c r="X52" s="175"/>
      <c r="Y52" s="175"/>
      <c r="Z52" s="175"/>
      <c r="AA52" s="175"/>
      <c r="AB52" s="175"/>
      <c r="AC52" s="175"/>
      <c r="AD52" s="175"/>
      <c r="AE52" s="176"/>
      <c r="AF52" s="176"/>
      <c r="AG52" s="176"/>
      <c r="AH52" s="176"/>
      <c r="AI52" s="176"/>
      <c r="AJ52" s="176"/>
      <c r="AK52" s="176"/>
      <c r="AL52" s="176"/>
      <c r="AM52" s="176"/>
      <c r="AN52" s="176"/>
      <c r="AO52" s="176"/>
      <c r="AP52" s="174"/>
    </row>
    <row r="53" spans="1:42" ht="24" customHeight="1" x14ac:dyDescent="0.3">
      <c r="A53" s="200"/>
      <c r="B53" s="201"/>
      <c r="C53" s="201"/>
      <c r="D53" s="201"/>
      <c r="E53" s="201"/>
      <c r="F53" s="201"/>
      <c r="G53" s="201"/>
      <c r="H53" s="201"/>
      <c r="I53" s="201"/>
      <c r="J53" s="201"/>
      <c r="K53" s="201"/>
      <c r="L53" s="201"/>
      <c r="M53" s="201"/>
      <c r="N53" s="201"/>
      <c r="O53" s="201"/>
      <c r="P53" s="176"/>
      <c r="Q53" s="176"/>
      <c r="R53" s="176"/>
      <c r="S53" s="176"/>
      <c r="T53" s="175"/>
      <c r="U53" s="175"/>
      <c r="V53" s="175"/>
      <c r="W53" s="175"/>
      <c r="X53" s="175"/>
      <c r="Y53" s="175"/>
      <c r="Z53" s="175"/>
      <c r="AA53" s="175"/>
      <c r="AB53" s="175"/>
      <c r="AC53" s="175"/>
      <c r="AD53" s="175"/>
      <c r="AE53" s="176"/>
      <c r="AF53" s="176"/>
      <c r="AG53" s="176"/>
      <c r="AH53" s="176"/>
      <c r="AI53" s="176"/>
      <c r="AJ53" s="176"/>
      <c r="AK53" s="176"/>
      <c r="AL53" s="176"/>
      <c r="AM53" s="176"/>
      <c r="AN53" s="176"/>
      <c r="AO53" s="176"/>
      <c r="AP53" s="174"/>
    </row>
    <row r="54" spans="1:42" ht="18" customHeight="1" x14ac:dyDescent="0.3">
      <c r="A54" s="201"/>
      <c r="B54" s="201"/>
      <c r="C54" s="201"/>
      <c r="D54" s="201"/>
      <c r="E54" s="201"/>
      <c r="F54" s="201"/>
      <c r="G54" s="201"/>
      <c r="H54" s="201"/>
      <c r="I54" s="201"/>
      <c r="J54" s="201"/>
      <c r="K54" s="201"/>
      <c r="L54" s="201"/>
      <c r="M54" s="201"/>
      <c r="N54" s="201"/>
      <c r="O54" s="201"/>
      <c r="P54" s="176"/>
      <c r="Q54" s="176"/>
      <c r="R54" s="176"/>
      <c r="S54" s="176"/>
      <c r="T54" s="175"/>
      <c r="U54" s="175"/>
      <c r="V54" s="175"/>
      <c r="W54" s="175"/>
      <c r="X54" s="175"/>
      <c r="Y54" s="175"/>
      <c r="Z54" s="175"/>
      <c r="AA54" s="175"/>
      <c r="AB54" s="175"/>
      <c r="AC54" s="175"/>
      <c r="AD54" s="175"/>
      <c r="AE54" s="176"/>
      <c r="AF54" s="176"/>
      <c r="AG54" s="176"/>
      <c r="AH54" s="176"/>
      <c r="AI54" s="176"/>
      <c r="AJ54" s="176"/>
      <c r="AK54" s="176"/>
      <c r="AL54" s="176"/>
      <c r="AM54" s="176"/>
      <c r="AN54" s="176"/>
      <c r="AO54" s="176"/>
      <c r="AP54" s="174"/>
    </row>
    <row r="55" spans="1:42" ht="18" customHeight="1" x14ac:dyDescent="0.3">
      <c r="A55" s="1613"/>
      <c r="B55" s="1613"/>
      <c r="C55" s="1613"/>
      <c r="D55" s="1613"/>
      <c r="E55" s="1613"/>
      <c r="F55" s="1613"/>
      <c r="G55" s="1613"/>
      <c r="H55" s="1613"/>
      <c r="I55" s="1613"/>
      <c r="J55" s="1613"/>
      <c r="K55" s="1613"/>
      <c r="L55" s="1613"/>
      <c r="M55" s="203"/>
      <c r="N55" s="201"/>
      <c r="O55" s="201"/>
      <c r="P55" s="176"/>
      <c r="Q55" s="176"/>
      <c r="R55" s="176"/>
      <c r="S55" s="176"/>
      <c r="T55" s="175"/>
      <c r="U55" s="175"/>
      <c r="V55" s="175"/>
      <c r="W55" s="175"/>
      <c r="X55" s="175"/>
      <c r="Y55" s="175"/>
      <c r="Z55" s="175"/>
      <c r="AA55" s="175"/>
      <c r="AB55" s="175"/>
      <c r="AC55" s="175"/>
      <c r="AD55" s="175"/>
      <c r="AE55" s="176"/>
      <c r="AF55" s="176"/>
      <c r="AG55" s="176"/>
      <c r="AH55" s="176"/>
      <c r="AI55" s="176"/>
      <c r="AJ55" s="176"/>
      <c r="AK55" s="176"/>
      <c r="AL55" s="176"/>
      <c r="AM55" s="176"/>
      <c r="AN55" s="176"/>
      <c r="AO55" s="176"/>
      <c r="AP55" s="174"/>
    </row>
    <row r="56" spans="1:42" ht="22.2" customHeight="1" x14ac:dyDescent="0.3">
      <c r="A56" s="1614"/>
      <c r="B56" s="1614"/>
      <c r="C56" s="1614"/>
      <c r="D56" s="1614"/>
      <c r="E56" s="1614"/>
      <c r="F56" s="1614"/>
      <c r="G56" s="1614"/>
      <c r="H56" s="1614"/>
      <c r="I56" s="1614"/>
      <c r="J56" s="1614"/>
      <c r="K56" s="1614"/>
      <c r="L56" s="1614"/>
      <c r="M56" s="201"/>
    </row>
    <row r="57" spans="1:42" ht="48.75" customHeight="1" x14ac:dyDescent="0.3">
      <c r="B57" s="993"/>
    </row>
    <row r="58" spans="1:42" ht="18" x14ac:dyDescent="0.3">
      <c r="B58" s="993"/>
      <c r="C58" s="201"/>
      <c r="D58" s="201"/>
      <c r="E58" s="201"/>
      <c r="F58" s="201"/>
      <c r="G58" s="201"/>
    </row>
    <row r="59" spans="1:42" x14ac:dyDescent="0.3">
      <c r="B59" s="993"/>
    </row>
  </sheetData>
  <customSheetViews>
    <customSheetView guid="{F10998C4-BD23-4123-9624-1436EC840983}"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0" firstPageNumber="22" fitToHeight="0" orientation="landscape" useFirstPageNumber="1" r:id="rId1"/>
      <headerFooter alignWithMargins="0">
        <oddFooter>&amp;R&amp;P</oddFooter>
      </headerFooter>
    </customSheetView>
    <customSheetView guid="{388A1E4B-B5AE-4D91-9FF1-5AD49EECDDED}"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
      <headerFooter alignWithMargins="0">
        <oddFooter>&amp;R&amp;P</oddFooter>
      </headerFooter>
    </customSheetView>
    <customSheetView guid="{E4404F29-03A4-4E65-B4A8-EB6C15EFBA41}" scale="85" showPageBreaks="1" showGridLines="0" fitToPage="1" printArea="1" view="pageBreakPreview" topLeftCell="B17">
      <selection activeCell="E26" sqref="E26"/>
      <pageMargins left="0.39370078740157483" right="0.39370078740157483" top="0.39370078740157483" bottom="1.7716535433070868" header="0" footer="0"/>
      <printOptions horizontalCentered="1"/>
      <pageSetup paperSize="8" scale="31" firstPageNumber="22" fitToHeight="0" orientation="landscape" useFirstPageNumber="1" r:id="rId3"/>
      <headerFooter alignWithMargins="0">
        <oddFooter>&amp;R&amp;P</oddFooter>
      </headerFooter>
    </customSheetView>
    <customSheetView guid="{C7EAD3F1-26A7-4DE4-A1DE-F77FB026865E}" scale="85" showGridLines="0" fitToPage="1" printArea="1">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4"/>
      <headerFooter alignWithMargins="0">
        <oddFooter>&amp;R&amp;P</oddFooter>
      </headerFooter>
    </customSheetView>
    <customSheetView guid="{79971965-4C3E-4F6D-82D4-06E9338FB302}" scale="70"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5"/>
      <headerFooter alignWithMargins="0">
        <oddFooter>&amp;R&amp;P</oddFooter>
      </headerFooter>
    </customSheetView>
    <customSheetView guid="{67959110-810A-48DC-8557-7A749BB9427E}" scale="85" showGridLines="0" fitToPage="1" printArea="1">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15" firstPageNumber="22" fitToHeight="0" orientation="landscape" useFirstPageNumber="1" r:id="rId6"/>
      <headerFooter alignWithMargins="0">
        <oddFooter>&amp;R&amp;P</oddFooter>
      </headerFooter>
    </customSheetView>
    <customSheetView guid="{7D83ADC9-554F-49F5-9F3A-8020034AA83A}" scale="85" showPageBreaks="1" showGridLines="0" fitToPage="1" printArea="1" view="pageBreakPreview">
      <pane ySplit="8" topLeftCell="A24" activePane="bottomLeft" state="frozen"/>
      <selection pane="bottomLeft" activeCell="F34" sqref="F34"/>
      <pageMargins left="0.39370078740157483" right="0.39370078740157483" top="0.39370078740157483" bottom="1.7716535433070868" header="0" footer="0"/>
      <printOptions horizontalCentered="1"/>
      <pageSetup paperSize="8" scale="31" firstPageNumber="22" fitToHeight="0" orientation="landscape" useFirstPageNumber="1" r:id="rId7"/>
      <headerFooter alignWithMargins="0">
        <oddFooter>&amp;R&amp;P</oddFooter>
      </headerFooter>
    </customSheetView>
    <customSheetView guid="{8991206F-96BC-4E4A-9BEF-FB119480CFE1}"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0" firstPageNumber="22" fitToHeight="0" orientation="landscape" useFirstPageNumber="1" r:id="rId8"/>
      <headerFooter alignWithMargins="0">
        <oddFooter>&amp;R&amp;P</oddFooter>
      </headerFooter>
    </customSheetView>
    <customSheetView guid="{C599058B-0D9F-45BB-A102-E92C28C88691}"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21" firstPageNumber="22" fitToHeight="0" orientation="landscape" useFirstPageNumber="1" r:id="rId9"/>
      <headerFooter alignWithMargins="0">
        <oddFooter>&amp;R&amp;P</oddFooter>
      </headerFooter>
    </customSheetView>
    <customSheetView guid="{FFEDA674-087A-4656-BF09-7E905D9B9A21}" scale="70" showPageBreaks="1" showGridLines="0" fitToPage="1" printArea="1" view="pageBreakPreview">
      <pane ySplit="8" topLeftCell="A31" activePane="bottomLeft" state="frozen"/>
      <selection pane="bottomLeft" activeCell="C39" sqref="C39"/>
      <pageMargins left="0.39370078740157483" right="0.39370078740157483" top="0.39370078740157483" bottom="1.7716535433070868" header="0" footer="0"/>
      <printOptions horizontalCentered="1"/>
      <pageSetup paperSize="8" scale="31" firstPageNumber="22" fitToHeight="0" orientation="landscape" useFirstPageNumber="1" r:id="rId10"/>
      <headerFooter alignWithMargins="0">
        <oddFooter>&amp;R&amp;P</oddFooter>
      </headerFooter>
    </customSheetView>
    <customSheetView guid="{CC99A19B-7C06-4842-B555-F1FC30BBAE15}"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11"/>
      <headerFooter alignWithMargins="0">
        <oddFooter>&amp;R&amp;P</oddFooter>
      </headerFooter>
    </customSheetView>
    <customSheetView guid="{63473B3F-A685-4EE9-A01B-183212BE5C53}"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12"/>
      <headerFooter alignWithMargins="0">
        <oddFooter>&amp;R&amp;P</oddFooter>
      </headerFooter>
    </customSheetView>
    <customSheetView guid="{B9F5A68E-7A21-490B-A9C1-858A34AED228}" scale="70" showPageBreaks="1" showGridLines="0" fitToPage="1" printArea="1" view="pageBreakPreview">
      <pane ySplit="8" topLeftCell="A36" activePane="bottomLeft" state="frozen"/>
      <selection pane="bottomLeft" activeCell="AF36" sqref="AF36"/>
      <pageMargins left="0.39370078740157483" right="0.39370078740157483" top="0.39370078740157483" bottom="1.7716535433070868" header="0" footer="0"/>
      <printOptions horizontalCentered="1"/>
      <pageSetup paperSize="8" scale="31" firstPageNumber="22" fitToHeight="0" orientation="landscape" useFirstPageNumber="1" r:id="rId13"/>
      <headerFooter alignWithMargins="0">
        <oddFooter>&amp;R&amp;P</oddFooter>
      </headerFooter>
    </customSheetView>
    <customSheetView guid="{E36983B1-2930-4BC3-9F81-C76866BFC5EC}"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3" firstPageNumber="22" fitToHeight="0" orientation="landscape" useFirstPageNumber="1" r:id="rId14"/>
      <headerFooter alignWithMargins="0">
        <oddFooter>&amp;R&amp;P</oddFooter>
      </headerFooter>
    </customSheetView>
    <customSheetView guid="{14AFD6C3-FC5A-47D1-B6D3-4DD498FDE7ED}"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3" firstPageNumber="22" fitToHeight="0" orientation="landscape" useFirstPageNumber="1" r:id="rId15"/>
      <headerFooter alignWithMargins="0">
        <oddFooter>&amp;R&amp;P</oddFooter>
      </headerFooter>
    </customSheetView>
    <customSheetView guid="{E6058B35-16EE-4520-97FC-BC8944DC361A}"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3" firstPageNumber="22" fitToHeight="0" orientation="landscape" useFirstPageNumber="1" r:id="rId16"/>
      <headerFooter alignWithMargins="0">
        <oddFooter>&amp;R&amp;P</oddFooter>
      </headerFooter>
    </customSheetView>
    <customSheetView guid="{7DE9713E-1F38-437C-8FB6-9C29DB24E5B8}"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3" firstPageNumber="22" fitToHeight="0" orientation="landscape" useFirstPageNumber="1" r:id="rId17"/>
      <headerFooter alignWithMargins="0">
        <oddFooter>&amp;R&amp;P</oddFooter>
      </headerFooter>
    </customSheetView>
    <customSheetView guid="{356BE809-9589-4A4C-A8C3-12B5A4A1A47A}" scale="70" showPageBreaks="1" showGridLines="0" fitToPage="1" printArea="1" view="pageBreakPreview">
      <pane ySplit="8" topLeftCell="A21" activePane="bottomLeft" state="frozen"/>
      <selection pane="bottomLeft" activeCell="C28" sqref="C28"/>
      <pageMargins left="0.39370078740157483" right="0.39370078740157483" top="0.39370078740157483" bottom="1.7716535433070868" header="0" footer="0"/>
      <printOptions horizontalCentered="1"/>
      <pageSetup paperSize="8" scale="33" firstPageNumber="22" fitToHeight="0" orientation="landscape" useFirstPageNumber="1" r:id="rId18"/>
      <headerFooter alignWithMargins="0">
        <oddFooter>&amp;R&amp;P</oddFooter>
      </headerFooter>
    </customSheetView>
    <customSheetView guid="{2D22DDA1-0B32-4042-8E55-53A9917D8437}"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19"/>
      <headerFooter alignWithMargins="0">
        <oddFooter>&amp;R&amp;P</oddFooter>
      </headerFooter>
    </customSheetView>
    <customSheetView guid="{B6ED5A6A-E502-40ED-B1F2-2FE231B320B9}"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0"/>
      <headerFooter alignWithMargins="0">
        <oddFooter>&amp;R&amp;P</oddFooter>
      </headerFooter>
    </customSheetView>
    <customSheetView guid="{9A254B3E-BF29-465E-994B-E56187330748}" scale="70" showPageBreaks="1" showGridLines="0" fitToPage="1" printArea="1" view="pageBreakPreview" topLeftCell="S1">
      <pane ySplit="8" topLeftCell="A31" activePane="bottomLeft" state="frozen"/>
      <selection pane="bottomLeft" activeCell="AF27" sqref="AF27:AF28"/>
      <pageMargins left="0.39370078740157483" right="0.39370078740157483" top="0.39370078740157483" bottom="1.7716535433070868" header="0" footer="0"/>
      <printOptions horizontalCentered="1"/>
      <pageSetup paperSize="8" scale="31" firstPageNumber="22" fitToHeight="0" orientation="landscape" useFirstPageNumber="1" r:id="rId21"/>
      <headerFooter alignWithMargins="0">
        <oddFooter>&amp;R&amp;P</oddFooter>
      </headerFooter>
    </customSheetView>
    <customSheetView guid="{3680FFF4-6D9F-486C-AA14-8F72F0313081}"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2"/>
      <headerFooter alignWithMargins="0">
        <oddFooter>&amp;R&amp;P</oddFooter>
      </headerFooter>
    </customSheetView>
    <customSheetView guid="{EBBEF937-D19E-44FA-94D9-3672C89A5F21}" scale="70" showPageBreaks="1" showGridLines="0" fitToPage="1" printArea="1" view="pageBreakPreview">
      <pane ySplit="8" topLeftCell="A36" activePane="bottomLeft" state="frozen"/>
      <selection pane="bottomLeft" activeCell="AF36" sqref="AF36"/>
      <pageMargins left="0.39370078740157483" right="0.39370078740157483" top="0.39370078740157483" bottom="1.7716535433070868" header="0" footer="0"/>
      <printOptions horizontalCentered="1"/>
      <pageSetup paperSize="8" scale="31" firstPageNumber="22" fitToHeight="0" orientation="landscape" useFirstPageNumber="1" r:id="rId23"/>
      <headerFooter alignWithMargins="0">
        <oddFooter>&amp;R&amp;P</oddFooter>
      </headerFooter>
    </customSheetView>
    <customSheetView guid="{E83B3B5A-C7A8-4F47-A336-85E65C55625C}" scale="85" showGridLines="0" fitToPage="1" printArea="1">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4"/>
      <headerFooter alignWithMargins="0">
        <oddFooter>&amp;R&amp;P</oddFooter>
      </headerFooter>
    </customSheetView>
    <customSheetView guid="{A2E3A7A6-FF28-41C5-9BA8-3899D915CB9D}"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5"/>
      <headerFooter alignWithMargins="0">
        <oddFooter>&amp;R&amp;P</oddFooter>
      </headerFooter>
    </customSheetView>
    <customSheetView guid="{C3FD0E28-97E5-445A-A080-491543C717B0}" scale="70"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6"/>
      <headerFooter alignWithMargins="0">
        <oddFooter>&amp;R&amp;P</oddFooter>
      </headerFooter>
    </customSheetView>
    <customSheetView guid="{7C652CC3-AEBA-4CE1-8785-60610E85E470}" scale="55" showPageBreaks="1" showGridLines="0" fitToPage="1" printArea="1" view="pageBreakPreview" topLeftCell="V1">
      <pane ySplit="8" topLeftCell="A17" activePane="bottomLeft" state="frozen"/>
      <selection pane="bottomLeft" activeCell="AF20" sqref="AF20"/>
      <pageMargins left="0.39370078740157483" right="0.39370078740157483" top="0.39370078740157483" bottom="1.7716535433070868" header="0" footer="0"/>
      <printOptions horizontalCentered="1"/>
      <pageSetup paperSize="8" scale="31" firstPageNumber="22" fitToHeight="0" orientation="landscape" useFirstPageNumber="1" r:id="rId27"/>
      <headerFooter alignWithMargins="0">
        <oddFooter>&amp;R&amp;P</oddFooter>
      </headerFooter>
    </customSheetView>
    <customSheetView guid="{3B746F1D-385E-47E1-9DD6-DF5EE791B92F}"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8"/>
      <headerFooter alignWithMargins="0">
        <oddFooter>&amp;R&amp;P</oddFooter>
      </headerFooter>
    </customSheetView>
    <customSheetView guid="{F3ED6C4F-162A-421A-B77B-B013DF363C4B}" scale="70"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9"/>
      <headerFooter alignWithMargins="0">
        <oddFooter>&amp;R&amp;P</oddFooter>
      </headerFooter>
    </customSheetView>
    <customSheetView guid="{F6B45C19-5DEC-4311-9E14-1DFCA0D8A318}" scale="85" showPageBreaks="1" showGridLines="0" fitToPage="1" printArea="1" view="pageBreakPreview">
      <pane ySplit="8" topLeftCell="A10" activePane="bottomLeft" state="frozen"/>
      <selection pane="bottomLeft" activeCell="A21" sqref="A20:A21"/>
      <pageMargins left="0.39370078740157483" right="0.39370078740157483" top="0.39370078740157483" bottom="1.7716535433070868" header="0" footer="0"/>
      <printOptions horizontalCentered="1"/>
      <pageSetup paperSize="8" scale="31" firstPageNumber="22" fitToHeight="0" orientation="landscape" useFirstPageNumber="1" r:id="rId30"/>
      <headerFooter alignWithMargins="0">
        <oddFooter>&amp;R&amp;P</oddFooter>
      </headerFooter>
    </customSheetView>
    <customSheetView guid="{60316D21-4A2C-431E-9A80-483B098C48B4}" scale="70"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31"/>
      <headerFooter alignWithMargins="0">
        <oddFooter>&amp;R&amp;P</oddFooter>
      </headerFooter>
    </customSheetView>
    <customSheetView guid="{B20F874D-7001-429F-971F-C60F72171BB4}" scale="70" showGridLines="0" fitToPage="1" printArea="1" topLeftCell="Q1">
      <pane ySplit="8" topLeftCell="A9" activePane="bottomLeft" state="frozen"/>
      <selection pane="bottomLeft" activeCell="W11" sqref="W11"/>
      <pageMargins left="0.39370078740157483" right="0.39370078740157483" top="0.39370078740157483" bottom="1.7716535433070868" header="0" footer="0"/>
      <printOptions horizontalCentered="1"/>
      <pageSetup paperSize="8" scale="31" firstPageNumber="22" fitToHeight="0" orientation="landscape" useFirstPageNumber="1" r:id="rId32"/>
      <headerFooter alignWithMargins="0">
        <oddFooter>&amp;R&amp;P</oddFooter>
      </headerFooter>
    </customSheetView>
    <customSheetView guid="{7E4D5209-3514-4B4B-9D2B-9C42A7BE704E}" scale="70" showPageBreaks="1" showGridLines="0" fitToPage="1" view="pageBreakPreview">
      <pane ySplit="8" topLeftCell="A34" activePane="bottomLeft" state="frozen"/>
      <selection pane="bottomLeft" activeCell="K43" sqref="K43"/>
      <pageMargins left="0.39370078740157483" right="0.39370078740157483" top="0.39370078740157483" bottom="1.7716535433070868" header="0" footer="0"/>
      <printOptions horizontalCentered="1"/>
      <pageSetup paperSize="8" scale="21" firstPageNumber="22" fitToHeight="0" orientation="landscape" useFirstPageNumber="1" r:id="rId33"/>
      <headerFooter alignWithMargins="0">
        <oddFooter>&amp;R&amp;P</oddFooter>
      </headerFooter>
    </customSheetView>
  </customSheetViews>
  <mergeCells count="38">
    <mergeCell ref="AF27:AF28"/>
    <mergeCell ref="AF6:AF7"/>
    <mergeCell ref="A9:G9"/>
    <mergeCell ref="A10:G10"/>
    <mergeCell ref="X6:Y6"/>
    <mergeCell ref="Z6:AA6"/>
    <mergeCell ref="AB6:AC6"/>
    <mergeCell ref="A55:L55"/>
    <mergeCell ref="A56:L56"/>
    <mergeCell ref="C6:C7"/>
    <mergeCell ref="D6:D7"/>
    <mergeCell ref="E6:E7"/>
    <mergeCell ref="F6:G6"/>
    <mergeCell ref="A32:AD32"/>
    <mergeCell ref="A33:AD33"/>
    <mergeCell ref="A40:AD40"/>
    <mergeCell ref="A41:AD41"/>
    <mergeCell ref="A50:L50"/>
    <mergeCell ref="A52:N52"/>
    <mergeCell ref="A18:AD18"/>
    <mergeCell ref="A22:AD22"/>
    <mergeCell ref="A25:AD25"/>
    <mergeCell ref="A14:BH14"/>
    <mergeCell ref="AB1:AD1"/>
    <mergeCell ref="A3:AD3"/>
    <mergeCell ref="A4:AD4"/>
    <mergeCell ref="A5:AD5"/>
    <mergeCell ref="A6:A7"/>
    <mergeCell ref="B6:B7"/>
    <mergeCell ref="AD6:AE6"/>
    <mergeCell ref="H6:I6"/>
    <mergeCell ref="J6:K6"/>
    <mergeCell ref="L6:M6"/>
    <mergeCell ref="N6:O6"/>
    <mergeCell ref="P6:Q6"/>
    <mergeCell ref="R6:S6"/>
    <mergeCell ref="T6:U6"/>
    <mergeCell ref="V6:W6"/>
  </mergeCells>
  <printOptions horizontalCentered="1"/>
  <pageMargins left="0.39370078740157483" right="0.39370078740157483" top="0.39370078740157483" bottom="1.7716535433070868" header="0" footer="0"/>
  <pageSetup paperSize="8" scale="30" firstPageNumber="22" fitToHeight="0" orientation="landscape" useFirstPageNumber="1" r:id="rId34"/>
  <headerFooter alignWithMargins="0">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showGridLines="0" view="pageBreakPreview" zoomScale="70" zoomScaleNormal="70" zoomScaleSheetLayoutView="55" workbookViewId="0">
      <pane xSplit="1" ySplit="10" topLeftCell="B77" activePane="bottomRight" state="frozen"/>
      <selection pane="topRight" activeCell="B1" sqref="B1"/>
      <selection pane="bottomLeft" activeCell="A11" sqref="A11"/>
      <selection pane="bottomRight" activeCell="H86" sqref="H86"/>
    </sheetView>
  </sheetViews>
  <sheetFormatPr defaultRowHeight="15.6" x14ac:dyDescent="0.3"/>
  <cols>
    <col min="1" max="1" width="45.44140625" style="60" customWidth="1"/>
    <col min="2" max="3" width="15.33203125" style="60" customWidth="1"/>
    <col min="4" max="4" width="20.33203125" style="60" customWidth="1"/>
    <col min="5" max="5" width="15.33203125" style="60" customWidth="1"/>
    <col min="6" max="6" width="19.88671875" style="60" customWidth="1"/>
    <col min="7" max="7" width="15.33203125" style="60" customWidth="1"/>
    <col min="8" max="19" width="16.33203125" style="59" customWidth="1"/>
    <col min="20" max="30" width="16.33203125" style="3" customWidth="1"/>
    <col min="31" max="31" width="16.6640625" style="59" customWidth="1"/>
    <col min="32" max="32" width="69.88671875" style="59" customWidth="1"/>
    <col min="33" max="272" width="9.33203125" style="59"/>
    <col min="273" max="273" width="45.44140625" style="59" customWidth="1"/>
    <col min="274" max="274" width="15.33203125" style="59" customWidth="1"/>
    <col min="275" max="286" width="16.33203125" style="59" customWidth="1"/>
    <col min="287" max="528" width="9.33203125" style="59"/>
    <col min="529" max="529" width="45.44140625" style="59" customWidth="1"/>
    <col min="530" max="530" width="15.33203125" style="59" customWidth="1"/>
    <col min="531" max="542" width="16.33203125" style="59" customWidth="1"/>
    <col min="543" max="784" width="9.33203125" style="59"/>
    <col min="785" max="785" width="45.44140625" style="59" customWidth="1"/>
    <col min="786" max="786" width="15.33203125" style="59" customWidth="1"/>
    <col min="787" max="798" width="16.33203125" style="59" customWidth="1"/>
    <col min="799" max="1040" width="9.33203125" style="59"/>
    <col min="1041" max="1041" width="45.44140625" style="59" customWidth="1"/>
    <col min="1042" max="1042" width="15.33203125" style="59" customWidth="1"/>
    <col min="1043" max="1054" width="16.33203125" style="59" customWidth="1"/>
    <col min="1055" max="1296" width="9.33203125" style="59"/>
    <col min="1297" max="1297" width="45.44140625" style="59" customWidth="1"/>
    <col min="1298" max="1298" width="15.33203125" style="59" customWidth="1"/>
    <col min="1299" max="1310" width="16.33203125" style="59" customWidth="1"/>
    <col min="1311" max="1552" width="9.33203125" style="59"/>
    <col min="1553" max="1553" width="45.44140625" style="59" customWidth="1"/>
    <col min="1554" max="1554" width="15.33203125" style="59" customWidth="1"/>
    <col min="1555" max="1566" width="16.33203125" style="59" customWidth="1"/>
    <col min="1567" max="1808" width="9.33203125" style="59"/>
    <col min="1809" max="1809" width="45.44140625" style="59" customWidth="1"/>
    <col min="1810" max="1810" width="15.33203125" style="59" customWidth="1"/>
    <col min="1811" max="1822" width="16.33203125" style="59" customWidth="1"/>
    <col min="1823" max="2064" width="9.33203125" style="59"/>
    <col min="2065" max="2065" width="45.44140625" style="59" customWidth="1"/>
    <col min="2066" max="2066" width="15.33203125" style="59" customWidth="1"/>
    <col min="2067" max="2078" width="16.33203125" style="59" customWidth="1"/>
    <col min="2079" max="2320" width="9.33203125" style="59"/>
    <col min="2321" max="2321" width="45.44140625" style="59" customWidth="1"/>
    <col min="2322" max="2322" width="15.33203125" style="59" customWidth="1"/>
    <col min="2323" max="2334" width="16.33203125" style="59" customWidth="1"/>
    <col min="2335" max="2576" width="9.33203125" style="59"/>
    <col min="2577" max="2577" width="45.44140625" style="59" customWidth="1"/>
    <col min="2578" max="2578" width="15.33203125" style="59" customWidth="1"/>
    <col min="2579" max="2590" width="16.33203125" style="59" customWidth="1"/>
    <col min="2591" max="2832" width="9.33203125" style="59"/>
    <col min="2833" max="2833" width="45.44140625" style="59" customWidth="1"/>
    <col min="2834" max="2834" width="15.33203125" style="59" customWidth="1"/>
    <col min="2835" max="2846" width="16.33203125" style="59" customWidth="1"/>
    <col min="2847" max="3088" width="9.33203125" style="59"/>
    <col min="3089" max="3089" width="45.44140625" style="59" customWidth="1"/>
    <col min="3090" max="3090" width="15.33203125" style="59" customWidth="1"/>
    <col min="3091" max="3102" width="16.33203125" style="59" customWidth="1"/>
    <col min="3103" max="3344" width="9.33203125" style="59"/>
    <col min="3345" max="3345" width="45.44140625" style="59" customWidth="1"/>
    <col min="3346" max="3346" width="15.33203125" style="59" customWidth="1"/>
    <col min="3347" max="3358" width="16.33203125" style="59" customWidth="1"/>
    <col min="3359" max="3600" width="9.33203125" style="59"/>
    <col min="3601" max="3601" width="45.44140625" style="59" customWidth="1"/>
    <col min="3602" max="3602" width="15.33203125" style="59" customWidth="1"/>
    <col min="3603" max="3614" width="16.33203125" style="59" customWidth="1"/>
    <col min="3615" max="3856" width="9.33203125" style="59"/>
    <col min="3857" max="3857" width="45.44140625" style="59" customWidth="1"/>
    <col min="3858" max="3858" width="15.33203125" style="59" customWidth="1"/>
    <col min="3859" max="3870" width="16.33203125" style="59" customWidth="1"/>
    <col min="3871" max="4112" width="9.33203125" style="59"/>
    <col min="4113" max="4113" width="45.44140625" style="59" customWidth="1"/>
    <col min="4114" max="4114" width="15.33203125" style="59" customWidth="1"/>
    <col min="4115" max="4126" width="16.33203125" style="59" customWidth="1"/>
    <col min="4127" max="4368" width="9.33203125" style="59"/>
    <col min="4369" max="4369" width="45.44140625" style="59" customWidth="1"/>
    <col min="4370" max="4370" width="15.33203125" style="59" customWidth="1"/>
    <col min="4371" max="4382" width="16.33203125" style="59" customWidth="1"/>
    <col min="4383" max="4624" width="9.33203125" style="59"/>
    <col min="4625" max="4625" width="45.44140625" style="59" customWidth="1"/>
    <col min="4626" max="4626" width="15.33203125" style="59" customWidth="1"/>
    <col min="4627" max="4638" width="16.33203125" style="59" customWidth="1"/>
    <col min="4639" max="4880" width="9.33203125" style="59"/>
    <col min="4881" max="4881" width="45.44140625" style="59" customWidth="1"/>
    <col min="4882" max="4882" width="15.33203125" style="59" customWidth="1"/>
    <col min="4883" max="4894" width="16.33203125" style="59" customWidth="1"/>
    <col min="4895" max="5136" width="9.33203125" style="59"/>
    <col min="5137" max="5137" width="45.44140625" style="59" customWidth="1"/>
    <col min="5138" max="5138" width="15.33203125" style="59" customWidth="1"/>
    <col min="5139" max="5150" width="16.33203125" style="59" customWidth="1"/>
    <col min="5151" max="5392" width="9.33203125" style="59"/>
    <col min="5393" max="5393" width="45.44140625" style="59" customWidth="1"/>
    <col min="5394" max="5394" width="15.33203125" style="59" customWidth="1"/>
    <col min="5395" max="5406" width="16.33203125" style="59" customWidth="1"/>
    <col min="5407" max="5648" width="9.33203125" style="59"/>
    <col min="5649" max="5649" width="45.44140625" style="59" customWidth="1"/>
    <col min="5650" max="5650" width="15.33203125" style="59" customWidth="1"/>
    <col min="5651" max="5662" width="16.33203125" style="59" customWidth="1"/>
    <col min="5663" max="5904" width="9.33203125" style="59"/>
    <col min="5905" max="5905" width="45.44140625" style="59" customWidth="1"/>
    <col min="5906" max="5906" width="15.33203125" style="59" customWidth="1"/>
    <col min="5907" max="5918" width="16.33203125" style="59" customWidth="1"/>
    <col min="5919" max="6160" width="9.33203125" style="59"/>
    <col min="6161" max="6161" width="45.44140625" style="59" customWidth="1"/>
    <col min="6162" max="6162" width="15.33203125" style="59" customWidth="1"/>
    <col min="6163" max="6174" width="16.33203125" style="59" customWidth="1"/>
    <col min="6175" max="6416" width="9.33203125" style="59"/>
    <col min="6417" max="6417" width="45.44140625" style="59" customWidth="1"/>
    <col min="6418" max="6418" width="15.33203125" style="59" customWidth="1"/>
    <col min="6419" max="6430" width="16.33203125" style="59" customWidth="1"/>
    <col min="6431" max="6672" width="9.33203125" style="59"/>
    <col min="6673" max="6673" width="45.44140625" style="59" customWidth="1"/>
    <col min="6674" max="6674" width="15.33203125" style="59" customWidth="1"/>
    <col min="6675" max="6686" width="16.33203125" style="59" customWidth="1"/>
    <col min="6687" max="6928" width="9.33203125" style="59"/>
    <col min="6929" max="6929" width="45.44140625" style="59" customWidth="1"/>
    <col min="6930" max="6930" width="15.33203125" style="59" customWidth="1"/>
    <col min="6931" max="6942" width="16.33203125" style="59" customWidth="1"/>
    <col min="6943" max="7184" width="9.33203125" style="59"/>
    <col min="7185" max="7185" width="45.44140625" style="59" customWidth="1"/>
    <col min="7186" max="7186" width="15.33203125" style="59" customWidth="1"/>
    <col min="7187" max="7198" width="16.33203125" style="59" customWidth="1"/>
    <col min="7199" max="7440" width="9.33203125" style="59"/>
    <col min="7441" max="7441" width="45.44140625" style="59" customWidth="1"/>
    <col min="7442" max="7442" width="15.33203125" style="59" customWidth="1"/>
    <col min="7443" max="7454" width="16.33203125" style="59" customWidth="1"/>
    <col min="7455" max="7696" width="9.33203125" style="59"/>
    <col min="7697" max="7697" width="45.44140625" style="59" customWidth="1"/>
    <col min="7698" max="7698" width="15.33203125" style="59" customWidth="1"/>
    <col min="7699" max="7710" width="16.33203125" style="59" customWidth="1"/>
    <col min="7711" max="7952" width="9.33203125" style="59"/>
    <col min="7953" max="7953" width="45.44140625" style="59" customWidth="1"/>
    <col min="7954" max="7954" width="15.33203125" style="59" customWidth="1"/>
    <col min="7955" max="7966" width="16.33203125" style="59" customWidth="1"/>
    <col min="7967" max="8208" width="9.33203125" style="59"/>
    <col min="8209" max="8209" width="45.44140625" style="59" customWidth="1"/>
    <col min="8210" max="8210" width="15.33203125" style="59" customWidth="1"/>
    <col min="8211" max="8222" width="16.33203125" style="59" customWidth="1"/>
    <col min="8223" max="8464" width="9.33203125" style="59"/>
    <col min="8465" max="8465" width="45.44140625" style="59" customWidth="1"/>
    <col min="8466" max="8466" width="15.33203125" style="59" customWidth="1"/>
    <col min="8467" max="8478" width="16.33203125" style="59" customWidth="1"/>
    <col min="8479" max="8720" width="9.33203125" style="59"/>
    <col min="8721" max="8721" width="45.44140625" style="59" customWidth="1"/>
    <col min="8722" max="8722" width="15.33203125" style="59" customWidth="1"/>
    <col min="8723" max="8734" width="16.33203125" style="59" customWidth="1"/>
    <col min="8735" max="8976" width="9.33203125" style="59"/>
    <col min="8977" max="8977" width="45.44140625" style="59" customWidth="1"/>
    <col min="8978" max="8978" width="15.33203125" style="59" customWidth="1"/>
    <col min="8979" max="8990" width="16.33203125" style="59" customWidth="1"/>
    <col min="8991" max="9232" width="9.33203125" style="59"/>
    <col min="9233" max="9233" width="45.44140625" style="59" customWidth="1"/>
    <col min="9234" max="9234" width="15.33203125" style="59" customWidth="1"/>
    <col min="9235" max="9246" width="16.33203125" style="59" customWidth="1"/>
    <col min="9247" max="9488" width="9.33203125" style="59"/>
    <col min="9489" max="9489" width="45.44140625" style="59" customWidth="1"/>
    <col min="9490" max="9490" width="15.33203125" style="59" customWidth="1"/>
    <col min="9491" max="9502" width="16.33203125" style="59" customWidth="1"/>
    <col min="9503" max="9744" width="9.33203125" style="59"/>
    <col min="9745" max="9745" width="45.44140625" style="59" customWidth="1"/>
    <col min="9746" max="9746" width="15.33203125" style="59" customWidth="1"/>
    <col min="9747" max="9758" width="16.33203125" style="59" customWidth="1"/>
    <col min="9759" max="10000" width="9.33203125" style="59"/>
    <col min="10001" max="10001" width="45.44140625" style="59" customWidth="1"/>
    <col min="10002" max="10002" width="15.33203125" style="59" customWidth="1"/>
    <col min="10003" max="10014" width="16.33203125" style="59" customWidth="1"/>
    <col min="10015" max="10256" width="9.33203125" style="59"/>
    <col min="10257" max="10257" width="45.44140625" style="59" customWidth="1"/>
    <col min="10258" max="10258" width="15.33203125" style="59" customWidth="1"/>
    <col min="10259" max="10270" width="16.33203125" style="59" customWidth="1"/>
    <col min="10271" max="10512" width="9.33203125" style="59"/>
    <col min="10513" max="10513" width="45.44140625" style="59" customWidth="1"/>
    <col min="10514" max="10514" width="15.33203125" style="59" customWidth="1"/>
    <col min="10515" max="10526" width="16.33203125" style="59" customWidth="1"/>
    <col min="10527" max="10768" width="9.33203125" style="59"/>
    <col min="10769" max="10769" width="45.44140625" style="59" customWidth="1"/>
    <col min="10770" max="10770" width="15.33203125" style="59" customWidth="1"/>
    <col min="10771" max="10782" width="16.33203125" style="59" customWidth="1"/>
    <col min="10783" max="11024" width="9.33203125" style="59"/>
    <col min="11025" max="11025" width="45.44140625" style="59" customWidth="1"/>
    <col min="11026" max="11026" width="15.33203125" style="59" customWidth="1"/>
    <col min="11027" max="11038" width="16.33203125" style="59" customWidth="1"/>
    <col min="11039" max="11280" width="9.33203125" style="59"/>
    <col min="11281" max="11281" width="45.44140625" style="59" customWidth="1"/>
    <col min="11282" max="11282" width="15.33203125" style="59" customWidth="1"/>
    <col min="11283" max="11294" width="16.33203125" style="59" customWidth="1"/>
    <col min="11295" max="11536" width="9.33203125" style="59"/>
    <col min="11537" max="11537" width="45.44140625" style="59" customWidth="1"/>
    <col min="11538" max="11538" width="15.33203125" style="59" customWidth="1"/>
    <col min="11539" max="11550" width="16.33203125" style="59" customWidth="1"/>
    <col min="11551" max="11792" width="9.33203125" style="59"/>
    <col min="11793" max="11793" width="45.44140625" style="59" customWidth="1"/>
    <col min="11794" max="11794" width="15.33203125" style="59" customWidth="1"/>
    <col min="11795" max="11806" width="16.33203125" style="59" customWidth="1"/>
    <col min="11807" max="12048" width="9.33203125" style="59"/>
    <col min="12049" max="12049" width="45.44140625" style="59" customWidth="1"/>
    <col min="12050" max="12050" width="15.33203125" style="59" customWidth="1"/>
    <col min="12051" max="12062" width="16.33203125" style="59" customWidth="1"/>
    <col min="12063" max="12304" width="9.33203125" style="59"/>
    <col min="12305" max="12305" width="45.44140625" style="59" customWidth="1"/>
    <col min="12306" max="12306" width="15.33203125" style="59" customWidth="1"/>
    <col min="12307" max="12318" width="16.33203125" style="59" customWidth="1"/>
    <col min="12319" max="12560" width="9.33203125" style="59"/>
    <col min="12561" max="12561" width="45.44140625" style="59" customWidth="1"/>
    <col min="12562" max="12562" width="15.33203125" style="59" customWidth="1"/>
    <col min="12563" max="12574" width="16.33203125" style="59" customWidth="1"/>
    <col min="12575" max="12816" width="9.33203125" style="59"/>
    <col min="12817" max="12817" width="45.44140625" style="59" customWidth="1"/>
    <col min="12818" max="12818" width="15.33203125" style="59" customWidth="1"/>
    <col min="12819" max="12830" width="16.33203125" style="59" customWidth="1"/>
    <col min="12831" max="13072" width="9.33203125" style="59"/>
    <col min="13073" max="13073" width="45.44140625" style="59" customWidth="1"/>
    <col min="13074" max="13074" width="15.33203125" style="59" customWidth="1"/>
    <col min="13075" max="13086" width="16.33203125" style="59" customWidth="1"/>
    <col min="13087" max="13328" width="9.33203125" style="59"/>
    <col min="13329" max="13329" width="45.44140625" style="59" customWidth="1"/>
    <col min="13330" max="13330" width="15.33203125" style="59" customWidth="1"/>
    <col min="13331" max="13342" width="16.33203125" style="59" customWidth="1"/>
    <col min="13343" max="13584" width="9.33203125" style="59"/>
    <col min="13585" max="13585" width="45.44140625" style="59" customWidth="1"/>
    <col min="13586" max="13586" width="15.33203125" style="59" customWidth="1"/>
    <col min="13587" max="13598" width="16.33203125" style="59" customWidth="1"/>
    <col min="13599" max="13840" width="9.33203125" style="59"/>
    <col min="13841" max="13841" width="45.44140625" style="59" customWidth="1"/>
    <col min="13842" max="13842" width="15.33203125" style="59" customWidth="1"/>
    <col min="13843" max="13854" width="16.33203125" style="59" customWidth="1"/>
    <col min="13855" max="14096" width="9.33203125" style="59"/>
    <col min="14097" max="14097" width="45.44140625" style="59" customWidth="1"/>
    <col min="14098" max="14098" width="15.33203125" style="59" customWidth="1"/>
    <col min="14099" max="14110" width="16.33203125" style="59" customWidth="1"/>
    <col min="14111" max="14352" width="9.33203125" style="59"/>
    <col min="14353" max="14353" width="45.44140625" style="59" customWidth="1"/>
    <col min="14354" max="14354" width="15.33203125" style="59" customWidth="1"/>
    <col min="14355" max="14366" width="16.33203125" style="59" customWidth="1"/>
    <col min="14367" max="14608" width="9.33203125" style="59"/>
    <col min="14609" max="14609" width="45.44140625" style="59" customWidth="1"/>
    <col min="14610" max="14610" width="15.33203125" style="59" customWidth="1"/>
    <col min="14611" max="14622" width="16.33203125" style="59" customWidth="1"/>
    <col min="14623" max="14864" width="9.33203125" style="59"/>
    <col min="14865" max="14865" width="45.44140625" style="59" customWidth="1"/>
    <col min="14866" max="14866" width="15.33203125" style="59" customWidth="1"/>
    <col min="14867" max="14878" width="16.33203125" style="59" customWidth="1"/>
    <col min="14879" max="15120" width="9.33203125" style="59"/>
    <col min="15121" max="15121" width="45.44140625" style="59" customWidth="1"/>
    <col min="15122" max="15122" width="15.33203125" style="59" customWidth="1"/>
    <col min="15123" max="15134" width="16.33203125" style="59" customWidth="1"/>
    <col min="15135" max="15376" width="9.33203125" style="59"/>
    <col min="15377" max="15377" width="45.44140625" style="59" customWidth="1"/>
    <col min="15378" max="15378" width="15.33203125" style="59" customWidth="1"/>
    <col min="15379" max="15390" width="16.33203125" style="59" customWidth="1"/>
    <col min="15391" max="15632" width="9.33203125" style="59"/>
    <col min="15633" max="15633" width="45.44140625" style="59" customWidth="1"/>
    <col min="15634" max="15634" width="15.33203125" style="59" customWidth="1"/>
    <col min="15635" max="15646" width="16.33203125" style="59" customWidth="1"/>
    <col min="15647" max="15888" width="9.33203125" style="59"/>
    <col min="15889" max="15889" width="45.44140625" style="59" customWidth="1"/>
    <col min="15890" max="15890" width="15.33203125" style="59" customWidth="1"/>
    <col min="15891" max="15902" width="16.33203125" style="59" customWidth="1"/>
    <col min="15903" max="16144" width="9.33203125" style="59"/>
    <col min="16145" max="16145" width="45.44140625" style="59" customWidth="1"/>
    <col min="16146" max="16146" width="15.33203125" style="59" customWidth="1"/>
    <col min="16147" max="16158" width="16.33203125" style="59" customWidth="1"/>
    <col min="16159" max="16384" width="9.33203125" style="59"/>
  </cols>
  <sheetData>
    <row r="1" spans="1:32" ht="16.5" customHeight="1" x14ac:dyDescent="0.35">
      <c r="A1" s="212"/>
      <c r="P1" s="213"/>
      <c r="Q1" s="213"/>
      <c r="R1" s="147"/>
      <c r="S1" s="147"/>
      <c r="AD1" s="214"/>
    </row>
    <row r="2" spans="1:32" ht="21.75" customHeight="1" x14ac:dyDescent="0.3">
      <c r="A2" s="1630" t="s">
        <v>215</v>
      </c>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row>
    <row r="3" spans="1:32" ht="24" customHeight="1" x14ac:dyDescent="0.3">
      <c r="A3" s="1630" t="s">
        <v>218</v>
      </c>
      <c r="B3" s="1630"/>
      <c r="C3" s="1630"/>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row>
    <row r="4" spans="1:32" s="215" customFormat="1" ht="25.2" x14ac:dyDescent="0.35">
      <c r="A4" s="1631"/>
      <c r="B4" s="1631"/>
      <c r="C4" s="1631"/>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2"/>
    </row>
    <row r="5" spans="1:32" s="94" customFormat="1" ht="18.75" customHeight="1" x14ac:dyDescent="0.3">
      <c r="A5" s="1599" t="s">
        <v>89</v>
      </c>
      <c r="B5" s="1601" t="s">
        <v>745</v>
      </c>
      <c r="C5" s="1601" t="s">
        <v>821</v>
      </c>
      <c r="D5" s="1601" t="s">
        <v>822</v>
      </c>
      <c r="E5" s="1601" t="s">
        <v>823</v>
      </c>
      <c r="F5" s="1589" t="s">
        <v>216</v>
      </c>
      <c r="G5" s="1589"/>
      <c r="H5" s="1590" t="s">
        <v>6</v>
      </c>
      <c r="I5" s="1591"/>
      <c r="J5" s="1590" t="s">
        <v>7</v>
      </c>
      <c r="K5" s="1591"/>
      <c r="L5" s="1590" t="s">
        <v>8</v>
      </c>
      <c r="M5" s="1591"/>
      <c r="N5" s="1590" t="s">
        <v>9</v>
      </c>
      <c r="O5" s="1591"/>
      <c r="P5" s="1590" t="s">
        <v>10</v>
      </c>
      <c r="Q5" s="1591"/>
      <c r="R5" s="1590" t="s">
        <v>11</v>
      </c>
      <c r="S5" s="1591"/>
      <c r="T5" s="1590" t="s">
        <v>12</v>
      </c>
      <c r="U5" s="1591"/>
      <c r="V5" s="1590" t="s">
        <v>13</v>
      </c>
      <c r="W5" s="1591"/>
      <c r="X5" s="1590" t="s">
        <v>14</v>
      </c>
      <c r="Y5" s="1591"/>
      <c r="Z5" s="1590" t="s">
        <v>15</v>
      </c>
      <c r="AA5" s="1591"/>
      <c r="AB5" s="1590" t="s">
        <v>16</v>
      </c>
      <c r="AC5" s="1591"/>
      <c r="AD5" s="1589" t="s">
        <v>17</v>
      </c>
      <c r="AE5" s="1589"/>
      <c r="AF5" s="1633" t="s">
        <v>18</v>
      </c>
    </row>
    <row r="6" spans="1:32" s="96" customFormat="1" ht="84" customHeight="1" x14ac:dyDescent="0.3">
      <c r="A6" s="1599"/>
      <c r="B6" s="1647"/>
      <c r="C6" s="1647"/>
      <c r="D6" s="1647"/>
      <c r="E6" s="1647"/>
      <c r="F6" s="231" t="s">
        <v>173</v>
      </c>
      <c r="G6" s="231" t="s">
        <v>21</v>
      </c>
      <c r="H6" s="93" t="s">
        <v>22</v>
      </c>
      <c r="I6" s="93" t="s">
        <v>113</v>
      </c>
      <c r="J6" s="93" t="s">
        <v>22</v>
      </c>
      <c r="K6" s="93" t="s">
        <v>113</v>
      </c>
      <c r="L6" s="93" t="s">
        <v>22</v>
      </c>
      <c r="M6" s="93" t="s">
        <v>113</v>
      </c>
      <c r="N6" s="93" t="s">
        <v>22</v>
      </c>
      <c r="O6" s="93" t="s">
        <v>113</v>
      </c>
      <c r="P6" s="93" t="s">
        <v>22</v>
      </c>
      <c r="Q6" s="93" t="s">
        <v>113</v>
      </c>
      <c r="R6" s="93" t="s">
        <v>22</v>
      </c>
      <c r="S6" s="93" t="s">
        <v>113</v>
      </c>
      <c r="T6" s="93" t="s">
        <v>22</v>
      </c>
      <c r="U6" s="93" t="s">
        <v>113</v>
      </c>
      <c r="V6" s="93" t="s">
        <v>22</v>
      </c>
      <c r="W6" s="93" t="s">
        <v>113</v>
      </c>
      <c r="X6" s="93" t="s">
        <v>22</v>
      </c>
      <c r="Y6" s="93" t="s">
        <v>113</v>
      </c>
      <c r="Z6" s="93" t="s">
        <v>22</v>
      </c>
      <c r="AA6" s="93" t="s">
        <v>113</v>
      </c>
      <c r="AB6" s="93" t="s">
        <v>22</v>
      </c>
      <c r="AC6" s="93" t="s">
        <v>113</v>
      </c>
      <c r="AD6" s="93" t="s">
        <v>22</v>
      </c>
      <c r="AE6" s="234" t="s">
        <v>113</v>
      </c>
      <c r="AF6" s="1633"/>
    </row>
    <row r="7" spans="1:32" s="98" customFormat="1" ht="24.75" customHeight="1" x14ac:dyDescent="0.3">
      <c r="A7" s="97">
        <v>1</v>
      </c>
      <c r="B7" s="97">
        <v>2</v>
      </c>
      <c r="C7" s="97">
        <v>3</v>
      </c>
      <c r="D7" s="97">
        <v>4</v>
      </c>
      <c r="E7" s="97">
        <v>5</v>
      </c>
      <c r="F7" s="97">
        <v>6</v>
      </c>
      <c r="G7" s="97">
        <v>7</v>
      </c>
      <c r="H7" s="97">
        <v>8</v>
      </c>
      <c r="I7" s="97">
        <v>9</v>
      </c>
      <c r="J7" s="97">
        <v>10</v>
      </c>
      <c r="K7" s="97">
        <v>11</v>
      </c>
      <c r="L7" s="97">
        <v>12</v>
      </c>
      <c r="M7" s="97">
        <v>13</v>
      </c>
      <c r="N7" s="97">
        <v>14</v>
      </c>
      <c r="O7" s="97">
        <v>15</v>
      </c>
      <c r="P7" s="97">
        <v>16</v>
      </c>
      <c r="Q7" s="97">
        <v>17</v>
      </c>
      <c r="R7" s="97">
        <v>18</v>
      </c>
      <c r="S7" s="97">
        <v>19</v>
      </c>
      <c r="T7" s="97">
        <v>20</v>
      </c>
      <c r="U7" s="97">
        <v>21</v>
      </c>
      <c r="V7" s="97">
        <v>22</v>
      </c>
      <c r="W7" s="97">
        <v>23</v>
      </c>
      <c r="X7" s="97">
        <v>24</v>
      </c>
      <c r="Y7" s="97">
        <v>25</v>
      </c>
      <c r="Z7" s="97">
        <v>26</v>
      </c>
      <c r="AA7" s="97">
        <v>27</v>
      </c>
      <c r="AB7" s="97">
        <v>28</v>
      </c>
      <c r="AC7" s="97">
        <v>29</v>
      </c>
      <c r="AD7" s="233">
        <v>30</v>
      </c>
      <c r="AE7" s="233">
        <v>31</v>
      </c>
      <c r="AF7" s="233">
        <v>32</v>
      </c>
    </row>
    <row r="8" spans="1:32" s="100" customFormat="1" ht="26.7" customHeight="1" x14ac:dyDescent="0.3">
      <c r="A8" s="1648" t="s">
        <v>219</v>
      </c>
      <c r="B8" s="1649"/>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1650"/>
      <c r="AE8" s="103"/>
      <c r="AF8" s="103"/>
    </row>
    <row r="9" spans="1:32" s="100" customFormat="1" ht="20.399999999999999" x14ac:dyDescent="0.35">
      <c r="A9" s="1651" t="s">
        <v>226</v>
      </c>
      <c r="B9" s="1652"/>
      <c r="C9" s="1652"/>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2"/>
      <c r="AB9" s="1652"/>
      <c r="AC9" s="1652"/>
      <c r="AD9" s="1653"/>
      <c r="AE9" s="103"/>
      <c r="AF9" s="103"/>
    </row>
    <row r="10" spans="1:32" s="100" customFormat="1" ht="17.399999999999999" x14ac:dyDescent="0.3">
      <c r="A10" s="216" t="s">
        <v>26</v>
      </c>
      <c r="B10" s="226">
        <f>B11+B12+B13+B14+B15</f>
        <v>3549.3</v>
      </c>
      <c r="C10" s="226">
        <f>C11+C12+C13+C14+C15</f>
        <v>3549.3</v>
      </c>
      <c r="D10" s="226">
        <f t="shared" ref="D10:E10" si="0">D11+D12+D13+D14+D15</f>
        <v>3549.3</v>
      </c>
      <c r="E10" s="226">
        <f t="shared" si="0"/>
        <v>3549.3</v>
      </c>
      <c r="F10" s="226">
        <f>E10/B10*100</f>
        <v>100</v>
      </c>
      <c r="G10" s="226">
        <f>E10/C10*100</f>
        <v>100</v>
      </c>
      <c r="H10" s="218">
        <f>H11+H12+H13</f>
        <v>0</v>
      </c>
      <c r="I10" s="218">
        <f>I11+I12+I13</f>
        <v>0</v>
      </c>
      <c r="J10" s="218">
        <f>J11+J12+J13</f>
        <v>0</v>
      </c>
      <c r="K10" s="218">
        <f t="shared" ref="K10:AA10" si="1">K11+K12+K13</f>
        <v>0</v>
      </c>
      <c r="L10" s="218">
        <v>0</v>
      </c>
      <c r="M10" s="218">
        <f t="shared" si="1"/>
        <v>0</v>
      </c>
      <c r="N10" s="218">
        <f t="shared" si="1"/>
        <v>0</v>
      </c>
      <c r="O10" s="218">
        <f t="shared" si="1"/>
        <v>0</v>
      </c>
      <c r="P10" s="218">
        <v>1788</v>
      </c>
      <c r="Q10" s="218">
        <f>Q11+Q12+Q13</f>
        <v>1788</v>
      </c>
      <c r="R10" s="218">
        <f t="shared" si="1"/>
        <v>0</v>
      </c>
      <c r="S10" s="218">
        <f t="shared" si="1"/>
        <v>0</v>
      </c>
      <c r="T10" s="218">
        <v>0</v>
      </c>
      <c r="U10" s="218">
        <f t="shared" si="1"/>
        <v>0</v>
      </c>
      <c r="V10" s="218">
        <v>721.8</v>
      </c>
      <c r="W10" s="218">
        <v>721.8</v>
      </c>
      <c r="X10" s="218">
        <v>6.65</v>
      </c>
      <c r="Y10" s="218">
        <f t="shared" si="1"/>
        <v>6.65</v>
      </c>
      <c r="Z10" s="218">
        <f t="shared" si="1"/>
        <v>0</v>
      </c>
      <c r="AA10" s="218">
        <f t="shared" si="1"/>
        <v>0</v>
      </c>
      <c r="AB10" s="218">
        <v>0</v>
      </c>
      <c r="AC10" s="218">
        <v>0</v>
      </c>
      <c r="AD10" s="218">
        <f>SUM(AD11:AD15)</f>
        <v>1032.8499999999999</v>
      </c>
      <c r="AE10" s="218">
        <f>SUM(AE11:AE15)</f>
        <v>1032.8499999999999</v>
      </c>
      <c r="AF10" s="1031"/>
    </row>
    <row r="11" spans="1:32" s="100" customFormat="1" ht="18" x14ac:dyDescent="0.35">
      <c r="A11" s="219" t="s">
        <v>29</v>
      </c>
      <c r="B11" s="217">
        <f>SUM(H11:AD11)</f>
        <v>0</v>
      </c>
      <c r="C11" s="217">
        <v>0</v>
      </c>
      <c r="D11" s="217">
        <v>0</v>
      </c>
      <c r="E11" s="217">
        <v>0</v>
      </c>
      <c r="F11" s="217" t="e">
        <f>E11/B11*100</f>
        <v>#DIV/0!</v>
      </c>
      <c r="G11" s="217" t="e">
        <f t="shared" ref="G11:G15" si="2">E11/C11*100</f>
        <v>#DIV/0!</v>
      </c>
      <c r="H11" s="218">
        <v>0</v>
      </c>
      <c r="I11" s="218">
        <v>0</v>
      </c>
      <c r="J11" s="218">
        <v>0</v>
      </c>
      <c r="K11" s="218">
        <v>0</v>
      </c>
      <c r="L11" s="218">
        <v>0</v>
      </c>
      <c r="M11" s="218">
        <v>0</v>
      </c>
      <c r="N11" s="218">
        <v>0</v>
      </c>
      <c r="O11" s="218">
        <v>0</v>
      </c>
      <c r="P11" s="218">
        <v>0</v>
      </c>
      <c r="Q11" s="218">
        <v>0</v>
      </c>
      <c r="R11" s="218">
        <v>0</v>
      </c>
      <c r="S11" s="218">
        <v>0</v>
      </c>
      <c r="T11" s="218">
        <v>0</v>
      </c>
      <c r="U11" s="218">
        <v>0</v>
      </c>
      <c r="V11" s="218">
        <v>0</v>
      </c>
      <c r="W11" s="218">
        <v>0</v>
      </c>
      <c r="X11" s="218">
        <v>0</v>
      </c>
      <c r="Y11" s="218">
        <v>0</v>
      </c>
      <c r="Z11" s="218">
        <v>0</v>
      </c>
      <c r="AA11" s="218">
        <v>0</v>
      </c>
      <c r="AB11" s="218">
        <v>0</v>
      </c>
      <c r="AC11" s="218">
        <v>0</v>
      </c>
      <c r="AD11" s="218">
        <v>0</v>
      </c>
      <c r="AE11" s="218">
        <v>0</v>
      </c>
      <c r="AF11" s="103"/>
    </row>
    <row r="12" spans="1:32" s="100" customFormat="1" ht="36" x14ac:dyDescent="0.35">
      <c r="A12" s="220" t="s">
        <v>93</v>
      </c>
      <c r="B12" s="217">
        <f>P12+V12+X12+AB12+AD12</f>
        <v>3549.3</v>
      </c>
      <c r="C12" s="217">
        <f>H12+J12+L12+N12+P12+R12+T12+V12+X12+AD12</f>
        <v>3549.3</v>
      </c>
      <c r="D12" s="217">
        <f>Q12+V12+Y12+AE12</f>
        <v>3549.3</v>
      </c>
      <c r="E12" s="217">
        <f>I12+K12+M12+O12+Q12+S12+U12+W12+Y12+AA12+AC12+AE12</f>
        <v>3549.3</v>
      </c>
      <c r="F12" s="217">
        <f t="shared" ref="F12:F15" si="3">E12/B12*100</f>
        <v>100</v>
      </c>
      <c r="G12" s="217">
        <f>E12/C12*100</f>
        <v>100</v>
      </c>
      <c r="H12" s="218">
        <v>0</v>
      </c>
      <c r="I12" s="218">
        <v>0</v>
      </c>
      <c r="J12" s="218">
        <v>0</v>
      </c>
      <c r="K12" s="218">
        <v>0</v>
      </c>
      <c r="L12" s="218">
        <v>0</v>
      </c>
      <c r="M12" s="218">
        <v>0</v>
      </c>
      <c r="N12" s="218">
        <v>0</v>
      </c>
      <c r="O12" s="218">
        <v>0</v>
      </c>
      <c r="P12" s="218">
        <v>1788</v>
      </c>
      <c r="Q12" s="218">
        <v>1788</v>
      </c>
      <c r="R12" s="218">
        <v>0</v>
      </c>
      <c r="S12" s="218">
        <v>0</v>
      </c>
      <c r="T12" s="218">
        <v>0</v>
      </c>
      <c r="U12" s="218">
        <v>0</v>
      </c>
      <c r="V12" s="218">
        <v>721.8</v>
      </c>
      <c r="W12" s="218">
        <v>721.8</v>
      </c>
      <c r="X12" s="218">
        <v>6.65</v>
      </c>
      <c r="Y12" s="218">
        <v>6.65</v>
      </c>
      <c r="Z12" s="218">
        <v>0</v>
      </c>
      <c r="AA12" s="218">
        <v>0</v>
      </c>
      <c r="AB12" s="218">
        <v>0</v>
      </c>
      <c r="AC12" s="218">
        <v>0</v>
      </c>
      <c r="AD12" s="218">
        <v>1032.8499999999999</v>
      </c>
      <c r="AE12" s="218">
        <v>1032.8499999999999</v>
      </c>
      <c r="AF12" s="103"/>
    </row>
    <row r="13" spans="1:32" s="100" customFormat="1" ht="18" x14ac:dyDescent="0.35">
      <c r="A13" s="219" t="s">
        <v>28</v>
      </c>
      <c r="B13" s="217">
        <f t="shared" ref="B13:B35" si="4">SUM(H13:AD13)</f>
        <v>0</v>
      </c>
      <c r="C13" s="217">
        <v>0</v>
      </c>
      <c r="D13" s="217">
        <v>0</v>
      </c>
      <c r="E13" s="217">
        <v>0</v>
      </c>
      <c r="F13" s="217" t="e">
        <f t="shared" si="3"/>
        <v>#DIV/0!</v>
      </c>
      <c r="G13" s="217" t="e">
        <f t="shared" si="2"/>
        <v>#DIV/0!</v>
      </c>
      <c r="H13" s="218">
        <v>0</v>
      </c>
      <c r="I13" s="218">
        <v>0</v>
      </c>
      <c r="J13" s="218">
        <v>0</v>
      </c>
      <c r="K13" s="218">
        <v>0</v>
      </c>
      <c r="L13" s="218">
        <v>0</v>
      </c>
      <c r="M13" s="218">
        <v>0</v>
      </c>
      <c r="N13" s="218">
        <v>0</v>
      </c>
      <c r="O13" s="218">
        <v>0</v>
      </c>
      <c r="P13" s="218">
        <v>0</v>
      </c>
      <c r="Q13" s="218">
        <v>0</v>
      </c>
      <c r="R13" s="218">
        <v>0</v>
      </c>
      <c r="S13" s="218">
        <v>0</v>
      </c>
      <c r="T13" s="218">
        <v>0</v>
      </c>
      <c r="U13" s="218">
        <v>0</v>
      </c>
      <c r="V13" s="218">
        <v>0</v>
      </c>
      <c r="W13" s="218">
        <v>0</v>
      </c>
      <c r="X13" s="218">
        <v>0</v>
      </c>
      <c r="Y13" s="218">
        <v>0</v>
      </c>
      <c r="Z13" s="218">
        <v>0</v>
      </c>
      <c r="AA13" s="218">
        <v>0</v>
      </c>
      <c r="AB13" s="218">
        <v>0</v>
      </c>
      <c r="AC13" s="218">
        <v>0</v>
      </c>
      <c r="AD13" s="218">
        <v>0</v>
      </c>
      <c r="AE13" s="218">
        <v>0</v>
      </c>
      <c r="AF13" s="103"/>
    </row>
    <row r="14" spans="1:32" s="100" customFormat="1" ht="36" x14ac:dyDescent="0.35">
      <c r="A14" s="220" t="s">
        <v>94</v>
      </c>
      <c r="B14" s="217">
        <f t="shared" si="4"/>
        <v>0</v>
      </c>
      <c r="C14" s="217">
        <v>0</v>
      </c>
      <c r="D14" s="217">
        <v>0</v>
      </c>
      <c r="E14" s="217">
        <v>0</v>
      </c>
      <c r="F14" s="217" t="e">
        <f t="shared" si="3"/>
        <v>#DIV/0!</v>
      </c>
      <c r="G14" s="217" t="e">
        <f t="shared" si="2"/>
        <v>#DIV/0!</v>
      </c>
      <c r="H14" s="218">
        <v>0</v>
      </c>
      <c r="I14" s="218">
        <v>0</v>
      </c>
      <c r="J14" s="218">
        <v>0</v>
      </c>
      <c r="K14" s="218">
        <v>0</v>
      </c>
      <c r="L14" s="218">
        <v>0</v>
      </c>
      <c r="M14" s="218">
        <v>0</v>
      </c>
      <c r="N14" s="218">
        <v>0</v>
      </c>
      <c r="O14" s="218">
        <v>0</v>
      </c>
      <c r="P14" s="218">
        <v>0</v>
      </c>
      <c r="Q14" s="218">
        <v>0</v>
      </c>
      <c r="R14" s="218">
        <v>0</v>
      </c>
      <c r="S14" s="218">
        <v>0</v>
      </c>
      <c r="T14" s="218">
        <v>0</v>
      </c>
      <c r="U14" s="218">
        <v>0</v>
      </c>
      <c r="V14" s="218">
        <v>0</v>
      </c>
      <c r="W14" s="218">
        <v>0</v>
      </c>
      <c r="X14" s="218">
        <v>0</v>
      </c>
      <c r="Y14" s="218">
        <v>0</v>
      </c>
      <c r="Z14" s="218">
        <v>0</v>
      </c>
      <c r="AA14" s="218">
        <v>0</v>
      </c>
      <c r="AB14" s="218">
        <v>0</v>
      </c>
      <c r="AC14" s="218">
        <v>0</v>
      </c>
      <c r="AD14" s="218">
        <v>0</v>
      </c>
      <c r="AE14" s="218">
        <v>0</v>
      </c>
      <c r="AF14" s="103"/>
    </row>
    <row r="15" spans="1:32" s="100" customFormat="1" ht="18" x14ac:dyDescent="0.35">
      <c r="A15" s="219" t="s">
        <v>95</v>
      </c>
      <c r="B15" s="217">
        <f t="shared" si="4"/>
        <v>0</v>
      </c>
      <c r="C15" s="217">
        <v>0</v>
      </c>
      <c r="D15" s="217">
        <v>0</v>
      </c>
      <c r="E15" s="217">
        <v>0</v>
      </c>
      <c r="F15" s="217" t="e">
        <f t="shared" si="3"/>
        <v>#DIV/0!</v>
      </c>
      <c r="G15" s="217" t="e">
        <f t="shared" si="2"/>
        <v>#DIV/0!</v>
      </c>
      <c r="H15" s="218">
        <v>0</v>
      </c>
      <c r="I15" s="218">
        <v>0</v>
      </c>
      <c r="J15" s="218">
        <v>0</v>
      </c>
      <c r="K15" s="218">
        <v>0</v>
      </c>
      <c r="L15" s="218">
        <v>0</v>
      </c>
      <c r="M15" s="218">
        <v>0</v>
      </c>
      <c r="N15" s="218">
        <v>0</v>
      </c>
      <c r="O15" s="218">
        <v>0</v>
      </c>
      <c r="P15" s="218">
        <v>0</v>
      </c>
      <c r="Q15" s="218">
        <v>0</v>
      </c>
      <c r="R15" s="218">
        <v>0</v>
      </c>
      <c r="S15" s="218">
        <v>0</v>
      </c>
      <c r="T15" s="218">
        <v>0</v>
      </c>
      <c r="U15" s="218">
        <v>0</v>
      </c>
      <c r="V15" s="218">
        <v>0</v>
      </c>
      <c r="W15" s="218">
        <v>0</v>
      </c>
      <c r="X15" s="218">
        <v>0</v>
      </c>
      <c r="Y15" s="218">
        <v>0</v>
      </c>
      <c r="Z15" s="218">
        <v>0</v>
      </c>
      <c r="AA15" s="218">
        <v>0</v>
      </c>
      <c r="AB15" s="218">
        <v>0</v>
      </c>
      <c r="AC15" s="218">
        <v>0</v>
      </c>
      <c r="AD15" s="218">
        <v>0</v>
      </c>
      <c r="AE15" s="218">
        <v>0</v>
      </c>
      <c r="AF15" s="103"/>
    </row>
    <row r="16" spans="1:32" s="100" customFormat="1" ht="53.1" customHeight="1" x14ac:dyDescent="0.3">
      <c r="A16" s="1637" t="s">
        <v>227</v>
      </c>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1638"/>
      <c r="AA16" s="1638"/>
      <c r="AB16" s="1638"/>
      <c r="AC16" s="1638"/>
      <c r="AD16" s="1639"/>
      <c r="AE16" s="218"/>
      <c r="AF16" s="103"/>
    </row>
    <row r="17" spans="1:32" s="100" customFormat="1" ht="17.399999999999999" x14ac:dyDescent="0.3">
      <c r="A17" s="216" t="s">
        <v>26</v>
      </c>
      <c r="B17" s="226">
        <f>B18+B19+B20+B21+B22</f>
        <v>1080</v>
      </c>
      <c r="C17" s="226">
        <f>C18+C19+C20+C21+C22</f>
        <v>1080</v>
      </c>
      <c r="D17" s="226">
        <f t="shared" ref="D17" si="5">D18+D19+D20+D21+D22</f>
        <v>1080</v>
      </c>
      <c r="E17" s="226">
        <f>E18+E19+E20+E21+E22</f>
        <v>1080</v>
      </c>
      <c r="F17" s="226">
        <f>E17/B17*100</f>
        <v>100</v>
      </c>
      <c r="G17" s="226">
        <f>E17/C17*100</f>
        <v>100</v>
      </c>
      <c r="H17" s="218">
        <f>H18+H19+H20+H22</f>
        <v>0</v>
      </c>
      <c r="I17" s="218">
        <f t="shared" ref="I17:AE17" si="6">I18+I19+I20+I22</f>
        <v>0</v>
      </c>
      <c r="J17" s="218">
        <f t="shared" si="6"/>
        <v>90</v>
      </c>
      <c r="K17" s="218">
        <f t="shared" si="6"/>
        <v>0</v>
      </c>
      <c r="L17" s="218">
        <f t="shared" si="6"/>
        <v>0</v>
      </c>
      <c r="M17" s="218">
        <f t="shared" si="6"/>
        <v>0</v>
      </c>
      <c r="N17" s="218">
        <f>N18+N19+N20+N22</f>
        <v>270</v>
      </c>
      <c r="O17" s="218">
        <f t="shared" si="6"/>
        <v>0</v>
      </c>
      <c r="P17" s="218">
        <f t="shared" si="6"/>
        <v>0</v>
      </c>
      <c r="Q17" s="218">
        <f t="shared" si="6"/>
        <v>0</v>
      </c>
      <c r="R17" s="218">
        <f t="shared" si="6"/>
        <v>0</v>
      </c>
      <c r="S17" s="218">
        <f t="shared" si="6"/>
        <v>360</v>
      </c>
      <c r="T17" s="218">
        <v>0</v>
      </c>
      <c r="U17" s="218">
        <f t="shared" si="6"/>
        <v>0</v>
      </c>
      <c r="V17" s="218">
        <v>270</v>
      </c>
      <c r="W17" s="218">
        <f t="shared" si="6"/>
        <v>270</v>
      </c>
      <c r="X17" s="218">
        <f t="shared" si="6"/>
        <v>0</v>
      </c>
      <c r="Y17" s="218">
        <f t="shared" si="6"/>
        <v>0</v>
      </c>
      <c r="Z17" s="218">
        <v>0</v>
      </c>
      <c r="AA17" s="218">
        <f t="shared" si="6"/>
        <v>0</v>
      </c>
      <c r="AB17" s="218">
        <v>270</v>
      </c>
      <c r="AC17" s="218">
        <f t="shared" si="6"/>
        <v>270</v>
      </c>
      <c r="AD17" s="218">
        <f t="shared" si="6"/>
        <v>180</v>
      </c>
      <c r="AE17" s="218">
        <f t="shared" si="6"/>
        <v>180</v>
      </c>
      <c r="AF17" s="103"/>
    </row>
    <row r="18" spans="1:32" s="100" customFormat="1" ht="18" x14ac:dyDescent="0.35">
      <c r="A18" s="219" t="s">
        <v>29</v>
      </c>
      <c r="B18" s="217">
        <f t="shared" si="4"/>
        <v>0</v>
      </c>
      <c r="C18" s="217">
        <v>0</v>
      </c>
      <c r="D18" s="217">
        <v>0</v>
      </c>
      <c r="E18" s="217">
        <v>0</v>
      </c>
      <c r="F18" s="217" t="e">
        <f t="shared" ref="F18:F22" si="7">E18/B18*100</f>
        <v>#DIV/0!</v>
      </c>
      <c r="G18" s="217" t="e">
        <f t="shared" ref="G18:G22" si="8">E18/C18*100</f>
        <v>#DIV/0!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103"/>
    </row>
    <row r="19" spans="1:32" s="100" customFormat="1" ht="36" x14ac:dyDescent="0.35">
      <c r="A19" s="220" t="s">
        <v>93</v>
      </c>
      <c r="B19" s="217">
        <f t="shared" si="4"/>
        <v>0</v>
      </c>
      <c r="C19" s="217">
        <v>0</v>
      </c>
      <c r="D19" s="217">
        <v>0</v>
      </c>
      <c r="E19" s="217">
        <v>0</v>
      </c>
      <c r="F19" s="217" t="e">
        <f t="shared" si="7"/>
        <v>#DIV/0!</v>
      </c>
      <c r="G19" s="217" t="e">
        <f t="shared" si="8"/>
        <v>#DIV/0!</v>
      </c>
      <c r="H19" s="218">
        <v>0</v>
      </c>
      <c r="I19" s="218">
        <v>0</v>
      </c>
      <c r="J19" s="218">
        <v>0</v>
      </c>
      <c r="K19" s="218">
        <v>0</v>
      </c>
      <c r="L19" s="218">
        <v>0</v>
      </c>
      <c r="M19" s="218">
        <v>0</v>
      </c>
      <c r="N19" s="218">
        <v>0</v>
      </c>
      <c r="O19" s="218">
        <v>0</v>
      </c>
      <c r="P19" s="218">
        <v>0</v>
      </c>
      <c r="Q19" s="218">
        <v>0</v>
      </c>
      <c r="R19" s="218">
        <v>0</v>
      </c>
      <c r="S19" s="218">
        <v>0</v>
      </c>
      <c r="T19" s="218">
        <v>0</v>
      </c>
      <c r="U19" s="218">
        <v>0</v>
      </c>
      <c r="V19" s="218">
        <v>0</v>
      </c>
      <c r="W19" s="218">
        <v>0</v>
      </c>
      <c r="X19" s="218">
        <v>0</v>
      </c>
      <c r="Y19" s="218">
        <v>0</v>
      </c>
      <c r="Z19" s="218">
        <v>0</v>
      </c>
      <c r="AA19" s="218">
        <v>0</v>
      </c>
      <c r="AB19" s="218">
        <v>0</v>
      </c>
      <c r="AC19" s="218">
        <v>0</v>
      </c>
      <c r="AD19" s="218">
        <v>0</v>
      </c>
      <c r="AE19" s="218">
        <v>0</v>
      </c>
      <c r="AF19" s="103"/>
    </row>
    <row r="20" spans="1:32" s="100" customFormat="1" ht="18" x14ac:dyDescent="0.35">
      <c r="A20" s="219" t="s">
        <v>28</v>
      </c>
      <c r="B20" s="217">
        <f>H20+J20+L20+N20+P20+R20+T20+V20+X20+Z20+AB20+AD20</f>
        <v>1080</v>
      </c>
      <c r="C20" s="217">
        <f>J20+N20+T20+V20+AC20+AE20</f>
        <v>1080</v>
      </c>
      <c r="D20" s="217">
        <f>S20+W20+AB20+AD20</f>
        <v>1080</v>
      </c>
      <c r="E20" s="217">
        <f>S20+W20+AC20+AE20</f>
        <v>1080</v>
      </c>
      <c r="F20" s="217">
        <f t="shared" si="7"/>
        <v>100</v>
      </c>
      <c r="G20" s="217">
        <f t="shared" si="8"/>
        <v>100</v>
      </c>
      <c r="H20" s="218">
        <v>0</v>
      </c>
      <c r="I20" s="218">
        <v>0</v>
      </c>
      <c r="J20" s="218">
        <v>90</v>
      </c>
      <c r="K20" s="218">
        <v>0</v>
      </c>
      <c r="L20" s="218">
        <v>0</v>
      </c>
      <c r="M20" s="218">
        <v>0</v>
      </c>
      <c r="N20" s="218">
        <v>270</v>
      </c>
      <c r="O20" s="218">
        <v>0</v>
      </c>
      <c r="P20" s="218">
        <v>0</v>
      </c>
      <c r="Q20" s="218">
        <v>0</v>
      </c>
      <c r="R20" s="218">
        <v>0</v>
      </c>
      <c r="S20" s="218">
        <v>360</v>
      </c>
      <c r="T20" s="218">
        <v>0</v>
      </c>
      <c r="U20" s="218">
        <v>0</v>
      </c>
      <c r="V20" s="218">
        <v>270</v>
      </c>
      <c r="W20" s="218">
        <v>270</v>
      </c>
      <c r="X20" s="218">
        <v>0</v>
      </c>
      <c r="Y20" s="218">
        <v>0</v>
      </c>
      <c r="Z20" s="218">
        <v>0</v>
      </c>
      <c r="AA20" s="218">
        <v>0</v>
      </c>
      <c r="AB20" s="218">
        <v>270</v>
      </c>
      <c r="AC20" s="218">
        <v>270</v>
      </c>
      <c r="AD20" s="218">
        <v>180</v>
      </c>
      <c r="AE20" s="218">
        <v>180</v>
      </c>
      <c r="AF20" s="103"/>
    </row>
    <row r="21" spans="1:32" s="100" customFormat="1" ht="36" x14ac:dyDescent="0.35">
      <c r="A21" s="220" t="s">
        <v>94</v>
      </c>
      <c r="B21" s="217">
        <f t="shared" si="4"/>
        <v>0</v>
      </c>
      <c r="C21" s="217">
        <v>0</v>
      </c>
      <c r="D21" s="217">
        <v>0</v>
      </c>
      <c r="E21" s="217">
        <v>0</v>
      </c>
      <c r="F21" s="217" t="e">
        <f t="shared" si="7"/>
        <v>#DIV/0!</v>
      </c>
      <c r="G21" s="217" t="e">
        <f t="shared" si="8"/>
        <v>#DIV/0!</v>
      </c>
      <c r="H21" s="218">
        <v>0</v>
      </c>
      <c r="I21" s="218">
        <v>0</v>
      </c>
      <c r="J21" s="218">
        <v>0</v>
      </c>
      <c r="K21" s="218">
        <v>0</v>
      </c>
      <c r="L21" s="218">
        <v>0</v>
      </c>
      <c r="M21" s="218">
        <v>0</v>
      </c>
      <c r="N21" s="218">
        <v>0</v>
      </c>
      <c r="O21" s="218">
        <v>0</v>
      </c>
      <c r="P21" s="218">
        <v>0</v>
      </c>
      <c r="Q21" s="218">
        <v>0</v>
      </c>
      <c r="R21" s="218">
        <v>0</v>
      </c>
      <c r="S21" s="218">
        <v>0</v>
      </c>
      <c r="T21" s="218">
        <v>0</v>
      </c>
      <c r="U21" s="218">
        <v>0</v>
      </c>
      <c r="V21" s="218">
        <v>0</v>
      </c>
      <c r="W21" s="218">
        <v>0</v>
      </c>
      <c r="X21" s="218">
        <v>0</v>
      </c>
      <c r="Y21" s="218">
        <v>0</v>
      </c>
      <c r="Z21" s="218">
        <v>0</v>
      </c>
      <c r="AA21" s="218">
        <v>0</v>
      </c>
      <c r="AB21" s="218">
        <v>0</v>
      </c>
      <c r="AC21" s="218">
        <v>0</v>
      </c>
      <c r="AD21" s="218">
        <v>0</v>
      </c>
      <c r="AE21" s="218">
        <v>0</v>
      </c>
      <c r="AF21" s="103"/>
    </row>
    <row r="22" spans="1:32" s="100" customFormat="1" ht="18" x14ac:dyDescent="0.35">
      <c r="A22" s="219" t="s">
        <v>95</v>
      </c>
      <c r="B22" s="217">
        <f t="shared" si="4"/>
        <v>0</v>
      </c>
      <c r="C22" s="217">
        <v>0</v>
      </c>
      <c r="D22" s="217">
        <v>0</v>
      </c>
      <c r="E22" s="217">
        <v>0</v>
      </c>
      <c r="F22" s="217" t="e">
        <f t="shared" si="7"/>
        <v>#DIV/0!</v>
      </c>
      <c r="G22" s="217" t="e">
        <f t="shared" si="8"/>
        <v>#DIV/0!</v>
      </c>
      <c r="H22" s="218">
        <v>0</v>
      </c>
      <c r="I22" s="218">
        <v>0</v>
      </c>
      <c r="J22" s="218">
        <v>0</v>
      </c>
      <c r="K22" s="218">
        <v>0</v>
      </c>
      <c r="L22" s="218">
        <v>0</v>
      </c>
      <c r="M22" s="218">
        <v>0</v>
      </c>
      <c r="N22" s="218">
        <v>0</v>
      </c>
      <c r="O22" s="218">
        <v>0</v>
      </c>
      <c r="P22" s="218">
        <v>0</v>
      </c>
      <c r="Q22" s="218">
        <v>0</v>
      </c>
      <c r="R22" s="218">
        <v>0</v>
      </c>
      <c r="S22" s="218">
        <v>0</v>
      </c>
      <c r="T22" s="218">
        <v>0</v>
      </c>
      <c r="U22" s="218">
        <v>0</v>
      </c>
      <c r="V22" s="218">
        <v>0</v>
      </c>
      <c r="W22" s="218">
        <v>0</v>
      </c>
      <c r="X22" s="218">
        <v>0</v>
      </c>
      <c r="Y22" s="218">
        <v>0</v>
      </c>
      <c r="Z22" s="218">
        <v>0</v>
      </c>
      <c r="AA22" s="218">
        <v>0</v>
      </c>
      <c r="AB22" s="218">
        <v>0</v>
      </c>
      <c r="AC22" s="218">
        <v>0</v>
      </c>
      <c r="AD22" s="218">
        <v>0</v>
      </c>
      <c r="AE22" s="218">
        <v>0</v>
      </c>
      <c r="AF22" s="103"/>
    </row>
    <row r="23" spans="1:32" s="100" customFormat="1" ht="41.25" customHeight="1" x14ac:dyDescent="0.3">
      <c r="A23" s="1637" t="s">
        <v>228</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5"/>
      <c r="AE23" s="218"/>
      <c r="AF23" s="103"/>
    </row>
    <row r="24" spans="1:32" s="100" customFormat="1" ht="17.399999999999999" x14ac:dyDescent="0.3">
      <c r="A24" s="216" t="s">
        <v>26</v>
      </c>
      <c r="B24" s="226">
        <f>B25+B26+B27+B28+B29</f>
        <v>0</v>
      </c>
      <c r="C24" s="226">
        <f t="shared" ref="C24:E24" si="9">C25+C26+C27+C28+C29</f>
        <v>0</v>
      </c>
      <c r="D24" s="226">
        <f t="shared" si="9"/>
        <v>0</v>
      </c>
      <c r="E24" s="226">
        <f t="shared" si="9"/>
        <v>0</v>
      </c>
      <c r="F24" s="226" t="e">
        <f>E24/B24*100</f>
        <v>#DIV/0!</v>
      </c>
      <c r="G24" s="226" t="e">
        <f>E24/C24*100</f>
        <v>#DIV/0!</v>
      </c>
      <c r="H24" s="226">
        <f>H25+H26+H27+H28+H29</f>
        <v>0</v>
      </c>
      <c r="I24" s="226">
        <f>I25+I26+I27+I28+I29</f>
        <v>0</v>
      </c>
      <c r="J24" s="226">
        <f t="shared" ref="J24:AE24" si="10">J25+J26+J27+J28+J29</f>
        <v>0</v>
      </c>
      <c r="K24" s="226">
        <f t="shared" si="10"/>
        <v>0</v>
      </c>
      <c r="L24" s="226">
        <f t="shared" si="10"/>
        <v>0</v>
      </c>
      <c r="M24" s="226">
        <f t="shared" si="10"/>
        <v>0</v>
      </c>
      <c r="N24" s="226">
        <f t="shared" si="10"/>
        <v>0</v>
      </c>
      <c r="O24" s="226">
        <f t="shared" si="10"/>
        <v>0</v>
      </c>
      <c r="P24" s="226">
        <f t="shared" si="10"/>
        <v>0</v>
      </c>
      <c r="Q24" s="226">
        <f>Q25+Q26+Q27+Q28+Q29</f>
        <v>0</v>
      </c>
      <c r="R24" s="226">
        <f t="shared" si="10"/>
        <v>0</v>
      </c>
      <c r="S24" s="226">
        <f t="shared" si="10"/>
        <v>0</v>
      </c>
      <c r="T24" s="226">
        <f t="shared" si="10"/>
        <v>0</v>
      </c>
      <c r="U24" s="226">
        <f t="shared" si="10"/>
        <v>0</v>
      </c>
      <c r="V24" s="226">
        <f t="shared" si="10"/>
        <v>0</v>
      </c>
      <c r="W24" s="226">
        <f t="shared" si="10"/>
        <v>0</v>
      </c>
      <c r="X24" s="226">
        <f t="shared" si="10"/>
        <v>0</v>
      </c>
      <c r="Y24" s="226">
        <f t="shared" si="10"/>
        <v>0</v>
      </c>
      <c r="Z24" s="226">
        <v>0</v>
      </c>
      <c r="AA24" s="226">
        <f t="shared" si="10"/>
        <v>0</v>
      </c>
      <c r="AB24" s="226">
        <f t="shared" si="10"/>
        <v>0</v>
      </c>
      <c r="AC24" s="226">
        <f t="shared" si="10"/>
        <v>0</v>
      </c>
      <c r="AD24" s="226">
        <f t="shared" si="10"/>
        <v>0</v>
      </c>
      <c r="AE24" s="218">
        <f t="shared" si="10"/>
        <v>0</v>
      </c>
      <c r="AF24" s="103"/>
    </row>
    <row r="25" spans="1:32" s="100" customFormat="1" ht="18" x14ac:dyDescent="0.35">
      <c r="A25" s="219" t="s">
        <v>29</v>
      </c>
      <c r="B25" s="217">
        <f>SUM(H25:AD25)</f>
        <v>0</v>
      </c>
      <c r="C25" s="217">
        <v>0</v>
      </c>
      <c r="D25" s="217">
        <v>0</v>
      </c>
      <c r="E25" s="217">
        <v>0</v>
      </c>
      <c r="F25" s="217" t="e">
        <f t="shared" ref="F25:F29" si="11">E25/B25*100</f>
        <v>#DIV/0!</v>
      </c>
      <c r="G25" s="217" t="e">
        <f t="shared" ref="G25:G29" si="12">E25/C25*100</f>
        <v>#DIV/0!</v>
      </c>
      <c r="H25" s="218">
        <v>0</v>
      </c>
      <c r="I25" s="218">
        <v>0</v>
      </c>
      <c r="J25" s="218">
        <v>0</v>
      </c>
      <c r="K25" s="218">
        <v>0</v>
      </c>
      <c r="L25" s="218">
        <v>0</v>
      </c>
      <c r="M25" s="218">
        <v>0</v>
      </c>
      <c r="N25" s="218">
        <v>0</v>
      </c>
      <c r="O25" s="218">
        <v>0</v>
      </c>
      <c r="P25" s="218">
        <v>0</v>
      </c>
      <c r="Q25" s="218">
        <v>0</v>
      </c>
      <c r="R25" s="218">
        <v>0</v>
      </c>
      <c r="S25" s="218">
        <v>0</v>
      </c>
      <c r="T25" s="218">
        <v>0</v>
      </c>
      <c r="U25" s="218">
        <v>0</v>
      </c>
      <c r="V25" s="218">
        <v>0</v>
      </c>
      <c r="W25" s="218">
        <v>0</v>
      </c>
      <c r="X25" s="218">
        <v>0</v>
      </c>
      <c r="Y25" s="218">
        <v>0</v>
      </c>
      <c r="Z25" s="218">
        <v>0</v>
      </c>
      <c r="AA25" s="218">
        <v>0</v>
      </c>
      <c r="AB25" s="218">
        <v>0</v>
      </c>
      <c r="AC25" s="218">
        <v>0</v>
      </c>
      <c r="AD25" s="218">
        <v>0</v>
      </c>
      <c r="AE25" s="218">
        <v>0</v>
      </c>
      <c r="AF25" s="103"/>
    </row>
    <row r="26" spans="1:32" s="100" customFormat="1" ht="36" x14ac:dyDescent="0.35">
      <c r="A26" s="220" t="s">
        <v>93</v>
      </c>
      <c r="B26" s="217">
        <f>H26+J26+L26+N26+P26+R26+T26+V26+X26+Z26+AB26+AD26</f>
        <v>0</v>
      </c>
      <c r="C26" s="217">
        <f>H26</f>
        <v>0</v>
      </c>
      <c r="D26" s="217">
        <v>0</v>
      </c>
      <c r="E26" s="217">
        <f>I26+K26+M26+O26+Q26+S26+U26+W26+Y26+AA26+AC26+AE26</f>
        <v>0</v>
      </c>
      <c r="F26" s="217" t="e">
        <f t="shared" si="11"/>
        <v>#DIV/0!</v>
      </c>
      <c r="G26" s="217" t="e">
        <f t="shared" si="12"/>
        <v>#DIV/0!</v>
      </c>
      <c r="H26" s="218">
        <v>0</v>
      </c>
      <c r="I26" s="218">
        <v>0</v>
      </c>
      <c r="J26" s="218">
        <v>0</v>
      </c>
      <c r="K26" s="218">
        <v>0</v>
      </c>
      <c r="L26" s="218">
        <v>0</v>
      </c>
      <c r="M26" s="218">
        <v>0</v>
      </c>
      <c r="N26" s="218">
        <v>0</v>
      </c>
      <c r="O26" s="218">
        <v>0</v>
      </c>
      <c r="P26" s="218">
        <v>0</v>
      </c>
      <c r="Q26" s="218">
        <v>0</v>
      </c>
      <c r="R26" s="218">
        <v>0</v>
      </c>
      <c r="S26" s="218">
        <v>0</v>
      </c>
      <c r="T26" s="218">
        <v>0</v>
      </c>
      <c r="U26" s="218">
        <v>0</v>
      </c>
      <c r="V26" s="218">
        <v>0</v>
      </c>
      <c r="W26" s="218">
        <v>0</v>
      </c>
      <c r="X26" s="218">
        <v>0</v>
      </c>
      <c r="Y26" s="218">
        <v>0</v>
      </c>
      <c r="Z26" s="218">
        <v>0</v>
      </c>
      <c r="AA26" s="218">
        <v>0</v>
      </c>
      <c r="AB26" s="218">
        <v>0</v>
      </c>
      <c r="AC26" s="218">
        <v>0</v>
      </c>
      <c r="AD26" s="218">
        <v>0</v>
      </c>
      <c r="AE26" s="218">
        <v>0</v>
      </c>
      <c r="AF26" s="103"/>
    </row>
    <row r="27" spans="1:32" s="100" customFormat="1" ht="18" x14ac:dyDescent="0.35">
      <c r="A27" s="219" t="s">
        <v>28</v>
      </c>
      <c r="B27" s="217">
        <f t="shared" si="4"/>
        <v>0</v>
      </c>
      <c r="C27" s="217">
        <v>0</v>
      </c>
      <c r="D27" s="217">
        <v>0</v>
      </c>
      <c r="E27" s="217">
        <v>0</v>
      </c>
      <c r="F27" s="217" t="e">
        <f t="shared" si="11"/>
        <v>#DIV/0!</v>
      </c>
      <c r="G27" s="217" t="e">
        <f t="shared" si="12"/>
        <v>#DIV/0!</v>
      </c>
      <c r="H27" s="218">
        <v>0</v>
      </c>
      <c r="I27" s="218">
        <v>0</v>
      </c>
      <c r="J27" s="218">
        <v>0</v>
      </c>
      <c r="K27" s="218">
        <v>0</v>
      </c>
      <c r="L27" s="218">
        <v>0</v>
      </c>
      <c r="M27" s="218">
        <v>0</v>
      </c>
      <c r="N27" s="218">
        <v>0</v>
      </c>
      <c r="O27" s="218">
        <v>0</v>
      </c>
      <c r="P27" s="218">
        <v>0</v>
      </c>
      <c r="Q27" s="218">
        <v>0</v>
      </c>
      <c r="R27" s="218">
        <v>0</v>
      </c>
      <c r="S27" s="218">
        <v>0</v>
      </c>
      <c r="T27" s="218">
        <v>0</v>
      </c>
      <c r="U27" s="218">
        <v>0</v>
      </c>
      <c r="V27" s="218">
        <v>0</v>
      </c>
      <c r="W27" s="218">
        <v>0</v>
      </c>
      <c r="X27" s="218">
        <v>0</v>
      </c>
      <c r="Y27" s="218">
        <v>0</v>
      </c>
      <c r="Z27" s="218">
        <v>0</v>
      </c>
      <c r="AA27" s="218">
        <v>0</v>
      </c>
      <c r="AB27" s="218">
        <v>0</v>
      </c>
      <c r="AC27" s="218">
        <v>0</v>
      </c>
      <c r="AD27" s="218">
        <v>0</v>
      </c>
      <c r="AE27" s="218">
        <v>0</v>
      </c>
      <c r="AF27" s="103"/>
    </row>
    <row r="28" spans="1:32" s="100" customFormat="1" ht="36" x14ac:dyDescent="0.35">
      <c r="A28" s="220" t="s">
        <v>94</v>
      </c>
      <c r="B28" s="217">
        <f t="shared" si="4"/>
        <v>0</v>
      </c>
      <c r="C28" s="217">
        <v>0</v>
      </c>
      <c r="D28" s="217">
        <v>0</v>
      </c>
      <c r="E28" s="217">
        <v>0</v>
      </c>
      <c r="F28" s="217" t="e">
        <f t="shared" si="11"/>
        <v>#DIV/0!</v>
      </c>
      <c r="G28" s="217" t="e">
        <f t="shared" si="12"/>
        <v>#DIV/0!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v>0</v>
      </c>
      <c r="Z28" s="218">
        <v>0</v>
      </c>
      <c r="AA28" s="218">
        <v>0</v>
      </c>
      <c r="AB28" s="218">
        <v>0</v>
      </c>
      <c r="AC28" s="218">
        <v>0</v>
      </c>
      <c r="AD28" s="218">
        <v>0</v>
      </c>
      <c r="AE28" s="218">
        <v>0</v>
      </c>
      <c r="AF28" s="103"/>
    </row>
    <row r="29" spans="1:32" s="100" customFormat="1" ht="18" x14ac:dyDescent="0.35">
      <c r="A29" s="219" t="s">
        <v>95</v>
      </c>
      <c r="B29" s="217">
        <f t="shared" si="4"/>
        <v>0</v>
      </c>
      <c r="C29" s="217">
        <v>0</v>
      </c>
      <c r="D29" s="217">
        <v>0</v>
      </c>
      <c r="E29" s="217">
        <v>0</v>
      </c>
      <c r="F29" s="217" t="e">
        <f t="shared" si="11"/>
        <v>#DIV/0!</v>
      </c>
      <c r="G29" s="217" t="e">
        <f t="shared" si="12"/>
        <v>#DIV/0!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v>0</v>
      </c>
      <c r="Y29" s="218">
        <v>0</v>
      </c>
      <c r="Z29" s="218">
        <v>0</v>
      </c>
      <c r="AA29" s="218">
        <v>0</v>
      </c>
      <c r="AB29" s="218">
        <v>0</v>
      </c>
      <c r="AC29" s="218">
        <v>0</v>
      </c>
      <c r="AD29" s="218">
        <v>0</v>
      </c>
      <c r="AE29" s="218">
        <v>0</v>
      </c>
      <c r="AF29" s="103"/>
    </row>
    <row r="30" spans="1:32" s="100" customFormat="1" ht="52.2" x14ac:dyDescent="0.3">
      <c r="A30" s="216" t="s">
        <v>577</v>
      </c>
      <c r="B30" s="226">
        <f>B10+B17+B24</f>
        <v>4629.3</v>
      </c>
      <c r="C30" s="226">
        <f>C31+C32+C33+C34+C35</f>
        <v>4629.3</v>
      </c>
      <c r="D30" s="226">
        <f>D31+D32+D33+D34</f>
        <v>4629.3</v>
      </c>
      <c r="E30" s="226">
        <f>E31+E32+E33+E34+E35</f>
        <v>4629.3</v>
      </c>
      <c r="F30" s="226">
        <f>E30/B30*100</f>
        <v>100</v>
      </c>
      <c r="G30" s="226">
        <f>E30/C30*100</f>
        <v>100</v>
      </c>
      <c r="H30" s="226">
        <f>H10+H17+H24</f>
        <v>0</v>
      </c>
      <c r="I30" s="226">
        <f t="shared" ref="I30:AE30" si="13">I10+I17+I24</f>
        <v>0</v>
      </c>
      <c r="J30" s="226">
        <f t="shared" si="13"/>
        <v>90</v>
      </c>
      <c r="K30" s="226">
        <f t="shared" si="13"/>
        <v>0</v>
      </c>
      <c r="L30" s="226">
        <f>L10+L17+L24</f>
        <v>0</v>
      </c>
      <c r="M30" s="226">
        <f t="shared" si="13"/>
        <v>0</v>
      </c>
      <c r="N30" s="226">
        <f t="shared" si="13"/>
        <v>270</v>
      </c>
      <c r="O30" s="226">
        <f t="shared" si="13"/>
        <v>0</v>
      </c>
      <c r="P30" s="226">
        <f t="shared" si="13"/>
        <v>1788</v>
      </c>
      <c r="Q30" s="226">
        <f t="shared" si="13"/>
        <v>1788</v>
      </c>
      <c r="R30" s="226">
        <f t="shared" si="13"/>
        <v>0</v>
      </c>
      <c r="S30" s="226">
        <f t="shared" si="13"/>
        <v>360</v>
      </c>
      <c r="T30" s="226">
        <f t="shared" si="13"/>
        <v>0</v>
      </c>
      <c r="U30" s="226">
        <f t="shared" si="13"/>
        <v>0</v>
      </c>
      <c r="V30" s="226">
        <f t="shared" si="13"/>
        <v>991.8</v>
      </c>
      <c r="W30" s="226">
        <f>W10+W17+W24</f>
        <v>991.8</v>
      </c>
      <c r="X30" s="226">
        <f t="shared" si="13"/>
        <v>6.65</v>
      </c>
      <c r="Y30" s="226">
        <f>Y10+Y17+Y24</f>
        <v>6.65</v>
      </c>
      <c r="Z30" s="226">
        <f t="shared" si="13"/>
        <v>0</v>
      </c>
      <c r="AA30" s="226">
        <f t="shared" si="13"/>
        <v>0</v>
      </c>
      <c r="AB30" s="226">
        <f t="shared" si="13"/>
        <v>270</v>
      </c>
      <c r="AC30" s="226">
        <f t="shared" si="13"/>
        <v>270</v>
      </c>
      <c r="AD30" s="226">
        <f t="shared" si="13"/>
        <v>1212.8499999999999</v>
      </c>
      <c r="AE30" s="218">
        <f t="shared" si="13"/>
        <v>1212.8499999999999</v>
      </c>
      <c r="AF30" s="103"/>
    </row>
    <row r="31" spans="1:32" s="100" customFormat="1" ht="18" x14ac:dyDescent="0.35">
      <c r="A31" s="219" t="s">
        <v>29</v>
      </c>
      <c r="B31" s="217">
        <v>0</v>
      </c>
      <c r="C31" s="217">
        <v>0</v>
      </c>
      <c r="D31" s="217">
        <v>0</v>
      </c>
      <c r="E31" s="217">
        <v>0</v>
      </c>
      <c r="F31" s="217" t="e">
        <f t="shared" ref="F31:F35" si="14">E31/B31*100</f>
        <v>#DIV/0!</v>
      </c>
      <c r="G31" s="217" t="e">
        <f t="shared" ref="G31:G35" si="15">E31/C31*100</f>
        <v>#DIV/0!</v>
      </c>
      <c r="H31" s="218">
        <v>0</v>
      </c>
      <c r="I31" s="218">
        <v>0</v>
      </c>
      <c r="J31" s="218">
        <v>0</v>
      </c>
      <c r="K31" s="218">
        <v>0</v>
      </c>
      <c r="L31" s="218">
        <v>0</v>
      </c>
      <c r="M31" s="218">
        <v>0</v>
      </c>
      <c r="N31" s="218">
        <v>0</v>
      </c>
      <c r="O31" s="218">
        <v>0</v>
      </c>
      <c r="P31" s="218">
        <v>0</v>
      </c>
      <c r="Q31" s="218">
        <v>0</v>
      </c>
      <c r="R31" s="218">
        <v>0</v>
      </c>
      <c r="S31" s="218">
        <v>0</v>
      </c>
      <c r="T31" s="218">
        <v>0</v>
      </c>
      <c r="U31" s="218">
        <v>0</v>
      </c>
      <c r="V31" s="218">
        <v>0</v>
      </c>
      <c r="W31" s="218">
        <v>0</v>
      </c>
      <c r="X31" s="218">
        <v>0</v>
      </c>
      <c r="Y31" s="218">
        <v>0</v>
      </c>
      <c r="Z31" s="218">
        <v>0</v>
      </c>
      <c r="AA31" s="218">
        <v>0</v>
      </c>
      <c r="AB31" s="218">
        <v>0</v>
      </c>
      <c r="AC31" s="218">
        <v>0</v>
      </c>
      <c r="AD31" s="218">
        <v>0</v>
      </c>
      <c r="AE31" s="218">
        <v>0</v>
      </c>
      <c r="AF31" s="103"/>
    </row>
    <row r="32" spans="1:32" s="100" customFormat="1" ht="36" x14ac:dyDescent="0.35">
      <c r="A32" s="220" t="s">
        <v>93</v>
      </c>
      <c r="B32" s="217">
        <v>3549.3</v>
      </c>
      <c r="C32" s="217">
        <f>L32+H32+J32+N32+P32+R32+T32+V32+X32+AD32</f>
        <v>3549.3</v>
      </c>
      <c r="D32" s="217">
        <f>Q32+W32+Y32+AE32</f>
        <v>3549.3</v>
      </c>
      <c r="E32" s="217">
        <f>Q30+W32+Y32+AE32</f>
        <v>3549.3</v>
      </c>
      <c r="F32" s="217">
        <f t="shared" si="14"/>
        <v>100</v>
      </c>
      <c r="G32" s="217">
        <f t="shared" si="15"/>
        <v>100</v>
      </c>
      <c r="H32" s="218">
        <f>H26+H19+H12</f>
        <v>0</v>
      </c>
      <c r="I32" s="218">
        <v>0</v>
      </c>
      <c r="J32" s="218">
        <f t="shared" ref="J32:AE33" si="16">J26+J19+J12</f>
        <v>0</v>
      </c>
      <c r="K32" s="218">
        <v>0</v>
      </c>
      <c r="L32" s="218">
        <f>L26+L19+L12</f>
        <v>0</v>
      </c>
      <c r="M32" s="218">
        <v>0</v>
      </c>
      <c r="N32" s="218">
        <f t="shared" si="16"/>
        <v>0</v>
      </c>
      <c r="O32" s="218">
        <v>0</v>
      </c>
      <c r="P32" s="218">
        <f t="shared" si="16"/>
        <v>1788</v>
      </c>
      <c r="Q32" s="218">
        <v>1788</v>
      </c>
      <c r="R32" s="218">
        <f t="shared" si="16"/>
        <v>0</v>
      </c>
      <c r="S32" s="218">
        <v>0</v>
      </c>
      <c r="T32" s="218">
        <f t="shared" si="16"/>
        <v>0</v>
      </c>
      <c r="U32" s="218">
        <v>0</v>
      </c>
      <c r="V32" s="218">
        <f t="shared" si="16"/>
        <v>721.8</v>
      </c>
      <c r="W32" s="218">
        <v>721.8</v>
      </c>
      <c r="X32" s="218">
        <f>X26+X19+X12</f>
        <v>6.65</v>
      </c>
      <c r="Y32" s="218">
        <f>Y26+Y19+Y12</f>
        <v>6.65</v>
      </c>
      <c r="Z32" s="218">
        <f t="shared" si="16"/>
        <v>0</v>
      </c>
      <c r="AA32" s="218">
        <v>0</v>
      </c>
      <c r="AB32" s="218">
        <f t="shared" si="16"/>
        <v>0</v>
      </c>
      <c r="AC32" s="218">
        <v>0</v>
      </c>
      <c r="AD32" s="218">
        <f t="shared" si="16"/>
        <v>1032.8499999999999</v>
      </c>
      <c r="AE32" s="218">
        <f t="shared" si="16"/>
        <v>1032.8499999999999</v>
      </c>
      <c r="AF32" s="103"/>
    </row>
    <row r="33" spans="1:32" s="100" customFormat="1" ht="18" x14ac:dyDescent="0.35">
      <c r="A33" s="219" t="s">
        <v>28</v>
      </c>
      <c r="B33" s="217">
        <f>H33+J33+L33+N33+P33+R33+T33+V33+X33+Z33+AB33+AD33</f>
        <v>1080</v>
      </c>
      <c r="C33" s="217">
        <f>J33+N33+V33+AB33+AD33</f>
        <v>1080</v>
      </c>
      <c r="D33" s="217">
        <f>S33+W33+AB33+AD33</f>
        <v>1080</v>
      </c>
      <c r="E33" s="217">
        <f>S33+W33+AC33+AE33</f>
        <v>1080</v>
      </c>
      <c r="F33" s="217">
        <f t="shared" si="14"/>
        <v>100</v>
      </c>
      <c r="G33" s="217">
        <f t="shared" si="15"/>
        <v>100</v>
      </c>
      <c r="H33" s="218">
        <f>H27+H20+H13</f>
        <v>0</v>
      </c>
      <c r="I33" s="218">
        <v>0</v>
      </c>
      <c r="J33" s="218">
        <f t="shared" si="16"/>
        <v>90</v>
      </c>
      <c r="K33" s="218">
        <v>0</v>
      </c>
      <c r="L33" s="218">
        <f t="shared" si="16"/>
        <v>0</v>
      </c>
      <c r="M33" s="218">
        <v>0</v>
      </c>
      <c r="N33" s="218">
        <f t="shared" si="16"/>
        <v>270</v>
      </c>
      <c r="O33" s="218">
        <v>0</v>
      </c>
      <c r="P33" s="218">
        <f t="shared" si="16"/>
        <v>0</v>
      </c>
      <c r="Q33" s="218">
        <v>0</v>
      </c>
      <c r="R33" s="218">
        <f t="shared" si="16"/>
        <v>0</v>
      </c>
      <c r="S33" s="218">
        <v>360</v>
      </c>
      <c r="T33" s="218">
        <f t="shared" si="16"/>
        <v>0</v>
      </c>
      <c r="U33" s="218">
        <v>0</v>
      </c>
      <c r="V33" s="218">
        <f t="shared" si="16"/>
        <v>270</v>
      </c>
      <c r="W33" s="218">
        <v>270</v>
      </c>
      <c r="X33" s="218">
        <f t="shared" si="16"/>
        <v>0</v>
      </c>
      <c r="Y33" s="218">
        <v>0</v>
      </c>
      <c r="Z33" s="218">
        <f t="shared" si="16"/>
        <v>0</v>
      </c>
      <c r="AA33" s="218">
        <v>0</v>
      </c>
      <c r="AB33" s="218">
        <f t="shared" si="16"/>
        <v>270</v>
      </c>
      <c r="AC33" s="218">
        <v>270</v>
      </c>
      <c r="AD33" s="218">
        <f t="shared" si="16"/>
        <v>180</v>
      </c>
      <c r="AE33" s="218">
        <f t="shared" si="16"/>
        <v>180</v>
      </c>
      <c r="AF33" s="103"/>
    </row>
    <row r="34" spans="1:32" s="100" customFormat="1" ht="36" x14ac:dyDescent="0.3">
      <c r="A34" s="221" t="s">
        <v>94</v>
      </c>
      <c r="B34" s="217">
        <f t="shared" si="4"/>
        <v>0</v>
      </c>
      <c r="C34" s="217">
        <v>0</v>
      </c>
      <c r="D34" s="217">
        <v>0</v>
      </c>
      <c r="E34" s="217">
        <v>0</v>
      </c>
      <c r="F34" s="217" t="e">
        <f t="shared" si="14"/>
        <v>#DIV/0!</v>
      </c>
      <c r="G34" s="217" t="e">
        <f t="shared" si="15"/>
        <v>#DIV/0!</v>
      </c>
      <c r="H34" s="218">
        <f t="shared" ref="H34:AD35" si="17">H28+H21+H14</f>
        <v>0</v>
      </c>
      <c r="I34" s="218">
        <v>0</v>
      </c>
      <c r="J34" s="218">
        <f t="shared" si="17"/>
        <v>0</v>
      </c>
      <c r="K34" s="218">
        <v>0</v>
      </c>
      <c r="L34" s="218">
        <f t="shared" si="17"/>
        <v>0</v>
      </c>
      <c r="M34" s="218">
        <v>0</v>
      </c>
      <c r="N34" s="218">
        <f t="shared" si="17"/>
        <v>0</v>
      </c>
      <c r="O34" s="218">
        <v>0</v>
      </c>
      <c r="P34" s="218">
        <f t="shared" si="17"/>
        <v>0</v>
      </c>
      <c r="Q34" s="218">
        <v>0</v>
      </c>
      <c r="R34" s="218">
        <f t="shared" si="17"/>
        <v>0</v>
      </c>
      <c r="S34" s="218">
        <v>0</v>
      </c>
      <c r="T34" s="218">
        <f t="shared" si="17"/>
        <v>0</v>
      </c>
      <c r="U34" s="218">
        <v>0</v>
      </c>
      <c r="V34" s="218">
        <f t="shared" si="17"/>
        <v>0</v>
      </c>
      <c r="W34" s="218">
        <v>0</v>
      </c>
      <c r="X34" s="218">
        <f t="shared" si="17"/>
        <v>0</v>
      </c>
      <c r="Y34" s="218">
        <v>0</v>
      </c>
      <c r="Z34" s="218">
        <f t="shared" si="17"/>
        <v>0</v>
      </c>
      <c r="AA34" s="218">
        <v>0</v>
      </c>
      <c r="AB34" s="218">
        <f t="shared" si="17"/>
        <v>0</v>
      </c>
      <c r="AC34" s="218">
        <v>0</v>
      </c>
      <c r="AD34" s="218">
        <f t="shared" si="17"/>
        <v>0</v>
      </c>
      <c r="AE34" s="218">
        <v>0</v>
      </c>
      <c r="AF34" s="103"/>
    </row>
    <row r="35" spans="1:32" s="100" customFormat="1" ht="18" x14ac:dyDescent="0.35">
      <c r="A35" s="219" t="s">
        <v>95</v>
      </c>
      <c r="B35" s="217">
        <f t="shared" si="4"/>
        <v>0</v>
      </c>
      <c r="C35" s="217">
        <v>0</v>
      </c>
      <c r="D35" s="217">
        <v>0</v>
      </c>
      <c r="E35" s="217">
        <v>0</v>
      </c>
      <c r="F35" s="217" t="e">
        <f t="shared" si="14"/>
        <v>#DIV/0!</v>
      </c>
      <c r="G35" s="217" t="e">
        <f t="shared" si="15"/>
        <v>#DIV/0!</v>
      </c>
      <c r="H35" s="218">
        <f t="shared" si="17"/>
        <v>0</v>
      </c>
      <c r="I35" s="218">
        <v>0</v>
      </c>
      <c r="J35" s="218">
        <f t="shared" si="17"/>
        <v>0</v>
      </c>
      <c r="K35" s="218">
        <v>0</v>
      </c>
      <c r="L35" s="218">
        <f t="shared" si="17"/>
        <v>0</v>
      </c>
      <c r="M35" s="218">
        <v>0</v>
      </c>
      <c r="N35" s="218">
        <f t="shared" si="17"/>
        <v>0</v>
      </c>
      <c r="O35" s="218">
        <v>0</v>
      </c>
      <c r="P35" s="218">
        <f t="shared" si="17"/>
        <v>0</v>
      </c>
      <c r="Q35" s="218">
        <v>0</v>
      </c>
      <c r="R35" s="218">
        <f t="shared" si="17"/>
        <v>0</v>
      </c>
      <c r="S35" s="218">
        <v>0</v>
      </c>
      <c r="T35" s="218">
        <f t="shared" si="17"/>
        <v>0</v>
      </c>
      <c r="U35" s="218">
        <v>0</v>
      </c>
      <c r="V35" s="218">
        <f t="shared" si="17"/>
        <v>0</v>
      </c>
      <c r="W35" s="218">
        <v>0</v>
      </c>
      <c r="X35" s="218">
        <f t="shared" si="17"/>
        <v>0</v>
      </c>
      <c r="Y35" s="218">
        <v>0</v>
      </c>
      <c r="Z35" s="218">
        <f t="shared" si="17"/>
        <v>0</v>
      </c>
      <c r="AA35" s="218">
        <v>0</v>
      </c>
      <c r="AB35" s="218">
        <f t="shared" si="17"/>
        <v>0</v>
      </c>
      <c r="AC35" s="218">
        <v>0</v>
      </c>
      <c r="AD35" s="218">
        <f t="shared" si="17"/>
        <v>0</v>
      </c>
      <c r="AE35" s="218">
        <v>0</v>
      </c>
      <c r="AF35" s="103"/>
    </row>
    <row r="36" spans="1:32" s="100" customFormat="1" ht="20.399999999999999" x14ac:dyDescent="0.35">
      <c r="A36" s="1634" t="s">
        <v>220</v>
      </c>
      <c r="B36" s="1635"/>
      <c r="C36" s="1635"/>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635"/>
      <c r="AB36" s="1635"/>
      <c r="AC36" s="1635"/>
      <c r="AD36" s="1636"/>
      <c r="AE36" s="218"/>
      <c r="AF36" s="103"/>
    </row>
    <row r="37" spans="1:32" s="100" customFormat="1" ht="31.2" customHeight="1" x14ac:dyDescent="0.3">
      <c r="A37" s="1637" t="s">
        <v>229</v>
      </c>
      <c r="B37" s="1638"/>
      <c r="C37" s="1638"/>
      <c r="D37" s="1638"/>
      <c r="E37" s="1638"/>
      <c r="F37" s="1638"/>
      <c r="G37" s="1638"/>
      <c r="H37" s="1638"/>
      <c r="I37" s="1638"/>
      <c r="J37" s="1638"/>
      <c r="K37" s="1638"/>
      <c r="L37" s="1638"/>
      <c r="M37" s="1638"/>
      <c r="N37" s="1638"/>
      <c r="O37" s="1638"/>
      <c r="P37" s="1638"/>
      <c r="Q37" s="1638"/>
      <c r="R37" s="1638"/>
      <c r="S37" s="1638"/>
      <c r="T37" s="1638"/>
      <c r="U37" s="1638"/>
      <c r="V37" s="1638"/>
      <c r="W37" s="1638"/>
      <c r="X37" s="1638"/>
      <c r="Y37" s="1638"/>
      <c r="Z37" s="1638"/>
      <c r="AA37" s="1638"/>
      <c r="AB37" s="1638"/>
      <c r="AC37" s="1638"/>
      <c r="AD37" s="1639"/>
      <c r="AE37" s="218"/>
      <c r="AF37" s="103"/>
    </row>
    <row r="38" spans="1:32" s="100" customFormat="1" ht="18" x14ac:dyDescent="0.3">
      <c r="A38" s="216" t="s">
        <v>26</v>
      </c>
      <c r="B38" s="217">
        <v>0</v>
      </c>
      <c r="C38" s="217">
        <v>0</v>
      </c>
      <c r="D38" s="217">
        <v>0</v>
      </c>
      <c r="E38" s="217">
        <v>0</v>
      </c>
      <c r="F38" s="217">
        <v>0</v>
      </c>
      <c r="G38" s="217">
        <v>0</v>
      </c>
      <c r="H38" s="217">
        <v>0</v>
      </c>
      <c r="I38" s="217">
        <v>0</v>
      </c>
      <c r="J38" s="217">
        <v>0</v>
      </c>
      <c r="K38" s="217">
        <v>0</v>
      </c>
      <c r="L38" s="217">
        <v>0</v>
      </c>
      <c r="M38" s="217">
        <v>0</v>
      </c>
      <c r="N38" s="217">
        <v>0</v>
      </c>
      <c r="O38" s="217">
        <v>0</v>
      </c>
      <c r="P38" s="217">
        <v>0</v>
      </c>
      <c r="Q38" s="217">
        <v>0</v>
      </c>
      <c r="R38" s="217">
        <v>0</v>
      </c>
      <c r="S38" s="217">
        <v>0</v>
      </c>
      <c r="T38" s="217">
        <v>0</v>
      </c>
      <c r="U38" s="217">
        <v>0</v>
      </c>
      <c r="V38" s="217">
        <v>0</v>
      </c>
      <c r="W38" s="217">
        <v>0</v>
      </c>
      <c r="X38" s="217">
        <v>0</v>
      </c>
      <c r="Y38" s="217">
        <v>0</v>
      </c>
      <c r="Z38" s="217">
        <v>0</v>
      </c>
      <c r="AA38" s="217">
        <v>0</v>
      </c>
      <c r="AB38" s="217">
        <v>0</v>
      </c>
      <c r="AC38" s="217">
        <v>0</v>
      </c>
      <c r="AD38" s="217">
        <v>0</v>
      </c>
      <c r="AE38" s="218">
        <v>0</v>
      </c>
      <c r="AF38" s="103"/>
    </row>
    <row r="39" spans="1:32" s="100" customFormat="1" ht="18" x14ac:dyDescent="0.35">
      <c r="A39" s="219" t="s">
        <v>29</v>
      </c>
      <c r="B39" s="217">
        <v>0</v>
      </c>
      <c r="C39" s="217">
        <v>0</v>
      </c>
      <c r="D39" s="217">
        <v>0</v>
      </c>
      <c r="E39" s="217">
        <v>0</v>
      </c>
      <c r="F39" s="217">
        <v>0</v>
      </c>
      <c r="G39" s="217">
        <v>0</v>
      </c>
      <c r="H39" s="217">
        <v>0</v>
      </c>
      <c r="I39" s="217">
        <v>0</v>
      </c>
      <c r="J39" s="217">
        <v>0</v>
      </c>
      <c r="K39" s="217">
        <v>0</v>
      </c>
      <c r="L39" s="217">
        <v>0</v>
      </c>
      <c r="M39" s="217">
        <v>0</v>
      </c>
      <c r="N39" s="217">
        <v>0</v>
      </c>
      <c r="O39" s="217">
        <v>0</v>
      </c>
      <c r="P39" s="217">
        <v>0</v>
      </c>
      <c r="Q39" s="217">
        <v>0</v>
      </c>
      <c r="R39" s="217">
        <v>0</v>
      </c>
      <c r="S39" s="217">
        <v>0</v>
      </c>
      <c r="T39" s="217">
        <v>0</v>
      </c>
      <c r="U39" s="217">
        <v>0</v>
      </c>
      <c r="V39" s="217">
        <v>0</v>
      </c>
      <c r="W39" s="217">
        <v>0</v>
      </c>
      <c r="X39" s="217">
        <v>0</v>
      </c>
      <c r="Y39" s="217">
        <v>0</v>
      </c>
      <c r="Z39" s="217">
        <v>0</v>
      </c>
      <c r="AA39" s="217">
        <v>0</v>
      </c>
      <c r="AB39" s="217">
        <v>0</v>
      </c>
      <c r="AC39" s="217">
        <v>0</v>
      </c>
      <c r="AD39" s="217">
        <v>0</v>
      </c>
      <c r="AE39" s="218">
        <v>0</v>
      </c>
      <c r="AF39" s="103"/>
    </row>
    <row r="40" spans="1:32" s="100" customFormat="1" ht="36" x14ac:dyDescent="0.35">
      <c r="A40" s="220" t="s">
        <v>93</v>
      </c>
      <c r="B40" s="217">
        <v>0</v>
      </c>
      <c r="C40" s="217">
        <v>0</v>
      </c>
      <c r="D40" s="217">
        <v>0</v>
      </c>
      <c r="E40" s="217">
        <v>0</v>
      </c>
      <c r="F40" s="217">
        <v>0</v>
      </c>
      <c r="G40" s="217">
        <v>0</v>
      </c>
      <c r="H40" s="217">
        <v>0</v>
      </c>
      <c r="I40" s="217">
        <v>0</v>
      </c>
      <c r="J40" s="217">
        <v>0</v>
      </c>
      <c r="K40" s="217">
        <v>0</v>
      </c>
      <c r="L40" s="217">
        <v>0</v>
      </c>
      <c r="M40" s="217">
        <v>0</v>
      </c>
      <c r="N40" s="217">
        <v>0</v>
      </c>
      <c r="O40" s="217">
        <v>0</v>
      </c>
      <c r="P40" s="217">
        <v>0</v>
      </c>
      <c r="Q40" s="217">
        <v>0</v>
      </c>
      <c r="R40" s="217">
        <v>0</v>
      </c>
      <c r="S40" s="217">
        <v>0</v>
      </c>
      <c r="T40" s="217">
        <v>0</v>
      </c>
      <c r="U40" s="217">
        <v>0</v>
      </c>
      <c r="V40" s="217">
        <v>0</v>
      </c>
      <c r="W40" s="217">
        <v>0</v>
      </c>
      <c r="X40" s="217">
        <v>0</v>
      </c>
      <c r="Y40" s="217">
        <v>0</v>
      </c>
      <c r="Z40" s="217">
        <v>0</v>
      </c>
      <c r="AA40" s="217">
        <v>0</v>
      </c>
      <c r="AB40" s="217">
        <v>0</v>
      </c>
      <c r="AC40" s="217">
        <v>0</v>
      </c>
      <c r="AD40" s="217">
        <v>0</v>
      </c>
      <c r="AE40" s="218">
        <v>0</v>
      </c>
      <c r="AF40" s="103"/>
    </row>
    <row r="41" spans="1:32" s="100" customFormat="1" ht="18" x14ac:dyDescent="0.35">
      <c r="A41" s="219" t="s">
        <v>28</v>
      </c>
      <c r="B41" s="217">
        <v>0</v>
      </c>
      <c r="C41" s="217">
        <v>0</v>
      </c>
      <c r="D41" s="217">
        <v>0</v>
      </c>
      <c r="E41" s="217">
        <v>0</v>
      </c>
      <c r="F41" s="217">
        <v>0</v>
      </c>
      <c r="G41" s="217">
        <v>0</v>
      </c>
      <c r="H41" s="217">
        <v>0</v>
      </c>
      <c r="I41" s="217">
        <v>0</v>
      </c>
      <c r="J41" s="217">
        <v>0</v>
      </c>
      <c r="K41" s="217">
        <v>0</v>
      </c>
      <c r="L41" s="217">
        <v>0</v>
      </c>
      <c r="M41" s="217">
        <v>0</v>
      </c>
      <c r="N41" s="217">
        <v>0</v>
      </c>
      <c r="O41" s="217">
        <v>0</v>
      </c>
      <c r="P41" s="217">
        <v>0</v>
      </c>
      <c r="Q41" s="217">
        <v>0</v>
      </c>
      <c r="R41" s="217">
        <v>0</v>
      </c>
      <c r="S41" s="217">
        <v>0</v>
      </c>
      <c r="T41" s="217">
        <v>0</v>
      </c>
      <c r="U41" s="217">
        <v>0</v>
      </c>
      <c r="V41" s="217">
        <v>0</v>
      </c>
      <c r="W41" s="217">
        <v>0</v>
      </c>
      <c r="X41" s="217">
        <v>0</v>
      </c>
      <c r="Y41" s="217">
        <v>0</v>
      </c>
      <c r="Z41" s="217">
        <v>0</v>
      </c>
      <c r="AA41" s="217">
        <v>0</v>
      </c>
      <c r="AB41" s="217">
        <v>0</v>
      </c>
      <c r="AC41" s="217">
        <v>0</v>
      </c>
      <c r="AD41" s="217">
        <v>0</v>
      </c>
      <c r="AE41" s="218">
        <v>0</v>
      </c>
      <c r="AF41" s="103"/>
    </row>
    <row r="42" spans="1:32" s="100" customFormat="1" ht="36" x14ac:dyDescent="0.35">
      <c r="A42" s="220" t="s">
        <v>94</v>
      </c>
      <c r="B42" s="217">
        <v>0</v>
      </c>
      <c r="C42" s="217">
        <v>0</v>
      </c>
      <c r="D42" s="217">
        <v>0</v>
      </c>
      <c r="E42" s="217">
        <v>0</v>
      </c>
      <c r="F42" s="217">
        <v>0</v>
      </c>
      <c r="G42" s="217">
        <v>0</v>
      </c>
      <c r="H42" s="217">
        <v>0</v>
      </c>
      <c r="I42" s="217">
        <v>0</v>
      </c>
      <c r="J42" s="217">
        <v>0</v>
      </c>
      <c r="K42" s="217">
        <v>0</v>
      </c>
      <c r="L42" s="217">
        <v>0</v>
      </c>
      <c r="M42" s="217">
        <v>0</v>
      </c>
      <c r="N42" s="217">
        <v>0</v>
      </c>
      <c r="O42" s="217">
        <v>0</v>
      </c>
      <c r="P42" s="217">
        <v>0</v>
      </c>
      <c r="Q42" s="217">
        <v>0</v>
      </c>
      <c r="R42" s="217">
        <v>0</v>
      </c>
      <c r="S42" s="217">
        <v>0</v>
      </c>
      <c r="T42" s="217">
        <v>0</v>
      </c>
      <c r="U42" s="217">
        <v>0</v>
      </c>
      <c r="V42" s="217">
        <v>0</v>
      </c>
      <c r="W42" s="217">
        <v>0</v>
      </c>
      <c r="X42" s="217">
        <v>0</v>
      </c>
      <c r="Y42" s="217">
        <v>0</v>
      </c>
      <c r="Z42" s="217">
        <v>0</v>
      </c>
      <c r="AA42" s="217">
        <v>0</v>
      </c>
      <c r="AB42" s="217">
        <v>0</v>
      </c>
      <c r="AC42" s="217">
        <v>0</v>
      </c>
      <c r="AD42" s="217">
        <v>0</v>
      </c>
      <c r="AE42" s="218">
        <v>0</v>
      </c>
      <c r="AF42" s="103"/>
    </row>
    <row r="43" spans="1:32" s="100" customFormat="1" ht="18" x14ac:dyDescent="0.35">
      <c r="A43" s="219" t="s">
        <v>95</v>
      </c>
      <c r="B43" s="217">
        <v>0</v>
      </c>
      <c r="C43" s="217">
        <v>0</v>
      </c>
      <c r="D43" s="217">
        <v>0</v>
      </c>
      <c r="E43" s="217">
        <v>0</v>
      </c>
      <c r="F43" s="217">
        <v>0</v>
      </c>
      <c r="G43" s="217">
        <v>0</v>
      </c>
      <c r="H43" s="217">
        <v>0</v>
      </c>
      <c r="I43" s="217">
        <v>0</v>
      </c>
      <c r="J43" s="217">
        <v>0</v>
      </c>
      <c r="K43" s="217">
        <v>0</v>
      </c>
      <c r="L43" s="217">
        <v>0</v>
      </c>
      <c r="M43" s="217">
        <v>0</v>
      </c>
      <c r="N43" s="217">
        <v>0</v>
      </c>
      <c r="O43" s="217">
        <v>0</v>
      </c>
      <c r="P43" s="217">
        <v>0</v>
      </c>
      <c r="Q43" s="217">
        <v>0</v>
      </c>
      <c r="R43" s="217">
        <v>0</v>
      </c>
      <c r="S43" s="217">
        <v>0</v>
      </c>
      <c r="T43" s="217">
        <v>0</v>
      </c>
      <c r="U43" s="217">
        <v>0</v>
      </c>
      <c r="V43" s="217">
        <v>0</v>
      </c>
      <c r="W43" s="217">
        <v>0</v>
      </c>
      <c r="X43" s="217">
        <v>0</v>
      </c>
      <c r="Y43" s="217">
        <v>0</v>
      </c>
      <c r="Z43" s="217">
        <v>0</v>
      </c>
      <c r="AA43" s="217">
        <v>0</v>
      </c>
      <c r="AB43" s="217">
        <v>0</v>
      </c>
      <c r="AC43" s="217">
        <v>0</v>
      </c>
      <c r="AD43" s="217">
        <v>0</v>
      </c>
      <c r="AE43" s="218">
        <v>0</v>
      </c>
      <c r="AF43" s="103"/>
    </row>
    <row r="44" spans="1:32" s="100" customFormat="1" ht="52.2" x14ac:dyDescent="0.3">
      <c r="A44" s="216" t="s">
        <v>578</v>
      </c>
      <c r="B44" s="217">
        <v>0</v>
      </c>
      <c r="C44" s="217">
        <v>0</v>
      </c>
      <c r="D44" s="217">
        <v>0</v>
      </c>
      <c r="E44" s="217">
        <v>0</v>
      </c>
      <c r="F44" s="217">
        <v>0</v>
      </c>
      <c r="G44" s="217">
        <v>0</v>
      </c>
      <c r="H44" s="217">
        <v>0</v>
      </c>
      <c r="I44" s="217">
        <v>0</v>
      </c>
      <c r="J44" s="217">
        <v>0</v>
      </c>
      <c r="K44" s="217">
        <v>0</v>
      </c>
      <c r="L44" s="217">
        <v>0</v>
      </c>
      <c r="M44" s="217">
        <v>0</v>
      </c>
      <c r="N44" s="217">
        <v>0</v>
      </c>
      <c r="O44" s="217">
        <v>0</v>
      </c>
      <c r="P44" s="217">
        <v>0</v>
      </c>
      <c r="Q44" s="217">
        <v>0</v>
      </c>
      <c r="R44" s="217">
        <v>0</v>
      </c>
      <c r="S44" s="217">
        <v>0</v>
      </c>
      <c r="T44" s="217">
        <v>0</v>
      </c>
      <c r="U44" s="217">
        <v>0</v>
      </c>
      <c r="V44" s="217">
        <v>0</v>
      </c>
      <c r="W44" s="217">
        <v>0</v>
      </c>
      <c r="X44" s="217">
        <v>0</v>
      </c>
      <c r="Y44" s="217">
        <v>0</v>
      </c>
      <c r="Z44" s="217">
        <v>0</v>
      </c>
      <c r="AA44" s="217">
        <v>0</v>
      </c>
      <c r="AB44" s="217">
        <v>0</v>
      </c>
      <c r="AC44" s="217">
        <v>0</v>
      </c>
      <c r="AD44" s="217">
        <v>0</v>
      </c>
      <c r="AE44" s="218">
        <v>0</v>
      </c>
      <c r="AF44" s="103"/>
    </row>
    <row r="45" spans="1:32" s="100" customFormat="1" ht="18" x14ac:dyDescent="0.35">
      <c r="A45" s="219" t="s">
        <v>29</v>
      </c>
      <c r="B45" s="217">
        <v>0</v>
      </c>
      <c r="C45" s="217">
        <v>0</v>
      </c>
      <c r="D45" s="217">
        <v>0</v>
      </c>
      <c r="E45" s="217">
        <v>0</v>
      </c>
      <c r="F45" s="217">
        <v>0</v>
      </c>
      <c r="G45" s="217">
        <v>0</v>
      </c>
      <c r="H45" s="218">
        <v>0</v>
      </c>
      <c r="I45" s="217">
        <v>0</v>
      </c>
      <c r="J45" s="218">
        <v>0</v>
      </c>
      <c r="K45" s="217">
        <v>0</v>
      </c>
      <c r="L45" s="218">
        <v>0</v>
      </c>
      <c r="M45" s="218">
        <v>0</v>
      </c>
      <c r="N45" s="218">
        <v>0</v>
      </c>
      <c r="O45" s="218">
        <v>0</v>
      </c>
      <c r="P45" s="218">
        <v>0</v>
      </c>
      <c r="Q45" s="218">
        <v>0</v>
      </c>
      <c r="R45" s="218">
        <v>0</v>
      </c>
      <c r="S45" s="218">
        <v>0</v>
      </c>
      <c r="T45" s="218">
        <v>0</v>
      </c>
      <c r="U45" s="218">
        <v>0</v>
      </c>
      <c r="V45" s="218">
        <v>0</v>
      </c>
      <c r="W45" s="1306">
        <v>0</v>
      </c>
      <c r="X45" s="218">
        <v>0</v>
      </c>
      <c r="Y45" s="218">
        <v>0</v>
      </c>
      <c r="Z45" s="218">
        <v>0</v>
      </c>
      <c r="AA45" s="218">
        <v>0</v>
      </c>
      <c r="AB45" s="218">
        <v>0</v>
      </c>
      <c r="AC45" s="217">
        <v>0</v>
      </c>
      <c r="AD45" s="218">
        <v>0</v>
      </c>
      <c r="AE45" s="218">
        <v>0</v>
      </c>
      <c r="AF45" s="103"/>
    </row>
    <row r="46" spans="1:32" s="100" customFormat="1" ht="36" x14ac:dyDescent="0.35">
      <c r="A46" s="220" t="s">
        <v>93</v>
      </c>
      <c r="B46" s="217">
        <v>0</v>
      </c>
      <c r="C46" s="217">
        <v>0</v>
      </c>
      <c r="D46" s="217">
        <v>0</v>
      </c>
      <c r="E46" s="217">
        <v>0</v>
      </c>
      <c r="F46" s="217">
        <v>0</v>
      </c>
      <c r="G46" s="217">
        <v>0</v>
      </c>
      <c r="H46" s="218">
        <v>0</v>
      </c>
      <c r="I46" s="217">
        <v>0</v>
      </c>
      <c r="J46" s="218">
        <v>0</v>
      </c>
      <c r="K46" s="217">
        <v>0</v>
      </c>
      <c r="L46" s="218">
        <v>0</v>
      </c>
      <c r="M46" s="218">
        <v>0</v>
      </c>
      <c r="N46" s="218">
        <v>0</v>
      </c>
      <c r="O46" s="218">
        <v>0</v>
      </c>
      <c r="P46" s="218">
        <v>0</v>
      </c>
      <c r="Q46" s="218">
        <v>0</v>
      </c>
      <c r="R46" s="218">
        <v>0</v>
      </c>
      <c r="S46" s="218">
        <v>0</v>
      </c>
      <c r="T46" s="218">
        <v>0</v>
      </c>
      <c r="U46" s="218">
        <v>0</v>
      </c>
      <c r="V46" s="218">
        <v>0</v>
      </c>
      <c r="W46" s="1306">
        <v>0</v>
      </c>
      <c r="X46" s="218">
        <v>0</v>
      </c>
      <c r="Y46" s="218">
        <v>0</v>
      </c>
      <c r="Z46" s="218">
        <v>0</v>
      </c>
      <c r="AA46" s="218">
        <v>0</v>
      </c>
      <c r="AB46" s="218">
        <v>0</v>
      </c>
      <c r="AC46" s="217">
        <v>0</v>
      </c>
      <c r="AD46" s="218">
        <v>0</v>
      </c>
      <c r="AE46" s="218">
        <v>0</v>
      </c>
      <c r="AF46" s="103"/>
    </row>
    <row r="47" spans="1:32" s="100" customFormat="1" ht="18" x14ac:dyDescent="0.35">
      <c r="A47" s="219" t="s">
        <v>28</v>
      </c>
      <c r="B47" s="217">
        <v>0</v>
      </c>
      <c r="C47" s="217">
        <v>0</v>
      </c>
      <c r="D47" s="217">
        <v>0</v>
      </c>
      <c r="E47" s="217">
        <v>0</v>
      </c>
      <c r="F47" s="217">
        <v>0</v>
      </c>
      <c r="G47" s="217">
        <v>0</v>
      </c>
      <c r="H47" s="218">
        <v>0</v>
      </c>
      <c r="I47" s="217">
        <v>0</v>
      </c>
      <c r="J47" s="218">
        <v>0</v>
      </c>
      <c r="K47" s="217">
        <v>0</v>
      </c>
      <c r="L47" s="218">
        <v>0</v>
      </c>
      <c r="M47" s="218">
        <v>0</v>
      </c>
      <c r="N47" s="218">
        <v>0</v>
      </c>
      <c r="O47" s="218">
        <v>0</v>
      </c>
      <c r="P47" s="218">
        <v>0</v>
      </c>
      <c r="Q47" s="218">
        <v>0</v>
      </c>
      <c r="R47" s="218">
        <v>0</v>
      </c>
      <c r="S47" s="218">
        <v>0</v>
      </c>
      <c r="T47" s="218">
        <v>0</v>
      </c>
      <c r="U47" s="218">
        <v>0</v>
      </c>
      <c r="V47" s="218">
        <v>0</v>
      </c>
      <c r="W47" s="1306">
        <v>0</v>
      </c>
      <c r="X47" s="218">
        <v>0</v>
      </c>
      <c r="Y47" s="218">
        <v>0</v>
      </c>
      <c r="Z47" s="218">
        <v>0</v>
      </c>
      <c r="AA47" s="218">
        <v>0</v>
      </c>
      <c r="AB47" s="218">
        <v>0</v>
      </c>
      <c r="AC47" s="217">
        <v>0</v>
      </c>
      <c r="AD47" s="218">
        <v>0</v>
      </c>
      <c r="AE47" s="218">
        <v>0</v>
      </c>
      <c r="AF47" s="103"/>
    </row>
    <row r="48" spans="1:32" s="100" customFormat="1" ht="36" x14ac:dyDescent="0.3">
      <c r="A48" s="221" t="s">
        <v>94</v>
      </c>
      <c r="B48" s="217">
        <v>0</v>
      </c>
      <c r="C48" s="217">
        <v>0</v>
      </c>
      <c r="D48" s="217">
        <v>0</v>
      </c>
      <c r="E48" s="217">
        <v>0</v>
      </c>
      <c r="F48" s="217">
        <v>0</v>
      </c>
      <c r="G48" s="217">
        <v>0</v>
      </c>
      <c r="H48" s="218">
        <v>0</v>
      </c>
      <c r="I48" s="217">
        <v>0</v>
      </c>
      <c r="J48" s="218">
        <v>0</v>
      </c>
      <c r="K48" s="217">
        <v>0</v>
      </c>
      <c r="L48" s="218">
        <v>0</v>
      </c>
      <c r="M48" s="218">
        <v>0</v>
      </c>
      <c r="N48" s="218">
        <v>0</v>
      </c>
      <c r="O48" s="218">
        <v>0</v>
      </c>
      <c r="P48" s="218">
        <v>0</v>
      </c>
      <c r="Q48" s="218">
        <v>0</v>
      </c>
      <c r="R48" s="218">
        <v>0</v>
      </c>
      <c r="S48" s="218">
        <v>0</v>
      </c>
      <c r="T48" s="218">
        <v>0</v>
      </c>
      <c r="U48" s="218">
        <v>0</v>
      </c>
      <c r="V48" s="218">
        <v>0</v>
      </c>
      <c r="W48" s="1306">
        <v>0</v>
      </c>
      <c r="X48" s="218">
        <v>0</v>
      </c>
      <c r="Y48" s="218">
        <v>0</v>
      </c>
      <c r="Z48" s="218">
        <v>0</v>
      </c>
      <c r="AA48" s="218">
        <v>0</v>
      </c>
      <c r="AB48" s="218">
        <v>0</v>
      </c>
      <c r="AC48" s="217">
        <v>0</v>
      </c>
      <c r="AD48" s="218">
        <v>0</v>
      </c>
      <c r="AE48" s="218">
        <v>0</v>
      </c>
      <c r="AF48" s="103"/>
    </row>
    <row r="49" spans="1:32" s="100" customFormat="1" ht="18" x14ac:dyDescent="0.35">
      <c r="A49" s="219" t="s">
        <v>95</v>
      </c>
      <c r="B49" s="217">
        <v>0</v>
      </c>
      <c r="C49" s="217">
        <v>0</v>
      </c>
      <c r="D49" s="217">
        <v>0</v>
      </c>
      <c r="E49" s="217">
        <v>0</v>
      </c>
      <c r="F49" s="217">
        <v>0</v>
      </c>
      <c r="G49" s="217">
        <v>0</v>
      </c>
      <c r="H49" s="218">
        <v>0</v>
      </c>
      <c r="I49" s="217">
        <v>0</v>
      </c>
      <c r="J49" s="218">
        <v>0</v>
      </c>
      <c r="K49" s="217">
        <v>0</v>
      </c>
      <c r="L49" s="218">
        <v>0</v>
      </c>
      <c r="M49" s="218">
        <v>0</v>
      </c>
      <c r="N49" s="218">
        <v>0</v>
      </c>
      <c r="O49" s="218">
        <v>0</v>
      </c>
      <c r="P49" s="218">
        <v>0</v>
      </c>
      <c r="Q49" s="218">
        <v>0</v>
      </c>
      <c r="R49" s="218">
        <v>0</v>
      </c>
      <c r="S49" s="218">
        <v>0</v>
      </c>
      <c r="T49" s="218">
        <v>0</v>
      </c>
      <c r="U49" s="218">
        <v>0</v>
      </c>
      <c r="V49" s="218">
        <v>0</v>
      </c>
      <c r="W49" s="1306">
        <v>0</v>
      </c>
      <c r="X49" s="218">
        <v>0</v>
      </c>
      <c r="Y49" s="218">
        <v>0</v>
      </c>
      <c r="Z49" s="218">
        <v>0</v>
      </c>
      <c r="AA49" s="218">
        <v>0</v>
      </c>
      <c r="AB49" s="218">
        <v>0</v>
      </c>
      <c r="AC49" s="217">
        <v>0</v>
      </c>
      <c r="AD49" s="218">
        <v>0</v>
      </c>
      <c r="AE49" s="218">
        <v>0</v>
      </c>
      <c r="AF49" s="103"/>
    </row>
    <row r="50" spans="1:32" s="100" customFormat="1" ht="21" x14ac:dyDescent="0.35">
      <c r="A50" s="222" t="s">
        <v>221</v>
      </c>
      <c r="B50" s="223"/>
      <c r="C50" s="223"/>
      <c r="D50" s="223"/>
      <c r="E50" s="223"/>
      <c r="F50" s="223"/>
      <c r="G50" s="223"/>
      <c r="H50" s="224"/>
      <c r="I50" s="224"/>
      <c r="J50" s="224"/>
      <c r="K50" s="217"/>
      <c r="L50" s="224"/>
      <c r="M50" s="224"/>
      <c r="N50" s="224"/>
      <c r="O50" s="224"/>
      <c r="P50" s="224"/>
      <c r="Q50" s="224"/>
      <c r="R50" s="224"/>
      <c r="S50" s="224"/>
      <c r="T50" s="224"/>
      <c r="U50" s="224"/>
      <c r="V50" s="224"/>
      <c r="W50" s="1306"/>
      <c r="X50" s="224"/>
      <c r="Y50" s="224"/>
      <c r="Z50" s="224"/>
      <c r="AA50" s="224"/>
      <c r="AB50" s="224"/>
      <c r="AC50" s="224"/>
      <c r="AD50" s="224"/>
      <c r="AE50" s="218"/>
      <c r="AF50" s="103"/>
    </row>
    <row r="51" spans="1:32" s="100" customFormat="1" ht="32.700000000000003" customHeight="1" x14ac:dyDescent="0.3">
      <c r="A51" s="1409" t="s">
        <v>726</v>
      </c>
      <c r="B51" s="1333"/>
      <c r="C51" s="1333"/>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3"/>
      <c r="AB51" s="1333"/>
      <c r="AC51" s="1333"/>
      <c r="AD51" s="1334"/>
      <c r="AE51" s="218"/>
      <c r="AF51" s="103"/>
    </row>
    <row r="52" spans="1:32" s="100" customFormat="1" ht="18" x14ac:dyDescent="0.3">
      <c r="A52" s="216" t="s">
        <v>26</v>
      </c>
      <c r="B52" s="225">
        <v>0</v>
      </c>
      <c r="C52" s="225">
        <v>0</v>
      </c>
      <c r="D52" s="225">
        <v>0</v>
      </c>
      <c r="E52" s="225">
        <v>0</v>
      </c>
      <c r="F52" s="225">
        <v>0</v>
      </c>
      <c r="G52" s="225">
        <v>0</v>
      </c>
      <c r="H52" s="218">
        <v>0</v>
      </c>
      <c r="I52" s="218">
        <v>0</v>
      </c>
      <c r="J52" s="218">
        <v>0</v>
      </c>
      <c r="K52" s="218">
        <v>0</v>
      </c>
      <c r="L52" s="218">
        <v>0</v>
      </c>
      <c r="M52" s="218">
        <v>0</v>
      </c>
      <c r="N52" s="218">
        <v>0</v>
      </c>
      <c r="O52" s="218">
        <v>0</v>
      </c>
      <c r="P52" s="218">
        <v>0</v>
      </c>
      <c r="Q52" s="218">
        <v>0</v>
      </c>
      <c r="R52" s="218">
        <v>0</v>
      </c>
      <c r="S52" s="218">
        <v>0</v>
      </c>
      <c r="T52" s="218">
        <v>0</v>
      </c>
      <c r="U52" s="218">
        <v>0</v>
      </c>
      <c r="V52" s="218">
        <v>0</v>
      </c>
      <c r="W52" s="218">
        <v>0</v>
      </c>
      <c r="X52" s="218">
        <v>0</v>
      </c>
      <c r="Y52" s="218">
        <v>0</v>
      </c>
      <c r="Z52" s="218">
        <v>0</v>
      </c>
      <c r="AA52" s="218">
        <v>0</v>
      </c>
      <c r="AB52" s="218">
        <v>0</v>
      </c>
      <c r="AC52" s="218">
        <v>0</v>
      </c>
      <c r="AD52" s="218">
        <v>0</v>
      </c>
      <c r="AE52" s="218">
        <v>0</v>
      </c>
      <c r="AF52" s="103"/>
    </row>
    <row r="53" spans="1:32" s="100" customFormat="1" ht="18" x14ac:dyDescent="0.35">
      <c r="A53" s="219" t="s">
        <v>29</v>
      </c>
      <c r="B53" s="226">
        <v>0</v>
      </c>
      <c r="C53" s="226">
        <v>0</v>
      </c>
      <c r="D53" s="225">
        <v>0</v>
      </c>
      <c r="E53" s="225">
        <v>0</v>
      </c>
      <c r="F53" s="225">
        <v>0</v>
      </c>
      <c r="G53" s="225">
        <v>0</v>
      </c>
      <c r="H53" s="218">
        <v>0</v>
      </c>
      <c r="I53" s="218">
        <v>0</v>
      </c>
      <c r="J53" s="218">
        <v>0</v>
      </c>
      <c r="K53" s="218">
        <v>0</v>
      </c>
      <c r="L53" s="218">
        <v>0</v>
      </c>
      <c r="M53" s="218">
        <v>0</v>
      </c>
      <c r="N53" s="218">
        <v>0</v>
      </c>
      <c r="O53" s="218">
        <v>0</v>
      </c>
      <c r="P53" s="218">
        <v>0</v>
      </c>
      <c r="Q53" s="218">
        <v>0</v>
      </c>
      <c r="R53" s="218">
        <v>0</v>
      </c>
      <c r="S53" s="218">
        <v>0</v>
      </c>
      <c r="T53" s="218">
        <v>0</v>
      </c>
      <c r="U53" s="218">
        <v>0</v>
      </c>
      <c r="V53" s="218">
        <v>0</v>
      </c>
      <c r="W53" s="218">
        <v>0</v>
      </c>
      <c r="X53" s="218">
        <v>0</v>
      </c>
      <c r="Y53" s="218">
        <v>0</v>
      </c>
      <c r="Z53" s="218">
        <v>0</v>
      </c>
      <c r="AA53" s="218">
        <v>0</v>
      </c>
      <c r="AB53" s="218">
        <v>0</v>
      </c>
      <c r="AC53" s="218">
        <v>0</v>
      </c>
      <c r="AD53" s="218">
        <v>0</v>
      </c>
      <c r="AE53" s="218">
        <v>0</v>
      </c>
      <c r="AF53" s="103"/>
    </row>
    <row r="54" spans="1:32" ht="36" x14ac:dyDescent="0.35">
      <c r="A54" s="220" t="s">
        <v>93</v>
      </c>
      <c r="B54" s="226">
        <v>0</v>
      </c>
      <c r="C54" s="226">
        <v>0</v>
      </c>
      <c r="D54" s="225">
        <v>0</v>
      </c>
      <c r="E54" s="225">
        <v>0</v>
      </c>
      <c r="F54" s="225">
        <v>0</v>
      </c>
      <c r="G54" s="225">
        <v>0</v>
      </c>
      <c r="H54" s="218">
        <v>0</v>
      </c>
      <c r="I54" s="218">
        <v>0</v>
      </c>
      <c r="J54" s="218">
        <v>0</v>
      </c>
      <c r="K54" s="218">
        <v>0</v>
      </c>
      <c r="L54" s="218">
        <v>0</v>
      </c>
      <c r="M54" s="218">
        <v>0</v>
      </c>
      <c r="N54" s="218">
        <v>0</v>
      </c>
      <c r="O54" s="218">
        <v>0</v>
      </c>
      <c r="P54" s="218">
        <v>0</v>
      </c>
      <c r="Q54" s="218">
        <v>0</v>
      </c>
      <c r="R54" s="218">
        <v>0</v>
      </c>
      <c r="S54" s="218">
        <v>0</v>
      </c>
      <c r="T54" s="218">
        <v>0</v>
      </c>
      <c r="U54" s="218">
        <v>0</v>
      </c>
      <c r="V54" s="218">
        <v>0</v>
      </c>
      <c r="W54" s="218">
        <v>0</v>
      </c>
      <c r="X54" s="218">
        <v>0</v>
      </c>
      <c r="Y54" s="218">
        <v>0</v>
      </c>
      <c r="Z54" s="218">
        <v>0</v>
      </c>
      <c r="AA54" s="218">
        <v>0</v>
      </c>
      <c r="AB54" s="218">
        <v>0</v>
      </c>
      <c r="AC54" s="218">
        <v>0</v>
      </c>
      <c r="AD54" s="218">
        <v>0</v>
      </c>
      <c r="AE54" s="218">
        <v>0</v>
      </c>
      <c r="AF54" s="235"/>
    </row>
    <row r="55" spans="1:32" s="100" customFormat="1" ht="18" x14ac:dyDescent="0.35">
      <c r="A55" s="219" t="s">
        <v>28</v>
      </c>
      <c r="B55" s="217">
        <v>0</v>
      </c>
      <c r="C55" s="217">
        <v>0</v>
      </c>
      <c r="D55" s="225">
        <v>0</v>
      </c>
      <c r="E55" s="225">
        <v>0</v>
      </c>
      <c r="F55" s="225">
        <v>0</v>
      </c>
      <c r="G55" s="225">
        <v>0</v>
      </c>
      <c r="H55" s="218">
        <v>0</v>
      </c>
      <c r="I55" s="218">
        <v>0</v>
      </c>
      <c r="J55" s="218">
        <v>0</v>
      </c>
      <c r="K55" s="218">
        <v>0</v>
      </c>
      <c r="L55" s="218">
        <v>0</v>
      </c>
      <c r="M55" s="218">
        <v>0</v>
      </c>
      <c r="N55" s="218">
        <v>0</v>
      </c>
      <c r="O55" s="218">
        <v>0</v>
      </c>
      <c r="P55" s="218">
        <v>0</v>
      </c>
      <c r="Q55" s="218">
        <v>0</v>
      </c>
      <c r="R55" s="218">
        <v>0</v>
      </c>
      <c r="S55" s="218">
        <v>0</v>
      </c>
      <c r="T55" s="218">
        <v>0</v>
      </c>
      <c r="U55" s="218">
        <v>0</v>
      </c>
      <c r="V55" s="218">
        <v>0</v>
      </c>
      <c r="W55" s="218">
        <v>0</v>
      </c>
      <c r="X55" s="218">
        <v>0</v>
      </c>
      <c r="Y55" s="218">
        <v>0</v>
      </c>
      <c r="Z55" s="218">
        <v>0</v>
      </c>
      <c r="AA55" s="218">
        <v>0</v>
      </c>
      <c r="AB55" s="218">
        <v>0</v>
      </c>
      <c r="AC55" s="218">
        <v>0</v>
      </c>
      <c r="AD55" s="218">
        <v>0</v>
      </c>
      <c r="AE55" s="218">
        <v>0</v>
      </c>
      <c r="AF55" s="103"/>
    </row>
    <row r="56" spans="1:32" s="100" customFormat="1" ht="36" x14ac:dyDescent="0.35">
      <c r="A56" s="220" t="s">
        <v>94</v>
      </c>
      <c r="B56" s="217">
        <v>0</v>
      </c>
      <c r="C56" s="217">
        <v>0</v>
      </c>
      <c r="D56" s="225">
        <v>0</v>
      </c>
      <c r="E56" s="225">
        <v>0</v>
      </c>
      <c r="F56" s="225">
        <v>0</v>
      </c>
      <c r="G56" s="225">
        <v>0</v>
      </c>
      <c r="H56" s="218">
        <v>0</v>
      </c>
      <c r="I56" s="218">
        <v>0</v>
      </c>
      <c r="J56" s="218">
        <v>0</v>
      </c>
      <c r="K56" s="218">
        <v>0</v>
      </c>
      <c r="L56" s="218">
        <v>0</v>
      </c>
      <c r="M56" s="218">
        <v>0</v>
      </c>
      <c r="N56" s="218">
        <v>0</v>
      </c>
      <c r="O56" s="218">
        <v>0</v>
      </c>
      <c r="P56" s="218">
        <v>0</v>
      </c>
      <c r="Q56" s="218">
        <v>0</v>
      </c>
      <c r="R56" s="218">
        <v>0</v>
      </c>
      <c r="S56" s="218">
        <v>0</v>
      </c>
      <c r="T56" s="218">
        <v>0</v>
      </c>
      <c r="U56" s="218">
        <v>0</v>
      </c>
      <c r="V56" s="218">
        <v>0</v>
      </c>
      <c r="W56" s="218">
        <v>0</v>
      </c>
      <c r="X56" s="218">
        <v>0</v>
      </c>
      <c r="Y56" s="218">
        <v>0</v>
      </c>
      <c r="Z56" s="218">
        <v>0</v>
      </c>
      <c r="AA56" s="218">
        <v>0</v>
      </c>
      <c r="AB56" s="218">
        <v>0</v>
      </c>
      <c r="AC56" s="218">
        <v>0</v>
      </c>
      <c r="AD56" s="218">
        <v>0</v>
      </c>
      <c r="AE56" s="218">
        <v>0</v>
      </c>
      <c r="AF56" s="103"/>
    </row>
    <row r="57" spans="1:32" s="100" customFormat="1" ht="18" x14ac:dyDescent="0.35">
      <c r="A57" s="219" t="s">
        <v>95</v>
      </c>
      <c r="B57" s="217">
        <v>0</v>
      </c>
      <c r="C57" s="217">
        <v>0</v>
      </c>
      <c r="D57" s="225">
        <v>0</v>
      </c>
      <c r="E57" s="225">
        <v>0</v>
      </c>
      <c r="F57" s="225">
        <v>0</v>
      </c>
      <c r="G57" s="225">
        <v>0</v>
      </c>
      <c r="H57" s="218">
        <v>0</v>
      </c>
      <c r="I57" s="218">
        <v>0</v>
      </c>
      <c r="J57" s="218">
        <v>0</v>
      </c>
      <c r="K57" s="218">
        <v>0</v>
      </c>
      <c r="L57" s="218">
        <v>0</v>
      </c>
      <c r="M57" s="218">
        <v>0</v>
      </c>
      <c r="N57" s="218">
        <v>0</v>
      </c>
      <c r="O57" s="218">
        <v>0</v>
      </c>
      <c r="P57" s="218">
        <v>0</v>
      </c>
      <c r="Q57" s="218">
        <v>0</v>
      </c>
      <c r="R57" s="218">
        <v>0</v>
      </c>
      <c r="S57" s="218">
        <v>0</v>
      </c>
      <c r="T57" s="218">
        <v>0</v>
      </c>
      <c r="U57" s="218">
        <v>0</v>
      </c>
      <c r="V57" s="218">
        <v>0</v>
      </c>
      <c r="W57" s="218">
        <v>0</v>
      </c>
      <c r="X57" s="218">
        <v>0</v>
      </c>
      <c r="Y57" s="218">
        <v>0</v>
      </c>
      <c r="Z57" s="218">
        <v>0</v>
      </c>
      <c r="AA57" s="218">
        <v>0</v>
      </c>
      <c r="AB57" s="218">
        <v>0</v>
      </c>
      <c r="AC57" s="218">
        <v>0</v>
      </c>
      <c r="AD57" s="218">
        <v>0</v>
      </c>
      <c r="AE57" s="218">
        <v>0</v>
      </c>
      <c r="AF57" s="103"/>
    </row>
    <row r="58" spans="1:32" s="100" customFormat="1" ht="104.4" x14ac:dyDescent="0.3">
      <c r="A58" s="216" t="s">
        <v>579</v>
      </c>
      <c r="B58" s="226">
        <v>0</v>
      </c>
      <c r="C58" s="226">
        <v>0</v>
      </c>
      <c r="D58" s="225">
        <v>0</v>
      </c>
      <c r="E58" s="225">
        <v>0</v>
      </c>
      <c r="F58" s="225">
        <v>0</v>
      </c>
      <c r="G58" s="225">
        <v>0</v>
      </c>
      <c r="H58" s="218">
        <v>0</v>
      </c>
      <c r="I58" s="218">
        <v>0</v>
      </c>
      <c r="J58" s="218">
        <v>0</v>
      </c>
      <c r="K58" s="218">
        <v>0</v>
      </c>
      <c r="L58" s="218">
        <v>0</v>
      </c>
      <c r="M58" s="218">
        <v>0</v>
      </c>
      <c r="N58" s="218">
        <v>0</v>
      </c>
      <c r="O58" s="218">
        <v>0</v>
      </c>
      <c r="P58" s="218">
        <v>0</v>
      </c>
      <c r="Q58" s="218">
        <v>0</v>
      </c>
      <c r="R58" s="218">
        <v>0</v>
      </c>
      <c r="S58" s="218">
        <v>0</v>
      </c>
      <c r="T58" s="218">
        <v>0</v>
      </c>
      <c r="U58" s="218">
        <v>0</v>
      </c>
      <c r="V58" s="218">
        <v>0</v>
      </c>
      <c r="W58" s="218">
        <v>0</v>
      </c>
      <c r="X58" s="218">
        <v>0</v>
      </c>
      <c r="Y58" s="218">
        <v>0</v>
      </c>
      <c r="Z58" s="218">
        <v>0</v>
      </c>
      <c r="AA58" s="218">
        <v>0</v>
      </c>
      <c r="AB58" s="218">
        <v>0</v>
      </c>
      <c r="AC58" s="218">
        <v>0</v>
      </c>
      <c r="AD58" s="218">
        <v>0</v>
      </c>
      <c r="AE58" s="218">
        <v>0</v>
      </c>
      <c r="AF58" s="103"/>
    </row>
    <row r="59" spans="1:32" s="100" customFormat="1" ht="18" x14ac:dyDescent="0.35">
      <c r="A59" s="219" t="s">
        <v>29</v>
      </c>
      <c r="B59" s="226">
        <v>0</v>
      </c>
      <c r="C59" s="226">
        <v>0</v>
      </c>
      <c r="D59" s="225">
        <v>0</v>
      </c>
      <c r="E59" s="225">
        <v>0</v>
      </c>
      <c r="F59" s="225">
        <v>0</v>
      </c>
      <c r="G59" s="225">
        <v>0</v>
      </c>
      <c r="H59" s="218">
        <v>0</v>
      </c>
      <c r="I59" s="218">
        <v>0</v>
      </c>
      <c r="J59" s="218">
        <v>0</v>
      </c>
      <c r="K59" s="218">
        <v>0</v>
      </c>
      <c r="L59" s="218">
        <v>0</v>
      </c>
      <c r="M59" s="218">
        <v>0</v>
      </c>
      <c r="N59" s="218">
        <v>0</v>
      </c>
      <c r="O59" s="218">
        <v>0</v>
      </c>
      <c r="P59" s="218">
        <v>0</v>
      </c>
      <c r="Q59" s="218">
        <v>0</v>
      </c>
      <c r="R59" s="218">
        <v>0</v>
      </c>
      <c r="S59" s="218">
        <v>0</v>
      </c>
      <c r="T59" s="218">
        <v>0</v>
      </c>
      <c r="U59" s="218">
        <v>0</v>
      </c>
      <c r="V59" s="218">
        <v>0</v>
      </c>
      <c r="W59" s="218">
        <v>0</v>
      </c>
      <c r="X59" s="218">
        <v>0</v>
      </c>
      <c r="Y59" s="218">
        <v>0</v>
      </c>
      <c r="Z59" s="218">
        <v>0</v>
      </c>
      <c r="AA59" s="218">
        <v>0</v>
      </c>
      <c r="AB59" s="218">
        <v>0</v>
      </c>
      <c r="AC59" s="218">
        <v>0</v>
      </c>
      <c r="AD59" s="218">
        <v>0</v>
      </c>
      <c r="AE59" s="218">
        <v>0</v>
      </c>
      <c r="AF59" s="103"/>
    </row>
    <row r="60" spans="1:32" s="100" customFormat="1" ht="36" x14ac:dyDescent="0.35">
      <c r="A60" s="220" t="s">
        <v>93</v>
      </c>
      <c r="B60" s="217">
        <v>0</v>
      </c>
      <c r="C60" s="217">
        <v>0</v>
      </c>
      <c r="D60" s="225">
        <v>0</v>
      </c>
      <c r="E60" s="225">
        <v>0</v>
      </c>
      <c r="F60" s="225">
        <v>0</v>
      </c>
      <c r="G60" s="225">
        <v>0</v>
      </c>
      <c r="H60" s="218">
        <v>0</v>
      </c>
      <c r="I60" s="218">
        <v>0</v>
      </c>
      <c r="J60" s="218">
        <v>0</v>
      </c>
      <c r="K60" s="218">
        <v>0</v>
      </c>
      <c r="L60" s="218">
        <v>0</v>
      </c>
      <c r="M60" s="218">
        <v>0</v>
      </c>
      <c r="N60" s="218">
        <v>0</v>
      </c>
      <c r="O60" s="218">
        <v>0</v>
      </c>
      <c r="P60" s="218">
        <v>0</v>
      </c>
      <c r="Q60" s="218">
        <v>0</v>
      </c>
      <c r="R60" s="218">
        <v>0</v>
      </c>
      <c r="S60" s="218">
        <v>0</v>
      </c>
      <c r="T60" s="218">
        <v>0</v>
      </c>
      <c r="U60" s="218">
        <v>0</v>
      </c>
      <c r="V60" s="218">
        <v>0</v>
      </c>
      <c r="W60" s="218">
        <v>0</v>
      </c>
      <c r="X60" s="218">
        <v>0</v>
      </c>
      <c r="Y60" s="218">
        <v>0</v>
      </c>
      <c r="Z60" s="218">
        <v>0</v>
      </c>
      <c r="AA60" s="218">
        <v>0</v>
      </c>
      <c r="AB60" s="218">
        <v>0</v>
      </c>
      <c r="AC60" s="218">
        <v>0</v>
      </c>
      <c r="AD60" s="218">
        <v>0</v>
      </c>
      <c r="AE60" s="218">
        <v>0</v>
      </c>
      <c r="AF60" s="103"/>
    </row>
    <row r="61" spans="1:32" s="100" customFormat="1" ht="18" x14ac:dyDescent="0.35">
      <c r="A61" s="219" t="s">
        <v>28</v>
      </c>
      <c r="B61" s="217">
        <v>0</v>
      </c>
      <c r="C61" s="217">
        <v>0</v>
      </c>
      <c r="D61" s="225">
        <v>0</v>
      </c>
      <c r="E61" s="225">
        <v>0</v>
      </c>
      <c r="F61" s="225">
        <v>0</v>
      </c>
      <c r="G61" s="225">
        <v>0</v>
      </c>
      <c r="H61" s="218">
        <v>0</v>
      </c>
      <c r="I61" s="218">
        <v>0</v>
      </c>
      <c r="J61" s="218">
        <v>0</v>
      </c>
      <c r="K61" s="218">
        <v>0</v>
      </c>
      <c r="L61" s="218">
        <v>0</v>
      </c>
      <c r="M61" s="218">
        <v>0</v>
      </c>
      <c r="N61" s="218">
        <v>0</v>
      </c>
      <c r="O61" s="218">
        <v>0</v>
      </c>
      <c r="P61" s="218">
        <v>0</v>
      </c>
      <c r="Q61" s="218">
        <v>0</v>
      </c>
      <c r="R61" s="218">
        <v>0</v>
      </c>
      <c r="S61" s="218">
        <v>0</v>
      </c>
      <c r="T61" s="218">
        <v>0</v>
      </c>
      <c r="U61" s="218">
        <v>0</v>
      </c>
      <c r="V61" s="218">
        <v>0</v>
      </c>
      <c r="W61" s="218">
        <v>0</v>
      </c>
      <c r="X61" s="218">
        <v>0</v>
      </c>
      <c r="Y61" s="218">
        <v>0</v>
      </c>
      <c r="Z61" s="218">
        <v>0</v>
      </c>
      <c r="AA61" s="218">
        <v>0</v>
      </c>
      <c r="AB61" s="218">
        <v>0</v>
      </c>
      <c r="AC61" s="218">
        <v>0</v>
      </c>
      <c r="AD61" s="218">
        <v>0</v>
      </c>
      <c r="AE61" s="218">
        <v>0</v>
      </c>
      <c r="AF61" s="103"/>
    </row>
    <row r="62" spans="1:32" s="100" customFormat="1" ht="36" x14ac:dyDescent="0.3">
      <c r="A62" s="221" t="s">
        <v>94</v>
      </c>
      <c r="B62" s="217">
        <v>0</v>
      </c>
      <c r="C62" s="217">
        <v>0</v>
      </c>
      <c r="D62" s="225">
        <v>0</v>
      </c>
      <c r="E62" s="225">
        <v>0</v>
      </c>
      <c r="F62" s="225">
        <v>0</v>
      </c>
      <c r="G62" s="225">
        <v>0</v>
      </c>
      <c r="H62" s="218">
        <v>0</v>
      </c>
      <c r="I62" s="218">
        <v>0</v>
      </c>
      <c r="J62" s="218">
        <v>0</v>
      </c>
      <c r="K62" s="218">
        <v>0</v>
      </c>
      <c r="L62" s="218">
        <v>0</v>
      </c>
      <c r="M62" s="218">
        <v>0</v>
      </c>
      <c r="N62" s="218">
        <v>0</v>
      </c>
      <c r="O62" s="218">
        <v>0</v>
      </c>
      <c r="P62" s="218">
        <v>0</v>
      </c>
      <c r="Q62" s="218">
        <v>0</v>
      </c>
      <c r="R62" s="218">
        <v>0</v>
      </c>
      <c r="S62" s="218">
        <v>0</v>
      </c>
      <c r="T62" s="218">
        <v>0</v>
      </c>
      <c r="U62" s="218">
        <v>0</v>
      </c>
      <c r="V62" s="218">
        <v>0</v>
      </c>
      <c r="W62" s="218">
        <v>0</v>
      </c>
      <c r="X62" s="218">
        <v>0</v>
      </c>
      <c r="Y62" s="218">
        <v>0</v>
      </c>
      <c r="Z62" s="218">
        <v>0</v>
      </c>
      <c r="AA62" s="218">
        <v>0</v>
      </c>
      <c r="AB62" s="218">
        <v>0</v>
      </c>
      <c r="AC62" s="218">
        <v>0</v>
      </c>
      <c r="AD62" s="218">
        <v>0</v>
      </c>
      <c r="AE62" s="218">
        <v>0</v>
      </c>
      <c r="AF62" s="103"/>
    </row>
    <row r="63" spans="1:32" s="100" customFormat="1" ht="18" x14ac:dyDescent="0.35">
      <c r="A63" s="219" t="s">
        <v>95</v>
      </c>
      <c r="B63" s="217">
        <v>0</v>
      </c>
      <c r="C63" s="217">
        <v>0</v>
      </c>
      <c r="D63" s="225">
        <v>0</v>
      </c>
      <c r="E63" s="225">
        <v>0</v>
      </c>
      <c r="F63" s="217">
        <v>0</v>
      </c>
      <c r="G63" s="225">
        <v>0</v>
      </c>
      <c r="H63" s="218">
        <v>0</v>
      </c>
      <c r="I63" s="218">
        <v>0</v>
      </c>
      <c r="J63" s="218">
        <v>0</v>
      </c>
      <c r="K63" s="218">
        <v>0</v>
      </c>
      <c r="L63" s="218">
        <v>0</v>
      </c>
      <c r="M63" s="218">
        <v>0</v>
      </c>
      <c r="N63" s="218">
        <v>0</v>
      </c>
      <c r="O63" s="218">
        <v>0</v>
      </c>
      <c r="P63" s="218">
        <v>0</v>
      </c>
      <c r="Q63" s="218">
        <v>0</v>
      </c>
      <c r="R63" s="218">
        <v>0</v>
      </c>
      <c r="S63" s="218">
        <v>0</v>
      </c>
      <c r="T63" s="218">
        <v>0</v>
      </c>
      <c r="U63" s="218">
        <v>0</v>
      </c>
      <c r="V63" s="218">
        <v>0</v>
      </c>
      <c r="W63" s="218"/>
      <c r="X63" s="218">
        <v>0</v>
      </c>
      <c r="Y63" s="218">
        <v>0</v>
      </c>
      <c r="Z63" s="218">
        <v>0</v>
      </c>
      <c r="AA63" s="218">
        <v>0</v>
      </c>
      <c r="AB63" s="218">
        <v>0</v>
      </c>
      <c r="AC63" s="218">
        <v>0</v>
      </c>
      <c r="AD63" s="218">
        <v>0</v>
      </c>
      <c r="AE63" s="218">
        <v>0</v>
      </c>
      <c r="AF63" s="103"/>
    </row>
    <row r="64" spans="1:32" s="100" customFormat="1" ht="20.399999999999999" x14ac:dyDescent="0.3">
      <c r="A64" s="1640" t="s">
        <v>222</v>
      </c>
      <c r="B64" s="1641"/>
      <c r="C64" s="1641"/>
      <c r="D64" s="1641"/>
      <c r="E64" s="1641"/>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2"/>
      <c r="AE64" s="218"/>
      <c r="AF64" s="103"/>
    </row>
    <row r="65" spans="1:32" s="100" customFormat="1" ht="37.5" customHeight="1" x14ac:dyDescent="0.3">
      <c r="A65" s="1637" t="s">
        <v>230</v>
      </c>
      <c r="B65" s="1643"/>
      <c r="C65" s="1643"/>
      <c r="D65" s="164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4"/>
      <c r="AE65" s="218"/>
      <c r="AF65" s="103"/>
    </row>
    <row r="66" spans="1:32" s="100" customFormat="1" ht="327.60000000000002" x14ac:dyDescent="0.3">
      <c r="A66" s="216" t="s">
        <v>26</v>
      </c>
      <c r="B66" s="227">
        <f>B68+B69</f>
        <v>2656.8</v>
      </c>
      <c r="C66" s="227">
        <f>C68+C69</f>
        <v>2656.8</v>
      </c>
      <c r="D66" s="227">
        <f>D67+D68+D69++D70+D71</f>
        <v>2656.7999999999997</v>
      </c>
      <c r="E66" s="227">
        <f>E67+E68+E69+E70+E71</f>
        <v>2656.7999999999997</v>
      </c>
      <c r="F66" s="227">
        <f>E66/B66*100</f>
        <v>99.999999999999972</v>
      </c>
      <c r="G66" s="227">
        <f>E66/C66*100</f>
        <v>99.999999999999972</v>
      </c>
      <c r="H66" s="227">
        <f>H68+H69</f>
        <v>0</v>
      </c>
      <c r="I66" s="227">
        <f>I68+I69</f>
        <v>0</v>
      </c>
      <c r="J66" s="227">
        <f t="shared" ref="J66:AE66" si="18">J68+J69</f>
        <v>204.5</v>
      </c>
      <c r="K66" s="227">
        <f t="shared" si="18"/>
        <v>231.8</v>
      </c>
      <c r="L66" s="227">
        <f t="shared" si="18"/>
        <v>204.5</v>
      </c>
      <c r="M66" s="227">
        <f t="shared" si="18"/>
        <v>237</v>
      </c>
      <c r="N66" s="227">
        <f t="shared" si="18"/>
        <v>204.5</v>
      </c>
      <c r="O66" s="227">
        <f t="shared" si="18"/>
        <v>249</v>
      </c>
      <c r="P66" s="227">
        <f t="shared" si="18"/>
        <v>313.8</v>
      </c>
      <c r="Q66" s="227">
        <f t="shared" si="18"/>
        <v>252.7</v>
      </c>
      <c r="R66" s="227">
        <f t="shared" si="18"/>
        <v>261.3</v>
      </c>
      <c r="S66" s="227">
        <f t="shared" si="18"/>
        <v>218.1</v>
      </c>
      <c r="T66" s="227">
        <f t="shared" si="18"/>
        <v>244.4</v>
      </c>
      <c r="U66" s="227">
        <f t="shared" si="18"/>
        <v>244.4</v>
      </c>
      <c r="V66" s="227">
        <f t="shared" si="18"/>
        <v>350.3</v>
      </c>
      <c r="W66" s="227">
        <f t="shared" si="18"/>
        <v>350.3</v>
      </c>
      <c r="X66" s="227">
        <f t="shared" si="18"/>
        <v>153.69999999999999</v>
      </c>
      <c r="Y66" s="227">
        <f t="shared" si="18"/>
        <v>153.69999999999999</v>
      </c>
      <c r="Z66" s="227">
        <f t="shared" si="18"/>
        <v>218.8</v>
      </c>
      <c r="AA66" s="227">
        <f>AA68+AA69</f>
        <v>218.8</v>
      </c>
      <c r="AB66" s="227">
        <f>AB68+AB69</f>
        <v>227.5</v>
      </c>
      <c r="AC66" s="227">
        <f t="shared" si="18"/>
        <v>227.5</v>
      </c>
      <c r="AD66" s="227">
        <f t="shared" si="18"/>
        <v>273.5</v>
      </c>
      <c r="AE66" s="218">
        <f t="shared" si="18"/>
        <v>273.5</v>
      </c>
      <c r="AF66" s="1419" t="s">
        <v>767</v>
      </c>
    </row>
    <row r="67" spans="1:32" s="100" customFormat="1" ht="18" x14ac:dyDescent="0.35">
      <c r="A67" s="219" t="s">
        <v>29</v>
      </c>
      <c r="B67" s="228">
        <f>H67+J67+L67+N67+P67+T67+V67+X67+Z67+AB67+AD67</f>
        <v>0</v>
      </c>
      <c r="C67" s="228">
        <v>0</v>
      </c>
      <c r="D67" s="228">
        <v>0</v>
      </c>
      <c r="E67" s="228">
        <v>0</v>
      </c>
      <c r="F67" s="227">
        <v>0</v>
      </c>
      <c r="G67" s="227">
        <v>0</v>
      </c>
      <c r="H67" s="227">
        <v>0</v>
      </c>
      <c r="I67" s="227">
        <v>0</v>
      </c>
      <c r="J67" s="227">
        <v>0</v>
      </c>
      <c r="K67" s="227">
        <v>0</v>
      </c>
      <c r="L67" s="227">
        <v>0</v>
      </c>
      <c r="M67" s="227">
        <v>0</v>
      </c>
      <c r="N67" s="227">
        <v>0</v>
      </c>
      <c r="O67" s="227">
        <v>0</v>
      </c>
      <c r="P67" s="227">
        <v>0</v>
      </c>
      <c r="Q67" s="227">
        <v>0</v>
      </c>
      <c r="R67" s="227">
        <v>0</v>
      </c>
      <c r="S67" s="227">
        <v>0</v>
      </c>
      <c r="T67" s="227">
        <v>0</v>
      </c>
      <c r="U67" s="227">
        <v>0</v>
      </c>
      <c r="V67" s="227">
        <v>0</v>
      </c>
      <c r="W67" s="227">
        <v>0</v>
      </c>
      <c r="X67" s="227">
        <v>0</v>
      </c>
      <c r="Y67" s="227">
        <v>0</v>
      </c>
      <c r="Z67" s="227">
        <v>0</v>
      </c>
      <c r="AA67" s="227">
        <v>0</v>
      </c>
      <c r="AB67" s="227">
        <v>0</v>
      </c>
      <c r="AC67" s="227">
        <v>0</v>
      </c>
      <c r="AD67" s="227">
        <v>0</v>
      </c>
      <c r="AE67" s="218">
        <v>0</v>
      </c>
      <c r="AF67" s="103"/>
    </row>
    <row r="68" spans="1:32" s="100" customFormat="1" ht="36" x14ac:dyDescent="0.35">
      <c r="A68" s="219" t="s">
        <v>93</v>
      </c>
      <c r="B68" s="228">
        <f>H68+J68+L68+N68+P68+R68+T68+V68+X68+Z68+AB68+AD68</f>
        <v>861.2</v>
      </c>
      <c r="C68" s="228">
        <f>J68+L68+N68+P68+R68</f>
        <v>861.2</v>
      </c>
      <c r="D68" s="228">
        <f>K68+M68+O68+Q68</f>
        <v>861.19999999999993</v>
      </c>
      <c r="E68" s="228">
        <f>K68+M68+O68+Q68</f>
        <v>861.19999999999993</v>
      </c>
      <c r="F68" s="227">
        <f t="shared" ref="F68:F71" si="19">E68/B68*100</f>
        <v>99.999999999999986</v>
      </c>
      <c r="G68" s="227">
        <f t="shared" ref="G68:G71" si="20">E68/C68*100</f>
        <v>99.999999999999986</v>
      </c>
      <c r="H68" s="228">
        <v>0</v>
      </c>
      <c r="I68" s="228">
        <v>0</v>
      </c>
      <c r="J68" s="228">
        <f>204500/1000</f>
        <v>204.5</v>
      </c>
      <c r="K68" s="228">
        <v>231.8</v>
      </c>
      <c r="L68" s="228">
        <f>204500/1000</f>
        <v>204.5</v>
      </c>
      <c r="M68" s="228">
        <v>237</v>
      </c>
      <c r="N68" s="228">
        <f>204500/1000</f>
        <v>204.5</v>
      </c>
      <c r="O68" s="228">
        <v>249</v>
      </c>
      <c r="P68" s="228">
        <f>204500/1000</f>
        <v>204.5</v>
      </c>
      <c r="Q68" s="228">
        <v>143.4</v>
      </c>
      <c r="R68" s="228">
        <f>43200/1000</f>
        <v>43.2</v>
      </c>
      <c r="S68" s="228">
        <v>0</v>
      </c>
      <c r="T68" s="227">
        <v>0</v>
      </c>
      <c r="U68" s="227">
        <v>0</v>
      </c>
      <c r="V68" s="227">
        <v>0</v>
      </c>
      <c r="W68" s="227">
        <v>0</v>
      </c>
      <c r="X68" s="227">
        <v>0</v>
      </c>
      <c r="Y68" s="227">
        <v>0</v>
      </c>
      <c r="Z68" s="227">
        <v>0</v>
      </c>
      <c r="AA68" s="227">
        <v>0</v>
      </c>
      <c r="AB68" s="227">
        <v>0</v>
      </c>
      <c r="AC68" s="227">
        <v>0</v>
      </c>
      <c r="AD68" s="227">
        <v>0</v>
      </c>
      <c r="AE68" s="218">
        <v>0</v>
      </c>
      <c r="AF68" s="103"/>
    </row>
    <row r="69" spans="1:32" s="100" customFormat="1" ht="18" x14ac:dyDescent="0.35">
      <c r="A69" s="219" t="s">
        <v>28</v>
      </c>
      <c r="B69" s="228">
        <f>H69+J69+L69+N69+P69+R69+T69+V69+X69+Z69+AB69+AD69</f>
        <v>1795.6</v>
      </c>
      <c r="C69" s="228">
        <f>H69+J69+L69+N69+P69+R69+T69+V69+X69+Z69+AB69+AD69</f>
        <v>1795.6</v>
      </c>
      <c r="D69" s="228">
        <v>1795.6</v>
      </c>
      <c r="E69" s="228">
        <f>I69+K69+M69+O69+Q69+S69+U69+W69+Y69+AA69+AC69+AE69</f>
        <v>1795.6</v>
      </c>
      <c r="F69" s="227">
        <f t="shared" si="19"/>
        <v>100</v>
      </c>
      <c r="G69" s="227">
        <f t="shared" si="20"/>
        <v>100</v>
      </c>
      <c r="H69" s="228">
        <v>0</v>
      </c>
      <c r="I69" s="228">
        <v>0</v>
      </c>
      <c r="J69" s="228">
        <v>0</v>
      </c>
      <c r="K69" s="228">
        <v>0</v>
      </c>
      <c r="L69" s="228">
        <v>0</v>
      </c>
      <c r="M69" s="228">
        <v>0</v>
      </c>
      <c r="N69" s="228">
        <v>0</v>
      </c>
      <c r="O69" s="228">
        <v>0</v>
      </c>
      <c r="P69" s="228">
        <v>109.3</v>
      </c>
      <c r="Q69" s="228">
        <v>109.3</v>
      </c>
      <c r="R69" s="228">
        <v>218.1</v>
      </c>
      <c r="S69" s="228">
        <v>218.1</v>
      </c>
      <c r="T69" s="228">
        <v>244.4</v>
      </c>
      <c r="U69" s="228">
        <v>244.4</v>
      </c>
      <c r="V69" s="228">
        <v>350.3</v>
      </c>
      <c r="W69" s="228">
        <v>350.3</v>
      </c>
      <c r="X69" s="228">
        <v>153.69999999999999</v>
      </c>
      <c r="Y69" s="228">
        <v>153.69999999999999</v>
      </c>
      <c r="Z69" s="228">
        <v>218.8</v>
      </c>
      <c r="AA69" s="228">
        <v>218.8</v>
      </c>
      <c r="AB69" s="228">
        <v>227.5</v>
      </c>
      <c r="AC69" s="228">
        <v>227.5</v>
      </c>
      <c r="AD69" s="228">
        <v>273.5</v>
      </c>
      <c r="AE69" s="218">
        <v>273.5</v>
      </c>
      <c r="AF69" s="103"/>
    </row>
    <row r="70" spans="1:32" s="100" customFormat="1" ht="36" x14ac:dyDescent="0.35">
      <c r="A70" s="220" t="s">
        <v>94</v>
      </c>
      <c r="B70" s="228">
        <v>0</v>
      </c>
      <c r="C70" s="228">
        <v>0</v>
      </c>
      <c r="D70" s="228">
        <v>0</v>
      </c>
      <c r="E70" s="228">
        <v>0</v>
      </c>
      <c r="F70" s="227" t="e">
        <f t="shared" si="19"/>
        <v>#DIV/0!</v>
      </c>
      <c r="G70" s="227" t="e">
        <f t="shared" si="20"/>
        <v>#DIV/0!</v>
      </c>
      <c r="H70" s="228">
        <v>0</v>
      </c>
      <c r="I70" s="228">
        <v>0</v>
      </c>
      <c r="J70" s="228">
        <v>0</v>
      </c>
      <c r="K70" s="228">
        <v>0</v>
      </c>
      <c r="L70" s="228">
        <v>0</v>
      </c>
      <c r="M70" s="228">
        <v>0</v>
      </c>
      <c r="N70" s="228">
        <v>0</v>
      </c>
      <c r="O70" s="228">
        <v>0</v>
      </c>
      <c r="P70" s="228">
        <v>0</v>
      </c>
      <c r="Q70" s="228">
        <v>0</v>
      </c>
      <c r="R70" s="228">
        <v>0</v>
      </c>
      <c r="S70" s="228">
        <v>0</v>
      </c>
      <c r="T70" s="228">
        <v>0</v>
      </c>
      <c r="U70" s="228">
        <v>0</v>
      </c>
      <c r="V70" s="228">
        <v>0</v>
      </c>
      <c r="W70" s="228">
        <v>0</v>
      </c>
      <c r="X70" s="228">
        <v>0</v>
      </c>
      <c r="Y70" s="228">
        <v>0</v>
      </c>
      <c r="Z70" s="228">
        <v>0</v>
      </c>
      <c r="AA70" s="228">
        <v>0</v>
      </c>
      <c r="AB70" s="228">
        <v>0</v>
      </c>
      <c r="AC70" s="228">
        <v>0</v>
      </c>
      <c r="AD70" s="228">
        <v>0</v>
      </c>
      <c r="AE70" s="218">
        <v>0</v>
      </c>
      <c r="AF70" s="103"/>
    </row>
    <row r="71" spans="1:32" s="100" customFormat="1" ht="18" x14ac:dyDescent="0.35">
      <c r="A71" s="219" t="s">
        <v>95</v>
      </c>
      <c r="B71" s="228">
        <f>H71+J71+L71+N71+P71+T71+V71+X71+Z71+AB71+AD71</f>
        <v>0</v>
      </c>
      <c r="C71" s="228">
        <v>0</v>
      </c>
      <c r="D71" s="228">
        <v>0</v>
      </c>
      <c r="E71" s="228">
        <v>0</v>
      </c>
      <c r="F71" s="227" t="e">
        <f t="shared" si="19"/>
        <v>#DIV/0!</v>
      </c>
      <c r="G71" s="227" t="e">
        <f t="shared" si="20"/>
        <v>#DIV/0!</v>
      </c>
      <c r="H71" s="227">
        <v>0</v>
      </c>
      <c r="I71" s="227">
        <v>0</v>
      </c>
      <c r="J71" s="227">
        <v>0</v>
      </c>
      <c r="K71" s="227">
        <v>0</v>
      </c>
      <c r="L71" s="227">
        <v>0</v>
      </c>
      <c r="M71" s="227">
        <v>0</v>
      </c>
      <c r="N71" s="227">
        <v>0</v>
      </c>
      <c r="O71" s="227">
        <v>0</v>
      </c>
      <c r="P71" s="227">
        <v>0</v>
      </c>
      <c r="Q71" s="227">
        <v>0</v>
      </c>
      <c r="R71" s="227">
        <v>0</v>
      </c>
      <c r="S71" s="227">
        <v>0</v>
      </c>
      <c r="T71" s="227">
        <v>0</v>
      </c>
      <c r="U71" s="227">
        <v>0</v>
      </c>
      <c r="V71" s="227">
        <v>0</v>
      </c>
      <c r="W71" s="227">
        <v>0</v>
      </c>
      <c r="X71" s="227">
        <v>0</v>
      </c>
      <c r="Y71" s="227">
        <v>0</v>
      </c>
      <c r="Z71" s="227">
        <v>0</v>
      </c>
      <c r="AA71" s="227">
        <v>0</v>
      </c>
      <c r="AB71" s="227">
        <v>0</v>
      </c>
      <c r="AC71" s="227">
        <v>0</v>
      </c>
      <c r="AD71" s="227">
        <v>0</v>
      </c>
      <c r="AE71" s="218">
        <v>0</v>
      </c>
      <c r="AF71" s="103"/>
    </row>
    <row r="72" spans="1:32" s="100" customFormat="1" ht="104.4" x14ac:dyDescent="0.3">
      <c r="A72" s="229" t="s">
        <v>223</v>
      </c>
      <c r="B72" s="227">
        <f>B74+B75</f>
        <v>2656.8</v>
      </c>
      <c r="C72" s="227">
        <f>C74+C73+C75+C76+C77</f>
        <v>2656.8</v>
      </c>
      <c r="D72" s="227">
        <f>D68+D70+D69+D71</f>
        <v>2656.7999999999997</v>
      </c>
      <c r="E72" s="227">
        <f>E74+E75</f>
        <v>2656.7999999999997</v>
      </c>
      <c r="F72" s="227">
        <f>E72/B72*100</f>
        <v>99.999999999999972</v>
      </c>
      <c r="G72" s="227">
        <f>E72/C72*100</f>
        <v>99.999999999999972</v>
      </c>
      <c r="H72" s="227">
        <f>H74+H75</f>
        <v>0</v>
      </c>
      <c r="I72" s="227">
        <f t="shared" ref="I72:AE72" si="21">I74+I75</f>
        <v>0</v>
      </c>
      <c r="J72" s="227">
        <f t="shared" si="21"/>
        <v>204.5</v>
      </c>
      <c r="K72" s="227">
        <f>K73+K74+K75+K76+K77</f>
        <v>231.8</v>
      </c>
      <c r="L72" s="227">
        <f t="shared" si="21"/>
        <v>204.5</v>
      </c>
      <c r="M72" s="227">
        <f t="shared" si="21"/>
        <v>237</v>
      </c>
      <c r="N72" s="227">
        <f t="shared" si="21"/>
        <v>204.5</v>
      </c>
      <c r="O72" s="227">
        <f t="shared" si="21"/>
        <v>249</v>
      </c>
      <c r="P72" s="227">
        <f t="shared" si="21"/>
        <v>313.8</v>
      </c>
      <c r="Q72" s="227">
        <f t="shared" si="21"/>
        <v>252.7</v>
      </c>
      <c r="R72" s="227">
        <f t="shared" si="21"/>
        <v>261.3</v>
      </c>
      <c r="S72" s="227">
        <f t="shared" si="21"/>
        <v>218.1</v>
      </c>
      <c r="T72" s="227">
        <f t="shared" si="21"/>
        <v>244.4</v>
      </c>
      <c r="U72" s="227">
        <f t="shared" si="21"/>
        <v>244.4</v>
      </c>
      <c r="V72" s="227">
        <f t="shared" si="21"/>
        <v>350.3</v>
      </c>
      <c r="W72" s="227">
        <f t="shared" si="21"/>
        <v>350.3</v>
      </c>
      <c r="X72" s="227">
        <v>153.69999999999999</v>
      </c>
      <c r="Y72" s="227">
        <v>153.69999999999999</v>
      </c>
      <c r="Z72" s="227">
        <f t="shared" si="21"/>
        <v>218.8</v>
      </c>
      <c r="AA72" s="227">
        <f t="shared" si="21"/>
        <v>218.8</v>
      </c>
      <c r="AB72" s="227">
        <f t="shared" si="21"/>
        <v>227.5</v>
      </c>
      <c r="AC72" s="227">
        <f t="shared" si="21"/>
        <v>227.5</v>
      </c>
      <c r="AD72" s="227">
        <f>SUM(AD73:AD77)</f>
        <v>273.5</v>
      </c>
      <c r="AE72" s="218">
        <f t="shared" si="21"/>
        <v>273.5</v>
      </c>
      <c r="AF72" s="103"/>
    </row>
    <row r="73" spans="1:32" s="100" customFormat="1" ht="18" x14ac:dyDescent="0.35">
      <c r="A73" s="219" t="s">
        <v>29</v>
      </c>
      <c r="B73" s="228">
        <f>H73+J73+L73+N73+P73+T73+V73+X73+Z73+AB73+AD73</f>
        <v>0</v>
      </c>
      <c r="C73" s="228">
        <v>0</v>
      </c>
      <c r="D73" s="228">
        <v>0</v>
      </c>
      <c r="E73" s="228">
        <v>0</v>
      </c>
      <c r="F73" s="228" t="e">
        <f t="shared" ref="F73:F77" si="22">E73/B73*100</f>
        <v>#DIV/0!</v>
      </c>
      <c r="G73" s="228" t="e">
        <f t="shared" ref="G73:G77" si="23">E73/C73*100</f>
        <v>#DIV/0!</v>
      </c>
      <c r="H73" s="227">
        <v>0</v>
      </c>
      <c r="I73" s="227">
        <v>0</v>
      </c>
      <c r="J73" s="227">
        <v>0</v>
      </c>
      <c r="K73" s="227">
        <v>0</v>
      </c>
      <c r="L73" s="227">
        <v>0</v>
      </c>
      <c r="M73" s="227">
        <v>0</v>
      </c>
      <c r="N73" s="227">
        <v>0</v>
      </c>
      <c r="O73" s="227">
        <v>0</v>
      </c>
      <c r="P73" s="227">
        <v>0</v>
      </c>
      <c r="Q73" s="227">
        <v>0</v>
      </c>
      <c r="R73" s="227">
        <v>0</v>
      </c>
      <c r="S73" s="227">
        <v>0</v>
      </c>
      <c r="T73" s="227">
        <v>0</v>
      </c>
      <c r="U73" s="227">
        <v>0</v>
      </c>
      <c r="V73" s="227">
        <v>0</v>
      </c>
      <c r="W73" s="227">
        <v>0</v>
      </c>
      <c r="X73" s="227">
        <v>0</v>
      </c>
      <c r="Y73" s="227">
        <v>0</v>
      </c>
      <c r="Z73" s="227">
        <v>0</v>
      </c>
      <c r="AA73" s="227">
        <v>0</v>
      </c>
      <c r="AB73" s="227">
        <v>0</v>
      </c>
      <c r="AC73" s="227">
        <v>0</v>
      </c>
      <c r="AD73" s="227">
        <v>0</v>
      </c>
      <c r="AE73" s="227">
        <v>0</v>
      </c>
      <c r="AF73" s="103"/>
    </row>
    <row r="74" spans="1:32" s="100" customFormat="1" ht="36" x14ac:dyDescent="0.35">
      <c r="A74" s="219" t="s">
        <v>93</v>
      </c>
      <c r="B74" s="228">
        <f>J74+L74+N74+P74+R74</f>
        <v>861.2</v>
      </c>
      <c r="C74" s="228">
        <f>H74+J74+L74+N74+P74+R74</f>
        <v>861.2</v>
      </c>
      <c r="D74" s="228">
        <f>D68</f>
        <v>861.19999999999993</v>
      </c>
      <c r="E74" s="228">
        <f>E68</f>
        <v>861.19999999999993</v>
      </c>
      <c r="F74" s="228">
        <f t="shared" si="22"/>
        <v>99.999999999999986</v>
      </c>
      <c r="G74" s="228">
        <f t="shared" si="23"/>
        <v>99.999999999999986</v>
      </c>
      <c r="H74" s="228">
        <f t="shared" ref="H74:AE75" si="24">H68</f>
        <v>0</v>
      </c>
      <c r="I74" s="228">
        <v>0</v>
      </c>
      <c r="J74" s="228">
        <f t="shared" si="24"/>
        <v>204.5</v>
      </c>
      <c r="K74" s="228">
        <v>231.8</v>
      </c>
      <c r="L74" s="228">
        <f t="shared" si="24"/>
        <v>204.5</v>
      </c>
      <c r="M74" s="228">
        <v>237</v>
      </c>
      <c r="N74" s="228">
        <f t="shared" si="24"/>
        <v>204.5</v>
      </c>
      <c r="O74" s="228">
        <v>249</v>
      </c>
      <c r="P74" s="228">
        <f t="shared" si="24"/>
        <v>204.5</v>
      </c>
      <c r="Q74" s="228">
        <v>143.4</v>
      </c>
      <c r="R74" s="228">
        <f t="shared" si="24"/>
        <v>43.2</v>
      </c>
      <c r="S74" s="228">
        <v>0</v>
      </c>
      <c r="T74" s="228">
        <f t="shared" si="24"/>
        <v>0</v>
      </c>
      <c r="U74" s="228">
        <v>0</v>
      </c>
      <c r="V74" s="228">
        <f t="shared" si="24"/>
        <v>0</v>
      </c>
      <c r="W74" s="228">
        <v>0</v>
      </c>
      <c r="X74" s="228">
        <f t="shared" si="24"/>
        <v>0</v>
      </c>
      <c r="Y74" s="228">
        <v>0</v>
      </c>
      <c r="Z74" s="228">
        <f t="shared" si="24"/>
        <v>0</v>
      </c>
      <c r="AA74" s="228">
        <v>0</v>
      </c>
      <c r="AB74" s="228">
        <f t="shared" si="24"/>
        <v>0</v>
      </c>
      <c r="AC74" s="228">
        <v>0</v>
      </c>
      <c r="AD74" s="228">
        <f t="shared" si="24"/>
        <v>0</v>
      </c>
      <c r="AE74" s="228">
        <f t="shared" si="24"/>
        <v>0</v>
      </c>
      <c r="AF74" s="103"/>
    </row>
    <row r="75" spans="1:32" s="100" customFormat="1" ht="18" x14ac:dyDescent="0.35">
      <c r="A75" s="219" t="s">
        <v>28</v>
      </c>
      <c r="B75" s="228">
        <f>H75+J75+L75+N75+P75+R75+T75+V75+X75+Z75+AB75+AD75</f>
        <v>1795.6</v>
      </c>
      <c r="C75" s="228">
        <f>H75+T75+J75+L75+N75+P75+R75+V75+X75+Z75+AB75+AD75</f>
        <v>1795.6</v>
      </c>
      <c r="D75" s="228">
        <f>Q75+S75+U75+W75+Y75+Z75+AB75+AD75</f>
        <v>1795.6</v>
      </c>
      <c r="E75" s="228">
        <f>I75+K75+M75+O75+Q75+S75+U75+W75+Y75+AA75+AC75+AE75</f>
        <v>1795.6</v>
      </c>
      <c r="F75" s="228">
        <f t="shared" si="22"/>
        <v>100</v>
      </c>
      <c r="G75" s="228">
        <f t="shared" si="23"/>
        <v>100</v>
      </c>
      <c r="H75" s="228">
        <f t="shared" si="24"/>
        <v>0</v>
      </c>
      <c r="I75" s="228">
        <v>0</v>
      </c>
      <c r="J75" s="228">
        <f t="shared" si="24"/>
        <v>0</v>
      </c>
      <c r="K75" s="228">
        <v>0</v>
      </c>
      <c r="L75" s="228">
        <f t="shared" si="24"/>
        <v>0</v>
      </c>
      <c r="M75" s="228">
        <v>0</v>
      </c>
      <c r="N75" s="228">
        <f t="shared" si="24"/>
        <v>0</v>
      </c>
      <c r="O75" s="228">
        <v>0</v>
      </c>
      <c r="P75" s="228">
        <f t="shared" si="24"/>
        <v>109.3</v>
      </c>
      <c r="Q75" s="228">
        <v>109.3</v>
      </c>
      <c r="R75" s="228">
        <f t="shared" si="24"/>
        <v>218.1</v>
      </c>
      <c r="S75" s="228">
        <v>218.1</v>
      </c>
      <c r="T75" s="228">
        <f t="shared" si="24"/>
        <v>244.4</v>
      </c>
      <c r="U75" s="228">
        <v>244.4</v>
      </c>
      <c r="V75" s="228">
        <f t="shared" si="24"/>
        <v>350.3</v>
      </c>
      <c r="W75" s="228">
        <v>350.3</v>
      </c>
      <c r="X75" s="228">
        <v>153.69999999999999</v>
      </c>
      <c r="Y75" s="228">
        <v>153.69999999999999</v>
      </c>
      <c r="Z75" s="228">
        <f t="shared" si="24"/>
        <v>218.8</v>
      </c>
      <c r="AA75" s="228">
        <v>218.8</v>
      </c>
      <c r="AB75" s="228">
        <f t="shared" si="24"/>
        <v>227.5</v>
      </c>
      <c r="AC75" s="228">
        <v>227.5</v>
      </c>
      <c r="AD75" s="228">
        <v>273.5</v>
      </c>
      <c r="AE75" s="218">
        <v>273.5</v>
      </c>
      <c r="AF75" s="103"/>
    </row>
    <row r="76" spans="1:32" s="100" customFormat="1" ht="36" x14ac:dyDescent="0.35">
      <c r="A76" s="220" t="s">
        <v>94</v>
      </c>
      <c r="B76" s="228">
        <v>0</v>
      </c>
      <c r="C76" s="228">
        <v>0</v>
      </c>
      <c r="D76" s="228">
        <v>0</v>
      </c>
      <c r="E76" s="228">
        <v>0</v>
      </c>
      <c r="F76" s="228" t="e">
        <f t="shared" si="22"/>
        <v>#DIV/0!</v>
      </c>
      <c r="G76" s="228" t="e">
        <f t="shared" si="23"/>
        <v>#DIV/0!</v>
      </c>
      <c r="H76" s="228">
        <v>0</v>
      </c>
      <c r="I76" s="228">
        <v>0</v>
      </c>
      <c r="J76" s="228">
        <v>0</v>
      </c>
      <c r="K76" s="228">
        <v>0</v>
      </c>
      <c r="L76" s="228">
        <v>0</v>
      </c>
      <c r="M76" s="228">
        <v>0</v>
      </c>
      <c r="N76" s="228">
        <v>0</v>
      </c>
      <c r="O76" s="228">
        <v>0</v>
      </c>
      <c r="P76" s="228">
        <v>0</v>
      </c>
      <c r="Q76" s="228">
        <v>0</v>
      </c>
      <c r="R76" s="228">
        <v>0</v>
      </c>
      <c r="S76" s="228">
        <v>0</v>
      </c>
      <c r="T76" s="228">
        <v>0</v>
      </c>
      <c r="U76" s="228">
        <v>0</v>
      </c>
      <c r="V76" s="228">
        <v>0</v>
      </c>
      <c r="W76" s="228">
        <v>0</v>
      </c>
      <c r="X76" s="228">
        <v>0</v>
      </c>
      <c r="Y76" s="228">
        <v>0</v>
      </c>
      <c r="Z76" s="228">
        <v>0</v>
      </c>
      <c r="AA76" s="228">
        <v>0</v>
      </c>
      <c r="AB76" s="228">
        <v>0</v>
      </c>
      <c r="AC76" s="228">
        <v>0</v>
      </c>
      <c r="AD76" s="228">
        <v>0</v>
      </c>
      <c r="AE76" s="228">
        <v>0</v>
      </c>
      <c r="AF76" s="103"/>
    </row>
    <row r="77" spans="1:32" ht="21.6" customHeight="1" x14ac:dyDescent="0.35">
      <c r="A77" s="219" t="s">
        <v>95</v>
      </c>
      <c r="B77" s="228">
        <f>H77+J77+L77+N77+P77+T77+V77+X77+Z77+AB77+AD77</f>
        <v>0</v>
      </c>
      <c r="C77" s="228">
        <v>0</v>
      </c>
      <c r="D77" s="228">
        <v>0</v>
      </c>
      <c r="E77" s="228">
        <v>0</v>
      </c>
      <c r="F77" s="228" t="e">
        <f t="shared" si="22"/>
        <v>#DIV/0!</v>
      </c>
      <c r="G77" s="228" t="e">
        <f t="shared" si="23"/>
        <v>#DIV/0!</v>
      </c>
      <c r="H77" s="227">
        <v>0</v>
      </c>
      <c r="I77" s="227">
        <v>0</v>
      </c>
      <c r="J77" s="227">
        <v>0</v>
      </c>
      <c r="K77" s="227">
        <v>0</v>
      </c>
      <c r="L77" s="227">
        <v>0</v>
      </c>
      <c r="M77" s="227">
        <v>0</v>
      </c>
      <c r="N77" s="227">
        <v>0</v>
      </c>
      <c r="O77" s="227">
        <v>0</v>
      </c>
      <c r="P77" s="227">
        <v>0</v>
      </c>
      <c r="Q77" s="227">
        <v>0</v>
      </c>
      <c r="R77" s="227">
        <v>0</v>
      </c>
      <c r="S77" s="227">
        <v>0</v>
      </c>
      <c r="T77" s="227">
        <v>0</v>
      </c>
      <c r="U77" s="227">
        <v>0</v>
      </c>
      <c r="V77" s="227">
        <v>0</v>
      </c>
      <c r="W77" s="227">
        <v>0</v>
      </c>
      <c r="X77" s="227">
        <v>0</v>
      </c>
      <c r="Y77" s="227">
        <v>0</v>
      </c>
      <c r="Z77" s="227">
        <v>0</v>
      </c>
      <c r="AA77" s="227">
        <v>0</v>
      </c>
      <c r="AB77" s="227">
        <v>0</v>
      </c>
      <c r="AC77" s="227">
        <v>0</v>
      </c>
      <c r="AD77" s="227">
        <v>0</v>
      </c>
      <c r="AE77" s="227">
        <v>0</v>
      </c>
      <c r="AF77" s="235"/>
    </row>
    <row r="78" spans="1:32" ht="40.799999999999997" x14ac:dyDescent="0.35">
      <c r="A78" s="236" t="s">
        <v>108</v>
      </c>
      <c r="B78" s="226">
        <f>B80+B81</f>
        <v>7286.1</v>
      </c>
      <c r="C78" s="226">
        <f>C79+C80+C81+C83</f>
        <v>7286.1</v>
      </c>
      <c r="D78" s="226">
        <f>D79+D80+D81+D82+D83</f>
        <v>7286.1</v>
      </c>
      <c r="E78" s="226">
        <f>E79+E80+E81+E82+E83</f>
        <v>7286.1</v>
      </c>
      <c r="F78" s="217">
        <f t="shared" ref="F78:F83" si="25">E78/B78*100</f>
        <v>100</v>
      </c>
      <c r="G78" s="217">
        <f t="shared" ref="G78:G83" si="26">E78/C78*100</f>
        <v>100</v>
      </c>
      <c r="H78" s="226">
        <f>H30+H44+H72+H58</f>
        <v>0</v>
      </c>
      <c r="I78" s="226">
        <f>I79+I80+I81+I82+I83</f>
        <v>0</v>
      </c>
      <c r="J78" s="226">
        <f>J30+J44+J72+J58</f>
        <v>294.5</v>
      </c>
      <c r="K78" s="226">
        <f>K79+K80+K81+K82+K83</f>
        <v>231.8</v>
      </c>
      <c r="L78" s="226">
        <f>L30+L44+L72+L58</f>
        <v>204.5</v>
      </c>
      <c r="M78" s="226">
        <f>M30+M44+M72+M58</f>
        <v>237</v>
      </c>
      <c r="N78" s="226">
        <f>N30+N44+N72+N58</f>
        <v>474.5</v>
      </c>
      <c r="O78" s="226">
        <f>O30+O44+O72+O58</f>
        <v>249</v>
      </c>
      <c r="P78" s="226">
        <f t="shared" ref="P78:X78" si="27">P30+P44+P72+P58</f>
        <v>2101.8000000000002</v>
      </c>
      <c r="Q78" s="226">
        <f>Q72+Q30</f>
        <v>2040.7</v>
      </c>
      <c r="R78" s="226">
        <f t="shared" si="27"/>
        <v>261.3</v>
      </c>
      <c r="S78" s="226">
        <f>S72+S30</f>
        <v>578.1</v>
      </c>
      <c r="T78" s="226">
        <f t="shared" si="27"/>
        <v>244.4</v>
      </c>
      <c r="U78" s="226">
        <v>244.4</v>
      </c>
      <c r="V78" s="226">
        <f t="shared" si="27"/>
        <v>1342.1</v>
      </c>
      <c r="W78" s="226">
        <f>W30+W44+W72+W58</f>
        <v>1342.1</v>
      </c>
      <c r="X78" s="226">
        <f t="shared" si="27"/>
        <v>160.35</v>
      </c>
      <c r="Y78" s="226">
        <f>Y30+Y44+Y72+Y58</f>
        <v>160.35</v>
      </c>
      <c r="Z78" s="226">
        <f>Z30+Z44+Z72+Z58</f>
        <v>218.8</v>
      </c>
      <c r="AA78" s="226">
        <f>SUM(AA79:AA83)</f>
        <v>218.8</v>
      </c>
      <c r="AB78" s="226">
        <f>AB30+AB44+AB72+AB58</f>
        <v>497.5</v>
      </c>
      <c r="AC78" s="226">
        <f>AC30+AC44+AC72+AC58</f>
        <v>497.5</v>
      </c>
      <c r="AD78" s="226">
        <f>AD30+AD44+AD72+AD58</f>
        <v>1486.35</v>
      </c>
      <c r="AE78" s="226">
        <f>AE30+AE44+AE72+AE58</f>
        <v>1486.35</v>
      </c>
      <c r="AF78" s="235"/>
    </row>
    <row r="79" spans="1:32" ht="18" x14ac:dyDescent="0.35">
      <c r="A79" s="219" t="s">
        <v>29</v>
      </c>
      <c r="B79" s="217">
        <f>B31+B45+B73+B59</f>
        <v>0</v>
      </c>
      <c r="C79" s="217">
        <v>0</v>
      </c>
      <c r="D79" s="217">
        <v>0</v>
      </c>
      <c r="E79" s="217">
        <v>0</v>
      </c>
      <c r="F79" s="217" t="e">
        <f t="shared" si="25"/>
        <v>#DIV/0!</v>
      </c>
      <c r="G79" s="217" t="e">
        <f t="shared" si="26"/>
        <v>#DIV/0!</v>
      </c>
      <c r="H79" s="218">
        <v>0</v>
      </c>
      <c r="I79" s="218">
        <v>0</v>
      </c>
      <c r="J79" s="217">
        <f t="shared" ref="J79:AE79" si="28">J31+J45+J73+J59</f>
        <v>0</v>
      </c>
      <c r="K79" s="217">
        <v>0</v>
      </c>
      <c r="L79" s="217">
        <f t="shared" si="28"/>
        <v>0</v>
      </c>
      <c r="M79" s="217">
        <v>0</v>
      </c>
      <c r="N79" s="217">
        <f t="shared" si="28"/>
        <v>0</v>
      </c>
      <c r="O79" s="217">
        <v>0</v>
      </c>
      <c r="P79" s="217">
        <f t="shared" si="28"/>
        <v>0</v>
      </c>
      <c r="Q79" s="217">
        <v>0</v>
      </c>
      <c r="R79" s="217">
        <f t="shared" si="28"/>
        <v>0</v>
      </c>
      <c r="S79" s="217">
        <v>0</v>
      </c>
      <c r="T79" s="217">
        <f t="shared" si="28"/>
        <v>0</v>
      </c>
      <c r="U79" s="217">
        <v>0</v>
      </c>
      <c r="V79" s="217">
        <f t="shared" si="28"/>
        <v>0</v>
      </c>
      <c r="W79" s="217">
        <f>W31+W45+W73+W59</f>
        <v>0</v>
      </c>
      <c r="X79" s="217">
        <f t="shared" si="28"/>
        <v>0</v>
      </c>
      <c r="Y79" s="217">
        <v>0</v>
      </c>
      <c r="Z79" s="217">
        <f t="shared" si="28"/>
        <v>0</v>
      </c>
      <c r="AA79" s="217">
        <v>0</v>
      </c>
      <c r="AB79" s="217">
        <f t="shared" si="28"/>
        <v>0</v>
      </c>
      <c r="AC79" s="217">
        <v>0</v>
      </c>
      <c r="AD79" s="217">
        <f t="shared" si="28"/>
        <v>0</v>
      </c>
      <c r="AE79" s="217">
        <f t="shared" si="28"/>
        <v>0</v>
      </c>
      <c r="AF79" s="235"/>
    </row>
    <row r="80" spans="1:32" ht="36" x14ac:dyDescent="0.35">
      <c r="A80" s="220" t="s">
        <v>93</v>
      </c>
      <c r="B80" s="217">
        <f>B12+B19+B68</f>
        <v>4410.5</v>
      </c>
      <c r="C80" s="217">
        <f>C74+C60+C46+C32</f>
        <v>4410.5</v>
      </c>
      <c r="D80" s="217">
        <f t="shared" ref="D80:E81" si="29">D74+D60+D46+D32</f>
        <v>4410.5</v>
      </c>
      <c r="E80" s="217">
        <f t="shared" si="29"/>
        <v>4410.5</v>
      </c>
      <c r="F80" s="217">
        <f t="shared" si="25"/>
        <v>100</v>
      </c>
      <c r="G80" s="217">
        <f t="shared" si="26"/>
        <v>100</v>
      </c>
      <c r="H80" s="217">
        <f t="shared" ref="H80:AD81" si="30">H32+H46+H74+H60</f>
        <v>0</v>
      </c>
      <c r="I80" s="217">
        <v>0</v>
      </c>
      <c r="J80" s="217">
        <f>J32+J46+J74+J60</f>
        <v>204.5</v>
      </c>
      <c r="K80" s="217">
        <f>K74</f>
        <v>231.8</v>
      </c>
      <c r="L80" s="217">
        <f t="shared" si="30"/>
        <v>204.5</v>
      </c>
      <c r="M80" s="217">
        <v>237</v>
      </c>
      <c r="N80" s="217">
        <f t="shared" si="30"/>
        <v>204.5</v>
      </c>
      <c r="O80" s="217">
        <f>O74+O60+O46+O32</f>
        <v>249</v>
      </c>
      <c r="P80" s="217">
        <f t="shared" si="30"/>
        <v>1992.5</v>
      </c>
      <c r="Q80" s="217">
        <f>Q74+Q32</f>
        <v>1931.4</v>
      </c>
      <c r="R80" s="217">
        <f t="shared" si="30"/>
        <v>43.2</v>
      </c>
      <c r="S80" s="217">
        <v>0</v>
      </c>
      <c r="T80" s="217">
        <f t="shared" si="30"/>
        <v>0</v>
      </c>
      <c r="U80" s="217">
        <v>0</v>
      </c>
      <c r="V80" s="217">
        <f t="shared" si="30"/>
        <v>721.8</v>
      </c>
      <c r="W80" s="217">
        <f>W32+W46+W74+W60</f>
        <v>721.8</v>
      </c>
      <c r="X80" s="217">
        <f t="shared" si="30"/>
        <v>6.65</v>
      </c>
      <c r="Y80" s="217">
        <v>6.65</v>
      </c>
      <c r="Z80" s="217">
        <f t="shared" si="30"/>
        <v>0</v>
      </c>
      <c r="AA80" s="217">
        <v>0</v>
      </c>
      <c r="AB80" s="217">
        <f t="shared" si="30"/>
        <v>0</v>
      </c>
      <c r="AC80" s="217">
        <v>0</v>
      </c>
      <c r="AD80" s="217">
        <f t="shared" si="30"/>
        <v>1032.8499999999999</v>
      </c>
      <c r="AE80" s="218">
        <v>1032.8499999999999</v>
      </c>
      <c r="AF80" s="235"/>
    </row>
    <row r="81" spans="1:32" ht="18" x14ac:dyDescent="0.35">
      <c r="A81" s="219" t="s">
        <v>28</v>
      </c>
      <c r="B81" s="217">
        <f>B75+B33</f>
        <v>2875.6</v>
      </c>
      <c r="C81" s="217">
        <f>C75+C61+C47+C33</f>
        <v>2875.6</v>
      </c>
      <c r="D81" s="217">
        <f t="shared" si="29"/>
        <v>2875.6</v>
      </c>
      <c r="E81" s="217">
        <f>E75+E61+E47+E33</f>
        <v>2875.6</v>
      </c>
      <c r="F81" s="217">
        <f t="shared" si="25"/>
        <v>100</v>
      </c>
      <c r="G81" s="217">
        <f>E81/C81*100</f>
        <v>100</v>
      </c>
      <c r="H81" s="217">
        <f t="shared" si="30"/>
        <v>0</v>
      </c>
      <c r="I81" s="217">
        <v>0</v>
      </c>
      <c r="J81" s="217">
        <f>J33+J47+J75+J61</f>
        <v>90</v>
      </c>
      <c r="K81" s="217">
        <v>0</v>
      </c>
      <c r="L81" s="217">
        <f t="shared" si="30"/>
        <v>0</v>
      </c>
      <c r="M81" s="217">
        <v>0</v>
      </c>
      <c r="N81" s="217">
        <f t="shared" si="30"/>
        <v>270</v>
      </c>
      <c r="O81" s="217">
        <v>0</v>
      </c>
      <c r="P81" s="217">
        <f t="shared" si="30"/>
        <v>109.3</v>
      </c>
      <c r="Q81" s="217">
        <f>Q75</f>
        <v>109.3</v>
      </c>
      <c r="R81" s="217">
        <f t="shared" si="30"/>
        <v>218.1</v>
      </c>
      <c r="S81" s="217">
        <f>S75+S33</f>
        <v>578.1</v>
      </c>
      <c r="T81" s="217">
        <f t="shared" si="30"/>
        <v>244.4</v>
      </c>
      <c r="U81" s="217">
        <v>244.4</v>
      </c>
      <c r="V81" s="217">
        <f t="shared" si="30"/>
        <v>620.29999999999995</v>
      </c>
      <c r="W81" s="217">
        <f>W33+W47+W75+W61</f>
        <v>620.29999999999995</v>
      </c>
      <c r="X81" s="217">
        <f t="shared" si="30"/>
        <v>153.69999999999999</v>
      </c>
      <c r="Y81" s="217">
        <v>153.69999999999999</v>
      </c>
      <c r="Z81" s="217">
        <f t="shared" si="30"/>
        <v>218.8</v>
      </c>
      <c r="AA81" s="217">
        <v>218.8</v>
      </c>
      <c r="AB81" s="217">
        <f t="shared" si="30"/>
        <v>497.5</v>
      </c>
      <c r="AC81" s="217">
        <v>497.5</v>
      </c>
      <c r="AD81" s="217">
        <f>AD33+AD47+AD75+AD61</f>
        <v>453.5</v>
      </c>
      <c r="AE81" s="217">
        <f>AE33+AE47+AE75+AE61</f>
        <v>453.5</v>
      </c>
      <c r="AF81" s="235"/>
    </row>
    <row r="82" spans="1:32" ht="36" x14ac:dyDescent="0.3">
      <c r="A82" s="221" t="s">
        <v>94</v>
      </c>
      <c r="B82" s="217">
        <v>0</v>
      </c>
      <c r="C82" s="217">
        <v>0</v>
      </c>
      <c r="D82" s="217">
        <v>0</v>
      </c>
      <c r="E82" s="217">
        <v>0</v>
      </c>
      <c r="F82" s="217" t="e">
        <f t="shared" si="25"/>
        <v>#DIV/0!</v>
      </c>
      <c r="G82" s="217" t="e">
        <f t="shared" si="26"/>
        <v>#DIV/0!</v>
      </c>
      <c r="H82" s="218">
        <v>0</v>
      </c>
      <c r="I82" s="218">
        <v>0</v>
      </c>
      <c r="J82" s="218">
        <v>0</v>
      </c>
      <c r="K82" s="218">
        <v>0</v>
      </c>
      <c r="L82" s="218">
        <v>0</v>
      </c>
      <c r="M82" s="218">
        <v>0</v>
      </c>
      <c r="N82" s="218">
        <v>0</v>
      </c>
      <c r="O82" s="218">
        <v>0</v>
      </c>
      <c r="P82" s="218">
        <v>0</v>
      </c>
      <c r="Q82" s="218">
        <v>0</v>
      </c>
      <c r="R82" s="218">
        <v>0</v>
      </c>
      <c r="S82" s="218">
        <v>0</v>
      </c>
      <c r="T82" s="218">
        <v>0</v>
      </c>
      <c r="U82" s="218">
        <v>0</v>
      </c>
      <c r="V82" s="218">
        <v>0</v>
      </c>
      <c r="W82" s="218">
        <v>0</v>
      </c>
      <c r="X82" s="218">
        <v>0</v>
      </c>
      <c r="Y82" s="218">
        <v>0</v>
      </c>
      <c r="Z82" s="218">
        <v>0</v>
      </c>
      <c r="AA82" s="218">
        <v>0</v>
      </c>
      <c r="AB82" s="218">
        <v>0</v>
      </c>
      <c r="AC82" s="218">
        <v>0</v>
      </c>
      <c r="AD82" s="218">
        <v>0</v>
      </c>
      <c r="AE82" s="218">
        <v>0</v>
      </c>
      <c r="AF82" s="235"/>
    </row>
    <row r="83" spans="1:32" ht="18" x14ac:dyDescent="0.35">
      <c r="A83" s="219" t="s">
        <v>95</v>
      </c>
      <c r="B83" s="217">
        <v>0</v>
      </c>
      <c r="C83" s="217">
        <v>0</v>
      </c>
      <c r="D83" s="217">
        <v>0</v>
      </c>
      <c r="E83" s="217">
        <v>0</v>
      </c>
      <c r="F83" s="217" t="e">
        <f t="shared" si="25"/>
        <v>#DIV/0!</v>
      </c>
      <c r="G83" s="217" t="e">
        <f t="shared" si="26"/>
        <v>#DIV/0!</v>
      </c>
      <c r="H83" s="217">
        <v>0</v>
      </c>
      <c r="I83" s="217">
        <v>0</v>
      </c>
      <c r="J83" s="217">
        <v>0</v>
      </c>
      <c r="K83" s="217">
        <v>0</v>
      </c>
      <c r="L83" s="217">
        <v>0</v>
      </c>
      <c r="M83" s="217">
        <v>0</v>
      </c>
      <c r="N83" s="217">
        <v>0</v>
      </c>
      <c r="O83" s="217">
        <v>0</v>
      </c>
      <c r="P83" s="217">
        <v>0</v>
      </c>
      <c r="Q83" s="217">
        <v>0</v>
      </c>
      <c r="R83" s="217">
        <v>0</v>
      </c>
      <c r="S83" s="217">
        <v>0</v>
      </c>
      <c r="T83" s="217">
        <v>0</v>
      </c>
      <c r="U83" s="217">
        <v>0</v>
      </c>
      <c r="V83" s="217">
        <v>0</v>
      </c>
      <c r="W83" s="217">
        <v>0</v>
      </c>
      <c r="X83" s="217">
        <v>0</v>
      </c>
      <c r="Y83" s="217">
        <v>0</v>
      </c>
      <c r="Z83" s="217">
        <v>0</v>
      </c>
      <c r="AA83" s="217">
        <v>0</v>
      </c>
      <c r="AB83" s="217">
        <v>0</v>
      </c>
      <c r="AC83" s="217">
        <v>0</v>
      </c>
      <c r="AD83" s="217">
        <v>0</v>
      </c>
      <c r="AE83" s="217">
        <v>0</v>
      </c>
      <c r="AF83" s="235"/>
    </row>
    <row r="84" spans="1:32" ht="18" x14ac:dyDescent="0.35">
      <c r="A84" s="113"/>
      <c r="B84" s="230"/>
      <c r="C84" s="230"/>
      <c r="D84" s="230"/>
      <c r="E84" s="230"/>
      <c r="F84" s="230"/>
      <c r="G84" s="230"/>
      <c r="H84" s="230"/>
      <c r="I84" s="230"/>
      <c r="J84" s="230"/>
      <c r="K84" s="230"/>
      <c r="L84" s="230"/>
      <c r="M84" s="230"/>
      <c r="N84" s="117"/>
      <c r="O84" s="117"/>
      <c r="P84" s="3"/>
      <c r="Q84" s="3"/>
      <c r="R84" s="3"/>
      <c r="S84" s="3"/>
      <c r="T84" s="59"/>
      <c r="U84" s="59"/>
      <c r="V84" s="59"/>
      <c r="W84" s="59"/>
      <c r="X84" s="59"/>
      <c r="Y84" s="59"/>
      <c r="Z84" s="59"/>
      <c r="AA84" s="59"/>
      <c r="AB84" s="59"/>
      <c r="AC84" s="59"/>
      <c r="AD84" s="59"/>
    </row>
    <row r="85" spans="1:32" ht="44.7" customHeight="1" x14ac:dyDescent="0.3">
      <c r="A85" s="1550" t="s">
        <v>224</v>
      </c>
      <c r="B85" s="1645"/>
      <c r="C85" s="1645"/>
      <c r="D85" s="1645"/>
      <c r="E85" s="1645"/>
      <c r="F85" s="1645"/>
      <c r="G85" s="1645"/>
      <c r="H85" s="1645"/>
      <c r="I85" s="1645"/>
      <c r="J85" s="1646"/>
      <c r="K85" s="1646"/>
      <c r="L85" s="1646"/>
      <c r="M85" s="1646"/>
      <c r="N85" s="1646"/>
      <c r="O85" s="1646"/>
      <c r="P85" s="1646"/>
      <c r="Q85" s="232"/>
    </row>
    <row r="87" spans="1:32" ht="56.25" customHeight="1" x14ac:dyDescent="0.3">
      <c r="A87" s="1550" t="s">
        <v>225</v>
      </c>
      <c r="B87" s="1550"/>
      <c r="C87" s="117"/>
      <c r="D87" s="117"/>
      <c r="E87" s="117"/>
      <c r="F87" s="117"/>
      <c r="G87" s="117"/>
      <c r="J87" s="59" t="s">
        <v>68</v>
      </c>
    </row>
    <row r="88" spans="1:32" ht="18" x14ac:dyDescent="0.3">
      <c r="A88" s="117"/>
    </row>
    <row r="89" spans="1:32" ht="18" x14ac:dyDescent="0.3">
      <c r="A89" s="117"/>
    </row>
    <row r="90" spans="1:32" ht="17.399999999999999" x14ac:dyDescent="0.3">
      <c r="A90" s="230"/>
    </row>
    <row r="91" spans="1:32" ht="18" x14ac:dyDescent="0.3">
      <c r="A91" s="117"/>
    </row>
  </sheetData>
  <customSheetViews>
    <customSheetView guid="{F10998C4-BD23-4123-9624-1436EC840983}" scale="70" showPageBreaks="1" showGridLines="0" fitToPage="1" printArea="1" view="pageBreakPreview">
      <pane xSplit="1" ySplit="10" topLeftCell="B77" activePane="bottomRight" state="frozen"/>
      <selection pane="bottomRight" activeCell="H86" sqref="H86"/>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1"/>
      <headerFooter alignWithMargins="0">
        <oddFooter>&amp;R&amp;P</oddFooter>
      </headerFooter>
    </customSheetView>
    <customSheetView guid="{388A1E4B-B5AE-4D91-9FF1-5AD49EECDDED}" scale="60" showPageBreaks="1" showGridLines="0" fitToPage="1" printArea="1" view="pageBreakPreview">
      <pane xSplit="1" ySplit="10" topLeftCell="N68" activePane="bottomRight" state="frozen"/>
      <selection pane="bottomRight" activeCell="AF66" sqref="AF66"/>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2"/>
      <headerFooter alignWithMargins="0">
        <oddFooter>&amp;R&amp;P</oddFooter>
      </headerFooter>
    </customSheetView>
    <customSheetView guid="{E4404F29-03A4-4E65-B4A8-EB6C15EFBA41}" scale="60" showPageBreaks="1" showGridLines="0" fitToPage="1" printArea="1" view="pageBreakPreview">
      <pane xSplit="1" ySplit="10" topLeftCell="B11" activePane="bottomRight"/>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3"/>
      <headerFooter alignWithMargins="0">
        <oddFooter>&amp;R&amp;P</oddFooter>
      </headerFooter>
    </customSheetView>
    <customSheetView guid="{C7EAD3F1-26A7-4DE4-A1DE-F77FB026865E}"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4"/>
      <headerFooter alignWithMargins="0">
        <oddFooter>&amp;R&amp;P</oddFooter>
      </headerFooter>
    </customSheetView>
    <customSheetView guid="{79971965-4C3E-4F6D-82D4-06E9338FB302}"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5"/>
      <headerFooter alignWithMargins="0">
        <oddFooter>&amp;R&amp;P</oddFooter>
      </headerFooter>
    </customSheetView>
    <customSheetView guid="{67959110-810A-48DC-8557-7A749BB9427E}"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6"/>
      <headerFooter alignWithMargins="0">
        <oddFooter>&amp;R&amp;P</oddFooter>
      </headerFooter>
    </customSheetView>
    <customSheetView guid="{7D83ADC9-554F-49F5-9F3A-8020034AA83A}"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7"/>
      <headerFooter alignWithMargins="0">
        <oddFooter>&amp;R&amp;P</oddFooter>
      </headerFooter>
    </customSheetView>
    <customSheetView guid="{8991206F-96BC-4E4A-9BEF-FB119480CFE1}"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8"/>
      <headerFooter alignWithMargins="0">
        <oddFooter>&amp;R&amp;P</oddFooter>
      </headerFooter>
    </customSheetView>
    <customSheetView guid="{C599058B-0D9F-45BB-A102-E92C28C88691}" scale="60" showPageBreaks="1" showGridLines="0" fitToPage="1" printArea="1" view="pageBreakPreview">
      <pane xSplit="1" topLeftCell="B1" activePane="topRight" state="frozen"/>
      <selection pane="topRight" activeCell="A82" sqref="A82"/>
      <rowBreaks count="1" manualBreakCount="1">
        <brk id="56" max="31" man="1"/>
      </rowBreaks>
      <pageMargins left="0.39370078740157483" right="0.39370078740157483" top="0.39370078740157483" bottom="1.7716535433070868" header="0" footer="0"/>
      <printOptions horizontalCentered="1"/>
      <pageSetup paperSize="9" scale="41" firstPageNumber="22" fitToWidth="3" fitToHeight="3" orientation="landscape" useFirstPageNumber="1" r:id="rId9"/>
      <headerFooter alignWithMargins="0">
        <oddFooter>&amp;R&amp;P</oddFooter>
      </headerFooter>
    </customSheetView>
    <customSheetView guid="{FFEDA674-087A-4656-BF09-7E905D9B9A21}"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10"/>
      <headerFooter alignWithMargins="0">
        <oddFooter>&amp;R&amp;P</oddFooter>
      </headerFooter>
    </customSheetView>
    <customSheetView guid="{CC99A19B-7C06-4842-B555-F1FC30BBAE15}" scale="60" showPageBreaks="1" showGridLines="0" fitToPage="1" printArea="1" view="pageBreakPreview">
      <pane xSplit="1" ySplit="10" topLeftCell="B77" activePane="bottomRight" state="frozen"/>
      <selection pane="bottomRight" activeCell="H86" sqref="H86"/>
      <rowBreaks count="1" manualBreakCount="1">
        <brk id="56" max="31" man="1"/>
      </rowBreaks>
      <pageMargins left="0.39370078740157483" right="0.39370078740157483" top="0.39370078740157483" bottom="1.7716535433070868" header="0" footer="0"/>
      <printOptions horizontalCentered="1"/>
      <pageSetup paperSize="9" scale="46" firstPageNumber="22" fitToWidth="3" fitToHeight="3" orientation="landscape" useFirstPageNumber="1" r:id="rId11"/>
      <headerFooter alignWithMargins="0">
        <oddFooter>&amp;R&amp;P</oddFooter>
      </headerFooter>
    </customSheetView>
    <customSheetView guid="{63473B3F-A685-4EE9-A01B-183212BE5C53}" scale="70" showPageBreaks="1" showGridLines="0" fitToPage="1" printArea="1" view="pageBreakPreview">
      <pane xSplit="1" ySplit="10" topLeftCell="B25" activePane="bottomRight" state="frozen"/>
      <selection pane="bottomRight" activeCell="C31" sqref="C31"/>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2"/>
      <headerFooter alignWithMargins="0">
        <oddFooter>&amp;R&amp;P</oddFooter>
      </headerFooter>
    </customSheetView>
    <customSheetView guid="{B9F5A68E-7A21-490B-A9C1-858A34AED228}"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3"/>
      <headerFooter alignWithMargins="0">
        <oddFooter>&amp;R&amp;P</oddFooter>
      </headerFooter>
    </customSheetView>
    <customSheetView guid="{E36983B1-2930-4BC3-9F81-C76866BFC5EC}"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4"/>
      <headerFooter alignWithMargins="0">
        <oddFooter>&amp;R&amp;P</oddFooter>
      </headerFooter>
    </customSheetView>
    <customSheetView guid="{14AFD6C3-FC5A-47D1-B6D3-4DD498FDE7ED}" scale="60" showPageBreaks="1" showGridLines="0" fitToPage="1" printArea="1" view="pageBreakPreview">
      <pane xSplit="1" ySplit="6" topLeftCell="B16" activePane="bottomRight" state="frozen"/>
      <selection pane="bottomRight" activeCell="AF10" sqref="AF10"/>
      <rowBreaks count="1" manualBreakCount="1">
        <brk id="52"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5"/>
      <headerFooter alignWithMargins="0">
        <oddFooter>&amp;R&amp;P</oddFooter>
      </headerFooter>
    </customSheetView>
    <customSheetView guid="{E6058B35-16EE-4520-97FC-BC8944DC361A}"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9" firstPageNumber="22" fitToWidth="3" fitToHeight="3" orientation="landscape" useFirstPageNumber="1" r:id="rId16"/>
      <headerFooter alignWithMargins="0">
        <oddFooter>&amp;R&amp;P</oddFooter>
      </headerFooter>
    </customSheetView>
    <customSheetView guid="{7DE9713E-1F38-437C-8FB6-9C29DB24E5B8}" scale="60" showPageBreaks="1" showGridLines="0" fitToPage="1" printArea="1" view="pageBreakPreview">
      <pane xSplit="1" ySplit="10" topLeftCell="B77" activePane="bottomRight" state="frozen"/>
      <selection pane="bottomRight" activeCell="H86" sqref="H86"/>
      <rowBreaks count="1" manualBreakCount="1">
        <brk id="56" max="31" man="1"/>
      </rowBreaks>
      <pageMargins left="0.39370078740157483" right="0.39370078740157483" top="0.39370078740157483" bottom="1.7716535433070868" header="0" footer="0"/>
      <printOptions horizontalCentered="1"/>
      <pageSetup paperSize="9" scale="49" firstPageNumber="22" fitToWidth="3" fitToHeight="3" orientation="landscape" useFirstPageNumber="1" r:id="rId17"/>
      <headerFooter alignWithMargins="0">
        <oddFooter>&amp;R&amp;P</oddFooter>
      </headerFooter>
    </customSheetView>
    <customSheetView guid="{356BE809-9589-4A4C-A8C3-12B5A4A1A47A}" scale="60" showPageBreaks="1" showGridLines="0" fitToPage="1" printArea="1" view="pageBreakPreview">
      <pane xSplit="1" ySplit="10" topLeftCell="B74" activePane="bottomRight" state="frozen"/>
      <selection pane="bottomRight" activeCell="E86" sqref="E86"/>
      <rowBreaks count="1" manualBreakCount="1">
        <brk id="56" max="31" man="1"/>
      </rowBreaks>
      <pageMargins left="0.39370078740157483" right="0.39370078740157483" top="0.39370078740157483" bottom="1.7716535433070868" header="0" footer="0"/>
      <printOptions horizontalCentered="1"/>
      <pageSetup paperSize="9" scale="49" firstPageNumber="22" fitToWidth="3" fitToHeight="3" orientation="landscape" useFirstPageNumber="1" r:id="rId18"/>
      <headerFooter alignWithMargins="0">
        <oddFooter>&amp;R&amp;P</oddFooter>
      </headerFooter>
    </customSheetView>
    <customSheetView guid="{2D22DDA1-0B32-4042-8E55-53A9917D8437}"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9"/>
      <headerFooter alignWithMargins="0">
        <oddFooter>&amp;R&amp;P</oddFooter>
      </headerFooter>
    </customSheetView>
    <customSheetView guid="{B6ED5A6A-E502-40ED-B1F2-2FE231B320B9}" scale="60" showPageBreaks="1" showGridLines="0" fitToPage="1" printArea="1" view="pageBreakPreview">
      <pane xSplit="1" ySplit="10" topLeftCell="H73" activePane="bottomRight" state="frozen"/>
      <selection pane="bottomRight" activeCell="U81" sqref="U81"/>
      <rowBreaks count="1" manualBreakCount="1">
        <brk id="56" max="31" man="1"/>
      </rowBreaks>
      <pageMargins left="0.39370078740157483" right="0.39370078740157483" top="0.39370078740157483" bottom="1.7716535433070868" header="0" footer="0"/>
      <printOptions horizontalCentered="1"/>
      <pageSetup paperSize="9" scale="46" firstPageNumber="22" fitToWidth="3" fitToHeight="3" orientation="landscape" useFirstPageNumber="1" r:id="rId20"/>
      <headerFooter alignWithMargins="0">
        <oddFooter>&amp;R&amp;P</oddFooter>
      </headerFooter>
    </customSheetView>
    <customSheetView guid="{9A254B3E-BF29-465E-994B-E56187330748}" scale="60" showPageBreaks="1" showGridLines="0" fitToPage="1" printArea="1" view="pageBreakPreview">
      <pane xSplit="1" ySplit="10" topLeftCell="B61" activePane="bottomRight" state="frozen"/>
      <selection pane="bottomRight" activeCell="C86" sqref="C86"/>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21"/>
      <headerFooter alignWithMargins="0">
        <oddFooter>&amp;R&amp;P</oddFooter>
      </headerFooter>
    </customSheetView>
    <customSheetView guid="{3680FFF4-6D9F-486C-AA14-8F72F0313081}"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6" firstPageNumber="22" fitToWidth="3" fitToHeight="3" orientation="landscape" useFirstPageNumber="1" r:id="rId22"/>
      <headerFooter alignWithMargins="0">
        <oddFooter>&amp;R&amp;P</oddFooter>
      </headerFooter>
    </customSheetView>
    <customSheetView guid="{EBBEF937-D19E-44FA-94D9-3672C89A5F21}"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1" firstPageNumber="22" fitToWidth="3" fitToHeight="3" orientation="landscape" useFirstPageNumber="1" r:id="rId23"/>
      <headerFooter alignWithMargins="0">
        <oddFooter>&amp;R&amp;P</oddFooter>
      </headerFooter>
    </customSheetView>
    <customSheetView guid="{E83B3B5A-C7A8-4F47-A336-85E65C55625C}"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24"/>
      <headerFooter alignWithMargins="0">
        <oddFooter>&amp;R&amp;P</oddFooter>
      </headerFooter>
    </customSheetView>
    <customSheetView guid="{A2E3A7A6-FF28-41C5-9BA8-3899D915CB9D}"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25"/>
      <headerFooter alignWithMargins="0">
        <oddFooter>&amp;R&amp;P</oddFooter>
      </headerFooter>
    </customSheetView>
    <customSheetView guid="{C3FD0E28-97E5-445A-A080-491543C717B0}"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26"/>
      <headerFooter alignWithMargins="0">
        <oddFooter>&amp;R&amp;P</oddFooter>
      </headerFooter>
    </customSheetView>
    <customSheetView guid="{7C652CC3-AEBA-4CE1-8785-60610E85E470}" scale="60" showPageBreaks="1" showGridLines="0" fitToPage="1" printArea="1" view="pageBreakPreview">
      <pane xSplit="1" ySplit="10" topLeftCell="B68" activePane="bottomRight" state="frozen"/>
      <selection pane="bottomRight" activeCell="D69" sqref="D69"/>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27"/>
      <headerFooter alignWithMargins="0">
        <oddFooter>&amp;R&amp;P</oddFooter>
      </headerFooter>
    </customSheetView>
    <customSheetView guid="{3B746F1D-385E-47E1-9DD6-DF5EE791B92F}"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28"/>
      <headerFooter alignWithMargins="0">
        <oddFooter>&amp;R&amp;P</oddFooter>
      </headerFooter>
    </customSheetView>
    <customSheetView guid="{F3ED6C4F-162A-421A-B77B-B013DF363C4B}" scale="60" showPageBreaks="1" showGridLines="0" fitToPage="1" printArea="1" view="pageBreakPreview">
      <pane xSplit="1" ySplit="10" topLeftCell="B50" activePane="bottomRight" state="frozen"/>
      <selection pane="bottomRight" activeCell="F53" sqref="F53"/>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29"/>
      <headerFooter alignWithMargins="0">
        <oddFooter>&amp;R&amp;P</oddFooter>
      </headerFooter>
    </customSheetView>
    <customSheetView guid="{F6B45C19-5DEC-4311-9E14-1DFCA0D8A318}"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30"/>
      <headerFooter alignWithMargins="0">
        <oddFooter>&amp;R&amp;P</oddFooter>
      </headerFooter>
    </customSheetView>
    <customSheetView guid="{60316D21-4A2C-431E-9A80-483B098C48B4}" scale="55" showPageBreaks="1" showGridLines="0" fitToPage="1" printArea="1" view="pageBreakPreview">
      <pane xSplit="1" ySplit="10" topLeftCell="S59" activePane="bottomRight" state="frozen"/>
      <selection pane="bottomRight" activeCell="A65" sqref="A65:AD65"/>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31"/>
      <headerFooter alignWithMargins="0">
        <oddFooter>&amp;R&amp;P</oddFooter>
      </headerFooter>
    </customSheetView>
    <customSheetView guid="{B20F874D-7001-429F-971F-C60F72171BB4}" scale="60" showPageBreaks="1" showGridLines="0" fitToPage="1" printArea="1" view="pageBreakPreview">
      <pane xSplit="1" ySplit="10" topLeftCell="K11" activePane="bottomRight" state="frozen"/>
      <selection pane="bottomRight" activeCell="AB11" sqref="AB11"/>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32"/>
      <headerFooter alignWithMargins="0">
        <oddFooter>&amp;R&amp;P</oddFooter>
      </headerFooter>
    </customSheetView>
    <customSheetView guid="{7E4D5209-3514-4B4B-9D2B-9C42A7BE704E}" scale="60" showPageBreaks="1" showGridLines="0" fitToPage="1" view="pageBreakPreview">
      <pane xSplit="1" ySplit="10" topLeftCell="B71" activePane="bottomRight" state="frozen"/>
      <selection pane="bottomRight" activeCell="C86" sqref="C86"/>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33"/>
      <headerFooter alignWithMargins="0">
        <oddFooter>&amp;R&amp;P</oddFooter>
      </headerFooter>
    </customSheetView>
  </customSheetViews>
  <mergeCells count="32">
    <mergeCell ref="A87:B87"/>
    <mergeCell ref="AD5:AE5"/>
    <mergeCell ref="A36:AD36"/>
    <mergeCell ref="A37:AD37"/>
    <mergeCell ref="A64:AD64"/>
    <mergeCell ref="A65:AD65"/>
    <mergeCell ref="A85:P85"/>
    <mergeCell ref="A5:A6"/>
    <mergeCell ref="B5:B6"/>
    <mergeCell ref="A8:AD8"/>
    <mergeCell ref="A9:AD9"/>
    <mergeCell ref="A16:AD16"/>
    <mergeCell ref="A23:AD23"/>
    <mergeCell ref="C5:C6"/>
    <mergeCell ref="D5:D6"/>
    <mergeCell ref="E5:E6"/>
    <mergeCell ref="F5:G5"/>
    <mergeCell ref="A2:AD2"/>
    <mergeCell ref="A3:AD3"/>
    <mergeCell ref="A4:AD4"/>
    <mergeCell ref="AF5:AF6"/>
    <mergeCell ref="H5:I5"/>
    <mergeCell ref="J5:K5"/>
    <mergeCell ref="L5:M5"/>
    <mergeCell ref="N5:O5"/>
    <mergeCell ref="P5:Q5"/>
    <mergeCell ref="R5:S5"/>
    <mergeCell ref="T5:U5"/>
    <mergeCell ref="V5:W5"/>
    <mergeCell ref="X5:Y5"/>
    <mergeCell ref="Z5:AA5"/>
    <mergeCell ref="AB5:AC5"/>
  </mergeCells>
  <printOptions horizontalCentered="1"/>
  <pageMargins left="0.39370078740157483" right="0.39370078740157483" top="0.39370078740157483" bottom="1.7716535433070868" header="0" footer="0"/>
  <pageSetup paperSize="9" scale="44" firstPageNumber="22" fitToWidth="3" fitToHeight="3" orientation="landscape" useFirstPageNumber="1" r:id="rId34"/>
  <headerFooter alignWithMargins="0">
    <oddFooter>&amp;R&amp;P</oddFooter>
  </headerFooter>
  <rowBreaks count="1" manualBreakCount="1">
    <brk id="56" max="31"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83"/>
  <sheetViews>
    <sheetView showGridLines="0" view="pageBreakPreview" zoomScale="70" zoomScaleNormal="62" zoomScaleSheetLayoutView="70" workbookViewId="0">
      <pane xSplit="2" ySplit="9" topLeftCell="C10" activePane="bottomRight" state="frozen"/>
      <selection pane="topRight" activeCell="C1" sqref="C1"/>
      <selection pane="bottomLeft" activeCell="A10" sqref="A10"/>
      <selection pane="bottomRight" activeCell="AF8" sqref="AF8:AF9"/>
    </sheetView>
  </sheetViews>
  <sheetFormatPr defaultColWidth="9.33203125" defaultRowHeight="15.6" x14ac:dyDescent="0.3"/>
  <cols>
    <col min="1" max="1" width="71.33203125" style="60" customWidth="1"/>
    <col min="2" max="7" width="16.33203125" style="237" customWidth="1"/>
    <col min="8" max="8" width="19.33203125" style="238" customWidth="1"/>
    <col min="9" max="9" width="17.44140625" style="238" customWidth="1"/>
    <col min="10" max="11" width="16.33203125" style="238" customWidth="1"/>
    <col min="12" max="12" width="14.44140625" style="238" customWidth="1"/>
    <col min="13" max="13" width="15.44140625" style="238" customWidth="1"/>
    <col min="14" max="14" width="14.6640625" style="153" customWidth="1"/>
    <col min="15" max="15" width="13.33203125" style="153" customWidth="1"/>
    <col min="16" max="17" width="13.44140625" style="153" customWidth="1"/>
    <col min="18" max="18" width="18.33203125" style="153" customWidth="1"/>
    <col min="19" max="19" width="13" style="153" customWidth="1"/>
    <col min="20" max="20" width="15.5546875" style="238" customWidth="1"/>
    <col min="21" max="22" width="18" style="238" customWidth="1"/>
    <col min="23" max="23" width="18.88671875" style="238" customWidth="1"/>
    <col min="24" max="25" width="15" style="238" customWidth="1"/>
    <col min="26" max="26" width="14.33203125" style="238" customWidth="1"/>
    <col min="27" max="27" width="12" style="238" customWidth="1"/>
    <col min="28" max="29" width="13.33203125" style="238" customWidth="1"/>
    <col min="30" max="31" width="14.33203125" style="238" customWidth="1"/>
    <col min="32" max="32" width="109.5546875" style="239" customWidth="1"/>
    <col min="33" max="33" width="14.44140625" style="239" customWidth="1"/>
    <col min="34" max="34" width="15.6640625" style="239" customWidth="1"/>
    <col min="35" max="35" width="9.5546875" style="240" bestFit="1" customWidth="1"/>
    <col min="36" max="273" width="8.6640625" style="238"/>
    <col min="274" max="274" width="71.33203125" style="238" customWidth="1"/>
    <col min="275" max="275" width="16.33203125" style="238" customWidth="1"/>
    <col min="276" max="276" width="20.33203125" style="238" customWidth="1"/>
    <col min="277" max="277" width="16.33203125" style="238" customWidth="1"/>
    <col min="278" max="278" width="12.33203125" style="238" customWidth="1"/>
    <col min="279" max="279" width="13.33203125" style="238" customWidth="1"/>
    <col min="280" max="280" width="13.44140625" style="238" customWidth="1"/>
    <col min="281" max="281" width="13" style="238" customWidth="1"/>
    <col min="282" max="282" width="15.5546875" style="238" customWidth="1"/>
    <col min="283" max="283" width="11.6640625" style="238" customWidth="1"/>
    <col min="284" max="284" width="15" style="238" customWidth="1"/>
    <col min="285" max="285" width="12" style="238" customWidth="1"/>
    <col min="286" max="286" width="13.33203125" style="238" customWidth="1"/>
    <col min="287" max="287" width="14.33203125" style="238" customWidth="1"/>
    <col min="288" max="288" width="12.44140625" style="238" bestFit="1" customWidth="1"/>
    <col min="289" max="289" width="14.44140625" style="238" customWidth="1"/>
    <col min="290" max="290" width="15.6640625" style="238" customWidth="1"/>
    <col min="291" max="291" width="9.5546875" style="238" bestFit="1" customWidth="1"/>
    <col min="292" max="529" width="8.6640625" style="238"/>
    <col min="530" max="530" width="71.33203125" style="238" customWidth="1"/>
    <col min="531" max="531" width="16.33203125" style="238" customWidth="1"/>
    <col min="532" max="532" width="20.33203125" style="238" customWidth="1"/>
    <col min="533" max="533" width="16.33203125" style="238" customWidth="1"/>
    <col min="534" max="534" width="12.33203125" style="238" customWidth="1"/>
    <col min="535" max="535" width="13.33203125" style="238" customWidth="1"/>
    <col min="536" max="536" width="13.44140625" style="238" customWidth="1"/>
    <col min="537" max="537" width="13" style="238" customWidth="1"/>
    <col min="538" max="538" width="15.5546875" style="238" customWidth="1"/>
    <col min="539" max="539" width="11.6640625" style="238" customWidth="1"/>
    <col min="540" max="540" width="15" style="238" customWidth="1"/>
    <col min="541" max="541" width="12" style="238" customWidth="1"/>
    <col min="542" max="542" width="13.33203125" style="238" customWidth="1"/>
    <col min="543" max="543" width="14.33203125" style="238" customWidth="1"/>
    <col min="544" max="544" width="12.44140625" style="238" bestFit="1" customWidth="1"/>
    <col min="545" max="545" width="14.44140625" style="238" customWidth="1"/>
    <col min="546" max="546" width="15.6640625" style="238" customWidth="1"/>
    <col min="547" max="547" width="9.5546875" style="238" bestFit="1" customWidth="1"/>
    <col min="548" max="785" width="8.6640625" style="238"/>
    <col min="786" max="786" width="71.33203125" style="238" customWidth="1"/>
    <col min="787" max="787" width="16.33203125" style="238" customWidth="1"/>
    <col min="788" max="788" width="20.33203125" style="238" customWidth="1"/>
    <col min="789" max="789" width="16.33203125" style="238" customWidth="1"/>
    <col min="790" max="790" width="12.33203125" style="238" customWidth="1"/>
    <col min="791" max="791" width="13.33203125" style="238" customWidth="1"/>
    <col min="792" max="792" width="13.44140625" style="238" customWidth="1"/>
    <col min="793" max="793" width="13" style="238" customWidth="1"/>
    <col min="794" max="794" width="15.5546875" style="238" customWidth="1"/>
    <col min="795" max="795" width="11.6640625" style="238" customWidth="1"/>
    <col min="796" max="796" width="15" style="238" customWidth="1"/>
    <col min="797" max="797" width="12" style="238" customWidth="1"/>
    <col min="798" max="798" width="13.33203125" style="238" customWidth="1"/>
    <col min="799" max="799" width="14.33203125" style="238" customWidth="1"/>
    <col min="800" max="800" width="12.44140625" style="238" bestFit="1" customWidth="1"/>
    <col min="801" max="801" width="14.44140625" style="238" customWidth="1"/>
    <col min="802" max="802" width="15.6640625" style="238" customWidth="1"/>
    <col min="803" max="803" width="9.5546875" style="238" bestFit="1" customWidth="1"/>
    <col min="804" max="1041" width="9.33203125" style="238"/>
    <col min="1042" max="1042" width="71.33203125" style="238" customWidth="1"/>
    <col min="1043" max="1043" width="16.33203125" style="238" customWidth="1"/>
    <col min="1044" max="1044" width="20.33203125" style="238" customWidth="1"/>
    <col min="1045" max="1045" width="16.33203125" style="238" customWidth="1"/>
    <col min="1046" max="1046" width="12.33203125" style="238" customWidth="1"/>
    <col min="1047" max="1047" width="13.33203125" style="238" customWidth="1"/>
    <col min="1048" max="1048" width="13.44140625" style="238" customWidth="1"/>
    <col min="1049" max="1049" width="13" style="238" customWidth="1"/>
    <col min="1050" max="1050" width="15.5546875" style="238" customWidth="1"/>
    <col min="1051" max="1051" width="11.6640625" style="238" customWidth="1"/>
    <col min="1052" max="1052" width="15" style="238" customWidth="1"/>
    <col min="1053" max="1053" width="12" style="238" customWidth="1"/>
    <col min="1054" max="1054" width="13.33203125" style="238" customWidth="1"/>
    <col min="1055" max="1055" width="14.33203125" style="238" customWidth="1"/>
    <col min="1056" max="1056" width="12.44140625" style="238" bestFit="1" customWidth="1"/>
    <col min="1057" max="1057" width="14.44140625" style="238" customWidth="1"/>
    <col min="1058" max="1058" width="15.6640625" style="238" customWidth="1"/>
    <col min="1059" max="1059" width="9.5546875" style="238" bestFit="1" customWidth="1"/>
    <col min="1060" max="1297" width="8.6640625" style="238"/>
    <col min="1298" max="1298" width="71.33203125" style="238" customWidth="1"/>
    <col min="1299" max="1299" width="16.33203125" style="238" customWidth="1"/>
    <col min="1300" max="1300" width="20.33203125" style="238" customWidth="1"/>
    <col min="1301" max="1301" width="16.33203125" style="238" customWidth="1"/>
    <col min="1302" max="1302" width="12.33203125" style="238" customWidth="1"/>
    <col min="1303" max="1303" width="13.33203125" style="238" customWidth="1"/>
    <col min="1304" max="1304" width="13.44140625" style="238" customWidth="1"/>
    <col min="1305" max="1305" width="13" style="238" customWidth="1"/>
    <col min="1306" max="1306" width="15.5546875" style="238" customWidth="1"/>
    <col min="1307" max="1307" width="11.6640625" style="238" customWidth="1"/>
    <col min="1308" max="1308" width="15" style="238" customWidth="1"/>
    <col min="1309" max="1309" width="12" style="238" customWidth="1"/>
    <col min="1310" max="1310" width="13.33203125" style="238" customWidth="1"/>
    <col min="1311" max="1311" width="14.33203125" style="238" customWidth="1"/>
    <col min="1312" max="1312" width="12.44140625" style="238" bestFit="1" customWidth="1"/>
    <col min="1313" max="1313" width="14.44140625" style="238" customWidth="1"/>
    <col min="1314" max="1314" width="15.6640625" style="238" customWidth="1"/>
    <col min="1315" max="1315" width="9.5546875" style="238" bestFit="1" customWidth="1"/>
    <col min="1316" max="1553" width="8.6640625" style="238"/>
    <col min="1554" max="1554" width="71.33203125" style="238" customWidth="1"/>
    <col min="1555" max="1555" width="16.33203125" style="238" customWidth="1"/>
    <col min="1556" max="1556" width="20.33203125" style="238" customWidth="1"/>
    <col min="1557" max="1557" width="16.33203125" style="238" customWidth="1"/>
    <col min="1558" max="1558" width="12.33203125" style="238" customWidth="1"/>
    <col min="1559" max="1559" width="13.33203125" style="238" customWidth="1"/>
    <col min="1560" max="1560" width="13.44140625" style="238" customWidth="1"/>
    <col min="1561" max="1561" width="13" style="238" customWidth="1"/>
    <col min="1562" max="1562" width="15.5546875" style="238" customWidth="1"/>
    <col min="1563" max="1563" width="11.6640625" style="238" customWidth="1"/>
    <col min="1564" max="1564" width="15" style="238" customWidth="1"/>
    <col min="1565" max="1565" width="12" style="238" customWidth="1"/>
    <col min="1566" max="1566" width="13.33203125" style="238" customWidth="1"/>
    <col min="1567" max="1567" width="14.33203125" style="238" customWidth="1"/>
    <col min="1568" max="1568" width="12.44140625" style="238" bestFit="1" customWidth="1"/>
    <col min="1569" max="1569" width="14.44140625" style="238" customWidth="1"/>
    <col min="1570" max="1570" width="15.6640625" style="238" customWidth="1"/>
    <col min="1571" max="1571" width="9.5546875" style="238" bestFit="1" customWidth="1"/>
    <col min="1572" max="1809" width="8.6640625" style="238"/>
    <col min="1810" max="1810" width="71.33203125" style="238" customWidth="1"/>
    <col min="1811" max="1811" width="16.33203125" style="238" customWidth="1"/>
    <col min="1812" max="1812" width="20.33203125" style="238" customWidth="1"/>
    <col min="1813" max="1813" width="16.33203125" style="238" customWidth="1"/>
    <col min="1814" max="1814" width="12.33203125" style="238" customWidth="1"/>
    <col min="1815" max="1815" width="13.33203125" style="238" customWidth="1"/>
    <col min="1816" max="1816" width="13.44140625" style="238" customWidth="1"/>
    <col min="1817" max="1817" width="13" style="238" customWidth="1"/>
    <col min="1818" max="1818" width="15.5546875" style="238" customWidth="1"/>
    <col min="1819" max="1819" width="11.6640625" style="238" customWidth="1"/>
    <col min="1820" max="1820" width="15" style="238" customWidth="1"/>
    <col min="1821" max="1821" width="12" style="238" customWidth="1"/>
    <col min="1822" max="1822" width="13.33203125" style="238" customWidth="1"/>
    <col min="1823" max="1823" width="14.33203125" style="238" customWidth="1"/>
    <col min="1824" max="1824" width="12.44140625" style="238" bestFit="1" customWidth="1"/>
    <col min="1825" max="1825" width="14.44140625" style="238" customWidth="1"/>
    <col min="1826" max="1826" width="15.6640625" style="238" customWidth="1"/>
    <col min="1827" max="1827" width="9.5546875" style="238" bestFit="1" customWidth="1"/>
    <col min="1828" max="2065" width="9.33203125" style="238"/>
    <col min="2066" max="2066" width="71.33203125" style="238" customWidth="1"/>
    <col min="2067" max="2067" width="16.33203125" style="238" customWidth="1"/>
    <col min="2068" max="2068" width="20.33203125" style="238" customWidth="1"/>
    <col min="2069" max="2069" width="16.33203125" style="238" customWidth="1"/>
    <col min="2070" max="2070" width="12.33203125" style="238" customWidth="1"/>
    <col min="2071" max="2071" width="13.33203125" style="238" customWidth="1"/>
    <col min="2072" max="2072" width="13.44140625" style="238" customWidth="1"/>
    <col min="2073" max="2073" width="13" style="238" customWidth="1"/>
    <col min="2074" max="2074" width="15.5546875" style="238" customWidth="1"/>
    <col min="2075" max="2075" width="11.6640625" style="238" customWidth="1"/>
    <col min="2076" max="2076" width="15" style="238" customWidth="1"/>
    <col min="2077" max="2077" width="12" style="238" customWidth="1"/>
    <col min="2078" max="2078" width="13.33203125" style="238" customWidth="1"/>
    <col min="2079" max="2079" width="14.33203125" style="238" customWidth="1"/>
    <col min="2080" max="2080" width="12.44140625" style="238" bestFit="1" customWidth="1"/>
    <col min="2081" max="2081" width="14.44140625" style="238" customWidth="1"/>
    <col min="2082" max="2082" width="15.6640625" style="238" customWidth="1"/>
    <col min="2083" max="2083" width="9.5546875" style="238" bestFit="1" customWidth="1"/>
    <col min="2084" max="2321" width="8.6640625" style="238"/>
    <col min="2322" max="2322" width="71.33203125" style="238" customWidth="1"/>
    <col min="2323" max="2323" width="16.33203125" style="238" customWidth="1"/>
    <col min="2324" max="2324" width="20.33203125" style="238" customWidth="1"/>
    <col min="2325" max="2325" width="16.33203125" style="238" customWidth="1"/>
    <col min="2326" max="2326" width="12.33203125" style="238" customWidth="1"/>
    <col min="2327" max="2327" width="13.33203125" style="238" customWidth="1"/>
    <col min="2328" max="2328" width="13.44140625" style="238" customWidth="1"/>
    <col min="2329" max="2329" width="13" style="238" customWidth="1"/>
    <col min="2330" max="2330" width="15.5546875" style="238" customWidth="1"/>
    <col min="2331" max="2331" width="11.6640625" style="238" customWidth="1"/>
    <col min="2332" max="2332" width="15" style="238" customWidth="1"/>
    <col min="2333" max="2333" width="12" style="238" customWidth="1"/>
    <col min="2334" max="2334" width="13.33203125" style="238" customWidth="1"/>
    <col min="2335" max="2335" width="14.33203125" style="238" customWidth="1"/>
    <col min="2336" max="2336" width="12.44140625" style="238" bestFit="1" customWidth="1"/>
    <col min="2337" max="2337" width="14.44140625" style="238" customWidth="1"/>
    <col min="2338" max="2338" width="15.6640625" style="238" customWidth="1"/>
    <col min="2339" max="2339" width="9.5546875" style="238" bestFit="1" customWidth="1"/>
    <col min="2340" max="2577" width="8.6640625" style="238"/>
    <col min="2578" max="2578" width="71.33203125" style="238" customWidth="1"/>
    <col min="2579" max="2579" width="16.33203125" style="238" customWidth="1"/>
    <col min="2580" max="2580" width="20.33203125" style="238" customWidth="1"/>
    <col min="2581" max="2581" width="16.33203125" style="238" customWidth="1"/>
    <col min="2582" max="2582" width="12.33203125" style="238" customWidth="1"/>
    <col min="2583" max="2583" width="13.33203125" style="238" customWidth="1"/>
    <col min="2584" max="2584" width="13.44140625" style="238" customWidth="1"/>
    <col min="2585" max="2585" width="13" style="238" customWidth="1"/>
    <col min="2586" max="2586" width="15.5546875" style="238" customWidth="1"/>
    <col min="2587" max="2587" width="11.6640625" style="238" customWidth="1"/>
    <col min="2588" max="2588" width="15" style="238" customWidth="1"/>
    <col min="2589" max="2589" width="12" style="238" customWidth="1"/>
    <col min="2590" max="2590" width="13.33203125" style="238" customWidth="1"/>
    <col min="2591" max="2591" width="14.33203125" style="238" customWidth="1"/>
    <col min="2592" max="2592" width="12.44140625" style="238" bestFit="1" customWidth="1"/>
    <col min="2593" max="2593" width="14.44140625" style="238" customWidth="1"/>
    <col min="2594" max="2594" width="15.6640625" style="238" customWidth="1"/>
    <col min="2595" max="2595" width="9.5546875" style="238" bestFit="1" customWidth="1"/>
    <col min="2596" max="2833" width="8.6640625" style="238"/>
    <col min="2834" max="2834" width="71.33203125" style="238" customWidth="1"/>
    <col min="2835" max="2835" width="16.33203125" style="238" customWidth="1"/>
    <col min="2836" max="2836" width="20.33203125" style="238" customWidth="1"/>
    <col min="2837" max="2837" width="16.33203125" style="238" customWidth="1"/>
    <col min="2838" max="2838" width="12.33203125" style="238" customWidth="1"/>
    <col min="2839" max="2839" width="13.33203125" style="238" customWidth="1"/>
    <col min="2840" max="2840" width="13.44140625" style="238" customWidth="1"/>
    <col min="2841" max="2841" width="13" style="238" customWidth="1"/>
    <col min="2842" max="2842" width="15.5546875" style="238" customWidth="1"/>
    <col min="2843" max="2843" width="11.6640625" style="238" customWidth="1"/>
    <col min="2844" max="2844" width="15" style="238" customWidth="1"/>
    <col min="2845" max="2845" width="12" style="238" customWidth="1"/>
    <col min="2846" max="2846" width="13.33203125" style="238" customWidth="1"/>
    <col min="2847" max="2847" width="14.33203125" style="238" customWidth="1"/>
    <col min="2848" max="2848" width="12.44140625" style="238" bestFit="1" customWidth="1"/>
    <col min="2849" max="2849" width="14.44140625" style="238" customWidth="1"/>
    <col min="2850" max="2850" width="15.6640625" style="238" customWidth="1"/>
    <col min="2851" max="2851" width="9.5546875" style="238" bestFit="1" customWidth="1"/>
    <col min="2852" max="3089" width="9.33203125" style="238"/>
    <col min="3090" max="3090" width="71.33203125" style="238" customWidth="1"/>
    <col min="3091" max="3091" width="16.33203125" style="238" customWidth="1"/>
    <col min="3092" max="3092" width="20.33203125" style="238" customWidth="1"/>
    <col min="3093" max="3093" width="16.33203125" style="238" customWidth="1"/>
    <col min="3094" max="3094" width="12.33203125" style="238" customWidth="1"/>
    <col min="3095" max="3095" width="13.33203125" style="238" customWidth="1"/>
    <col min="3096" max="3096" width="13.44140625" style="238" customWidth="1"/>
    <col min="3097" max="3097" width="13" style="238" customWidth="1"/>
    <col min="3098" max="3098" width="15.5546875" style="238" customWidth="1"/>
    <col min="3099" max="3099" width="11.6640625" style="238" customWidth="1"/>
    <col min="3100" max="3100" width="15" style="238" customWidth="1"/>
    <col min="3101" max="3101" width="12" style="238" customWidth="1"/>
    <col min="3102" max="3102" width="13.33203125" style="238" customWidth="1"/>
    <col min="3103" max="3103" width="14.33203125" style="238" customWidth="1"/>
    <col min="3104" max="3104" width="12.44140625" style="238" bestFit="1" customWidth="1"/>
    <col min="3105" max="3105" width="14.44140625" style="238" customWidth="1"/>
    <col min="3106" max="3106" width="15.6640625" style="238" customWidth="1"/>
    <col min="3107" max="3107" width="9.5546875" style="238" bestFit="1" customWidth="1"/>
    <col min="3108" max="3345" width="8.6640625" style="238"/>
    <col min="3346" max="3346" width="71.33203125" style="238" customWidth="1"/>
    <col min="3347" max="3347" width="16.33203125" style="238" customWidth="1"/>
    <col min="3348" max="3348" width="20.33203125" style="238" customWidth="1"/>
    <col min="3349" max="3349" width="16.33203125" style="238" customWidth="1"/>
    <col min="3350" max="3350" width="12.33203125" style="238" customWidth="1"/>
    <col min="3351" max="3351" width="13.33203125" style="238" customWidth="1"/>
    <col min="3352" max="3352" width="13.44140625" style="238" customWidth="1"/>
    <col min="3353" max="3353" width="13" style="238" customWidth="1"/>
    <col min="3354" max="3354" width="15.5546875" style="238" customWidth="1"/>
    <col min="3355" max="3355" width="11.6640625" style="238" customWidth="1"/>
    <col min="3356" max="3356" width="15" style="238" customWidth="1"/>
    <col min="3357" max="3357" width="12" style="238" customWidth="1"/>
    <col min="3358" max="3358" width="13.33203125" style="238" customWidth="1"/>
    <col min="3359" max="3359" width="14.33203125" style="238" customWidth="1"/>
    <col min="3360" max="3360" width="12.44140625" style="238" bestFit="1" customWidth="1"/>
    <col min="3361" max="3361" width="14.44140625" style="238" customWidth="1"/>
    <col min="3362" max="3362" width="15.6640625" style="238" customWidth="1"/>
    <col min="3363" max="3363" width="9.5546875" style="238" bestFit="1" customWidth="1"/>
    <col min="3364" max="3601" width="8.6640625" style="238"/>
    <col min="3602" max="3602" width="71.33203125" style="238" customWidth="1"/>
    <col min="3603" max="3603" width="16.33203125" style="238" customWidth="1"/>
    <col min="3604" max="3604" width="20.33203125" style="238" customWidth="1"/>
    <col min="3605" max="3605" width="16.33203125" style="238" customWidth="1"/>
    <col min="3606" max="3606" width="12.33203125" style="238" customWidth="1"/>
    <col min="3607" max="3607" width="13.33203125" style="238" customWidth="1"/>
    <col min="3608" max="3608" width="13.44140625" style="238" customWidth="1"/>
    <col min="3609" max="3609" width="13" style="238" customWidth="1"/>
    <col min="3610" max="3610" width="15.5546875" style="238" customWidth="1"/>
    <col min="3611" max="3611" width="11.6640625" style="238" customWidth="1"/>
    <col min="3612" max="3612" width="15" style="238" customWidth="1"/>
    <col min="3613" max="3613" width="12" style="238" customWidth="1"/>
    <col min="3614" max="3614" width="13.33203125" style="238" customWidth="1"/>
    <col min="3615" max="3615" width="14.33203125" style="238" customWidth="1"/>
    <col min="3616" max="3616" width="12.44140625" style="238" bestFit="1" customWidth="1"/>
    <col min="3617" max="3617" width="14.44140625" style="238" customWidth="1"/>
    <col min="3618" max="3618" width="15.6640625" style="238" customWidth="1"/>
    <col min="3619" max="3619" width="9.5546875" style="238" bestFit="1" customWidth="1"/>
    <col min="3620" max="3857" width="8.6640625" style="238"/>
    <col min="3858" max="3858" width="71.33203125" style="238" customWidth="1"/>
    <col min="3859" max="3859" width="16.33203125" style="238" customWidth="1"/>
    <col min="3860" max="3860" width="20.33203125" style="238" customWidth="1"/>
    <col min="3861" max="3861" width="16.33203125" style="238" customWidth="1"/>
    <col min="3862" max="3862" width="12.33203125" style="238" customWidth="1"/>
    <col min="3863" max="3863" width="13.33203125" style="238" customWidth="1"/>
    <col min="3864" max="3864" width="13.44140625" style="238" customWidth="1"/>
    <col min="3865" max="3865" width="13" style="238" customWidth="1"/>
    <col min="3866" max="3866" width="15.5546875" style="238" customWidth="1"/>
    <col min="3867" max="3867" width="11.6640625" style="238" customWidth="1"/>
    <col min="3868" max="3868" width="15" style="238" customWidth="1"/>
    <col min="3869" max="3869" width="12" style="238" customWidth="1"/>
    <col min="3870" max="3870" width="13.33203125" style="238" customWidth="1"/>
    <col min="3871" max="3871" width="14.33203125" style="238" customWidth="1"/>
    <col min="3872" max="3872" width="12.44140625" style="238" bestFit="1" customWidth="1"/>
    <col min="3873" max="3873" width="14.44140625" style="238" customWidth="1"/>
    <col min="3874" max="3874" width="15.6640625" style="238" customWidth="1"/>
    <col min="3875" max="3875" width="9.5546875" style="238" bestFit="1" customWidth="1"/>
    <col min="3876" max="4113" width="9.33203125" style="238"/>
    <col min="4114" max="4114" width="71.33203125" style="238" customWidth="1"/>
    <col min="4115" max="4115" width="16.33203125" style="238" customWidth="1"/>
    <col min="4116" max="4116" width="20.33203125" style="238" customWidth="1"/>
    <col min="4117" max="4117" width="16.33203125" style="238" customWidth="1"/>
    <col min="4118" max="4118" width="12.33203125" style="238" customWidth="1"/>
    <col min="4119" max="4119" width="13.33203125" style="238" customWidth="1"/>
    <col min="4120" max="4120" width="13.44140625" style="238" customWidth="1"/>
    <col min="4121" max="4121" width="13" style="238" customWidth="1"/>
    <col min="4122" max="4122" width="15.5546875" style="238" customWidth="1"/>
    <col min="4123" max="4123" width="11.6640625" style="238" customWidth="1"/>
    <col min="4124" max="4124" width="15" style="238" customWidth="1"/>
    <col min="4125" max="4125" width="12" style="238" customWidth="1"/>
    <col min="4126" max="4126" width="13.33203125" style="238" customWidth="1"/>
    <col min="4127" max="4127" width="14.33203125" style="238" customWidth="1"/>
    <col min="4128" max="4128" width="12.44140625" style="238" bestFit="1" customWidth="1"/>
    <col min="4129" max="4129" width="14.44140625" style="238" customWidth="1"/>
    <col min="4130" max="4130" width="15.6640625" style="238" customWidth="1"/>
    <col min="4131" max="4131" width="9.5546875" style="238" bestFit="1" customWidth="1"/>
    <col min="4132" max="4369" width="8.6640625" style="238"/>
    <col min="4370" max="4370" width="71.33203125" style="238" customWidth="1"/>
    <col min="4371" max="4371" width="16.33203125" style="238" customWidth="1"/>
    <col min="4372" max="4372" width="20.33203125" style="238" customWidth="1"/>
    <col min="4373" max="4373" width="16.33203125" style="238" customWidth="1"/>
    <col min="4374" max="4374" width="12.33203125" style="238" customWidth="1"/>
    <col min="4375" max="4375" width="13.33203125" style="238" customWidth="1"/>
    <col min="4376" max="4376" width="13.44140625" style="238" customWidth="1"/>
    <col min="4377" max="4377" width="13" style="238" customWidth="1"/>
    <col min="4378" max="4378" width="15.5546875" style="238" customWidth="1"/>
    <col min="4379" max="4379" width="11.6640625" style="238" customWidth="1"/>
    <col min="4380" max="4380" width="15" style="238" customWidth="1"/>
    <col min="4381" max="4381" width="12" style="238" customWidth="1"/>
    <col min="4382" max="4382" width="13.33203125" style="238" customWidth="1"/>
    <col min="4383" max="4383" width="14.33203125" style="238" customWidth="1"/>
    <col min="4384" max="4384" width="12.44140625" style="238" bestFit="1" customWidth="1"/>
    <col min="4385" max="4385" width="14.44140625" style="238" customWidth="1"/>
    <col min="4386" max="4386" width="15.6640625" style="238" customWidth="1"/>
    <col min="4387" max="4387" width="9.5546875" style="238" bestFit="1" customWidth="1"/>
    <col min="4388" max="4625" width="8.6640625" style="238"/>
    <col min="4626" max="4626" width="71.33203125" style="238" customWidth="1"/>
    <col min="4627" max="4627" width="16.33203125" style="238" customWidth="1"/>
    <col min="4628" max="4628" width="20.33203125" style="238" customWidth="1"/>
    <col min="4629" max="4629" width="16.33203125" style="238" customWidth="1"/>
    <col min="4630" max="4630" width="12.33203125" style="238" customWidth="1"/>
    <col min="4631" max="4631" width="13.33203125" style="238" customWidth="1"/>
    <col min="4632" max="4632" width="13.44140625" style="238" customWidth="1"/>
    <col min="4633" max="4633" width="13" style="238" customWidth="1"/>
    <col min="4634" max="4634" width="15.5546875" style="238" customWidth="1"/>
    <col min="4635" max="4635" width="11.6640625" style="238" customWidth="1"/>
    <col min="4636" max="4636" width="15" style="238" customWidth="1"/>
    <col min="4637" max="4637" width="12" style="238" customWidth="1"/>
    <col min="4638" max="4638" width="13.33203125" style="238" customWidth="1"/>
    <col min="4639" max="4639" width="14.33203125" style="238" customWidth="1"/>
    <col min="4640" max="4640" width="12.44140625" style="238" bestFit="1" customWidth="1"/>
    <col min="4641" max="4641" width="14.44140625" style="238" customWidth="1"/>
    <col min="4642" max="4642" width="15.6640625" style="238" customWidth="1"/>
    <col min="4643" max="4643" width="9.5546875" style="238" bestFit="1" customWidth="1"/>
    <col min="4644" max="4881" width="8.6640625" style="238"/>
    <col min="4882" max="4882" width="71.33203125" style="238" customWidth="1"/>
    <col min="4883" max="4883" width="16.33203125" style="238" customWidth="1"/>
    <col min="4884" max="4884" width="20.33203125" style="238" customWidth="1"/>
    <col min="4885" max="4885" width="16.33203125" style="238" customWidth="1"/>
    <col min="4886" max="4886" width="12.33203125" style="238" customWidth="1"/>
    <col min="4887" max="4887" width="13.33203125" style="238" customWidth="1"/>
    <col min="4888" max="4888" width="13.44140625" style="238" customWidth="1"/>
    <col min="4889" max="4889" width="13" style="238" customWidth="1"/>
    <col min="4890" max="4890" width="15.5546875" style="238" customWidth="1"/>
    <col min="4891" max="4891" width="11.6640625" style="238" customWidth="1"/>
    <col min="4892" max="4892" width="15" style="238" customWidth="1"/>
    <col min="4893" max="4893" width="12" style="238" customWidth="1"/>
    <col min="4894" max="4894" width="13.33203125" style="238" customWidth="1"/>
    <col min="4895" max="4895" width="14.33203125" style="238" customWidth="1"/>
    <col min="4896" max="4896" width="12.44140625" style="238" bestFit="1" customWidth="1"/>
    <col min="4897" max="4897" width="14.44140625" style="238" customWidth="1"/>
    <col min="4898" max="4898" width="15.6640625" style="238" customWidth="1"/>
    <col min="4899" max="4899" width="9.5546875" style="238" bestFit="1" customWidth="1"/>
    <col min="4900" max="5137" width="9.33203125" style="238"/>
    <col min="5138" max="5138" width="71.33203125" style="238" customWidth="1"/>
    <col min="5139" max="5139" width="16.33203125" style="238" customWidth="1"/>
    <col min="5140" max="5140" width="20.33203125" style="238" customWidth="1"/>
    <col min="5141" max="5141" width="16.33203125" style="238" customWidth="1"/>
    <col min="5142" max="5142" width="12.33203125" style="238" customWidth="1"/>
    <col min="5143" max="5143" width="13.33203125" style="238" customWidth="1"/>
    <col min="5144" max="5144" width="13.44140625" style="238" customWidth="1"/>
    <col min="5145" max="5145" width="13" style="238" customWidth="1"/>
    <col min="5146" max="5146" width="15.5546875" style="238" customWidth="1"/>
    <col min="5147" max="5147" width="11.6640625" style="238" customWidth="1"/>
    <col min="5148" max="5148" width="15" style="238" customWidth="1"/>
    <col min="5149" max="5149" width="12" style="238" customWidth="1"/>
    <col min="5150" max="5150" width="13.33203125" style="238" customWidth="1"/>
    <col min="5151" max="5151" width="14.33203125" style="238" customWidth="1"/>
    <col min="5152" max="5152" width="12.44140625" style="238" bestFit="1" customWidth="1"/>
    <col min="5153" max="5153" width="14.44140625" style="238" customWidth="1"/>
    <col min="5154" max="5154" width="15.6640625" style="238" customWidth="1"/>
    <col min="5155" max="5155" width="9.5546875" style="238" bestFit="1" customWidth="1"/>
    <col min="5156" max="5393" width="8.6640625" style="238"/>
    <col min="5394" max="5394" width="71.33203125" style="238" customWidth="1"/>
    <col min="5395" max="5395" width="16.33203125" style="238" customWidth="1"/>
    <col min="5396" max="5396" width="20.33203125" style="238" customWidth="1"/>
    <col min="5397" max="5397" width="16.33203125" style="238" customWidth="1"/>
    <col min="5398" max="5398" width="12.33203125" style="238" customWidth="1"/>
    <col min="5399" max="5399" width="13.33203125" style="238" customWidth="1"/>
    <col min="5400" max="5400" width="13.44140625" style="238" customWidth="1"/>
    <col min="5401" max="5401" width="13" style="238" customWidth="1"/>
    <col min="5402" max="5402" width="15.5546875" style="238" customWidth="1"/>
    <col min="5403" max="5403" width="11.6640625" style="238" customWidth="1"/>
    <col min="5404" max="5404" width="15" style="238" customWidth="1"/>
    <col min="5405" max="5405" width="12" style="238" customWidth="1"/>
    <col min="5406" max="5406" width="13.33203125" style="238" customWidth="1"/>
    <col min="5407" max="5407" width="14.33203125" style="238" customWidth="1"/>
    <col min="5408" max="5408" width="12.44140625" style="238" bestFit="1" customWidth="1"/>
    <col min="5409" max="5409" width="14.44140625" style="238" customWidth="1"/>
    <col min="5410" max="5410" width="15.6640625" style="238" customWidth="1"/>
    <col min="5411" max="5411" width="9.5546875" style="238" bestFit="1" customWidth="1"/>
    <col min="5412" max="5649" width="8.6640625" style="238"/>
    <col min="5650" max="5650" width="71.33203125" style="238" customWidth="1"/>
    <col min="5651" max="5651" width="16.33203125" style="238" customWidth="1"/>
    <col min="5652" max="5652" width="20.33203125" style="238" customWidth="1"/>
    <col min="5653" max="5653" width="16.33203125" style="238" customWidth="1"/>
    <col min="5654" max="5654" width="12.33203125" style="238" customWidth="1"/>
    <col min="5655" max="5655" width="13.33203125" style="238" customWidth="1"/>
    <col min="5656" max="5656" width="13.44140625" style="238" customWidth="1"/>
    <col min="5657" max="5657" width="13" style="238" customWidth="1"/>
    <col min="5658" max="5658" width="15.5546875" style="238" customWidth="1"/>
    <col min="5659" max="5659" width="11.6640625" style="238" customWidth="1"/>
    <col min="5660" max="5660" width="15" style="238" customWidth="1"/>
    <col min="5661" max="5661" width="12" style="238" customWidth="1"/>
    <col min="5662" max="5662" width="13.33203125" style="238" customWidth="1"/>
    <col min="5663" max="5663" width="14.33203125" style="238" customWidth="1"/>
    <col min="5664" max="5664" width="12.44140625" style="238" bestFit="1" customWidth="1"/>
    <col min="5665" max="5665" width="14.44140625" style="238" customWidth="1"/>
    <col min="5666" max="5666" width="15.6640625" style="238" customWidth="1"/>
    <col min="5667" max="5667" width="9.5546875" style="238" bestFit="1" customWidth="1"/>
    <col min="5668" max="5905" width="8.6640625" style="238"/>
    <col min="5906" max="5906" width="71.33203125" style="238" customWidth="1"/>
    <col min="5907" max="5907" width="16.33203125" style="238" customWidth="1"/>
    <col min="5908" max="5908" width="20.33203125" style="238" customWidth="1"/>
    <col min="5909" max="5909" width="16.33203125" style="238" customWidth="1"/>
    <col min="5910" max="5910" width="12.33203125" style="238" customWidth="1"/>
    <col min="5911" max="5911" width="13.33203125" style="238" customWidth="1"/>
    <col min="5912" max="5912" width="13.44140625" style="238" customWidth="1"/>
    <col min="5913" max="5913" width="13" style="238" customWidth="1"/>
    <col min="5914" max="5914" width="15.5546875" style="238" customWidth="1"/>
    <col min="5915" max="5915" width="11.6640625" style="238" customWidth="1"/>
    <col min="5916" max="5916" width="15" style="238" customWidth="1"/>
    <col min="5917" max="5917" width="12" style="238" customWidth="1"/>
    <col min="5918" max="5918" width="13.33203125" style="238" customWidth="1"/>
    <col min="5919" max="5919" width="14.33203125" style="238" customWidth="1"/>
    <col min="5920" max="5920" width="12.44140625" style="238" bestFit="1" customWidth="1"/>
    <col min="5921" max="5921" width="14.44140625" style="238" customWidth="1"/>
    <col min="5922" max="5922" width="15.6640625" style="238" customWidth="1"/>
    <col min="5923" max="5923" width="9.5546875" style="238" bestFit="1" customWidth="1"/>
    <col min="5924" max="6161" width="9.33203125" style="238"/>
    <col min="6162" max="6162" width="71.33203125" style="238" customWidth="1"/>
    <col min="6163" max="6163" width="16.33203125" style="238" customWidth="1"/>
    <col min="6164" max="6164" width="20.33203125" style="238" customWidth="1"/>
    <col min="6165" max="6165" width="16.33203125" style="238" customWidth="1"/>
    <col min="6166" max="6166" width="12.33203125" style="238" customWidth="1"/>
    <col min="6167" max="6167" width="13.33203125" style="238" customWidth="1"/>
    <col min="6168" max="6168" width="13.44140625" style="238" customWidth="1"/>
    <col min="6169" max="6169" width="13" style="238" customWidth="1"/>
    <col min="6170" max="6170" width="15.5546875" style="238" customWidth="1"/>
    <col min="6171" max="6171" width="11.6640625" style="238" customWidth="1"/>
    <col min="6172" max="6172" width="15" style="238" customWidth="1"/>
    <col min="6173" max="6173" width="12" style="238" customWidth="1"/>
    <col min="6174" max="6174" width="13.33203125" style="238" customWidth="1"/>
    <col min="6175" max="6175" width="14.33203125" style="238" customWidth="1"/>
    <col min="6176" max="6176" width="12.44140625" style="238" bestFit="1" customWidth="1"/>
    <col min="6177" max="6177" width="14.44140625" style="238" customWidth="1"/>
    <col min="6178" max="6178" width="15.6640625" style="238" customWidth="1"/>
    <col min="6179" max="6179" width="9.5546875" style="238" bestFit="1" customWidth="1"/>
    <col min="6180" max="6417" width="8.6640625" style="238"/>
    <col min="6418" max="6418" width="71.33203125" style="238" customWidth="1"/>
    <col min="6419" max="6419" width="16.33203125" style="238" customWidth="1"/>
    <col min="6420" max="6420" width="20.33203125" style="238" customWidth="1"/>
    <col min="6421" max="6421" width="16.33203125" style="238" customWidth="1"/>
    <col min="6422" max="6422" width="12.33203125" style="238" customWidth="1"/>
    <col min="6423" max="6423" width="13.33203125" style="238" customWidth="1"/>
    <col min="6424" max="6424" width="13.44140625" style="238" customWidth="1"/>
    <col min="6425" max="6425" width="13" style="238" customWidth="1"/>
    <col min="6426" max="6426" width="15.5546875" style="238" customWidth="1"/>
    <col min="6427" max="6427" width="11.6640625" style="238" customWidth="1"/>
    <col min="6428" max="6428" width="15" style="238" customWidth="1"/>
    <col min="6429" max="6429" width="12" style="238" customWidth="1"/>
    <col min="6430" max="6430" width="13.33203125" style="238" customWidth="1"/>
    <col min="6431" max="6431" width="14.33203125" style="238" customWidth="1"/>
    <col min="6432" max="6432" width="12.44140625" style="238" bestFit="1" customWidth="1"/>
    <col min="6433" max="6433" width="14.44140625" style="238" customWidth="1"/>
    <col min="6434" max="6434" width="15.6640625" style="238" customWidth="1"/>
    <col min="6435" max="6435" width="9.5546875" style="238" bestFit="1" customWidth="1"/>
    <col min="6436" max="6673" width="8.6640625" style="238"/>
    <col min="6674" max="6674" width="71.33203125" style="238" customWidth="1"/>
    <col min="6675" max="6675" width="16.33203125" style="238" customWidth="1"/>
    <col min="6676" max="6676" width="20.33203125" style="238" customWidth="1"/>
    <col min="6677" max="6677" width="16.33203125" style="238" customWidth="1"/>
    <col min="6678" max="6678" width="12.33203125" style="238" customWidth="1"/>
    <col min="6679" max="6679" width="13.33203125" style="238" customWidth="1"/>
    <col min="6680" max="6680" width="13.44140625" style="238" customWidth="1"/>
    <col min="6681" max="6681" width="13" style="238" customWidth="1"/>
    <col min="6682" max="6682" width="15.5546875" style="238" customWidth="1"/>
    <col min="6683" max="6683" width="11.6640625" style="238" customWidth="1"/>
    <col min="6684" max="6684" width="15" style="238" customWidth="1"/>
    <col min="6685" max="6685" width="12" style="238" customWidth="1"/>
    <col min="6686" max="6686" width="13.33203125" style="238" customWidth="1"/>
    <col min="6687" max="6687" width="14.33203125" style="238" customWidth="1"/>
    <col min="6688" max="6688" width="12.44140625" style="238" bestFit="1" customWidth="1"/>
    <col min="6689" max="6689" width="14.44140625" style="238" customWidth="1"/>
    <col min="6690" max="6690" width="15.6640625" style="238" customWidth="1"/>
    <col min="6691" max="6691" width="9.5546875" style="238" bestFit="1" customWidth="1"/>
    <col min="6692" max="6929" width="8.6640625" style="238"/>
    <col min="6930" max="6930" width="71.33203125" style="238" customWidth="1"/>
    <col min="6931" max="6931" width="16.33203125" style="238" customWidth="1"/>
    <col min="6932" max="6932" width="20.33203125" style="238" customWidth="1"/>
    <col min="6933" max="6933" width="16.33203125" style="238" customWidth="1"/>
    <col min="6934" max="6934" width="12.33203125" style="238" customWidth="1"/>
    <col min="6935" max="6935" width="13.33203125" style="238" customWidth="1"/>
    <col min="6936" max="6936" width="13.44140625" style="238" customWidth="1"/>
    <col min="6937" max="6937" width="13" style="238" customWidth="1"/>
    <col min="6938" max="6938" width="15.5546875" style="238" customWidth="1"/>
    <col min="6939" max="6939" width="11.6640625" style="238" customWidth="1"/>
    <col min="6940" max="6940" width="15" style="238" customWidth="1"/>
    <col min="6941" max="6941" width="12" style="238" customWidth="1"/>
    <col min="6942" max="6942" width="13.33203125" style="238" customWidth="1"/>
    <col min="6943" max="6943" width="14.33203125" style="238" customWidth="1"/>
    <col min="6944" max="6944" width="12.44140625" style="238" bestFit="1" customWidth="1"/>
    <col min="6945" max="6945" width="14.44140625" style="238" customWidth="1"/>
    <col min="6946" max="6946" width="15.6640625" style="238" customWidth="1"/>
    <col min="6947" max="6947" width="9.5546875" style="238" bestFit="1" customWidth="1"/>
    <col min="6948" max="7185" width="9.33203125" style="238"/>
    <col min="7186" max="7186" width="71.33203125" style="238" customWidth="1"/>
    <col min="7187" max="7187" width="16.33203125" style="238" customWidth="1"/>
    <col min="7188" max="7188" width="20.33203125" style="238" customWidth="1"/>
    <col min="7189" max="7189" width="16.33203125" style="238" customWidth="1"/>
    <col min="7190" max="7190" width="12.33203125" style="238" customWidth="1"/>
    <col min="7191" max="7191" width="13.33203125" style="238" customWidth="1"/>
    <col min="7192" max="7192" width="13.44140625" style="238" customWidth="1"/>
    <col min="7193" max="7193" width="13" style="238" customWidth="1"/>
    <col min="7194" max="7194" width="15.5546875" style="238" customWidth="1"/>
    <col min="7195" max="7195" width="11.6640625" style="238" customWidth="1"/>
    <col min="7196" max="7196" width="15" style="238" customWidth="1"/>
    <col min="7197" max="7197" width="12" style="238" customWidth="1"/>
    <col min="7198" max="7198" width="13.33203125" style="238" customWidth="1"/>
    <col min="7199" max="7199" width="14.33203125" style="238" customWidth="1"/>
    <col min="7200" max="7200" width="12.44140625" style="238" bestFit="1" customWidth="1"/>
    <col min="7201" max="7201" width="14.44140625" style="238" customWidth="1"/>
    <col min="7202" max="7202" width="15.6640625" style="238" customWidth="1"/>
    <col min="7203" max="7203" width="9.5546875" style="238" bestFit="1" customWidth="1"/>
    <col min="7204" max="7441" width="8.6640625" style="238"/>
    <col min="7442" max="7442" width="71.33203125" style="238" customWidth="1"/>
    <col min="7443" max="7443" width="16.33203125" style="238" customWidth="1"/>
    <col min="7444" max="7444" width="20.33203125" style="238" customWidth="1"/>
    <col min="7445" max="7445" width="16.33203125" style="238" customWidth="1"/>
    <col min="7446" max="7446" width="12.33203125" style="238" customWidth="1"/>
    <col min="7447" max="7447" width="13.33203125" style="238" customWidth="1"/>
    <col min="7448" max="7448" width="13.44140625" style="238" customWidth="1"/>
    <col min="7449" max="7449" width="13" style="238" customWidth="1"/>
    <col min="7450" max="7450" width="15.5546875" style="238" customWidth="1"/>
    <col min="7451" max="7451" width="11.6640625" style="238" customWidth="1"/>
    <col min="7452" max="7452" width="15" style="238" customWidth="1"/>
    <col min="7453" max="7453" width="12" style="238" customWidth="1"/>
    <col min="7454" max="7454" width="13.33203125" style="238" customWidth="1"/>
    <col min="7455" max="7455" width="14.33203125" style="238" customWidth="1"/>
    <col min="7456" max="7456" width="12.44140625" style="238" bestFit="1" customWidth="1"/>
    <col min="7457" max="7457" width="14.44140625" style="238" customWidth="1"/>
    <col min="7458" max="7458" width="15.6640625" style="238" customWidth="1"/>
    <col min="7459" max="7459" width="9.5546875" style="238" bestFit="1" customWidth="1"/>
    <col min="7460" max="7697" width="8.6640625" style="238"/>
    <col min="7698" max="7698" width="71.33203125" style="238" customWidth="1"/>
    <col min="7699" max="7699" width="16.33203125" style="238" customWidth="1"/>
    <col min="7700" max="7700" width="20.33203125" style="238" customWidth="1"/>
    <col min="7701" max="7701" width="16.33203125" style="238" customWidth="1"/>
    <col min="7702" max="7702" width="12.33203125" style="238" customWidth="1"/>
    <col min="7703" max="7703" width="13.33203125" style="238" customWidth="1"/>
    <col min="7704" max="7704" width="13.44140625" style="238" customWidth="1"/>
    <col min="7705" max="7705" width="13" style="238" customWidth="1"/>
    <col min="7706" max="7706" width="15.5546875" style="238" customWidth="1"/>
    <col min="7707" max="7707" width="11.6640625" style="238" customWidth="1"/>
    <col min="7708" max="7708" width="15" style="238" customWidth="1"/>
    <col min="7709" max="7709" width="12" style="238" customWidth="1"/>
    <col min="7710" max="7710" width="13.33203125" style="238" customWidth="1"/>
    <col min="7711" max="7711" width="14.33203125" style="238" customWidth="1"/>
    <col min="7712" max="7712" width="12.44140625" style="238" bestFit="1" customWidth="1"/>
    <col min="7713" max="7713" width="14.44140625" style="238" customWidth="1"/>
    <col min="7714" max="7714" width="15.6640625" style="238" customWidth="1"/>
    <col min="7715" max="7715" width="9.5546875" style="238" bestFit="1" customWidth="1"/>
    <col min="7716" max="7953" width="8.6640625" style="238"/>
    <col min="7954" max="7954" width="71.33203125" style="238" customWidth="1"/>
    <col min="7955" max="7955" width="16.33203125" style="238" customWidth="1"/>
    <col min="7956" max="7956" width="20.33203125" style="238" customWidth="1"/>
    <col min="7957" max="7957" width="16.33203125" style="238" customWidth="1"/>
    <col min="7958" max="7958" width="12.33203125" style="238" customWidth="1"/>
    <col min="7959" max="7959" width="13.33203125" style="238" customWidth="1"/>
    <col min="7960" max="7960" width="13.44140625" style="238" customWidth="1"/>
    <col min="7961" max="7961" width="13" style="238" customWidth="1"/>
    <col min="7962" max="7962" width="15.5546875" style="238" customWidth="1"/>
    <col min="7963" max="7963" width="11.6640625" style="238" customWidth="1"/>
    <col min="7964" max="7964" width="15" style="238" customWidth="1"/>
    <col min="7965" max="7965" width="12" style="238" customWidth="1"/>
    <col min="7966" max="7966" width="13.33203125" style="238" customWidth="1"/>
    <col min="7967" max="7967" width="14.33203125" style="238" customWidth="1"/>
    <col min="7968" max="7968" width="12.44140625" style="238" bestFit="1" customWidth="1"/>
    <col min="7969" max="7969" width="14.44140625" style="238" customWidth="1"/>
    <col min="7970" max="7970" width="15.6640625" style="238" customWidth="1"/>
    <col min="7971" max="7971" width="9.5546875" style="238" bestFit="1" customWidth="1"/>
    <col min="7972" max="8209" width="9.33203125" style="238"/>
    <col min="8210" max="8210" width="71.33203125" style="238" customWidth="1"/>
    <col min="8211" max="8211" width="16.33203125" style="238" customWidth="1"/>
    <col min="8212" max="8212" width="20.33203125" style="238" customWidth="1"/>
    <col min="8213" max="8213" width="16.33203125" style="238" customWidth="1"/>
    <col min="8214" max="8214" width="12.33203125" style="238" customWidth="1"/>
    <col min="8215" max="8215" width="13.33203125" style="238" customWidth="1"/>
    <col min="8216" max="8216" width="13.44140625" style="238" customWidth="1"/>
    <col min="8217" max="8217" width="13" style="238" customWidth="1"/>
    <col min="8218" max="8218" width="15.5546875" style="238" customWidth="1"/>
    <col min="8219" max="8219" width="11.6640625" style="238" customWidth="1"/>
    <col min="8220" max="8220" width="15" style="238" customWidth="1"/>
    <col min="8221" max="8221" width="12" style="238" customWidth="1"/>
    <col min="8222" max="8222" width="13.33203125" style="238" customWidth="1"/>
    <col min="8223" max="8223" width="14.33203125" style="238" customWidth="1"/>
    <col min="8224" max="8224" width="12.44140625" style="238" bestFit="1" customWidth="1"/>
    <col min="8225" max="8225" width="14.44140625" style="238" customWidth="1"/>
    <col min="8226" max="8226" width="15.6640625" style="238" customWidth="1"/>
    <col min="8227" max="8227" width="9.5546875" style="238" bestFit="1" customWidth="1"/>
    <col min="8228" max="8465" width="8.6640625" style="238"/>
    <col min="8466" max="8466" width="71.33203125" style="238" customWidth="1"/>
    <col min="8467" max="8467" width="16.33203125" style="238" customWidth="1"/>
    <col min="8468" max="8468" width="20.33203125" style="238" customWidth="1"/>
    <col min="8469" max="8469" width="16.33203125" style="238" customWidth="1"/>
    <col min="8470" max="8470" width="12.33203125" style="238" customWidth="1"/>
    <col min="8471" max="8471" width="13.33203125" style="238" customWidth="1"/>
    <col min="8472" max="8472" width="13.44140625" style="238" customWidth="1"/>
    <col min="8473" max="8473" width="13" style="238" customWidth="1"/>
    <col min="8474" max="8474" width="15.5546875" style="238" customWidth="1"/>
    <col min="8475" max="8475" width="11.6640625" style="238" customWidth="1"/>
    <col min="8476" max="8476" width="15" style="238" customWidth="1"/>
    <col min="8477" max="8477" width="12" style="238" customWidth="1"/>
    <col min="8478" max="8478" width="13.33203125" style="238" customWidth="1"/>
    <col min="8479" max="8479" width="14.33203125" style="238" customWidth="1"/>
    <col min="8480" max="8480" width="12.44140625" style="238" bestFit="1" customWidth="1"/>
    <col min="8481" max="8481" width="14.44140625" style="238" customWidth="1"/>
    <col min="8482" max="8482" width="15.6640625" style="238" customWidth="1"/>
    <col min="8483" max="8483" width="9.5546875" style="238" bestFit="1" customWidth="1"/>
    <col min="8484" max="8721" width="8.6640625" style="238"/>
    <col min="8722" max="8722" width="71.33203125" style="238" customWidth="1"/>
    <col min="8723" max="8723" width="16.33203125" style="238" customWidth="1"/>
    <col min="8724" max="8724" width="20.33203125" style="238" customWidth="1"/>
    <col min="8725" max="8725" width="16.33203125" style="238" customWidth="1"/>
    <col min="8726" max="8726" width="12.33203125" style="238" customWidth="1"/>
    <col min="8727" max="8727" width="13.33203125" style="238" customWidth="1"/>
    <col min="8728" max="8728" width="13.44140625" style="238" customWidth="1"/>
    <col min="8729" max="8729" width="13" style="238" customWidth="1"/>
    <col min="8730" max="8730" width="15.5546875" style="238" customWidth="1"/>
    <col min="8731" max="8731" width="11.6640625" style="238" customWidth="1"/>
    <col min="8732" max="8732" width="15" style="238" customWidth="1"/>
    <col min="8733" max="8733" width="12" style="238" customWidth="1"/>
    <col min="8734" max="8734" width="13.33203125" style="238" customWidth="1"/>
    <col min="8735" max="8735" width="14.33203125" style="238" customWidth="1"/>
    <col min="8736" max="8736" width="12.44140625" style="238" bestFit="1" customWidth="1"/>
    <col min="8737" max="8737" width="14.44140625" style="238" customWidth="1"/>
    <col min="8738" max="8738" width="15.6640625" style="238" customWidth="1"/>
    <col min="8739" max="8739" width="9.5546875" style="238" bestFit="1" customWidth="1"/>
    <col min="8740" max="8977" width="8.6640625" style="238"/>
    <col min="8978" max="8978" width="71.33203125" style="238" customWidth="1"/>
    <col min="8979" max="8979" width="16.33203125" style="238" customWidth="1"/>
    <col min="8980" max="8980" width="20.33203125" style="238" customWidth="1"/>
    <col min="8981" max="8981" width="16.33203125" style="238" customWidth="1"/>
    <col min="8982" max="8982" width="12.33203125" style="238" customWidth="1"/>
    <col min="8983" max="8983" width="13.33203125" style="238" customWidth="1"/>
    <col min="8984" max="8984" width="13.44140625" style="238" customWidth="1"/>
    <col min="8985" max="8985" width="13" style="238" customWidth="1"/>
    <col min="8986" max="8986" width="15.5546875" style="238" customWidth="1"/>
    <col min="8987" max="8987" width="11.6640625" style="238" customWidth="1"/>
    <col min="8988" max="8988" width="15" style="238" customWidth="1"/>
    <col min="8989" max="8989" width="12" style="238" customWidth="1"/>
    <col min="8990" max="8990" width="13.33203125" style="238" customWidth="1"/>
    <col min="8991" max="8991" width="14.33203125" style="238" customWidth="1"/>
    <col min="8992" max="8992" width="12.44140625" style="238" bestFit="1" customWidth="1"/>
    <col min="8993" max="8993" width="14.44140625" style="238" customWidth="1"/>
    <col min="8994" max="8994" width="15.6640625" style="238" customWidth="1"/>
    <col min="8995" max="8995" width="9.5546875" style="238" bestFit="1" customWidth="1"/>
    <col min="8996" max="9233" width="9.33203125" style="238"/>
    <col min="9234" max="9234" width="71.33203125" style="238" customWidth="1"/>
    <col min="9235" max="9235" width="16.33203125" style="238" customWidth="1"/>
    <col min="9236" max="9236" width="20.33203125" style="238" customWidth="1"/>
    <col min="9237" max="9237" width="16.33203125" style="238" customWidth="1"/>
    <col min="9238" max="9238" width="12.33203125" style="238" customWidth="1"/>
    <col min="9239" max="9239" width="13.33203125" style="238" customWidth="1"/>
    <col min="9240" max="9240" width="13.44140625" style="238" customWidth="1"/>
    <col min="9241" max="9241" width="13" style="238" customWidth="1"/>
    <col min="9242" max="9242" width="15.5546875" style="238" customWidth="1"/>
    <col min="9243" max="9243" width="11.6640625" style="238" customWidth="1"/>
    <col min="9244" max="9244" width="15" style="238" customWidth="1"/>
    <col min="9245" max="9245" width="12" style="238" customWidth="1"/>
    <col min="9246" max="9246" width="13.33203125" style="238" customWidth="1"/>
    <col min="9247" max="9247" width="14.33203125" style="238" customWidth="1"/>
    <col min="9248" max="9248" width="12.44140625" style="238" bestFit="1" customWidth="1"/>
    <col min="9249" max="9249" width="14.44140625" style="238" customWidth="1"/>
    <col min="9250" max="9250" width="15.6640625" style="238" customWidth="1"/>
    <col min="9251" max="9251" width="9.5546875" style="238" bestFit="1" customWidth="1"/>
    <col min="9252" max="9489" width="8.6640625" style="238"/>
    <col min="9490" max="9490" width="71.33203125" style="238" customWidth="1"/>
    <col min="9491" max="9491" width="16.33203125" style="238" customWidth="1"/>
    <col min="9492" max="9492" width="20.33203125" style="238" customWidth="1"/>
    <col min="9493" max="9493" width="16.33203125" style="238" customWidth="1"/>
    <col min="9494" max="9494" width="12.33203125" style="238" customWidth="1"/>
    <col min="9495" max="9495" width="13.33203125" style="238" customWidth="1"/>
    <col min="9496" max="9496" width="13.44140625" style="238" customWidth="1"/>
    <col min="9497" max="9497" width="13" style="238" customWidth="1"/>
    <col min="9498" max="9498" width="15.5546875" style="238" customWidth="1"/>
    <col min="9499" max="9499" width="11.6640625" style="238" customWidth="1"/>
    <col min="9500" max="9500" width="15" style="238" customWidth="1"/>
    <col min="9501" max="9501" width="12" style="238" customWidth="1"/>
    <col min="9502" max="9502" width="13.33203125" style="238" customWidth="1"/>
    <col min="9503" max="9503" width="14.33203125" style="238" customWidth="1"/>
    <col min="9504" max="9504" width="12.44140625" style="238" bestFit="1" customWidth="1"/>
    <col min="9505" max="9505" width="14.44140625" style="238" customWidth="1"/>
    <col min="9506" max="9506" width="15.6640625" style="238" customWidth="1"/>
    <col min="9507" max="9507" width="9.5546875" style="238" bestFit="1" customWidth="1"/>
    <col min="9508" max="9745" width="8.6640625" style="238"/>
    <col min="9746" max="9746" width="71.33203125" style="238" customWidth="1"/>
    <col min="9747" max="9747" width="16.33203125" style="238" customWidth="1"/>
    <col min="9748" max="9748" width="20.33203125" style="238" customWidth="1"/>
    <col min="9749" max="9749" width="16.33203125" style="238" customWidth="1"/>
    <col min="9750" max="9750" width="12.33203125" style="238" customWidth="1"/>
    <col min="9751" max="9751" width="13.33203125" style="238" customWidth="1"/>
    <col min="9752" max="9752" width="13.44140625" style="238" customWidth="1"/>
    <col min="9753" max="9753" width="13" style="238" customWidth="1"/>
    <col min="9754" max="9754" width="15.5546875" style="238" customWidth="1"/>
    <col min="9755" max="9755" width="11.6640625" style="238" customWidth="1"/>
    <col min="9756" max="9756" width="15" style="238" customWidth="1"/>
    <col min="9757" max="9757" width="12" style="238" customWidth="1"/>
    <col min="9758" max="9758" width="13.33203125" style="238" customWidth="1"/>
    <col min="9759" max="9759" width="14.33203125" style="238" customWidth="1"/>
    <col min="9760" max="9760" width="12.44140625" style="238" bestFit="1" customWidth="1"/>
    <col min="9761" max="9761" width="14.44140625" style="238" customWidth="1"/>
    <col min="9762" max="9762" width="15.6640625" style="238" customWidth="1"/>
    <col min="9763" max="9763" width="9.5546875" style="238" bestFit="1" customWidth="1"/>
    <col min="9764" max="10001" width="8.6640625" style="238"/>
    <col min="10002" max="10002" width="71.33203125" style="238" customWidth="1"/>
    <col min="10003" max="10003" width="16.33203125" style="238" customWidth="1"/>
    <col min="10004" max="10004" width="20.33203125" style="238" customWidth="1"/>
    <col min="10005" max="10005" width="16.33203125" style="238" customWidth="1"/>
    <col min="10006" max="10006" width="12.33203125" style="238" customWidth="1"/>
    <col min="10007" max="10007" width="13.33203125" style="238" customWidth="1"/>
    <col min="10008" max="10008" width="13.44140625" style="238" customWidth="1"/>
    <col min="10009" max="10009" width="13" style="238" customWidth="1"/>
    <col min="10010" max="10010" width="15.5546875" style="238" customWidth="1"/>
    <col min="10011" max="10011" width="11.6640625" style="238" customWidth="1"/>
    <col min="10012" max="10012" width="15" style="238" customWidth="1"/>
    <col min="10013" max="10013" width="12" style="238" customWidth="1"/>
    <col min="10014" max="10014" width="13.33203125" style="238" customWidth="1"/>
    <col min="10015" max="10015" width="14.33203125" style="238" customWidth="1"/>
    <col min="10016" max="10016" width="12.44140625" style="238" bestFit="1" customWidth="1"/>
    <col min="10017" max="10017" width="14.44140625" style="238" customWidth="1"/>
    <col min="10018" max="10018" width="15.6640625" style="238" customWidth="1"/>
    <col min="10019" max="10019" width="9.5546875" style="238" bestFit="1" customWidth="1"/>
    <col min="10020" max="10257" width="9.33203125" style="238"/>
    <col min="10258" max="10258" width="71.33203125" style="238" customWidth="1"/>
    <col min="10259" max="10259" width="16.33203125" style="238" customWidth="1"/>
    <col min="10260" max="10260" width="20.33203125" style="238" customWidth="1"/>
    <col min="10261" max="10261" width="16.33203125" style="238" customWidth="1"/>
    <col min="10262" max="10262" width="12.33203125" style="238" customWidth="1"/>
    <col min="10263" max="10263" width="13.33203125" style="238" customWidth="1"/>
    <col min="10264" max="10264" width="13.44140625" style="238" customWidth="1"/>
    <col min="10265" max="10265" width="13" style="238" customWidth="1"/>
    <col min="10266" max="10266" width="15.5546875" style="238" customWidth="1"/>
    <col min="10267" max="10267" width="11.6640625" style="238" customWidth="1"/>
    <col min="10268" max="10268" width="15" style="238" customWidth="1"/>
    <col min="10269" max="10269" width="12" style="238" customWidth="1"/>
    <col min="10270" max="10270" width="13.33203125" style="238" customWidth="1"/>
    <col min="10271" max="10271" width="14.33203125" style="238" customWidth="1"/>
    <col min="10272" max="10272" width="12.44140625" style="238" bestFit="1" customWidth="1"/>
    <col min="10273" max="10273" width="14.44140625" style="238" customWidth="1"/>
    <col min="10274" max="10274" width="15.6640625" style="238" customWidth="1"/>
    <col min="10275" max="10275" width="9.5546875" style="238" bestFit="1" customWidth="1"/>
    <col min="10276" max="10513" width="8.6640625" style="238"/>
    <col min="10514" max="10514" width="71.33203125" style="238" customWidth="1"/>
    <col min="10515" max="10515" width="16.33203125" style="238" customWidth="1"/>
    <col min="10516" max="10516" width="20.33203125" style="238" customWidth="1"/>
    <col min="10517" max="10517" width="16.33203125" style="238" customWidth="1"/>
    <col min="10518" max="10518" width="12.33203125" style="238" customWidth="1"/>
    <col min="10519" max="10519" width="13.33203125" style="238" customWidth="1"/>
    <col min="10520" max="10520" width="13.44140625" style="238" customWidth="1"/>
    <col min="10521" max="10521" width="13" style="238" customWidth="1"/>
    <col min="10522" max="10522" width="15.5546875" style="238" customWidth="1"/>
    <col min="10523" max="10523" width="11.6640625" style="238" customWidth="1"/>
    <col min="10524" max="10524" width="15" style="238" customWidth="1"/>
    <col min="10525" max="10525" width="12" style="238" customWidth="1"/>
    <col min="10526" max="10526" width="13.33203125" style="238" customWidth="1"/>
    <col min="10527" max="10527" width="14.33203125" style="238" customWidth="1"/>
    <col min="10528" max="10528" width="12.44140625" style="238" bestFit="1" customWidth="1"/>
    <col min="10529" max="10529" width="14.44140625" style="238" customWidth="1"/>
    <col min="10530" max="10530" width="15.6640625" style="238" customWidth="1"/>
    <col min="10531" max="10531" width="9.5546875" style="238" bestFit="1" customWidth="1"/>
    <col min="10532" max="10769" width="8.6640625" style="238"/>
    <col min="10770" max="10770" width="71.33203125" style="238" customWidth="1"/>
    <col min="10771" max="10771" width="16.33203125" style="238" customWidth="1"/>
    <col min="10772" max="10772" width="20.33203125" style="238" customWidth="1"/>
    <col min="10773" max="10773" width="16.33203125" style="238" customWidth="1"/>
    <col min="10774" max="10774" width="12.33203125" style="238" customWidth="1"/>
    <col min="10775" max="10775" width="13.33203125" style="238" customWidth="1"/>
    <col min="10776" max="10776" width="13.44140625" style="238" customWidth="1"/>
    <col min="10777" max="10777" width="13" style="238" customWidth="1"/>
    <col min="10778" max="10778" width="15.5546875" style="238" customWidth="1"/>
    <col min="10779" max="10779" width="11.6640625" style="238" customWidth="1"/>
    <col min="10780" max="10780" width="15" style="238" customWidth="1"/>
    <col min="10781" max="10781" width="12" style="238" customWidth="1"/>
    <col min="10782" max="10782" width="13.33203125" style="238" customWidth="1"/>
    <col min="10783" max="10783" width="14.33203125" style="238" customWidth="1"/>
    <col min="10784" max="10784" width="12.44140625" style="238" bestFit="1" customWidth="1"/>
    <col min="10785" max="10785" width="14.44140625" style="238" customWidth="1"/>
    <col min="10786" max="10786" width="15.6640625" style="238" customWidth="1"/>
    <col min="10787" max="10787" width="9.5546875" style="238" bestFit="1" customWidth="1"/>
    <col min="10788" max="11025" width="8.6640625" style="238"/>
    <col min="11026" max="11026" width="71.33203125" style="238" customWidth="1"/>
    <col min="11027" max="11027" width="16.33203125" style="238" customWidth="1"/>
    <col min="11028" max="11028" width="20.33203125" style="238" customWidth="1"/>
    <col min="11029" max="11029" width="16.33203125" style="238" customWidth="1"/>
    <col min="11030" max="11030" width="12.33203125" style="238" customWidth="1"/>
    <col min="11031" max="11031" width="13.33203125" style="238" customWidth="1"/>
    <col min="11032" max="11032" width="13.44140625" style="238" customWidth="1"/>
    <col min="11033" max="11033" width="13" style="238" customWidth="1"/>
    <col min="11034" max="11034" width="15.5546875" style="238" customWidth="1"/>
    <col min="11035" max="11035" width="11.6640625" style="238" customWidth="1"/>
    <col min="11036" max="11036" width="15" style="238" customWidth="1"/>
    <col min="11037" max="11037" width="12" style="238" customWidth="1"/>
    <col min="11038" max="11038" width="13.33203125" style="238" customWidth="1"/>
    <col min="11039" max="11039" width="14.33203125" style="238" customWidth="1"/>
    <col min="11040" max="11040" width="12.44140625" style="238" bestFit="1" customWidth="1"/>
    <col min="11041" max="11041" width="14.44140625" style="238" customWidth="1"/>
    <col min="11042" max="11042" width="15.6640625" style="238" customWidth="1"/>
    <col min="11043" max="11043" width="9.5546875" style="238" bestFit="1" customWidth="1"/>
    <col min="11044" max="11281" width="9.33203125" style="238"/>
    <col min="11282" max="11282" width="71.33203125" style="238" customWidth="1"/>
    <col min="11283" max="11283" width="16.33203125" style="238" customWidth="1"/>
    <col min="11284" max="11284" width="20.33203125" style="238" customWidth="1"/>
    <col min="11285" max="11285" width="16.33203125" style="238" customWidth="1"/>
    <col min="11286" max="11286" width="12.33203125" style="238" customWidth="1"/>
    <col min="11287" max="11287" width="13.33203125" style="238" customWidth="1"/>
    <col min="11288" max="11288" width="13.44140625" style="238" customWidth="1"/>
    <col min="11289" max="11289" width="13" style="238" customWidth="1"/>
    <col min="11290" max="11290" width="15.5546875" style="238" customWidth="1"/>
    <col min="11291" max="11291" width="11.6640625" style="238" customWidth="1"/>
    <col min="11292" max="11292" width="15" style="238" customWidth="1"/>
    <col min="11293" max="11293" width="12" style="238" customWidth="1"/>
    <col min="11294" max="11294" width="13.33203125" style="238" customWidth="1"/>
    <col min="11295" max="11295" width="14.33203125" style="238" customWidth="1"/>
    <col min="11296" max="11296" width="12.44140625" style="238" bestFit="1" customWidth="1"/>
    <col min="11297" max="11297" width="14.44140625" style="238" customWidth="1"/>
    <col min="11298" max="11298" width="15.6640625" style="238" customWidth="1"/>
    <col min="11299" max="11299" width="9.5546875" style="238" bestFit="1" customWidth="1"/>
    <col min="11300" max="11537" width="8.6640625" style="238"/>
    <col min="11538" max="11538" width="71.33203125" style="238" customWidth="1"/>
    <col min="11539" max="11539" width="16.33203125" style="238" customWidth="1"/>
    <col min="11540" max="11540" width="20.33203125" style="238" customWidth="1"/>
    <col min="11541" max="11541" width="16.33203125" style="238" customWidth="1"/>
    <col min="11542" max="11542" width="12.33203125" style="238" customWidth="1"/>
    <col min="11543" max="11543" width="13.33203125" style="238" customWidth="1"/>
    <col min="11544" max="11544" width="13.44140625" style="238" customWidth="1"/>
    <col min="11545" max="11545" width="13" style="238" customWidth="1"/>
    <col min="11546" max="11546" width="15.5546875" style="238" customWidth="1"/>
    <col min="11547" max="11547" width="11.6640625" style="238" customWidth="1"/>
    <col min="11548" max="11548" width="15" style="238" customWidth="1"/>
    <col min="11549" max="11549" width="12" style="238" customWidth="1"/>
    <col min="11550" max="11550" width="13.33203125" style="238" customWidth="1"/>
    <col min="11551" max="11551" width="14.33203125" style="238" customWidth="1"/>
    <col min="11552" max="11552" width="12.44140625" style="238" bestFit="1" customWidth="1"/>
    <col min="11553" max="11553" width="14.44140625" style="238" customWidth="1"/>
    <col min="11554" max="11554" width="15.6640625" style="238" customWidth="1"/>
    <col min="11555" max="11555" width="9.5546875" style="238" bestFit="1" customWidth="1"/>
    <col min="11556" max="11793" width="8.6640625" style="238"/>
    <col min="11794" max="11794" width="71.33203125" style="238" customWidth="1"/>
    <col min="11795" max="11795" width="16.33203125" style="238" customWidth="1"/>
    <col min="11796" max="11796" width="20.33203125" style="238" customWidth="1"/>
    <col min="11797" max="11797" width="16.33203125" style="238" customWidth="1"/>
    <col min="11798" max="11798" width="12.33203125" style="238" customWidth="1"/>
    <col min="11799" max="11799" width="13.33203125" style="238" customWidth="1"/>
    <col min="11800" max="11800" width="13.44140625" style="238" customWidth="1"/>
    <col min="11801" max="11801" width="13" style="238" customWidth="1"/>
    <col min="11802" max="11802" width="15.5546875" style="238" customWidth="1"/>
    <col min="11803" max="11803" width="11.6640625" style="238" customWidth="1"/>
    <col min="11804" max="11804" width="15" style="238" customWidth="1"/>
    <col min="11805" max="11805" width="12" style="238" customWidth="1"/>
    <col min="11806" max="11806" width="13.33203125" style="238" customWidth="1"/>
    <col min="11807" max="11807" width="14.33203125" style="238" customWidth="1"/>
    <col min="11808" max="11808" width="12.44140625" style="238" bestFit="1" customWidth="1"/>
    <col min="11809" max="11809" width="14.44140625" style="238" customWidth="1"/>
    <col min="11810" max="11810" width="15.6640625" style="238" customWidth="1"/>
    <col min="11811" max="11811" width="9.5546875" style="238" bestFit="1" customWidth="1"/>
    <col min="11812" max="12049" width="8.6640625" style="238"/>
    <col min="12050" max="12050" width="71.33203125" style="238" customWidth="1"/>
    <col min="12051" max="12051" width="16.33203125" style="238" customWidth="1"/>
    <col min="12052" max="12052" width="20.33203125" style="238" customWidth="1"/>
    <col min="12053" max="12053" width="16.33203125" style="238" customWidth="1"/>
    <col min="12054" max="12054" width="12.33203125" style="238" customWidth="1"/>
    <col min="12055" max="12055" width="13.33203125" style="238" customWidth="1"/>
    <col min="12056" max="12056" width="13.44140625" style="238" customWidth="1"/>
    <col min="12057" max="12057" width="13" style="238" customWidth="1"/>
    <col min="12058" max="12058" width="15.5546875" style="238" customWidth="1"/>
    <col min="12059" max="12059" width="11.6640625" style="238" customWidth="1"/>
    <col min="12060" max="12060" width="15" style="238" customWidth="1"/>
    <col min="12061" max="12061" width="12" style="238" customWidth="1"/>
    <col min="12062" max="12062" width="13.33203125" style="238" customWidth="1"/>
    <col min="12063" max="12063" width="14.33203125" style="238" customWidth="1"/>
    <col min="12064" max="12064" width="12.44140625" style="238" bestFit="1" customWidth="1"/>
    <col min="12065" max="12065" width="14.44140625" style="238" customWidth="1"/>
    <col min="12066" max="12066" width="15.6640625" style="238" customWidth="1"/>
    <col min="12067" max="12067" width="9.5546875" style="238" bestFit="1" customWidth="1"/>
    <col min="12068" max="12305" width="9.33203125" style="238"/>
    <col min="12306" max="12306" width="71.33203125" style="238" customWidth="1"/>
    <col min="12307" max="12307" width="16.33203125" style="238" customWidth="1"/>
    <col min="12308" max="12308" width="20.33203125" style="238" customWidth="1"/>
    <col min="12309" max="12309" width="16.33203125" style="238" customWidth="1"/>
    <col min="12310" max="12310" width="12.33203125" style="238" customWidth="1"/>
    <col min="12311" max="12311" width="13.33203125" style="238" customWidth="1"/>
    <col min="12312" max="12312" width="13.44140625" style="238" customWidth="1"/>
    <col min="12313" max="12313" width="13" style="238" customWidth="1"/>
    <col min="12314" max="12314" width="15.5546875" style="238" customWidth="1"/>
    <col min="12315" max="12315" width="11.6640625" style="238" customWidth="1"/>
    <col min="12316" max="12316" width="15" style="238" customWidth="1"/>
    <col min="12317" max="12317" width="12" style="238" customWidth="1"/>
    <col min="12318" max="12318" width="13.33203125" style="238" customWidth="1"/>
    <col min="12319" max="12319" width="14.33203125" style="238" customWidth="1"/>
    <col min="12320" max="12320" width="12.44140625" style="238" bestFit="1" customWidth="1"/>
    <col min="12321" max="12321" width="14.44140625" style="238" customWidth="1"/>
    <col min="12322" max="12322" width="15.6640625" style="238" customWidth="1"/>
    <col min="12323" max="12323" width="9.5546875" style="238" bestFit="1" customWidth="1"/>
    <col min="12324" max="12561" width="8.6640625" style="238"/>
    <col min="12562" max="12562" width="71.33203125" style="238" customWidth="1"/>
    <col min="12563" max="12563" width="16.33203125" style="238" customWidth="1"/>
    <col min="12564" max="12564" width="20.33203125" style="238" customWidth="1"/>
    <col min="12565" max="12565" width="16.33203125" style="238" customWidth="1"/>
    <col min="12566" max="12566" width="12.33203125" style="238" customWidth="1"/>
    <col min="12567" max="12567" width="13.33203125" style="238" customWidth="1"/>
    <col min="12568" max="12568" width="13.44140625" style="238" customWidth="1"/>
    <col min="12569" max="12569" width="13" style="238" customWidth="1"/>
    <col min="12570" max="12570" width="15.5546875" style="238" customWidth="1"/>
    <col min="12571" max="12571" width="11.6640625" style="238" customWidth="1"/>
    <col min="12572" max="12572" width="15" style="238" customWidth="1"/>
    <col min="12573" max="12573" width="12" style="238" customWidth="1"/>
    <col min="12574" max="12574" width="13.33203125" style="238" customWidth="1"/>
    <col min="12575" max="12575" width="14.33203125" style="238" customWidth="1"/>
    <col min="12576" max="12576" width="12.44140625" style="238" bestFit="1" customWidth="1"/>
    <col min="12577" max="12577" width="14.44140625" style="238" customWidth="1"/>
    <col min="12578" max="12578" width="15.6640625" style="238" customWidth="1"/>
    <col min="12579" max="12579" width="9.5546875" style="238" bestFit="1" customWidth="1"/>
    <col min="12580" max="12817" width="8.6640625" style="238"/>
    <col min="12818" max="12818" width="71.33203125" style="238" customWidth="1"/>
    <col min="12819" max="12819" width="16.33203125" style="238" customWidth="1"/>
    <col min="12820" max="12820" width="20.33203125" style="238" customWidth="1"/>
    <col min="12821" max="12821" width="16.33203125" style="238" customWidth="1"/>
    <col min="12822" max="12822" width="12.33203125" style="238" customWidth="1"/>
    <col min="12823" max="12823" width="13.33203125" style="238" customWidth="1"/>
    <col min="12824" max="12824" width="13.44140625" style="238" customWidth="1"/>
    <col min="12825" max="12825" width="13" style="238" customWidth="1"/>
    <col min="12826" max="12826" width="15.5546875" style="238" customWidth="1"/>
    <col min="12827" max="12827" width="11.6640625" style="238" customWidth="1"/>
    <col min="12828" max="12828" width="15" style="238" customWidth="1"/>
    <col min="12829" max="12829" width="12" style="238" customWidth="1"/>
    <col min="12830" max="12830" width="13.33203125" style="238" customWidth="1"/>
    <col min="12831" max="12831" width="14.33203125" style="238" customWidth="1"/>
    <col min="12832" max="12832" width="12.44140625" style="238" bestFit="1" customWidth="1"/>
    <col min="12833" max="12833" width="14.44140625" style="238" customWidth="1"/>
    <col min="12834" max="12834" width="15.6640625" style="238" customWidth="1"/>
    <col min="12835" max="12835" width="9.5546875" style="238" bestFit="1" customWidth="1"/>
    <col min="12836" max="13073" width="8.6640625" style="238"/>
    <col min="13074" max="13074" width="71.33203125" style="238" customWidth="1"/>
    <col min="13075" max="13075" width="16.33203125" style="238" customWidth="1"/>
    <col min="13076" max="13076" width="20.33203125" style="238" customWidth="1"/>
    <col min="13077" max="13077" width="16.33203125" style="238" customWidth="1"/>
    <col min="13078" max="13078" width="12.33203125" style="238" customWidth="1"/>
    <col min="13079" max="13079" width="13.33203125" style="238" customWidth="1"/>
    <col min="13080" max="13080" width="13.44140625" style="238" customWidth="1"/>
    <col min="13081" max="13081" width="13" style="238" customWidth="1"/>
    <col min="13082" max="13082" width="15.5546875" style="238" customWidth="1"/>
    <col min="13083" max="13083" width="11.6640625" style="238" customWidth="1"/>
    <col min="13084" max="13084" width="15" style="238" customWidth="1"/>
    <col min="13085" max="13085" width="12" style="238" customWidth="1"/>
    <col min="13086" max="13086" width="13.33203125" style="238" customWidth="1"/>
    <col min="13087" max="13087" width="14.33203125" style="238" customWidth="1"/>
    <col min="13088" max="13088" width="12.44140625" style="238" bestFit="1" customWidth="1"/>
    <col min="13089" max="13089" width="14.44140625" style="238" customWidth="1"/>
    <col min="13090" max="13090" width="15.6640625" style="238" customWidth="1"/>
    <col min="13091" max="13091" width="9.5546875" style="238" bestFit="1" customWidth="1"/>
    <col min="13092" max="13329" width="9.33203125" style="238"/>
    <col min="13330" max="13330" width="71.33203125" style="238" customWidth="1"/>
    <col min="13331" max="13331" width="16.33203125" style="238" customWidth="1"/>
    <col min="13332" max="13332" width="20.33203125" style="238" customWidth="1"/>
    <col min="13333" max="13333" width="16.33203125" style="238" customWidth="1"/>
    <col min="13334" max="13334" width="12.33203125" style="238" customWidth="1"/>
    <col min="13335" max="13335" width="13.33203125" style="238" customWidth="1"/>
    <col min="13336" max="13336" width="13.44140625" style="238" customWidth="1"/>
    <col min="13337" max="13337" width="13" style="238" customWidth="1"/>
    <col min="13338" max="13338" width="15.5546875" style="238" customWidth="1"/>
    <col min="13339" max="13339" width="11.6640625" style="238" customWidth="1"/>
    <col min="13340" max="13340" width="15" style="238" customWidth="1"/>
    <col min="13341" max="13341" width="12" style="238" customWidth="1"/>
    <col min="13342" max="13342" width="13.33203125" style="238" customWidth="1"/>
    <col min="13343" max="13343" width="14.33203125" style="238" customWidth="1"/>
    <col min="13344" max="13344" width="12.44140625" style="238" bestFit="1" customWidth="1"/>
    <col min="13345" max="13345" width="14.44140625" style="238" customWidth="1"/>
    <col min="13346" max="13346" width="15.6640625" style="238" customWidth="1"/>
    <col min="13347" max="13347" width="9.5546875" style="238" bestFit="1" customWidth="1"/>
    <col min="13348" max="13585" width="8.6640625" style="238"/>
    <col min="13586" max="13586" width="71.33203125" style="238" customWidth="1"/>
    <col min="13587" max="13587" width="16.33203125" style="238" customWidth="1"/>
    <col min="13588" max="13588" width="20.33203125" style="238" customWidth="1"/>
    <col min="13589" max="13589" width="16.33203125" style="238" customWidth="1"/>
    <col min="13590" max="13590" width="12.33203125" style="238" customWidth="1"/>
    <col min="13591" max="13591" width="13.33203125" style="238" customWidth="1"/>
    <col min="13592" max="13592" width="13.44140625" style="238" customWidth="1"/>
    <col min="13593" max="13593" width="13" style="238" customWidth="1"/>
    <col min="13594" max="13594" width="15.5546875" style="238" customWidth="1"/>
    <col min="13595" max="13595" width="11.6640625" style="238" customWidth="1"/>
    <col min="13596" max="13596" width="15" style="238" customWidth="1"/>
    <col min="13597" max="13597" width="12" style="238" customWidth="1"/>
    <col min="13598" max="13598" width="13.33203125" style="238" customWidth="1"/>
    <col min="13599" max="13599" width="14.33203125" style="238" customWidth="1"/>
    <col min="13600" max="13600" width="12.44140625" style="238" bestFit="1" customWidth="1"/>
    <col min="13601" max="13601" width="14.44140625" style="238" customWidth="1"/>
    <col min="13602" max="13602" width="15.6640625" style="238" customWidth="1"/>
    <col min="13603" max="13603" width="9.5546875" style="238" bestFit="1" customWidth="1"/>
    <col min="13604" max="13841" width="8.6640625" style="238"/>
    <col min="13842" max="13842" width="71.33203125" style="238" customWidth="1"/>
    <col min="13843" max="13843" width="16.33203125" style="238" customWidth="1"/>
    <col min="13844" max="13844" width="20.33203125" style="238" customWidth="1"/>
    <col min="13845" max="13845" width="16.33203125" style="238" customWidth="1"/>
    <col min="13846" max="13846" width="12.33203125" style="238" customWidth="1"/>
    <col min="13847" max="13847" width="13.33203125" style="238" customWidth="1"/>
    <col min="13848" max="13848" width="13.44140625" style="238" customWidth="1"/>
    <col min="13849" max="13849" width="13" style="238" customWidth="1"/>
    <col min="13850" max="13850" width="15.5546875" style="238" customWidth="1"/>
    <col min="13851" max="13851" width="11.6640625" style="238" customWidth="1"/>
    <col min="13852" max="13852" width="15" style="238" customWidth="1"/>
    <col min="13853" max="13853" width="12" style="238" customWidth="1"/>
    <col min="13854" max="13854" width="13.33203125" style="238" customWidth="1"/>
    <col min="13855" max="13855" width="14.33203125" style="238" customWidth="1"/>
    <col min="13856" max="13856" width="12.44140625" style="238" bestFit="1" customWidth="1"/>
    <col min="13857" max="13857" width="14.44140625" style="238" customWidth="1"/>
    <col min="13858" max="13858" width="15.6640625" style="238" customWidth="1"/>
    <col min="13859" max="13859" width="9.5546875" style="238" bestFit="1" customWidth="1"/>
    <col min="13860" max="14097" width="8.6640625" style="238"/>
    <col min="14098" max="14098" width="71.33203125" style="238" customWidth="1"/>
    <col min="14099" max="14099" width="16.33203125" style="238" customWidth="1"/>
    <col min="14100" max="14100" width="20.33203125" style="238" customWidth="1"/>
    <col min="14101" max="14101" width="16.33203125" style="238" customWidth="1"/>
    <col min="14102" max="14102" width="12.33203125" style="238" customWidth="1"/>
    <col min="14103" max="14103" width="13.33203125" style="238" customWidth="1"/>
    <col min="14104" max="14104" width="13.44140625" style="238" customWidth="1"/>
    <col min="14105" max="14105" width="13" style="238" customWidth="1"/>
    <col min="14106" max="14106" width="15.5546875" style="238" customWidth="1"/>
    <col min="14107" max="14107" width="11.6640625" style="238" customWidth="1"/>
    <col min="14108" max="14108" width="15" style="238" customWidth="1"/>
    <col min="14109" max="14109" width="12" style="238" customWidth="1"/>
    <col min="14110" max="14110" width="13.33203125" style="238" customWidth="1"/>
    <col min="14111" max="14111" width="14.33203125" style="238" customWidth="1"/>
    <col min="14112" max="14112" width="12.44140625" style="238" bestFit="1" customWidth="1"/>
    <col min="14113" max="14113" width="14.44140625" style="238" customWidth="1"/>
    <col min="14114" max="14114" width="15.6640625" style="238" customWidth="1"/>
    <col min="14115" max="14115" width="9.5546875" style="238" bestFit="1" customWidth="1"/>
    <col min="14116" max="14353" width="9.33203125" style="238"/>
    <col min="14354" max="14354" width="71.33203125" style="238" customWidth="1"/>
    <col min="14355" max="14355" width="16.33203125" style="238" customWidth="1"/>
    <col min="14356" max="14356" width="20.33203125" style="238" customWidth="1"/>
    <col min="14357" max="14357" width="16.33203125" style="238" customWidth="1"/>
    <col min="14358" max="14358" width="12.33203125" style="238" customWidth="1"/>
    <col min="14359" max="14359" width="13.33203125" style="238" customWidth="1"/>
    <col min="14360" max="14360" width="13.44140625" style="238" customWidth="1"/>
    <col min="14361" max="14361" width="13" style="238" customWidth="1"/>
    <col min="14362" max="14362" width="15.5546875" style="238" customWidth="1"/>
    <col min="14363" max="14363" width="11.6640625" style="238" customWidth="1"/>
    <col min="14364" max="14364" width="15" style="238" customWidth="1"/>
    <col min="14365" max="14365" width="12" style="238" customWidth="1"/>
    <col min="14366" max="14366" width="13.33203125" style="238" customWidth="1"/>
    <col min="14367" max="14367" width="14.33203125" style="238" customWidth="1"/>
    <col min="14368" max="14368" width="12.44140625" style="238" bestFit="1" customWidth="1"/>
    <col min="14369" max="14369" width="14.44140625" style="238" customWidth="1"/>
    <col min="14370" max="14370" width="15.6640625" style="238" customWidth="1"/>
    <col min="14371" max="14371" width="9.5546875" style="238" bestFit="1" customWidth="1"/>
    <col min="14372" max="14609" width="8.6640625" style="238"/>
    <col min="14610" max="14610" width="71.33203125" style="238" customWidth="1"/>
    <col min="14611" max="14611" width="16.33203125" style="238" customWidth="1"/>
    <col min="14612" max="14612" width="20.33203125" style="238" customWidth="1"/>
    <col min="14613" max="14613" width="16.33203125" style="238" customWidth="1"/>
    <col min="14614" max="14614" width="12.33203125" style="238" customWidth="1"/>
    <col min="14615" max="14615" width="13.33203125" style="238" customWidth="1"/>
    <col min="14616" max="14616" width="13.44140625" style="238" customWidth="1"/>
    <col min="14617" max="14617" width="13" style="238" customWidth="1"/>
    <col min="14618" max="14618" width="15.5546875" style="238" customWidth="1"/>
    <col min="14619" max="14619" width="11.6640625" style="238" customWidth="1"/>
    <col min="14620" max="14620" width="15" style="238" customWidth="1"/>
    <col min="14621" max="14621" width="12" style="238" customWidth="1"/>
    <col min="14622" max="14622" width="13.33203125" style="238" customWidth="1"/>
    <col min="14623" max="14623" width="14.33203125" style="238" customWidth="1"/>
    <col min="14624" max="14624" width="12.44140625" style="238" bestFit="1" customWidth="1"/>
    <col min="14625" max="14625" width="14.44140625" style="238" customWidth="1"/>
    <col min="14626" max="14626" width="15.6640625" style="238" customWidth="1"/>
    <col min="14627" max="14627" width="9.5546875" style="238" bestFit="1" customWidth="1"/>
    <col min="14628" max="14865" width="8.6640625" style="238"/>
    <col min="14866" max="14866" width="71.33203125" style="238" customWidth="1"/>
    <col min="14867" max="14867" width="16.33203125" style="238" customWidth="1"/>
    <col min="14868" max="14868" width="20.33203125" style="238" customWidth="1"/>
    <col min="14869" max="14869" width="16.33203125" style="238" customWidth="1"/>
    <col min="14870" max="14870" width="12.33203125" style="238" customWidth="1"/>
    <col min="14871" max="14871" width="13.33203125" style="238" customWidth="1"/>
    <col min="14872" max="14872" width="13.44140625" style="238" customWidth="1"/>
    <col min="14873" max="14873" width="13" style="238" customWidth="1"/>
    <col min="14874" max="14874" width="15.5546875" style="238" customWidth="1"/>
    <col min="14875" max="14875" width="11.6640625" style="238" customWidth="1"/>
    <col min="14876" max="14876" width="15" style="238" customWidth="1"/>
    <col min="14877" max="14877" width="12" style="238" customWidth="1"/>
    <col min="14878" max="14878" width="13.33203125" style="238" customWidth="1"/>
    <col min="14879" max="14879" width="14.33203125" style="238" customWidth="1"/>
    <col min="14880" max="14880" width="12.44140625" style="238" bestFit="1" customWidth="1"/>
    <col min="14881" max="14881" width="14.44140625" style="238" customWidth="1"/>
    <col min="14882" max="14882" width="15.6640625" style="238" customWidth="1"/>
    <col min="14883" max="14883" width="9.5546875" style="238" bestFit="1" customWidth="1"/>
    <col min="14884" max="15121" width="8.6640625" style="238"/>
    <col min="15122" max="15122" width="71.33203125" style="238" customWidth="1"/>
    <col min="15123" max="15123" width="16.33203125" style="238" customWidth="1"/>
    <col min="15124" max="15124" width="20.33203125" style="238" customWidth="1"/>
    <col min="15125" max="15125" width="16.33203125" style="238" customWidth="1"/>
    <col min="15126" max="15126" width="12.33203125" style="238" customWidth="1"/>
    <col min="15127" max="15127" width="13.33203125" style="238" customWidth="1"/>
    <col min="15128" max="15128" width="13.44140625" style="238" customWidth="1"/>
    <col min="15129" max="15129" width="13" style="238" customWidth="1"/>
    <col min="15130" max="15130" width="15.5546875" style="238" customWidth="1"/>
    <col min="15131" max="15131" width="11.6640625" style="238" customWidth="1"/>
    <col min="15132" max="15132" width="15" style="238" customWidth="1"/>
    <col min="15133" max="15133" width="12" style="238" customWidth="1"/>
    <col min="15134" max="15134" width="13.33203125" style="238" customWidth="1"/>
    <col min="15135" max="15135" width="14.33203125" style="238" customWidth="1"/>
    <col min="15136" max="15136" width="12.44140625" style="238" bestFit="1" customWidth="1"/>
    <col min="15137" max="15137" width="14.44140625" style="238" customWidth="1"/>
    <col min="15138" max="15138" width="15.6640625" style="238" customWidth="1"/>
    <col min="15139" max="15139" width="9.5546875" style="238" bestFit="1" customWidth="1"/>
    <col min="15140" max="15377" width="9.33203125" style="238"/>
    <col min="15378" max="15378" width="71.33203125" style="238" customWidth="1"/>
    <col min="15379" max="15379" width="16.33203125" style="238" customWidth="1"/>
    <col min="15380" max="15380" width="20.33203125" style="238" customWidth="1"/>
    <col min="15381" max="15381" width="16.33203125" style="238" customWidth="1"/>
    <col min="15382" max="15382" width="12.33203125" style="238" customWidth="1"/>
    <col min="15383" max="15383" width="13.33203125" style="238" customWidth="1"/>
    <col min="15384" max="15384" width="13.44140625" style="238" customWidth="1"/>
    <col min="15385" max="15385" width="13" style="238" customWidth="1"/>
    <col min="15386" max="15386" width="15.5546875" style="238" customWidth="1"/>
    <col min="15387" max="15387" width="11.6640625" style="238" customWidth="1"/>
    <col min="15388" max="15388" width="15" style="238" customWidth="1"/>
    <col min="15389" max="15389" width="12" style="238" customWidth="1"/>
    <col min="15390" max="15390" width="13.33203125" style="238" customWidth="1"/>
    <col min="15391" max="15391" width="14.33203125" style="238" customWidth="1"/>
    <col min="15392" max="15392" width="12.44140625" style="238" bestFit="1" customWidth="1"/>
    <col min="15393" max="15393" width="14.44140625" style="238" customWidth="1"/>
    <col min="15394" max="15394" width="15.6640625" style="238" customWidth="1"/>
    <col min="15395" max="15395" width="9.5546875" style="238" bestFit="1" customWidth="1"/>
    <col min="15396" max="15633" width="8.6640625" style="238"/>
    <col min="15634" max="15634" width="71.33203125" style="238" customWidth="1"/>
    <col min="15635" max="15635" width="16.33203125" style="238" customWidth="1"/>
    <col min="15636" max="15636" width="20.33203125" style="238" customWidth="1"/>
    <col min="15637" max="15637" width="16.33203125" style="238" customWidth="1"/>
    <col min="15638" max="15638" width="12.33203125" style="238" customWidth="1"/>
    <col min="15639" max="15639" width="13.33203125" style="238" customWidth="1"/>
    <col min="15640" max="15640" width="13.44140625" style="238" customWidth="1"/>
    <col min="15641" max="15641" width="13" style="238" customWidth="1"/>
    <col min="15642" max="15642" width="15.5546875" style="238" customWidth="1"/>
    <col min="15643" max="15643" width="11.6640625" style="238" customWidth="1"/>
    <col min="15644" max="15644" width="15" style="238" customWidth="1"/>
    <col min="15645" max="15645" width="12" style="238" customWidth="1"/>
    <col min="15646" max="15646" width="13.33203125" style="238" customWidth="1"/>
    <col min="15647" max="15647" width="14.33203125" style="238" customWidth="1"/>
    <col min="15648" max="15648" width="12.44140625" style="238" bestFit="1" customWidth="1"/>
    <col min="15649" max="15649" width="14.44140625" style="238" customWidth="1"/>
    <col min="15650" max="15650" width="15.6640625" style="238" customWidth="1"/>
    <col min="15651" max="15651" width="9.5546875" style="238" bestFit="1" customWidth="1"/>
    <col min="15652" max="15889" width="8.6640625" style="238"/>
    <col min="15890" max="15890" width="71.33203125" style="238" customWidth="1"/>
    <col min="15891" max="15891" width="16.33203125" style="238" customWidth="1"/>
    <col min="15892" max="15892" width="20.33203125" style="238" customWidth="1"/>
    <col min="15893" max="15893" width="16.33203125" style="238" customWidth="1"/>
    <col min="15894" max="15894" width="12.33203125" style="238" customWidth="1"/>
    <col min="15895" max="15895" width="13.33203125" style="238" customWidth="1"/>
    <col min="15896" max="15896" width="13.44140625" style="238" customWidth="1"/>
    <col min="15897" max="15897" width="13" style="238" customWidth="1"/>
    <col min="15898" max="15898" width="15.5546875" style="238" customWidth="1"/>
    <col min="15899" max="15899" width="11.6640625" style="238" customWidth="1"/>
    <col min="15900" max="15900" width="15" style="238" customWidth="1"/>
    <col min="15901" max="15901" width="12" style="238" customWidth="1"/>
    <col min="15902" max="15902" width="13.33203125" style="238" customWidth="1"/>
    <col min="15903" max="15903" width="14.33203125" style="238" customWidth="1"/>
    <col min="15904" max="15904" width="12.44140625" style="238" bestFit="1" customWidth="1"/>
    <col min="15905" max="15905" width="14.44140625" style="238" customWidth="1"/>
    <col min="15906" max="15906" width="15.6640625" style="238" customWidth="1"/>
    <col min="15907" max="15907" width="9.5546875" style="238" bestFit="1" customWidth="1"/>
    <col min="15908" max="16145" width="8.6640625" style="238"/>
    <col min="16146" max="16146" width="71.33203125" style="238" customWidth="1"/>
    <col min="16147" max="16147" width="16.33203125" style="238" customWidth="1"/>
    <col min="16148" max="16148" width="20.33203125" style="238" customWidth="1"/>
    <col min="16149" max="16149" width="16.33203125" style="238" customWidth="1"/>
    <col min="16150" max="16150" width="12.33203125" style="238" customWidth="1"/>
    <col min="16151" max="16151" width="13.33203125" style="238" customWidth="1"/>
    <col min="16152" max="16152" width="13.44140625" style="238" customWidth="1"/>
    <col min="16153" max="16153" width="13" style="238" customWidth="1"/>
    <col min="16154" max="16154" width="15.5546875" style="238" customWidth="1"/>
    <col min="16155" max="16155" width="11.6640625" style="238" customWidth="1"/>
    <col min="16156" max="16156" width="15" style="238" customWidth="1"/>
    <col min="16157" max="16157" width="12" style="238" customWidth="1"/>
    <col min="16158" max="16158" width="13.33203125" style="238" customWidth="1"/>
    <col min="16159" max="16159" width="14.33203125" style="238" customWidth="1"/>
    <col min="16160" max="16160" width="12.44140625" style="238" bestFit="1" customWidth="1"/>
    <col min="16161" max="16161" width="14.44140625" style="238" customWidth="1"/>
    <col min="16162" max="16162" width="15.6640625" style="238" customWidth="1"/>
    <col min="16163" max="16163" width="9.5546875" style="238" bestFit="1" customWidth="1"/>
    <col min="16164" max="16384" width="9.33203125" style="238"/>
  </cols>
  <sheetData>
    <row r="1" spans="1:47" ht="16.8" x14ac:dyDescent="0.3">
      <c r="X1" s="1100"/>
      <c r="Y1" s="1100"/>
      <c r="Z1" s="1656"/>
      <c r="AA1" s="1656"/>
      <c r="AB1" s="1656"/>
      <c r="AC1" s="1656"/>
      <c r="AD1" s="1656"/>
      <c r="AE1" s="1100"/>
    </row>
    <row r="2" spans="1:47" ht="15.6" customHeight="1" x14ac:dyDescent="0.3">
      <c r="X2" s="1656"/>
      <c r="Y2" s="1656"/>
      <c r="Z2" s="1656"/>
      <c r="AA2" s="1656"/>
      <c r="AB2" s="1656"/>
      <c r="AC2" s="1656"/>
      <c r="AD2" s="1656"/>
      <c r="AE2" s="1100"/>
    </row>
    <row r="3" spans="1:47" ht="16.8" x14ac:dyDescent="0.3">
      <c r="X3" s="1656"/>
      <c r="Y3" s="1656"/>
      <c r="Z3" s="1656"/>
      <c r="AA3" s="1656"/>
      <c r="AB3" s="1656"/>
      <c r="AC3" s="1656"/>
      <c r="AD3" s="1656"/>
      <c r="AE3" s="1100"/>
    </row>
    <row r="4" spans="1:47" ht="20.25" customHeight="1" x14ac:dyDescent="0.3">
      <c r="A4" s="1630" t="s">
        <v>215</v>
      </c>
      <c r="B4" s="1630"/>
      <c r="C4" s="1630"/>
      <c r="D4" s="1630"/>
      <c r="E4" s="1630"/>
      <c r="F4" s="1630"/>
      <c r="G4" s="1630"/>
      <c r="H4" s="1630"/>
      <c r="I4" s="1630"/>
      <c r="J4" s="1630"/>
      <c r="K4" s="1630"/>
      <c r="L4" s="1630"/>
      <c r="M4" s="1630"/>
      <c r="N4" s="1630"/>
      <c r="O4" s="1630"/>
      <c r="P4" s="1630"/>
      <c r="Q4" s="1630"/>
      <c r="R4" s="1630"/>
      <c r="S4" s="1630"/>
      <c r="T4" s="1630"/>
      <c r="U4" s="1630"/>
      <c r="V4" s="1630"/>
      <c r="W4" s="1630"/>
      <c r="X4" s="1630"/>
      <c r="Y4" s="1630"/>
      <c r="Z4" s="1630"/>
      <c r="AA4" s="1630"/>
      <c r="AB4" s="1630"/>
      <c r="AC4" s="1630"/>
      <c r="AD4" s="1630"/>
      <c r="AE4" s="1097"/>
      <c r="AF4" s="291"/>
      <c r="AG4" s="291"/>
      <c r="AH4" s="291"/>
      <c r="AI4" s="291"/>
      <c r="AJ4" s="291"/>
      <c r="AK4" s="291"/>
      <c r="AL4" s="291"/>
      <c r="AM4" s="291"/>
      <c r="AN4" s="291"/>
      <c r="AO4" s="291"/>
      <c r="AP4" s="291"/>
      <c r="AQ4" s="291"/>
      <c r="AR4" s="291"/>
      <c r="AS4" s="291"/>
      <c r="AT4" s="291"/>
      <c r="AU4" s="291"/>
    </row>
    <row r="5" spans="1:47" ht="20.25" customHeight="1" x14ac:dyDescent="0.3">
      <c r="A5" s="1630"/>
      <c r="B5" s="1630"/>
      <c r="C5" s="1630"/>
      <c r="D5" s="1630"/>
      <c r="E5" s="1630"/>
      <c r="F5" s="1630"/>
      <c r="G5" s="1630"/>
      <c r="H5" s="1630"/>
      <c r="I5" s="1630"/>
      <c r="J5" s="1630"/>
      <c r="K5" s="1630"/>
      <c r="L5" s="1630"/>
      <c r="M5" s="1630"/>
      <c r="N5" s="1630"/>
      <c r="O5" s="1630"/>
      <c r="P5" s="1630"/>
      <c r="Q5" s="1630"/>
      <c r="R5" s="1630"/>
      <c r="S5" s="1630"/>
      <c r="T5" s="1630"/>
      <c r="U5" s="1630"/>
      <c r="V5" s="1630"/>
      <c r="W5" s="1630"/>
      <c r="X5" s="1630"/>
      <c r="Y5" s="1630"/>
      <c r="Z5" s="1630"/>
      <c r="AA5" s="1630"/>
      <c r="AB5" s="1630"/>
      <c r="AC5" s="1630"/>
      <c r="AD5" s="1630"/>
      <c r="AE5" s="1097"/>
      <c r="AF5" s="291"/>
      <c r="AG5" s="291"/>
      <c r="AH5" s="291"/>
      <c r="AI5" s="291"/>
      <c r="AJ5" s="291"/>
      <c r="AK5" s="291"/>
      <c r="AL5" s="291"/>
      <c r="AM5" s="291"/>
      <c r="AN5" s="291"/>
      <c r="AO5" s="291"/>
      <c r="AP5" s="291"/>
      <c r="AQ5" s="291"/>
      <c r="AR5" s="291"/>
      <c r="AS5" s="291"/>
      <c r="AT5" s="291"/>
      <c r="AU5" s="291"/>
    </row>
    <row r="6" spans="1:47" ht="20.25" customHeight="1" x14ac:dyDescent="0.3">
      <c r="A6" s="1097"/>
      <c r="B6" s="1630" t="s">
        <v>249</v>
      </c>
      <c r="C6" s="1630"/>
      <c r="D6" s="1630"/>
      <c r="E6" s="1630"/>
      <c r="F6" s="1630"/>
      <c r="G6" s="1630"/>
      <c r="H6" s="1630"/>
      <c r="I6" s="1630"/>
      <c r="J6" s="1630"/>
      <c r="K6" s="1630"/>
      <c r="L6" s="1630"/>
      <c r="M6" s="1630"/>
      <c r="N6" s="1630"/>
      <c r="O6" s="1630"/>
      <c r="P6" s="1630"/>
      <c r="Q6" s="1630"/>
      <c r="R6" s="1630"/>
      <c r="S6" s="1630"/>
      <c r="T6" s="1630"/>
      <c r="U6" s="1097"/>
      <c r="V6" s="1097"/>
      <c r="W6" s="1097"/>
      <c r="X6" s="1097"/>
      <c r="Y6" s="1097"/>
      <c r="Z6" s="1097"/>
      <c r="AA6" s="1097"/>
      <c r="AB6" s="1097"/>
      <c r="AC6" s="1097"/>
      <c r="AD6" s="1097"/>
      <c r="AE6" s="1097"/>
      <c r="AF6" s="291"/>
      <c r="AG6" s="291"/>
      <c r="AH6" s="291"/>
      <c r="AI6" s="291"/>
      <c r="AJ6" s="291"/>
      <c r="AK6" s="291"/>
      <c r="AL6" s="291"/>
      <c r="AM6" s="291"/>
      <c r="AN6" s="291"/>
      <c r="AO6" s="291"/>
      <c r="AP6" s="291"/>
      <c r="AQ6" s="291"/>
      <c r="AR6" s="291"/>
      <c r="AS6" s="291"/>
      <c r="AT6" s="291"/>
      <c r="AU6" s="291"/>
    </row>
    <row r="7" spans="1:47" ht="13.5" customHeight="1" x14ac:dyDescent="0.3">
      <c r="A7" s="241"/>
      <c r="B7" s="242"/>
      <c r="C7" s="242"/>
      <c r="D7" s="242"/>
      <c r="E7" s="242"/>
      <c r="F7" s="242"/>
      <c r="G7" s="242"/>
      <c r="H7" s="242"/>
      <c r="I7" s="242"/>
      <c r="J7" s="242"/>
      <c r="K7" s="242"/>
      <c r="L7" s="242"/>
      <c r="M7" s="242"/>
      <c r="N7" s="243"/>
      <c r="O7" s="243"/>
      <c r="P7" s="243"/>
      <c r="Q7" s="243"/>
      <c r="R7" s="243"/>
      <c r="S7" s="243"/>
    </row>
    <row r="8" spans="1:47" s="245" customFormat="1" ht="31.35" customHeight="1" x14ac:dyDescent="0.3">
      <c r="A8" s="1657" t="s">
        <v>89</v>
      </c>
      <c r="B8" s="1659" t="s">
        <v>617</v>
      </c>
      <c r="C8" s="1659" t="s">
        <v>730</v>
      </c>
      <c r="D8" s="1659" t="s">
        <v>739</v>
      </c>
      <c r="E8" s="1659" t="s">
        <v>731</v>
      </c>
      <c r="F8" s="1661" t="s">
        <v>216</v>
      </c>
      <c r="G8" s="1661"/>
      <c r="H8" s="1662" t="s">
        <v>6</v>
      </c>
      <c r="I8" s="1663"/>
      <c r="J8" s="1662" t="s">
        <v>7</v>
      </c>
      <c r="K8" s="1663"/>
      <c r="L8" s="1662" t="s">
        <v>8</v>
      </c>
      <c r="M8" s="1663"/>
      <c r="N8" s="1662" t="s">
        <v>9</v>
      </c>
      <c r="O8" s="1663"/>
      <c r="P8" s="1662" t="s">
        <v>10</v>
      </c>
      <c r="Q8" s="1663"/>
      <c r="R8" s="1662" t="s">
        <v>11</v>
      </c>
      <c r="S8" s="1663"/>
      <c r="T8" s="1662" t="s">
        <v>12</v>
      </c>
      <c r="U8" s="1663"/>
      <c r="V8" s="1662" t="s">
        <v>13</v>
      </c>
      <c r="W8" s="1663"/>
      <c r="X8" s="1662" t="s">
        <v>14</v>
      </c>
      <c r="Y8" s="1663"/>
      <c r="Z8" s="1662" t="s">
        <v>15</v>
      </c>
      <c r="AA8" s="1663"/>
      <c r="AB8" s="1662" t="s">
        <v>16</v>
      </c>
      <c r="AC8" s="1663"/>
      <c r="AD8" s="1661" t="s">
        <v>17</v>
      </c>
      <c r="AE8" s="1661"/>
      <c r="AF8" s="1690" t="s">
        <v>18</v>
      </c>
      <c r="AG8" s="244"/>
      <c r="AH8" s="244"/>
    </row>
    <row r="9" spans="1:47" s="248" customFormat="1" ht="36.75" customHeight="1" x14ac:dyDescent="0.3">
      <c r="A9" s="1658"/>
      <c r="B9" s="1660"/>
      <c r="C9" s="1660"/>
      <c r="D9" s="1660"/>
      <c r="E9" s="1660"/>
      <c r="F9" s="1099" t="s">
        <v>173</v>
      </c>
      <c r="G9" s="1099" t="s">
        <v>21</v>
      </c>
      <c r="H9" s="246" t="s">
        <v>22</v>
      </c>
      <c r="I9" s="246" t="s">
        <v>113</v>
      </c>
      <c r="J9" s="246" t="s">
        <v>22</v>
      </c>
      <c r="K9" s="246" t="s">
        <v>113</v>
      </c>
      <c r="L9" s="246" t="s">
        <v>22</v>
      </c>
      <c r="M9" s="246" t="s">
        <v>113</v>
      </c>
      <c r="N9" s="246" t="s">
        <v>22</v>
      </c>
      <c r="O9" s="246" t="s">
        <v>113</v>
      </c>
      <c r="P9" s="246" t="s">
        <v>22</v>
      </c>
      <c r="Q9" s="246" t="s">
        <v>113</v>
      </c>
      <c r="R9" s="246" t="s">
        <v>22</v>
      </c>
      <c r="S9" s="246" t="s">
        <v>113</v>
      </c>
      <c r="T9" s="246" t="s">
        <v>22</v>
      </c>
      <c r="U9" s="246" t="s">
        <v>113</v>
      </c>
      <c r="V9" s="246" t="s">
        <v>22</v>
      </c>
      <c r="W9" s="246" t="s">
        <v>113</v>
      </c>
      <c r="X9" s="246" t="s">
        <v>22</v>
      </c>
      <c r="Y9" s="246" t="s">
        <v>113</v>
      </c>
      <c r="Z9" s="246" t="s">
        <v>22</v>
      </c>
      <c r="AA9" s="246" t="s">
        <v>113</v>
      </c>
      <c r="AB9" s="246" t="s">
        <v>22</v>
      </c>
      <c r="AC9" s="246" t="s">
        <v>113</v>
      </c>
      <c r="AD9" s="246" t="s">
        <v>22</v>
      </c>
      <c r="AE9" s="246" t="s">
        <v>113</v>
      </c>
      <c r="AF9" s="1690"/>
      <c r="AG9" s="247"/>
      <c r="AH9" s="247"/>
    </row>
    <row r="10" spans="1:47" s="253" customFormat="1" ht="19.5" customHeight="1" x14ac:dyDescent="0.3">
      <c r="A10" s="249">
        <v>1</v>
      </c>
      <c r="B10" s="250">
        <v>2</v>
      </c>
      <c r="C10" s="250">
        <v>3</v>
      </c>
      <c r="D10" s="250">
        <v>4</v>
      </c>
      <c r="E10" s="250">
        <v>5</v>
      </c>
      <c r="F10" s="250">
        <v>6</v>
      </c>
      <c r="G10" s="250">
        <v>7</v>
      </c>
      <c r="H10" s="251">
        <v>8</v>
      </c>
      <c r="I10" s="251">
        <v>9</v>
      </c>
      <c r="J10" s="251">
        <v>10</v>
      </c>
      <c r="K10" s="251">
        <v>11</v>
      </c>
      <c r="L10" s="251">
        <v>12</v>
      </c>
      <c r="M10" s="251">
        <v>13</v>
      </c>
      <c r="N10" s="251">
        <v>14</v>
      </c>
      <c r="O10" s="251">
        <v>15</v>
      </c>
      <c r="P10" s="251">
        <v>16</v>
      </c>
      <c r="Q10" s="251">
        <v>17</v>
      </c>
      <c r="R10" s="251">
        <v>18</v>
      </c>
      <c r="S10" s="251">
        <v>19</v>
      </c>
      <c r="T10" s="251">
        <v>20</v>
      </c>
      <c r="U10" s="251">
        <v>21</v>
      </c>
      <c r="V10" s="251">
        <v>22</v>
      </c>
      <c r="W10" s="251">
        <v>23</v>
      </c>
      <c r="X10" s="251">
        <v>24</v>
      </c>
      <c r="Y10" s="251">
        <v>25</v>
      </c>
      <c r="Z10" s="251">
        <v>26</v>
      </c>
      <c r="AA10" s="251">
        <v>27</v>
      </c>
      <c r="AB10" s="251">
        <v>28</v>
      </c>
      <c r="AC10" s="251">
        <v>29</v>
      </c>
      <c r="AD10" s="251">
        <v>30</v>
      </c>
      <c r="AE10" s="251">
        <v>31</v>
      </c>
      <c r="AF10" s="251">
        <v>32</v>
      </c>
      <c r="AG10" s="239"/>
      <c r="AH10" s="239"/>
      <c r="AI10" s="252"/>
    </row>
    <row r="11" spans="1:47" s="253" customFormat="1" ht="19.5" customHeight="1" x14ac:dyDescent="0.3">
      <c r="A11" s="1666" t="s">
        <v>231</v>
      </c>
      <c r="B11" s="1667"/>
      <c r="C11" s="1667"/>
      <c r="D11" s="1667"/>
      <c r="E11" s="1667"/>
      <c r="F11" s="1667"/>
      <c r="G11" s="1667"/>
      <c r="H11" s="1667"/>
      <c r="I11" s="1667"/>
      <c r="J11" s="1667"/>
      <c r="K11" s="1667"/>
      <c r="L11" s="1667"/>
      <c r="M11" s="1667"/>
      <c r="N11" s="1667"/>
      <c r="O11" s="1667"/>
      <c r="P11" s="1667"/>
      <c r="Q11" s="1667"/>
      <c r="R11" s="1667"/>
      <c r="S11" s="1667"/>
      <c r="T11" s="1667"/>
      <c r="U11" s="1667"/>
      <c r="V11" s="1667"/>
      <c r="W11" s="1667"/>
      <c r="X11" s="1667"/>
      <c r="Y11" s="1667"/>
      <c r="Z11" s="1667"/>
      <c r="AA11" s="1667"/>
      <c r="AB11" s="1667"/>
      <c r="AC11" s="1667"/>
      <c r="AD11" s="1668"/>
      <c r="AE11" s="293"/>
      <c r="AF11" s="297"/>
      <c r="AG11" s="239"/>
      <c r="AH11" s="239"/>
      <c r="AI11" s="252"/>
    </row>
    <row r="12" spans="1:47" s="102" customFormat="1" ht="16.2" x14ac:dyDescent="0.3">
      <c r="A12" s="1669" t="s">
        <v>232</v>
      </c>
      <c r="B12" s="1670"/>
      <c r="C12" s="1670"/>
      <c r="D12" s="1670"/>
      <c r="E12" s="1670"/>
      <c r="F12" s="1670"/>
      <c r="G12" s="1670"/>
      <c r="H12" s="1670"/>
      <c r="I12" s="1670"/>
      <c r="J12" s="1670"/>
      <c r="K12" s="1670"/>
      <c r="L12" s="1670"/>
      <c r="M12" s="1670"/>
      <c r="N12" s="1670"/>
      <c r="O12" s="1670"/>
      <c r="P12" s="1670"/>
      <c r="Q12" s="1670"/>
      <c r="R12" s="1670"/>
      <c r="S12" s="1670"/>
      <c r="T12" s="1670"/>
      <c r="U12" s="1670"/>
      <c r="V12" s="1670"/>
      <c r="W12" s="1670"/>
      <c r="X12" s="1670"/>
      <c r="Y12" s="1670"/>
      <c r="Z12" s="1670"/>
      <c r="AA12" s="1670"/>
      <c r="AB12" s="1670"/>
      <c r="AC12" s="1670"/>
      <c r="AD12" s="1671"/>
      <c r="AE12" s="294"/>
      <c r="AF12" s="298"/>
      <c r="AG12" s="254"/>
      <c r="AH12" s="254"/>
      <c r="AI12" s="252"/>
    </row>
    <row r="13" spans="1:47" s="102" customFormat="1" ht="42" customHeight="1" x14ac:dyDescent="0.3">
      <c r="A13" s="1116" t="s">
        <v>233</v>
      </c>
      <c r="B13" s="1114"/>
      <c r="C13" s="1114"/>
      <c r="D13" s="1114"/>
      <c r="E13" s="1114"/>
      <c r="F13" s="1114"/>
      <c r="G13" s="1114"/>
      <c r="H13" s="1114"/>
      <c r="I13" s="1114"/>
      <c r="J13" s="1114"/>
      <c r="K13" s="1114"/>
      <c r="L13" s="1114"/>
      <c r="M13" s="1114"/>
      <c r="N13" s="1114"/>
      <c r="O13" s="1114"/>
      <c r="P13" s="1114"/>
      <c r="Q13" s="1114"/>
      <c r="R13" s="1114"/>
      <c r="S13" s="1114"/>
      <c r="T13" s="1114"/>
      <c r="U13" s="1114"/>
      <c r="V13" s="1114"/>
      <c r="W13" s="1114"/>
      <c r="X13" s="1114"/>
      <c r="Y13" s="1114"/>
      <c r="Z13" s="1114"/>
      <c r="AA13" s="1114"/>
      <c r="AB13" s="1114"/>
      <c r="AC13" s="1114"/>
      <c r="AD13" s="1114"/>
      <c r="AE13" s="1115"/>
      <c r="AF13" s="1685" t="s">
        <v>694</v>
      </c>
      <c r="AG13" s="254"/>
      <c r="AH13" s="254"/>
      <c r="AI13" s="252"/>
    </row>
    <row r="14" spans="1:47" s="102" customFormat="1" ht="16.5" customHeight="1" x14ac:dyDescent="0.3">
      <c r="A14" s="258" t="s">
        <v>26</v>
      </c>
      <c r="B14" s="256">
        <f>B20</f>
        <v>6233.4</v>
      </c>
      <c r="C14" s="256">
        <f t="shared" ref="C14:E14" si="0">C17+C16</f>
        <v>0</v>
      </c>
      <c r="D14" s="256">
        <f t="shared" si="0"/>
        <v>0</v>
      </c>
      <c r="E14" s="256">
        <f t="shared" si="0"/>
        <v>0</v>
      </c>
      <c r="F14" s="256">
        <f>E14/B14*100</f>
        <v>0</v>
      </c>
      <c r="G14" s="256" t="e">
        <f>E14/C14*100</f>
        <v>#DIV/0!</v>
      </c>
      <c r="H14" s="257">
        <f>H16+H17</f>
        <v>0</v>
      </c>
      <c r="I14" s="257">
        <f>I16+I17</f>
        <v>0</v>
      </c>
      <c r="J14" s="257">
        <f t="shared" ref="J14:L14" si="1">J16+J17</f>
        <v>0</v>
      </c>
      <c r="K14" s="257">
        <f t="shared" si="1"/>
        <v>0</v>
      </c>
      <c r="L14" s="257">
        <f t="shared" si="1"/>
        <v>0</v>
      </c>
      <c r="M14" s="261">
        <f>M20</f>
        <v>0</v>
      </c>
      <c r="N14" s="260">
        <f t="shared" ref="N14:AC17" si="2">N20</f>
        <v>800</v>
      </c>
      <c r="O14" s="260">
        <f t="shared" si="2"/>
        <v>800</v>
      </c>
      <c r="P14" s="260">
        <f t="shared" si="2"/>
        <v>0</v>
      </c>
      <c r="Q14" s="260">
        <f t="shared" si="2"/>
        <v>0</v>
      </c>
      <c r="R14" s="260">
        <f t="shared" si="2"/>
        <v>0</v>
      </c>
      <c r="S14" s="260">
        <f t="shared" si="2"/>
        <v>0</v>
      </c>
      <c r="T14" s="260">
        <f t="shared" si="2"/>
        <v>0</v>
      </c>
      <c r="U14" s="260">
        <f t="shared" si="2"/>
        <v>0</v>
      </c>
      <c r="V14" s="260">
        <f t="shared" si="2"/>
        <v>0</v>
      </c>
      <c r="W14" s="260">
        <f t="shared" si="2"/>
        <v>0</v>
      </c>
      <c r="X14" s="260">
        <f t="shared" si="2"/>
        <v>0</v>
      </c>
      <c r="Y14" s="260">
        <f t="shared" si="2"/>
        <v>0</v>
      </c>
      <c r="Z14" s="260">
        <f t="shared" si="2"/>
        <v>0</v>
      </c>
      <c r="AA14" s="260">
        <f t="shared" si="2"/>
        <v>0</v>
      </c>
      <c r="AB14" s="260">
        <f t="shared" si="2"/>
        <v>0</v>
      </c>
      <c r="AC14" s="260">
        <f t="shared" si="2"/>
        <v>0</v>
      </c>
      <c r="AD14" s="260">
        <f t="shared" ref="AD14:AE14" si="3">AD20</f>
        <v>5433.4</v>
      </c>
      <c r="AE14" s="260">
        <f t="shared" si="3"/>
        <v>0</v>
      </c>
      <c r="AF14" s="1686"/>
      <c r="AG14" s="254"/>
      <c r="AH14" s="254"/>
      <c r="AI14" s="252"/>
    </row>
    <row r="15" spans="1:47" s="102" customFormat="1" ht="16.2" x14ac:dyDescent="0.3">
      <c r="A15" s="259" t="s">
        <v>29</v>
      </c>
      <c r="B15" s="260">
        <v>0</v>
      </c>
      <c r="C15" s="260">
        <f t="shared" ref="C15:E18" si="4">C21</f>
        <v>0</v>
      </c>
      <c r="D15" s="260">
        <f t="shared" si="4"/>
        <v>0</v>
      </c>
      <c r="E15" s="260">
        <f t="shared" si="4"/>
        <v>0</v>
      </c>
      <c r="F15" s="260" t="e">
        <f t="shared" ref="F15:F18" si="5">E15/B15*100</f>
        <v>#DIV/0!</v>
      </c>
      <c r="G15" s="260" t="e">
        <f t="shared" ref="G15:G18" si="6">E15/C15*100</f>
        <v>#DIV/0!</v>
      </c>
      <c r="H15" s="260">
        <v>0</v>
      </c>
      <c r="I15" s="260">
        <f>I21</f>
        <v>0</v>
      </c>
      <c r="J15" s="260">
        <v>0</v>
      </c>
      <c r="K15" s="260">
        <f>K21</f>
        <v>0</v>
      </c>
      <c r="L15" s="260">
        <v>0</v>
      </c>
      <c r="M15" s="260">
        <f>M21</f>
        <v>0</v>
      </c>
      <c r="N15" s="260">
        <f t="shared" si="2"/>
        <v>0</v>
      </c>
      <c r="O15" s="260">
        <v>0</v>
      </c>
      <c r="P15" s="260">
        <v>0</v>
      </c>
      <c r="Q15" s="260"/>
      <c r="R15" s="260">
        <v>0</v>
      </c>
      <c r="S15" s="260">
        <v>0</v>
      </c>
      <c r="T15" s="260">
        <v>0</v>
      </c>
      <c r="U15" s="260">
        <v>0</v>
      </c>
      <c r="V15" s="260">
        <v>0</v>
      </c>
      <c r="W15" s="260">
        <v>0</v>
      </c>
      <c r="X15" s="260">
        <v>0</v>
      </c>
      <c r="Y15" s="260">
        <v>0</v>
      </c>
      <c r="Z15" s="260">
        <v>0</v>
      </c>
      <c r="AA15" s="260">
        <v>0</v>
      </c>
      <c r="AB15" s="260">
        <v>0</v>
      </c>
      <c r="AC15" s="260">
        <v>0</v>
      </c>
      <c r="AD15" s="260">
        <v>0</v>
      </c>
      <c r="AE15" s="260">
        <v>0</v>
      </c>
      <c r="AF15" s="1686"/>
      <c r="AG15" s="254"/>
      <c r="AH15" s="254"/>
      <c r="AI15" s="252"/>
    </row>
    <row r="16" spans="1:47" s="102" customFormat="1" ht="16.2" x14ac:dyDescent="0.3">
      <c r="A16" s="259" t="s">
        <v>382</v>
      </c>
      <c r="B16" s="260">
        <f>H16+J16+L16+N16+P16+R16+T16+V16+X16+Z16+AB16+AD16</f>
        <v>0</v>
      </c>
      <c r="C16" s="260">
        <f t="shared" si="4"/>
        <v>0</v>
      </c>
      <c r="D16" s="260">
        <f t="shared" si="4"/>
        <v>0</v>
      </c>
      <c r="E16" s="260">
        <f t="shared" si="4"/>
        <v>0</v>
      </c>
      <c r="F16" s="260" t="e">
        <f t="shared" si="5"/>
        <v>#DIV/0!</v>
      </c>
      <c r="G16" s="260" t="e">
        <f t="shared" si="6"/>
        <v>#DIV/0!</v>
      </c>
      <c r="H16" s="260">
        <f>H22</f>
        <v>0</v>
      </c>
      <c r="I16" s="260">
        <f>I22</f>
        <v>0</v>
      </c>
      <c r="J16" s="260">
        <f t="shared" ref="J16:AE17" si="7">J22</f>
        <v>0</v>
      </c>
      <c r="K16" s="260">
        <f>K22</f>
        <v>0</v>
      </c>
      <c r="L16" s="260">
        <f t="shared" si="7"/>
        <v>0</v>
      </c>
      <c r="M16" s="260">
        <f>M22</f>
        <v>0</v>
      </c>
      <c r="N16" s="260">
        <f t="shared" si="2"/>
        <v>0</v>
      </c>
      <c r="O16" s="260">
        <f t="shared" si="7"/>
        <v>0</v>
      </c>
      <c r="P16" s="260">
        <f t="shared" si="7"/>
        <v>0</v>
      </c>
      <c r="Q16" s="260">
        <f t="shared" si="7"/>
        <v>0</v>
      </c>
      <c r="R16" s="260">
        <f t="shared" si="7"/>
        <v>0</v>
      </c>
      <c r="S16" s="260">
        <f t="shared" si="7"/>
        <v>0</v>
      </c>
      <c r="T16" s="260">
        <f t="shared" si="7"/>
        <v>0</v>
      </c>
      <c r="U16" s="260">
        <f t="shared" si="7"/>
        <v>0</v>
      </c>
      <c r="V16" s="260">
        <f t="shared" si="7"/>
        <v>0</v>
      </c>
      <c r="W16" s="260">
        <f t="shared" si="7"/>
        <v>0</v>
      </c>
      <c r="X16" s="260">
        <f t="shared" si="7"/>
        <v>0</v>
      </c>
      <c r="Y16" s="260">
        <f t="shared" si="7"/>
        <v>0</v>
      </c>
      <c r="Z16" s="260">
        <f t="shared" si="7"/>
        <v>0</v>
      </c>
      <c r="AA16" s="260">
        <f t="shared" si="7"/>
        <v>0</v>
      </c>
      <c r="AB16" s="260">
        <f t="shared" si="7"/>
        <v>0</v>
      </c>
      <c r="AC16" s="260">
        <f t="shared" si="7"/>
        <v>0</v>
      </c>
      <c r="AD16" s="260">
        <f t="shared" si="7"/>
        <v>0</v>
      </c>
      <c r="AE16" s="260">
        <f t="shared" si="7"/>
        <v>0</v>
      </c>
      <c r="AF16" s="1686"/>
      <c r="AG16" s="254"/>
      <c r="AH16" s="254"/>
      <c r="AI16" s="252"/>
    </row>
    <row r="17" spans="1:35" s="102" customFormat="1" ht="16.2" x14ac:dyDescent="0.3">
      <c r="A17" s="259" t="s">
        <v>28</v>
      </c>
      <c r="B17" s="260">
        <f>H17+J17+L17+N17+P17+R17+T17+V17+X17+Z17+AB17+AD17</f>
        <v>233.4</v>
      </c>
      <c r="C17" s="260">
        <f>H17+J17+L17+N17+P17</f>
        <v>0</v>
      </c>
      <c r="D17" s="260">
        <f>E17</f>
        <v>0</v>
      </c>
      <c r="E17" s="260">
        <f t="shared" si="4"/>
        <v>0</v>
      </c>
      <c r="F17" s="260">
        <f t="shared" si="5"/>
        <v>0</v>
      </c>
      <c r="G17" s="260" t="e">
        <f t="shared" si="6"/>
        <v>#DIV/0!</v>
      </c>
      <c r="H17" s="260">
        <f>H23</f>
        <v>0</v>
      </c>
      <c r="I17" s="260">
        <f>I23</f>
        <v>0</v>
      </c>
      <c r="J17" s="260">
        <f t="shared" si="7"/>
        <v>0</v>
      </c>
      <c r="K17" s="260">
        <f>K23</f>
        <v>0</v>
      </c>
      <c r="L17" s="260">
        <f t="shared" si="7"/>
        <v>0</v>
      </c>
      <c r="M17" s="260">
        <f>M23</f>
        <v>0</v>
      </c>
      <c r="N17" s="260">
        <f t="shared" si="2"/>
        <v>0</v>
      </c>
      <c r="O17" s="260">
        <f t="shared" si="7"/>
        <v>0</v>
      </c>
      <c r="P17" s="260">
        <f t="shared" si="7"/>
        <v>0</v>
      </c>
      <c r="Q17" s="260">
        <f t="shared" si="7"/>
        <v>0</v>
      </c>
      <c r="R17" s="260">
        <f t="shared" si="7"/>
        <v>0</v>
      </c>
      <c r="S17" s="260">
        <f t="shared" si="7"/>
        <v>0</v>
      </c>
      <c r="T17" s="260">
        <f t="shared" si="7"/>
        <v>0</v>
      </c>
      <c r="U17" s="260">
        <f t="shared" si="7"/>
        <v>0</v>
      </c>
      <c r="V17" s="260">
        <f t="shared" si="7"/>
        <v>0</v>
      </c>
      <c r="W17" s="260">
        <f t="shared" si="7"/>
        <v>0</v>
      </c>
      <c r="X17" s="260">
        <f t="shared" si="7"/>
        <v>0</v>
      </c>
      <c r="Y17" s="260">
        <f t="shared" si="7"/>
        <v>0</v>
      </c>
      <c r="Z17" s="260">
        <f t="shared" si="7"/>
        <v>0</v>
      </c>
      <c r="AA17" s="260">
        <f t="shared" si="7"/>
        <v>0</v>
      </c>
      <c r="AB17" s="260">
        <f t="shared" si="7"/>
        <v>0</v>
      </c>
      <c r="AC17" s="260">
        <f t="shared" si="7"/>
        <v>0</v>
      </c>
      <c r="AD17" s="260">
        <v>233.4</v>
      </c>
      <c r="AE17" s="260">
        <f t="shared" si="7"/>
        <v>0</v>
      </c>
      <c r="AF17" s="1686"/>
      <c r="AG17" s="254"/>
      <c r="AH17" s="254"/>
      <c r="AI17" s="252"/>
    </row>
    <row r="18" spans="1:35" s="102" customFormat="1" ht="31.5" customHeight="1" x14ac:dyDescent="0.3">
      <c r="A18" s="259" t="s">
        <v>30</v>
      </c>
      <c r="B18" s="260">
        <f>B24</f>
        <v>6000</v>
      </c>
      <c r="C18" s="260">
        <f t="shared" si="4"/>
        <v>800</v>
      </c>
      <c r="D18" s="260">
        <f t="shared" si="4"/>
        <v>800</v>
      </c>
      <c r="E18" s="260">
        <f t="shared" si="4"/>
        <v>800</v>
      </c>
      <c r="F18" s="260">
        <f t="shared" si="5"/>
        <v>13.333333333333334</v>
      </c>
      <c r="G18" s="260">
        <f t="shared" si="6"/>
        <v>100</v>
      </c>
      <c r="H18" s="260">
        <v>0</v>
      </c>
      <c r="I18" s="260">
        <f>I24</f>
        <v>0</v>
      </c>
      <c r="J18" s="260">
        <v>0</v>
      </c>
      <c r="K18" s="260">
        <f>K24</f>
        <v>0</v>
      </c>
      <c r="L18" s="260">
        <v>0</v>
      </c>
      <c r="M18" s="260">
        <f>M24</f>
        <v>0</v>
      </c>
      <c r="N18" s="260">
        <f>N24</f>
        <v>800</v>
      </c>
      <c r="O18" s="260">
        <f>O24</f>
        <v>800</v>
      </c>
      <c r="P18" s="260">
        <f t="shared" ref="P18:AE18" si="8">P24</f>
        <v>0</v>
      </c>
      <c r="Q18" s="260">
        <f t="shared" si="8"/>
        <v>0</v>
      </c>
      <c r="R18" s="260">
        <f t="shared" si="8"/>
        <v>0</v>
      </c>
      <c r="S18" s="260">
        <f t="shared" si="8"/>
        <v>0</v>
      </c>
      <c r="T18" s="260">
        <f t="shared" si="8"/>
        <v>0</v>
      </c>
      <c r="U18" s="260">
        <f t="shared" si="8"/>
        <v>0</v>
      </c>
      <c r="V18" s="260">
        <f t="shared" si="8"/>
        <v>0</v>
      </c>
      <c r="W18" s="260">
        <f t="shared" si="8"/>
        <v>0</v>
      </c>
      <c r="X18" s="260">
        <f t="shared" si="8"/>
        <v>0</v>
      </c>
      <c r="Y18" s="260">
        <f t="shared" si="8"/>
        <v>0</v>
      </c>
      <c r="Z18" s="260">
        <f t="shared" si="8"/>
        <v>0</v>
      </c>
      <c r="AA18" s="260">
        <f t="shared" si="8"/>
        <v>0</v>
      </c>
      <c r="AB18" s="260">
        <f t="shared" si="8"/>
        <v>0</v>
      </c>
      <c r="AC18" s="260">
        <f t="shared" si="8"/>
        <v>0</v>
      </c>
      <c r="AD18" s="260">
        <f t="shared" si="8"/>
        <v>5200</v>
      </c>
      <c r="AE18" s="260">
        <f t="shared" si="8"/>
        <v>0</v>
      </c>
      <c r="AF18" s="1687"/>
      <c r="AG18" s="254"/>
      <c r="AH18" s="254"/>
      <c r="AI18" s="252"/>
    </row>
    <row r="19" spans="1:35" s="102" customFormat="1" ht="32.4" x14ac:dyDescent="0.3">
      <c r="A19" s="255" t="s">
        <v>234</v>
      </c>
      <c r="B19" s="256"/>
      <c r="C19" s="256"/>
      <c r="D19" s="256"/>
      <c r="E19" s="256"/>
      <c r="F19" s="256"/>
      <c r="G19" s="256"/>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98"/>
      <c r="AG19" s="254"/>
      <c r="AH19" s="254"/>
      <c r="AI19" s="252"/>
    </row>
    <row r="20" spans="1:35" s="102" customFormat="1" ht="16.2" x14ac:dyDescent="0.3">
      <c r="A20" s="258" t="s">
        <v>26</v>
      </c>
      <c r="B20" s="256">
        <f>B23+B22+B24</f>
        <v>6233.4</v>
      </c>
      <c r="C20" s="256">
        <f t="shared" ref="C20:E20" si="9">C23+C22</f>
        <v>0</v>
      </c>
      <c r="D20" s="256">
        <f t="shared" si="9"/>
        <v>0</v>
      </c>
      <c r="E20" s="256">
        <f t="shared" si="9"/>
        <v>0</v>
      </c>
      <c r="F20" s="256">
        <f>E20/B20*100</f>
        <v>0</v>
      </c>
      <c r="G20" s="256" t="e">
        <f>E20/C20*100</f>
        <v>#DIV/0!</v>
      </c>
      <c r="H20" s="257">
        <f>H22+H23</f>
        <v>0</v>
      </c>
      <c r="I20" s="257">
        <f>I22+I23</f>
        <v>0</v>
      </c>
      <c r="J20" s="257">
        <f t="shared" ref="J20:M20" si="10">J22+J23</f>
        <v>0</v>
      </c>
      <c r="K20" s="257">
        <f t="shared" si="10"/>
        <v>0</v>
      </c>
      <c r="L20" s="257">
        <f t="shared" si="10"/>
        <v>0</v>
      </c>
      <c r="M20" s="257">
        <f t="shared" si="10"/>
        <v>0</v>
      </c>
      <c r="N20" s="257">
        <f>N22+N23+N24</f>
        <v>800</v>
      </c>
      <c r="O20" s="257">
        <f t="shared" ref="O20:AE20" si="11">O22+O23+O24</f>
        <v>800</v>
      </c>
      <c r="P20" s="257">
        <f t="shared" si="11"/>
        <v>0</v>
      </c>
      <c r="Q20" s="257">
        <f t="shared" si="11"/>
        <v>0</v>
      </c>
      <c r="R20" s="257">
        <f t="shared" si="11"/>
        <v>0</v>
      </c>
      <c r="S20" s="257">
        <f t="shared" si="11"/>
        <v>0</v>
      </c>
      <c r="T20" s="257">
        <f t="shared" si="11"/>
        <v>0</v>
      </c>
      <c r="U20" s="257">
        <f t="shared" si="11"/>
        <v>0</v>
      </c>
      <c r="V20" s="257">
        <f t="shared" si="11"/>
        <v>0</v>
      </c>
      <c r="W20" s="257">
        <f t="shared" si="11"/>
        <v>0</v>
      </c>
      <c r="X20" s="257">
        <f t="shared" si="11"/>
        <v>0</v>
      </c>
      <c r="Y20" s="257">
        <f t="shared" si="11"/>
        <v>0</v>
      </c>
      <c r="Z20" s="257">
        <f t="shared" si="11"/>
        <v>0</v>
      </c>
      <c r="AA20" s="257">
        <f t="shared" si="11"/>
        <v>0</v>
      </c>
      <c r="AB20" s="257">
        <f t="shared" si="11"/>
        <v>0</v>
      </c>
      <c r="AC20" s="257">
        <f t="shared" si="11"/>
        <v>0</v>
      </c>
      <c r="AD20" s="257">
        <f t="shared" si="11"/>
        <v>5433.4</v>
      </c>
      <c r="AE20" s="257">
        <f t="shared" si="11"/>
        <v>0</v>
      </c>
      <c r="AF20" s="1692" t="s">
        <v>695</v>
      </c>
      <c r="AG20" s="254"/>
      <c r="AH20" s="254"/>
      <c r="AI20" s="252"/>
    </row>
    <row r="21" spans="1:35" s="102" customFormat="1" ht="16.2" x14ac:dyDescent="0.3">
      <c r="A21" s="259" t="s">
        <v>29</v>
      </c>
      <c r="B21" s="260">
        <v>0</v>
      </c>
      <c r="C21" s="260">
        <v>0</v>
      </c>
      <c r="D21" s="260">
        <v>0</v>
      </c>
      <c r="E21" s="260">
        <v>0</v>
      </c>
      <c r="F21" s="260" t="e">
        <f t="shared" ref="F21:F23" si="12">E21/B21*100</f>
        <v>#DIV/0!</v>
      </c>
      <c r="G21" s="260" t="e">
        <f t="shared" ref="G21:G23" si="13">E21/C21*100</f>
        <v>#DIV/0!</v>
      </c>
      <c r="H21" s="260">
        <v>0</v>
      </c>
      <c r="I21" s="260">
        <v>0</v>
      </c>
      <c r="J21" s="260">
        <v>0</v>
      </c>
      <c r="K21" s="260">
        <v>0</v>
      </c>
      <c r="L21" s="260">
        <v>0</v>
      </c>
      <c r="M21" s="260">
        <v>0</v>
      </c>
      <c r="N21" s="260">
        <v>0</v>
      </c>
      <c r="O21" s="260">
        <v>0</v>
      </c>
      <c r="P21" s="260">
        <v>0</v>
      </c>
      <c r="Q21" s="260">
        <v>0</v>
      </c>
      <c r="R21" s="260">
        <v>0</v>
      </c>
      <c r="S21" s="260">
        <v>0</v>
      </c>
      <c r="T21" s="260">
        <v>0</v>
      </c>
      <c r="U21" s="260">
        <v>0</v>
      </c>
      <c r="V21" s="260">
        <v>0</v>
      </c>
      <c r="W21" s="260">
        <v>0</v>
      </c>
      <c r="X21" s="260">
        <v>0</v>
      </c>
      <c r="Y21" s="260">
        <v>0</v>
      </c>
      <c r="Z21" s="260">
        <v>0</v>
      </c>
      <c r="AA21" s="260">
        <v>0</v>
      </c>
      <c r="AB21" s="260">
        <v>0</v>
      </c>
      <c r="AC21" s="260">
        <v>0</v>
      </c>
      <c r="AD21" s="260">
        <v>0</v>
      </c>
      <c r="AE21" s="260">
        <v>0</v>
      </c>
      <c r="AF21" s="1693"/>
      <c r="AG21" s="254"/>
      <c r="AH21" s="254"/>
      <c r="AI21" s="252"/>
    </row>
    <row r="22" spans="1:35" s="102" customFormat="1" ht="16.2" x14ac:dyDescent="0.25">
      <c r="A22" s="1095" t="s">
        <v>382</v>
      </c>
      <c r="B22" s="260">
        <f>H22+J22+L22+N22+P22+R22+T22+V22+X22+Z22+AB22+AD22</f>
        <v>0</v>
      </c>
      <c r="C22" s="260">
        <v>0</v>
      </c>
      <c r="D22" s="260">
        <v>0</v>
      </c>
      <c r="E22" s="260">
        <v>0</v>
      </c>
      <c r="F22" s="260" t="e">
        <f t="shared" si="12"/>
        <v>#DIV/0!</v>
      </c>
      <c r="G22" s="260" t="e">
        <f t="shared" si="13"/>
        <v>#DIV/0!</v>
      </c>
      <c r="H22" s="260">
        <v>0</v>
      </c>
      <c r="I22" s="260">
        <v>0</v>
      </c>
      <c r="J22" s="260">
        <v>0</v>
      </c>
      <c r="K22" s="260">
        <v>0</v>
      </c>
      <c r="L22" s="260">
        <v>0</v>
      </c>
      <c r="M22" s="260">
        <v>0</v>
      </c>
      <c r="N22" s="260">
        <v>0</v>
      </c>
      <c r="O22" s="260">
        <v>0</v>
      </c>
      <c r="P22" s="260">
        <v>0</v>
      </c>
      <c r="Q22" s="260">
        <v>0</v>
      </c>
      <c r="R22" s="260">
        <v>0</v>
      </c>
      <c r="S22" s="260">
        <v>0</v>
      </c>
      <c r="T22" s="260">
        <v>0</v>
      </c>
      <c r="U22" s="260">
        <v>0</v>
      </c>
      <c r="V22" s="260">
        <v>0</v>
      </c>
      <c r="W22" s="260">
        <v>0</v>
      </c>
      <c r="X22" s="260">
        <v>0</v>
      </c>
      <c r="Y22" s="260">
        <v>0</v>
      </c>
      <c r="Z22" s="260">
        <v>0</v>
      </c>
      <c r="AA22" s="260">
        <v>0</v>
      </c>
      <c r="AB22" s="260">
        <v>0</v>
      </c>
      <c r="AC22" s="260">
        <v>0</v>
      </c>
      <c r="AD22" s="261">
        <v>0</v>
      </c>
      <c r="AE22" s="261">
        <v>0</v>
      </c>
      <c r="AF22" s="1693"/>
      <c r="AG22" s="254"/>
      <c r="AH22" s="254"/>
      <c r="AI22" s="252"/>
    </row>
    <row r="23" spans="1:35" s="102" customFormat="1" ht="16.2" x14ac:dyDescent="0.3">
      <c r="A23" s="259" t="s">
        <v>28</v>
      </c>
      <c r="B23" s="260">
        <f>H23+J23+L23+N23+P23+R23+T23+V23+X23+Z23+AB23+AD23</f>
        <v>233.4</v>
      </c>
      <c r="C23" s="260">
        <f>H23+J23+L23+N23</f>
        <v>0</v>
      </c>
      <c r="D23" s="260">
        <f>E23</f>
        <v>0</v>
      </c>
      <c r="E23" s="260">
        <f>I23+K23+M23+O23</f>
        <v>0</v>
      </c>
      <c r="F23" s="260">
        <f t="shared" si="12"/>
        <v>0</v>
      </c>
      <c r="G23" s="260" t="e">
        <f t="shared" si="13"/>
        <v>#DIV/0!</v>
      </c>
      <c r="H23" s="260">
        <v>0</v>
      </c>
      <c r="I23" s="260">
        <v>0</v>
      </c>
      <c r="J23" s="260">
        <v>0</v>
      </c>
      <c r="K23" s="260">
        <v>0</v>
      </c>
      <c r="L23" s="260">
        <v>0</v>
      </c>
      <c r="M23" s="260">
        <v>0</v>
      </c>
      <c r="N23" s="260">
        <v>0</v>
      </c>
      <c r="O23" s="260">
        <v>0</v>
      </c>
      <c r="P23" s="260">
        <v>0</v>
      </c>
      <c r="Q23" s="260">
        <v>0</v>
      </c>
      <c r="R23" s="260">
        <v>0</v>
      </c>
      <c r="S23" s="260">
        <v>0</v>
      </c>
      <c r="T23" s="260">
        <v>0</v>
      </c>
      <c r="U23" s="260">
        <v>0</v>
      </c>
      <c r="V23" s="260">
        <v>0</v>
      </c>
      <c r="W23" s="260">
        <v>0</v>
      </c>
      <c r="X23" s="260">
        <v>0</v>
      </c>
      <c r="Y23" s="260">
        <v>0</v>
      </c>
      <c r="Z23" s="260">
        <v>0</v>
      </c>
      <c r="AA23" s="260">
        <v>0</v>
      </c>
      <c r="AB23" s="260">
        <v>0</v>
      </c>
      <c r="AC23" s="260">
        <v>0</v>
      </c>
      <c r="AD23" s="261">
        <v>233.4</v>
      </c>
      <c r="AE23" s="261">
        <v>0</v>
      </c>
      <c r="AF23" s="1693"/>
      <c r="AG23" s="254"/>
      <c r="AH23" s="254"/>
      <c r="AI23" s="252"/>
    </row>
    <row r="24" spans="1:35" s="102" customFormat="1" ht="66.75" customHeight="1" x14ac:dyDescent="0.3">
      <c r="A24" s="259" t="s">
        <v>30</v>
      </c>
      <c r="B24" s="260">
        <f>H24+J24+L24+N24+P24+R24+T24+V24+X24+Z24+AB24+AD24</f>
        <v>6000</v>
      </c>
      <c r="C24" s="260">
        <f>H24+J24+L24+N24</f>
        <v>800</v>
      </c>
      <c r="D24" s="260">
        <f>I24+K24+M24+O24+Q24</f>
        <v>800</v>
      </c>
      <c r="E24" s="260">
        <f>J24+L24+N24+P24+R24</f>
        <v>800</v>
      </c>
      <c r="F24" s="260">
        <f>E24/B24*100</f>
        <v>13.333333333333334</v>
      </c>
      <c r="G24" s="260">
        <f>E24/C24*100</f>
        <v>100</v>
      </c>
      <c r="H24" s="260">
        <v>0</v>
      </c>
      <c r="I24" s="260">
        <v>0</v>
      </c>
      <c r="J24" s="260">
        <v>0</v>
      </c>
      <c r="K24" s="260">
        <v>0</v>
      </c>
      <c r="L24" s="260">
        <v>0</v>
      </c>
      <c r="M24" s="260">
        <v>0</v>
      </c>
      <c r="N24" s="260">
        <v>800</v>
      </c>
      <c r="O24" s="260">
        <v>800</v>
      </c>
      <c r="P24" s="260">
        <v>0</v>
      </c>
      <c r="Q24" s="260">
        <v>0</v>
      </c>
      <c r="R24" s="260">
        <v>0</v>
      </c>
      <c r="S24" s="260">
        <v>0</v>
      </c>
      <c r="T24" s="260">
        <v>0</v>
      </c>
      <c r="U24" s="260">
        <v>0</v>
      </c>
      <c r="V24" s="260">
        <v>0</v>
      </c>
      <c r="W24" s="260">
        <v>0</v>
      </c>
      <c r="X24" s="260">
        <v>0</v>
      </c>
      <c r="Y24" s="260">
        <v>0</v>
      </c>
      <c r="Z24" s="260">
        <v>0</v>
      </c>
      <c r="AA24" s="260">
        <v>0</v>
      </c>
      <c r="AB24" s="260">
        <v>0</v>
      </c>
      <c r="AC24" s="260">
        <v>0</v>
      </c>
      <c r="AD24" s="261">
        <v>5200</v>
      </c>
      <c r="AE24" s="261">
        <v>0</v>
      </c>
      <c r="AF24" s="1694"/>
      <c r="AG24" s="254"/>
      <c r="AH24" s="254"/>
      <c r="AI24" s="252"/>
    </row>
    <row r="25" spans="1:35" s="1113" customFormat="1" ht="66" customHeight="1" x14ac:dyDescent="0.3">
      <c r="A25" s="1111" t="s">
        <v>235</v>
      </c>
      <c r="B25" s="1112"/>
      <c r="C25" s="1112"/>
      <c r="D25" s="1112"/>
      <c r="E25" s="1112"/>
      <c r="F25" s="1112"/>
      <c r="G25" s="1112"/>
      <c r="H25" s="1112"/>
      <c r="I25" s="1112"/>
      <c r="J25" s="1112"/>
      <c r="K25" s="1112"/>
      <c r="L25" s="1112"/>
      <c r="M25" s="1112"/>
      <c r="N25" s="1112"/>
      <c r="O25" s="1112"/>
      <c r="P25" s="1112"/>
      <c r="Q25" s="1112"/>
      <c r="R25" s="1112"/>
      <c r="S25" s="1112"/>
      <c r="T25" s="1112"/>
      <c r="U25" s="1112"/>
      <c r="V25" s="1112"/>
      <c r="W25" s="1112"/>
      <c r="X25" s="1112"/>
      <c r="Y25" s="1112"/>
      <c r="Z25" s="1112"/>
      <c r="AA25" s="1112"/>
      <c r="AB25" s="1112"/>
      <c r="AC25" s="1112"/>
      <c r="AD25" s="1112"/>
      <c r="AE25" s="1112"/>
      <c r="AF25" s="1112"/>
      <c r="AG25" s="1112"/>
      <c r="AH25" s="1112"/>
      <c r="AI25" s="1112"/>
    </row>
    <row r="26" spans="1:35" s="262" customFormat="1" ht="16.2" x14ac:dyDescent="0.3">
      <c r="A26" s="258" t="s">
        <v>26</v>
      </c>
      <c r="B26" s="1202">
        <f>B27+B28+B29</f>
        <v>47732.9</v>
      </c>
      <c r="C26" s="256">
        <f t="shared" ref="C26:E26" si="14">C27+C28+C29</f>
        <v>16293.2</v>
      </c>
      <c r="D26" s="256">
        <f t="shared" si="14"/>
        <v>16293.2</v>
      </c>
      <c r="E26" s="256">
        <f t="shared" si="14"/>
        <v>16833.41</v>
      </c>
      <c r="F26" s="256">
        <f>E26/B26*100</f>
        <v>35.26584389383423</v>
      </c>
      <c r="G26" s="256">
        <f>E26/C26*100</f>
        <v>103.31555495544154</v>
      </c>
      <c r="H26" s="257">
        <f>H28+H29</f>
        <v>0</v>
      </c>
      <c r="I26" s="257">
        <f>I28+I29</f>
        <v>0</v>
      </c>
      <c r="J26" s="257">
        <f t="shared" ref="J26:AE26" si="15">J28+J29</f>
        <v>0</v>
      </c>
      <c r="K26" s="257">
        <f t="shared" si="15"/>
        <v>0</v>
      </c>
      <c r="L26" s="257">
        <f t="shared" si="15"/>
        <v>2163.1799999999998</v>
      </c>
      <c r="M26" s="257">
        <f t="shared" si="15"/>
        <v>194.69</v>
      </c>
      <c r="N26" s="257">
        <f t="shared" si="15"/>
        <v>0</v>
      </c>
      <c r="O26" s="257">
        <f t="shared" si="15"/>
        <v>1968.49</v>
      </c>
      <c r="P26" s="257">
        <f t="shared" si="15"/>
        <v>39</v>
      </c>
      <c r="Q26" s="257">
        <f t="shared" si="15"/>
        <v>39</v>
      </c>
      <c r="R26" s="257">
        <f t="shared" si="15"/>
        <v>0</v>
      </c>
      <c r="S26" s="257">
        <f t="shared" si="15"/>
        <v>0</v>
      </c>
      <c r="T26" s="257">
        <f t="shared" si="15"/>
        <v>0</v>
      </c>
      <c r="U26" s="257">
        <f t="shared" si="15"/>
        <v>0</v>
      </c>
      <c r="V26" s="257">
        <f>V28+V29</f>
        <v>14091.02</v>
      </c>
      <c r="W26" s="257">
        <f t="shared" si="15"/>
        <v>14091.02</v>
      </c>
      <c r="X26" s="257">
        <f t="shared" si="15"/>
        <v>29366.17</v>
      </c>
      <c r="Y26" s="257">
        <f t="shared" si="15"/>
        <v>29366.12</v>
      </c>
      <c r="Z26" s="257">
        <f t="shared" si="15"/>
        <v>0</v>
      </c>
      <c r="AA26" s="257">
        <f t="shared" si="15"/>
        <v>0</v>
      </c>
      <c r="AB26" s="257">
        <f t="shared" si="15"/>
        <v>0</v>
      </c>
      <c r="AC26" s="257">
        <f t="shared" si="15"/>
        <v>0</v>
      </c>
      <c r="AD26" s="257">
        <f t="shared" si="15"/>
        <v>0.03</v>
      </c>
      <c r="AE26" s="257">
        <f t="shared" si="15"/>
        <v>0</v>
      </c>
      <c r="AF26" s="1695"/>
      <c r="AG26" s="239"/>
      <c r="AH26" s="239"/>
      <c r="AI26" s="253"/>
    </row>
    <row r="27" spans="1:35" s="262" customFormat="1" ht="16.2" x14ac:dyDescent="0.3">
      <c r="A27" s="259" t="s">
        <v>29</v>
      </c>
      <c r="B27" s="1203">
        <v>0</v>
      </c>
      <c r="C27" s="260">
        <v>0</v>
      </c>
      <c r="D27" s="260">
        <v>0</v>
      </c>
      <c r="E27" s="260">
        <v>0</v>
      </c>
      <c r="F27" s="256" t="e">
        <f>E27/B27*100</f>
        <v>#DIV/0!</v>
      </c>
      <c r="G27" s="256" t="e">
        <f>E27/C27*100</f>
        <v>#DIV/0!</v>
      </c>
      <c r="H27" s="261">
        <f t="shared" ref="H27:AE27" si="16">H33</f>
        <v>0</v>
      </c>
      <c r="I27" s="261">
        <f t="shared" si="16"/>
        <v>0</v>
      </c>
      <c r="J27" s="261">
        <f t="shared" si="16"/>
        <v>0</v>
      </c>
      <c r="K27" s="261">
        <f t="shared" si="16"/>
        <v>0</v>
      </c>
      <c r="L27" s="261">
        <f t="shared" si="16"/>
        <v>0</v>
      </c>
      <c r="M27" s="261">
        <f t="shared" si="16"/>
        <v>0</v>
      </c>
      <c r="N27" s="261">
        <f t="shared" si="16"/>
        <v>0</v>
      </c>
      <c r="O27" s="261">
        <f t="shared" si="16"/>
        <v>0</v>
      </c>
      <c r="P27" s="261">
        <f t="shared" si="16"/>
        <v>0</v>
      </c>
      <c r="Q27" s="261">
        <f t="shared" si="16"/>
        <v>0</v>
      </c>
      <c r="R27" s="260">
        <f t="shared" si="16"/>
        <v>0</v>
      </c>
      <c r="S27" s="260">
        <f t="shared" si="16"/>
        <v>0</v>
      </c>
      <c r="T27" s="260">
        <f t="shared" si="16"/>
        <v>0</v>
      </c>
      <c r="U27" s="260">
        <f t="shared" si="16"/>
        <v>0</v>
      </c>
      <c r="V27" s="260">
        <f t="shared" si="16"/>
        <v>0</v>
      </c>
      <c r="W27" s="260">
        <f t="shared" si="16"/>
        <v>0</v>
      </c>
      <c r="X27" s="260">
        <f t="shared" si="16"/>
        <v>0</v>
      </c>
      <c r="Y27" s="260">
        <f t="shared" si="16"/>
        <v>0</v>
      </c>
      <c r="Z27" s="261">
        <f t="shared" si="16"/>
        <v>0</v>
      </c>
      <c r="AA27" s="261">
        <f t="shared" si="16"/>
        <v>0</v>
      </c>
      <c r="AB27" s="261">
        <f t="shared" si="16"/>
        <v>0</v>
      </c>
      <c r="AC27" s="261">
        <f t="shared" si="16"/>
        <v>0</v>
      </c>
      <c r="AD27" s="261">
        <f t="shared" si="16"/>
        <v>0</v>
      </c>
      <c r="AE27" s="261">
        <f t="shared" si="16"/>
        <v>0</v>
      </c>
      <c r="AF27" s="1696"/>
      <c r="AG27" s="239"/>
      <c r="AH27" s="239"/>
      <c r="AI27" s="253"/>
    </row>
    <row r="28" spans="1:35" s="262" customFormat="1" ht="16.2" x14ac:dyDescent="0.25">
      <c r="A28" s="1095" t="s">
        <v>382</v>
      </c>
      <c r="B28" s="1203">
        <f>B34</f>
        <v>41454.1</v>
      </c>
      <c r="C28" s="260">
        <f t="shared" ref="C28:E28" si="17">C34</f>
        <v>14791.32</v>
      </c>
      <c r="D28" s="260">
        <f>D34+D40</f>
        <v>14791.32</v>
      </c>
      <c r="E28" s="260">
        <f t="shared" si="17"/>
        <v>12822.83</v>
      </c>
      <c r="F28" s="256">
        <f>E28/B28*100</f>
        <v>30.932597740633618</v>
      </c>
      <c r="G28" s="256">
        <f>E28/C28*100</f>
        <v>86.691586687327444</v>
      </c>
      <c r="H28" s="261">
        <f t="shared" ref="H28:AE28" si="18">H34</f>
        <v>0</v>
      </c>
      <c r="I28" s="261">
        <f t="shared" si="18"/>
        <v>0</v>
      </c>
      <c r="J28" s="261">
        <f t="shared" si="18"/>
        <v>0</v>
      </c>
      <c r="K28" s="261">
        <f t="shared" si="18"/>
        <v>0</v>
      </c>
      <c r="L28" s="261">
        <f t="shared" si="18"/>
        <v>1968.49</v>
      </c>
      <c r="M28" s="261">
        <f t="shared" si="18"/>
        <v>0</v>
      </c>
      <c r="N28" s="261">
        <f t="shared" si="18"/>
        <v>0</v>
      </c>
      <c r="O28" s="261">
        <f t="shared" si="18"/>
        <v>1968.49</v>
      </c>
      <c r="P28" s="261">
        <f t="shared" si="18"/>
        <v>0</v>
      </c>
      <c r="Q28" s="261">
        <f t="shared" si="18"/>
        <v>0</v>
      </c>
      <c r="R28" s="261">
        <f t="shared" si="18"/>
        <v>0</v>
      </c>
      <c r="S28" s="261">
        <f t="shared" si="18"/>
        <v>0</v>
      </c>
      <c r="T28" s="261">
        <f t="shared" si="18"/>
        <v>0</v>
      </c>
      <c r="U28" s="261">
        <f t="shared" si="18"/>
        <v>0</v>
      </c>
      <c r="V28" s="261">
        <f t="shared" si="18"/>
        <v>12822.83</v>
      </c>
      <c r="W28" s="261">
        <f t="shared" si="18"/>
        <v>12822.83</v>
      </c>
      <c r="X28" s="261">
        <f t="shared" si="18"/>
        <v>26662.78</v>
      </c>
      <c r="Y28" s="261">
        <f t="shared" si="18"/>
        <v>26662.73</v>
      </c>
      <c r="Z28" s="261">
        <f t="shared" si="18"/>
        <v>0</v>
      </c>
      <c r="AA28" s="261">
        <f t="shared" si="18"/>
        <v>0</v>
      </c>
      <c r="AB28" s="261">
        <f t="shared" si="18"/>
        <v>0</v>
      </c>
      <c r="AC28" s="261">
        <f t="shared" si="18"/>
        <v>0</v>
      </c>
      <c r="AD28" s="261">
        <f t="shared" si="18"/>
        <v>0</v>
      </c>
      <c r="AE28" s="261">
        <f t="shared" si="18"/>
        <v>0</v>
      </c>
      <c r="AF28" s="1696"/>
      <c r="AG28" s="239"/>
      <c r="AH28" s="239"/>
      <c r="AI28" s="253"/>
    </row>
    <row r="29" spans="1:35" s="262" customFormat="1" ht="16.2" x14ac:dyDescent="0.3">
      <c r="A29" s="259" t="s">
        <v>28</v>
      </c>
      <c r="B29" s="1205">
        <f>B35+B41</f>
        <v>6278.8</v>
      </c>
      <c r="C29" s="260">
        <f>C35+C41</f>
        <v>1501.88</v>
      </c>
      <c r="D29" s="260">
        <f t="shared" ref="D29:E29" si="19">D35+D41</f>
        <v>1501.88</v>
      </c>
      <c r="E29" s="260">
        <f t="shared" si="19"/>
        <v>4010.58</v>
      </c>
      <c r="F29" s="256">
        <f>E29/B29*100</f>
        <v>63.87494425686436</v>
      </c>
      <c r="G29" s="256">
        <f>E29/C29*100</f>
        <v>267.03731323407993</v>
      </c>
      <c r="H29" s="261">
        <f t="shared" ref="H29:AE29" si="20">H35</f>
        <v>0</v>
      </c>
      <c r="I29" s="261">
        <f t="shared" si="20"/>
        <v>0</v>
      </c>
      <c r="J29" s="261">
        <f t="shared" si="20"/>
        <v>0</v>
      </c>
      <c r="K29" s="261">
        <f t="shared" si="20"/>
        <v>0</v>
      </c>
      <c r="L29" s="261">
        <f t="shared" si="20"/>
        <v>194.69</v>
      </c>
      <c r="M29" s="261">
        <f t="shared" si="20"/>
        <v>194.69</v>
      </c>
      <c r="N29" s="261">
        <f t="shared" si="20"/>
        <v>0</v>
      </c>
      <c r="O29" s="261">
        <f t="shared" si="20"/>
        <v>0</v>
      </c>
      <c r="P29" s="261">
        <f t="shared" si="20"/>
        <v>39</v>
      </c>
      <c r="Q29" s="261">
        <f t="shared" si="20"/>
        <v>39</v>
      </c>
      <c r="R29" s="261">
        <f t="shared" si="20"/>
        <v>0</v>
      </c>
      <c r="S29" s="261">
        <f t="shared" si="20"/>
        <v>0</v>
      </c>
      <c r="T29" s="261">
        <f t="shared" si="20"/>
        <v>0</v>
      </c>
      <c r="U29" s="261">
        <f t="shared" si="20"/>
        <v>0</v>
      </c>
      <c r="V29" s="261">
        <f t="shared" si="20"/>
        <v>1268.19</v>
      </c>
      <c r="W29" s="261">
        <f t="shared" si="20"/>
        <v>1268.19</v>
      </c>
      <c r="X29" s="261">
        <f t="shared" si="20"/>
        <v>2703.39</v>
      </c>
      <c r="Y29" s="261">
        <f t="shared" si="20"/>
        <v>2703.39</v>
      </c>
      <c r="Z29" s="261">
        <f t="shared" si="20"/>
        <v>0</v>
      </c>
      <c r="AA29" s="261">
        <f t="shared" si="20"/>
        <v>0</v>
      </c>
      <c r="AB29" s="261">
        <f t="shared" si="20"/>
        <v>0</v>
      </c>
      <c r="AC29" s="261">
        <f t="shared" si="20"/>
        <v>0</v>
      </c>
      <c r="AD29" s="261">
        <f t="shared" si="20"/>
        <v>0.03</v>
      </c>
      <c r="AE29" s="261">
        <f t="shared" si="20"/>
        <v>0</v>
      </c>
      <c r="AF29" s="1696"/>
      <c r="AG29" s="239"/>
      <c r="AH29" s="239"/>
      <c r="AI29" s="253"/>
    </row>
    <row r="30" spans="1:35" s="262" customFormat="1" ht="16.2" x14ac:dyDescent="0.3">
      <c r="A30" s="259" t="s">
        <v>94</v>
      </c>
      <c r="B30" s="1204">
        <f>B35</f>
        <v>4205.3</v>
      </c>
      <c r="C30" s="261">
        <f>C36</f>
        <v>4099.8999999999996</v>
      </c>
      <c r="D30" s="261">
        <f>D36+D42</f>
        <v>2636.97</v>
      </c>
      <c r="E30" s="261">
        <f>E36+E42</f>
        <v>2636.97</v>
      </c>
      <c r="F30" s="257">
        <f>E30/B30*100</f>
        <v>62.70587116258055</v>
      </c>
      <c r="G30" s="257">
        <f>E30/C30*100</f>
        <v>64.317910192931535</v>
      </c>
      <c r="H30" s="261">
        <f t="shared" ref="H30:AE30" si="21">H36</f>
        <v>0</v>
      </c>
      <c r="I30" s="261">
        <f t="shared" si="21"/>
        <v>0</v>
      </c>
      <c r="J30" s="261">
        <f t="shared" si="21"/>
        <v>0</v>
      </c>
      <c r="K30" s="261">
        <f t="shared" si="21"/>
        <v>0</v>
      </c>
      <c r="L30" s="261">
        <f t="shared" si="21"/>
        <v>194.69</v>
      </c>
      <c r="M30" s="261">
        <f t="shared" si="21"/>
        <v>0</v>
      </c>
      <c r="N30" s="261">
        <f t="shared" si="21"/>
        <v>0</v>
      </c>
      <c r="O30" s="261">
        <f t="shared" si="21"/>
        <v>0</v>
      </c>
      <c r="P30" s="261">
        <f t="shared" si="21"/>
        <v>0</v>
      </c>
      <c r="Q30" s="261">
        <f t="shared" si="21"/>
        <v>0</v>
      </c>
      <c r="R30" s="261">
        <f t="shared" si="21"/>
        <v>0</v>
      </c>
      <c r="S30" s="261">
        <f t="shared" si="21"/>
        <v>0</v>
      </c>
      <c r="T30" s="261">
        <f t="shared" si="21"/>
        <v>0</v>
      </c>
      <c r="U30" s="261">
        <f t="shared" si="21"/>
        <v>0</v>
      </c>
      <c r="V30" s="261">
        <f t="shared" si="21"/>
        <v>0</v>
      </c>
      <c r="W30" s="261">
        <f t="shared" si="21"/>
        <v>0</v>
      </c>
      <c r="X30" s="261">
        <f t="shared" si="21"/>
        <v>3905.21</v>
      </c>
      <c r="Y30" s="261">
        <f t="shared" si="21"/>
        <v>2636.97</v>
      </c>
      <c r="Z30" s="261">
        <f t="shared" si="21"/>
        <v>0</v>
      </c>
      <c r="AA30" s="261">
        <f t="shared" si="21"/>
        <v>0</v>
      </c>
      <c r="AB30" s="261">
        <f t="shared" si="21"/>
        <v>0</v>
      </c>
      <c r="AC30" s="261">
        <f t="shared" si="21"/>
        <v>0</v>
      </c>
      <c r="AD30" s="261">
        <f t="shared" si="21"/>
        <v>0</v>
      </c>
      <c r="AE30" s="261">
        <f t="shared" si="21"/>
        <v>0</v>
      </c>
      <c r="AF30" s="1697"/>
      <c r="AG30" s="239"/>
      <c r="AH30" s="239"/>
      <c r="AI30" s="253"/>
    </row>
    <row r="31" spans="1:35" s="263" customFormat="1" ht="51.75" customHeight="1" x14ac:dyDescent="0.3">
      <c r="A31" s="258" t="s">
        <v>255</v>
      </c>
      <c r="B31" s="256"/>
      <c r="C31" s="256"/>
      <c r="D31" s="256"/>
      <c r="E31" s="256"/>
      <c r="F31" s="256"/>
      <c r="G31" s="256"/>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1108"/>
      <c r="AG31" s="254"/>
      <c r="AH31" s="254"/>
      <c r="AI31" s="252"/>
    </row>
    <row r="32" spans="1:35" s="264" customFormat="1" ht="17.100000000000001" customHeight="1" x14ac:dyDescent="0.3">
      <c r="A32" s="255" t="s">
        <v>26</v>
      </c>
      <c r="B32" s="256">
        <f>B33+B34+B35</f>
        <v>45659.4</v>
      </c>
      <c r="C32" s="260">
        <f t="shared" ref="C32:D33" si="22">L32</f>
        <v>2163.1799999999998</v>
      </c>
      <c r="D32" s="260">
        <f t="shared" si="22"/>
        <v>194.69</v>
      </c>
      <c r="E32" s="256">
        <f t="shared" ref="E32" si="23">E33+E34+E35</f>
        <v>16833.41</v>
      </c>
      <c r="F32" s="256">
        <f>E32/B32*100</f>
        <v>36.867348234974614</v>
      </c>
      <c r="G32" s="256">
        <f>E32/C32*100</f>
        <v>778.17888478998509</v>
      </c>
      <c r="H32" s="261">
        <v>0</v>
      </c>
      <c r="I32" s="261">
        <v>0</v>
      </c>
      <c r="J32" s="261">
        <v>0</v>
      </c>
      <c r="K32" s="261">
        <v>0</v>
      </c>
      <c r="L32" s="261">
        <f t="shared" ref="L32:Y32" si="24">L33+L34+L35</f>
        <v>2163.1799999999998</v>
      </c>
      <c r="M32" s="261">
        <f t="shared" si="24"/>
        <v>194.69</v>
      </c>
      <c r="N32" s="261">
        <f t="shared" si="24"/>
        <v>0</v>
      </c>
      <c r="O32" s="261">
        <f t="shared" si="24"/>
        <v>1968.49</v>
      </c>
      <c r="P32" s="261">
        <f t="shared" si="24"/>
        <v>39</v>
      </c>
      <c r="Q32" s="261">
        <f t="shared" si="24"/>
        <v>39</v>
      </c>
      <c r="R32" s="261">
        <f t="shared" si="24"/>
        <v>0</v>
      </c>
      <c r="S32" s="261">
        <f t="shared" si="24"/>
        <v>0</v>
      </c>
      <c r="T32" s="261">
        <f t="shared" si="24"/>
        <v>0</v>
      </c>
      <c r="U32" s="261">
        <f t="shared" si="24"/>
        <v>0</v>
      </c>
      <c r="V32" s="261">
        <f t="shared" si="24"/>
        <v>14091.02</v>
      </c>
      <c r="W32" s="261">
        <f t="shared" si="24"/>
        <v>14091.02</v>
      </c>
      <c r="X32" s="261">
        <f t="shared" si="24"/>
        <v>29366.17</v>
      </c>
      <c r="Y32" s="261">
        <f t="shared" si="24"/>
        <v>29366.12</v>
      </c>
      <c r="Z32" s="261">
        <f t="shared" ref="Z32" si="25">Z33+Z34+Z35</f>
        <v>0</v>
      </c>
      <c r="AA32" s="261">
        <f>AA33+AA34+AA35</f>
        <v>0</v>
      </c>
      <c r="AB32" s="261">
        <f>AB33+AB34+AB35</f>
        <v>0</v>
      </c>
      <c r="AC32" s="261">
        <f>AC33+AC34+AC35</f>
        <v>0</v>
      </c>
      <c r="AD32" s="261">
        <f>AD33+AD34+AD35</f>
        <v>0.03</v>
      </c>
      <c r="AE32" s="261">
        <f>AE33+AE34+AE35</f>
        <v>0</v>
      </c>
      <c r="AF32" s="1688" t="s">
        <v>692</v>
      </c>
      <c r="AG32" s="239"/>
      <c r="AH32" s="239"/>
      <c r="AI32" s="253"/>
    </row>
    <row r="33" spans="1:35" s="264" customFormat="1" ht="17.100000000000001" customHeight="1" x14ac:dyDescent="0.3">
      <c r="A33" s="1109" t="s">
        <v>29</v>
      </c>
      <c r="B33" s="260">
        <v>0</v>
      </c>
      <c r="C33" s="260">
        <f t="shared" si="22"/>
        <v>0</v>
      </c>
      <c r="D33" s="260">
        <f t="shared" si="22"/>
        <v>0</v>
      </c>
      <c r="E33" s="260">
        <v>0</v>
      </c>
      <c r="F33" s="256" t="e">
        <f>E33/B33*100</f>
        <v>#DIV/0!</v>
      </c>
      <c r="G33" s="256" t="e">
        <f>E33/C33*100</f>
        <v>#DIV/0!</v>
      </c>
      <c r="H33" s="1392">
        <v>0</v>
      </c>
      <c r="I33" s="1392">
        <v>0</v>
      </c>
      <c r="J33" s="1392">
        <v>0</v>
      </c>
      <c r="K33" s="1392">
        <v>0</v>
      </c>
      <c r="L33" s="1392">
        <v>0</v>
      </c>
      <c r="M33" s="1392"/>
      <c r="N33" s="1392"/>
      <c r="O33" s="1392"/>
      <c r="P33" s="1392"/>
      <c r="Q33" s="1392"/>
      <c r="R33" s="1392"/>
      <c r="S33" s="1392"/>
      <c r="T33" s="1392">
        <v>0</v>
      </c>
      <c r="U33" s="1392">
        <v>0</v>
      </c>
      <c r="V33" s="1392">
        <v>0</v>
      </c>
      <c r="W33" s="1392">
        <v>0</v>
      </c>
      <c r="X33" s="1392">
        <v>0</v>
      </c>
      <c r="Y33" s="1392">
        <v>0</v>
      </c>
      <c r="Z33" s="1392">
        <f>Z34+Z35+Z36</f>
        <v>0</v>
      </c>
      <c r="AA33" s="1392">
        <v>0</v>
      </c>
      <c r="AB33" s="1392">
        <v>0</v>
      </c>
      <c r="AC33" s="1392">
        <v>0</v>
      </c>
      <c r="AD33" s="1392">
        <v>0</v>
      </c>
      <c r="AE33" s="1392">
        <v>0</v>
      </c>
      <c r="AF33" s="1688"/>
      <c r="AG33" s="239"/>
      <c r="AH33" s="239"/>
      <c r="AI33" s="253"/>
    </row>
    <row r="34" spans="1:35" s="264" customFormat="1" ht="17.100000000000001" customHeight="1" x14ac:dyDescent="0.3">
      <c r="A34" s="1110" t="s">
        <v>382</v>
      </c>
      <c r="B34" s="260">
        <f>H34+J34+L34+N34+P34+R34+T34+V34+X34+Z34+AB34+AD34</f>
        <v>41454.1</v>
      </c>
      <c r="C34" s="260">
        <f>L34+N34+P34+R34+T34+V34</f>
        <v>14791.32</v>
      </c>
      <c r="D34" s="260">
        <f>M34+O34+Q34+S34+U34+W34</f>
        <v>14791.32</v>
      </c>
      <c r="E34" s="260">
        <f>N34+P34+R34+T34+V34</f>
        <v>12822.83</v>
      </c>
      <c r="F34" s="256">
        <f>E34/B34*100</f>
        <v>30.932597740633618</v>
      </c>
      <c r="G34" s="256">
        <f>E34/C34*100</f>
        <v>86.691586687327444</v>
      </c>
      <c r="H34" s="1392">
        <v>0</v>
      </c>
      <c r="I34" s="1392">
        <v>0</v>
      </c>
      <c r="J34" s="1392">
        <v>0</v>
      </c>
      <c r="K34" s="1392">
        <v>0</v>
      </c>
      <c r="L34" s="1392">
        <v>1968.49</v>
      </c>
      <c r="M34" s="1392">
        <v>0</v>
      </c>
      <c r="N34" s="1392">
        <v>0</v>
      </c>
      <c r="O34" s="1392">
        <v>1968.49</v>
      </c>
      <c r="P34" s="1392">
        <v>0</v>
      </c>
      <c r="Q34" s="1392">
        <v>0</v>
      </c>
      <c r="R34" s="1392">
        <v>0</v>
      </c>
      <c r="S34" s="1392">
        <v>0</v>
      </c>
      <c r="T34" s="1392">
        <v>0</v>
      </c>
      <c r="U34" s="1392">
        <v>0</v>
      </c>
      <c r="V34" s="1392">
        <v>12822.83</v>
      </c>
      <c r="W34" s="1392">
        <v>12822.83</v>
      </c>
      <c r="X34" s="1392">
        <v>26662.78</v>
      </c>
      <c r="Y34" s="1392">
        <v>26662.73</v>
      </c>
      <c r="Z34" s="1392">
        <f>Z35+Z36+Z37</f>
        <v>0</v>
      </c>
      <c r="AA34" s="1392">
        <v>0</v>
      </c>
      <c r="AB34" s="1392">
        <v>0</v>
      </c>
      <c r="AC34" s="1392">
        <v>0</v>
      </c>
      <c r="AD34" s="1392">
        <v>0</v>
      </c>
      <c r="AE34" s="1392">
        <v>0</v>
      </c>
      <c r="AF34" s="1688"/>
      <c r="AG34" s="239"/>
      <c r="AH34" s="239"/>
      <c r="AI34" s="253"/>
    </row>
    <row r="35" spans="1:35" s="264" customFormat="1" ht="17.100000000000001" customHeight="1" x14ac:dyDescent="0.3">
      <c r="A35" s="1109" t="s">
        <v>28</v>
      </c>
      <c r="B35" s="260">
        <f>H35+J35+L35+N35+P35+R35+T35+V35+X35+Z35+AB35+AD35</f>
        <v>4205.3</v>
      </c>
      <c r="C35" s="260">
        <f>L35+N35+P35+R35+T35+V35</f>
        <v>1501.88</v>
      </c>
      <c r="D35" s="260">
        <f>M35+O35+Q35+S35+U35+W35</f>
        <v>1501.88</v>
      </c>
      <c r="E35" s="260">
        <f>N35+P35+R35+T35+V35+X35</f>
        <v>4010.58</v>
      </c>
      <c r="F35" s="256">
        <f t="shared" ref="F35" si="26">E35/B35*100</f>
        <v>95.369652581266493</v>
      </c>
      <c r="G35" s="256">
        <f t="shared" ref="G35:G36" si="27">E35/C35*100</f>
        <v>267.03731323407993</v>
      </c>
      <c r="H35" s="1392">
        <v>0</v>
      </c>
      <c r="I35" s="1392">
        <v>0</v>
      </c>
      <c r="J35" s="1392">
        <v>0</v>
      </c>
      <c r="K35" s="1392">
        <v>0</v>
      </c>
      <c r="L35" s="1392">
        <v>194.69</v>
      </c>
      <c r="M35" s="1392">
        <v>194.69</v>
      </c>
      <c r="N35" s="1392">
        <v>0</v>
      </c>
      <c r="O35" s="1392">
        <v>0</v>
      </c>
      <c r="P35" s="1392">
        <v>39</v>
      </c>
      <c r="Q35" s="1392">
        <v>39</v>
      </c>
      <c r="R35" s="1392">
        <v>0</v>
      </c>
      <c r="S35" s="1392">
        <v>0</v>
      </c>
      <c r="T35" s="1392">
        <v>0</v>
      </c>
      <c r="U35" s="1392">
        <v>0</v>
      </c>
      <c r="V35" s="1392">
        <v>1268.19</v>
      </c>
      <c r="W35" s="1392">
        <v>1268.19</v>
      </c>
      <c r="X35" s="1392">
        <v>2703.39</v>
      </c>
      <c r="Y35" s="1392">
        <v>2703.39</v>
      </c>
      <c r="Z35" s="1392">
        <f>Z36+Z37+Z38</f>
        <v>0</v>
      </c>
      <c r="AA35" s="1392">
        <v>0</v>
      </c>
      <c r="AB35" s="1392">
        <v>0</v>
      </c>
      <c r="AC35" s="1392">
        <v>0</v>
      </c>
      <c r="AD35" s="1392">
        <v>0.03</v>
      </c>
      <c r="AE35" s="1392">
        <v>0</v>
      </c>
      <c r="AF35" s="1688"/>
      <c r="AG35" s="239"/>
      <c r="AH35" s="239"/>
      <c r="AI35" s="253"/>
    </row>
    <row r="36" spans="1:35" s="264" customFormat="1" ht="184.5" customHeight="1" x14ac:dyDescent="0.3">
      <c r="A36" s="1109" t="s">
        <v>94</v>
      </c>
      <c r="B36" s="260">
        <f t="shared" ref="B36" si="28">H36+J36+L36+N36+P36+R36+T36+V36+X36+Z36+AB36+AD36</f>
        <v>4099.8999999999996</v>
      </c>
      <c r="C36" s="261">
        <f>H36+J36+L36+N36+P36+R36+T36+V36+X36+Z36</f>
        <v>4099.8999999999996</v>
      </c>
      <c r="D36" s="261">
        <f>E36</f>
        <v>2636.97</v>
      </c>
      <c r="E36" s="261">
        <f>M36+O36+Q36+S36+U36+W36+Y36</f>
        <v>2636.97</v>
      </c>
      <c r="F36" s="261">
        <v>0</v>
      </c>
      <c r="G36" s="257">
        <f t="shared" si="27"/>
        <v>64.317910192931535</v>
      </c>
      <c r="H36" s="1392">
        <v>0</v>
      </c>
      <c r="I36" s="1392">
        <v>0</v>
      </c>
      <c r="J36" s="1392">
        <v>0</v>
      </c>
      <c r="K36" s="1392">
        <v>0</v>
      </c>
      <c r="L36" s="261">
        <f>L35</f>
        <v>194.69</v>
      </c>
      <c r="M36" s="261">
        <v>0</v>
      </c>
      <c r="N36" s="1393">
        <v>0</v>
      </c>
      <c r="O36" s="1392">
        <v>0</v>
      </c>
      <c r="P36" s="1392">
        <v>0</v>
      </c>
      <c r="Q36" s="1392">
        <v>0</v>
      </c>
      <c r="R36" s="1392">
        <v>0</v>
      </c>
      <c r="S36" s="1392">
        <v>0</v>
      </c>
      <c r="T36" s="1392">
        <v>0</v>
      </c>
      <c r="U36" s="1392">
        <v>0</v>
      </c>
      <c r="V36" s="1392">
        <v>0</v>
      </c>
      <c r="W36" s="1392">
        <v>0</v>
      </c>
      <c r="X36" s="1392">
        <v>3905.21</v>
      </c>
      <c r="Y36" s="1392">
        <v>2636.97</v>
      </c>
      <c r="Z36" s="1392">
        <f>Z37+Z38+Z39</f>
        <v>0</v>
      </c>
      <c r="AA36" s="1392">
        <v>0</v>
      </c>
      <c r="AB36" s="1392">
        <v>0</v>
      </c>
      <c r="AC36" s="1392">
        <v>0</v>
      </c>
      <c r="AD36" s="1392">
        <v>0</v>
      </c>
      <c r="AE36" s="1392">
        <v>0</v>
      </c>
      <c r="AF36" s="1689"/>
      <c r="AG36" s="239"/>
      <c r="AH36" s="239"/>
      <c r="AI36" s="253"/>
    </row>
    <row r="37" spans="1:35" s="102" customFormat="1" ht="34.5" customHeight="1" x14ac:dyDescent="0.3">
      <c r="A37" s="258" t="s">
        <v>254</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97"/>
      <c r="AG37" s="254"/>
      <c r="AH37" s="254"/>
      <c r="AI37" s="252"/>
    </row>
    <row r="38" spans="1:35" s="264" customFormat="1" ht="15" customHeight="1" x14ac:dyDescent="0.3">
      <c r="A38" s="258" t="s">
        <v>26</v>
      </c>
      <c r="B38" s="1206">
        <f>B39+B40+B41</f>
        <v>2073.5</v>
      </c>
      <c r="C38" s="256">
        <f t="shared" ref="C38:E38" si="29">C39+C40+C41</f>
        <v>0</v>
      </c>
      <c r="D38" s="256">
        <f t="shared" si="29"/>
        <v>0</v>
      </c>
      <c r="E38" s="256">
        <f t="shared" si="29"/>
        <v>0</v>
      </c>
      <c r="F38" s="256">
        <f>E38/B38*100</f>
        <v>0</v>
      </c>
      <c r="G38" s="256" t="e">
        <f>E38/C38*100</f>
        <v>#DIV/0!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f>AD41+AD40</f>
        <v>2073.5</v>
      </c>
      <c r="AE38" s="257">
        <v>0</v>
      </c>
      <c r="AF38" s="1691" t="s">
        <v>691</v>
      </c>
      <c r="AG38" s="239"/>
      <c r="AH38" s="239"/>
      <c r="AI38" s="253"/>
    </row>
    <row r="39" spans="1:35" s="264" customFormat="1" ht="16.2" x14ac:dyDescent="0.3">
      <c r="A39" s="259" t="s">
        <v>29</v>
      </c>
      <c r="B39" s="1205">
        <v>0</v>
      </c>
      <c r="C39" s="260">
        <f>H39</f>
        <v>0</v>
      </c>
      <c r="D39" s="260">
        <v>0</v>
      </c>
      <c r="E39" s="260">
        <v>0</v>
      </c>
      <c r="F39" s="256" t="e">
        <f>E39/B39*100</f>
        <v>#DIV/0!</v>
      </c>
      <c r="G39" s="256" t="e">
        <f>E39/C39*100</f>
        <v>#DIV/0!</v>
      </c>
      <c r="H39" s="261">
        <v>0</v>
      </c>
      <c r="I39" s="261">
        <v>0</v>
      </c>
      <c r="J39" s="261">
        <v>0</v>
      </c>
      <c r="K39" s="261">
        <v>0</v>
      </c>
      <c r="L39" s="261">
        <v>0</v>
      </c>
      <c r="M39" s="261">
        <v>0</v>
      </c>
      <c r="N39" s="261">
        <v>0</v>
      </c>
      <c r="O39" s="261">
        <v>0</v>
      </c>
      <c r="P39" s="261">
        <v>0</v>
      </c>
      <c r="Q39" s="261">
        <v>0</v>
      </c>
      <c r="R39" s="260">
        <v>0</v>
      </c>
      <c r="S39" s="260">
        <v>0</v>
      </c>
      <c r="T39" s="260">
        <v>0</v>
      </c>
      <c r="U39" s="260">
        <v>0</v>
      </c>
      <c r="V39" s="260">
        <v>0</v>
      </c>
      <c r="W39" s="260">
        <v>0</v>
      </c>
      <c r="X39" s="260">
        <v>0</v>
      </c>
      <c r="Y39" s="260">
        <v>0</v>
      </c>
      <c r="Z39" s="261">
        <v>0</v>
      </c>
      <c r="AA39" s="261">
        <v>0</v>
      </c>
      <c r="AB39" s="261">
        <v>0</v>
      </c>
      <c r="AC39" s="261">
        <v>0</v>
      </c>
      <c r="AD39" s="261">
        <v>0</v>
      </c>
      <c r="AE39" s="261">
        <v>0</v>
      </c>
      <c r="AF39" s="1688"/>
      <c r="AG39" s="239"/>
      <c r="AH39" s="239"/>
      <c r="AI39" s="253"/>
    </row>
    <row r="40" spans="1:35" s="264" customFormat="1" ht="16.2" x14ac:dyDescent="0.3">
      <c r="A40" s="259" t="s">
        <v>27</v>
      </c>
      <c r="B40" s="1205">
        <f>H40+J40+L40+N40+P40+R40+T40+V40+X40+Z40+AB40+AD40</f>
        <v>0</v>
      </c>
      <c r="C40" s="260">
        <f>H40</f>
        <v>0</v>
      </c>
      <c r="D40" s="260">
        <v>0</v>
      </c>
      <c r="E40" s="260">
        <v>0</v>
      </c>
      <c r="F40" s="256" t="e">
        <f>E40/B40*100</f>
        <v>#DIV/0!</v>
      </c>
      <c r="G40" s="256" t="e">
        <f>E40/C40*100</f>
        <v>#DIV/0!</v>
      </c>
      <c r="H40" s="261">
        <v>0</v>
      </c>
      <c r="I40" s="261">
        <v>0</v>
      </c>
      <c r="J40" s="261">
        <v>0</v>
      </c>
      <c r="K40" s="261">
        <v>0</v>
      </c>
      <c r="L40" s="261">
        <v>0</v>
      </c>
      <c r="M40" s="261">
        <v>0</v>
      </c>
      <c r="N40" s="261">
        <v>0</v>
      </c>
      <c r="O40" s="261">
        <v>0</v>
      </c>
      <c r="P40" s="261">
        <v>0</v>
      </c>
      <c r="Q40" s="261">
        <v>0</v>
      </c>
      <c r="R40" s="260">
        <v>0</v>
      </c>
      <c r="S40" s="260">
        <v>0</v>
      </c>
      <c r="T40" s="260">
        <v>0</v>
      </c>
      <c r="U40" s="260">
        <v>0</v>
      </c>
      <c r="V40" s="260">
        <v>0</v>
      </c>
      <c r="W40" s="260">
        <v>0</v>
      </c>
      <c r="X40" s="260">
        <v>0</v>
      </c>
      <c r="Y40" s="260">
        <v>0</v>
      </c>
      <c r="Z40" s="261">
        <v>0</v>
      </c>
      <c r="AA40" s="261">
        <v>0</v>
      </c>
      <c r="AB40" s="261">
        <v>0</v>
      </c>
      <c r="AC40" s="261">
        <v>0</v>
      </c>
      <c r="AD40" s="261">
        <v>0</v>
      </c>
      <c r="AE40" s="261">
        <v>0</v>
      </c>
      <c r="AF40" s="1688"/>
      <c r="AG40" s="239"/>
      <c r="AH40" s="239"/>
      <c r="AI40" s="253"/>
    </row>
    <row r="41" spans="1:35" s="264" customFormat="1" ht="16.2" x14ac:dyDescent="0.3">
      <c r="A41" s="259" t="s">
        <v>28</v>
      </c>
      <c r="B41" s="1205">
        <f>H41+J41+L41+N41+P41+R41+T41+V41+X41+Z41+AB41+AD41</f>
        <v>2073.5</v>
      </c>
      <c r="C41" s="260">
        <f>H41</f>
        <v>0</v>
      </c>
      <c r="D41" s="260">
        <v>0</v>
      </c>
      <c r="E41" s="260">
        <v>0</v>
      </c>
      <c r="F41" s="256">
        <f>E41/B41*100</f>
        <v>0</v>
      </c>
      <c r="G41" s="256" t="e">
        <f>E41/C41*100</f>
        <v>#DIV/0!</v>
      </c>
      <c r="H41" s="261">
        <v>0</v>
      </c>
      <c r="I41" s="261">
        <v>0</v>
      </c>
      <c r="J41" s="261">
        <v>0</v>
      </c>
      <c r="K41" s="261">
        <v>0</v>
      </c>
      <c r="L41" s="261">
        <v>0</v>
      </c>
      <c r="M41" s="261">
        <v>0</v>
      </c>
      <c r="N41" s="261">
        <v>0</v>
      </c>
      <c r="O41" s="261">
        <v>0</v>
      </c>
      <c r="P41" s="261">
        <v>0</v>
      </c>
      <c r="Q41" s="261">
        <v>0</v>
      </c>
      <c r="R41" s="260">
        <v>0</v>
      </c>
      <c r="S41" s="260">
        <v>0</v>
      </c>
      <c r="T41" s="260">
        <v>0</v>
      </c>
      <c r="U41" s="260">
        <v>0</v>
      </c>
      <c r="V41" s="260">
        <v>0</v>
      </c>
      <c r="W41" s="260">
        <v>0</v>
      </c>
      <c r="X41" s="260">
        <v>0</v>
      </c>
      <c r="Y41" s="260">
        <v>0</v>
      </c>
      <c r="Z41" s="261">
        <v>0</v>
      </c>
      <c r="AA41" s="261">
        <v>0</v>
      </c>
      <c r="AB41" s="261">
        <v>0</v>
      </c>
      <c r="AC41" s="261">
        <v>0</v>
      </c>
      <c r="AD41" s="261">
        <v>2073.5</v>
      </c>
      <c r="AE41" s="261">
        <v>0</v>
      </c>
      <c r="AF41" s="1688"/>
      <c r="AG41" s="239"/>
      <c r="AH41" s="239"/>
      <c r="AI41" s="253"/>
    </row>
    <row r="42" spans="1:35" s="264" customFormat="1" ht="113.25" customHeight="1" x14ac:dyDescent="0.3">
      <c r="A42" s="259" t="s">
        <v>94</v>
      </c>
      <c r="B42" s="1191">
        <v>0</v>
      </c>
      <c r="C42" s="261">
        <f>H42</f>
        <v>0</v>
      </c>
      <c r="D42" s="261">
        <v>0</v>
      </c>
      <c r="E42" s="261">
        <v>0</v>
      </c>
      <c r="F42" s="257" t="e">
        <f>E42/B42*100</f>
        <v>#DIV/0!</v>
      </c>
      <c r="G42" s="257" t="e">
        <f>E42/C42*100</f>
        <v>#DIV/0!</v>
      </c>
      <c r="H42" s="261">
        <v>0</v>
      </c>
      <c r="I42" s="261">
        <v>0</v>
      </c>
      <c r="J42" s="261">
        <v>0</v>
      </c>
      <c r="K42" s="261">
        <v>0</v>
      </c>
      <c r="L42" s="261">
        <v>0</v>
      </c>
      <c r="M42" s="261">
        <v>0</v>
      </c>
      <c r="N42" s="261">
        <v>0</v>
      </c>
      <c r="O42" s="261">
        <v>0</v>
      </c>
      <c r="P42" s="261">
        <v>0</v>
      </c>
      <c r="Q42" s="261">
        <v>0</v>
      </c>
      <c r="R42" s="261">
        <v>0</v>
      </c>
      <c r="S42" s="261">
        <v>0</v>
      </c>
      <c r="T42" s="261">
        <v>0</v>
      </c>
      <c r="U42" s="261">
        <v>0</v>
      </c>
      <c r="V42" s="261">
        <v>0</v>
      </c>
      <c r="W42" s="261">
        <v>0</v>
      </c>
      <c r="X42" s="261">
        <v>0</v>
      </c>
      <c r="Y42" s="261">
        <v>0</v>
      </c>
      <c r="Z42" s="261">
        <v>0</v>
      </c>
      <c r="AA42" s="261">
        <v>0</v>
      </c>
      <c r="AB42" s="261">
        <v>0</v>
      </c>
      <c r="AC42" s="261">
        <v>0</v>
      </c>
      <c r="AD42" s="261">
        <v>0</v>
      </c>
      <c r="AE42" s="261">
        <v>0</v>
      </c>
      <c r="AF42" s="1689"/>
      <c r="AG42" s="239"/>
      <c r="AH42" s="239"/>
      <c r="AI42" s="253"/>
    </row>
    <row r="43" spans="1:35" s="102" customFormat="1" ht="51.75" customHeight="1" x14ac:dyDescent="0.3">
      <c r="A43" s="1682" t="s">
        <v>618</v>
      </c>
      <c r="B43" s="1683"/>
      <c r="C43" s="1683"/>
      <c r="D43" s="1683"/>
      <c r="E43" s="1683"/>
      <c r="F43" s="1683"/>
      <c r="G43" s="1683"/>
      <c r="H43" s="1683"/>
      <c r="I43" s="1683"/>
      <c r="J43" s="1683"/>
      <c r="K43" s="1683"/>
      <c r="L43" s="1683"/>
      <c r="M43" s="1683"/>
      <c r="N43" s="1683"/>
      <c r="O43" s="1683"/>
      <c r="P43" s="1683"/>
      <c r="Q43" s="1683"/>
      <c r="R43" s="1683"/>
      <c r="S43" s="1683"/>
      <c r="T43" s="1683"/>
      <c r="U43" s="1683"/>
      <c r="V43" s="1683"/>
      <c r="W43" s="1683"/>
      <c r="X43" s="1683"/>
      <c r="Y43" s="1683"/>
      <c r="Z43" s="1683"/>
      <c r="AA43" s="1683"/>
      <c r="AB43" s="1683"/>
      <c r="AC43" s="1683"/>
      <c r="AD43" s="1683"/>
      <c r="AE43" s="1684"/>
      <c r="AF43" s="298"/>
      <c r="AG43" s="254"/>
      <c r="AH43" s="254"/>
      <c r="AI43" s="252"/>
    </row>
    <row r="44" spans="1:35" s="264" customFormat="1" ht="16.2" x14ac:dyDescent="0.3">
      <c r="A44" s="258" t="s">
        <v>26</v>
      </c>
      <c r="B44" s="256">
        <f>B47+B49</f>
        <v>101526.03000000001</v>
      </c>
      <c r="C44" s="256">
        <f t="shared" ref="C44:E49" si="30">C47+C49</f>
        <v>3830.38</v>
      </c>
      <c r="D44" s="256">
        <f t="shared" si="30"/>
        <v>3825.58</v>
      </c>
      <c r="E44" s="256">
        <f t="shared" si="30"/>
        <v>709</v>
      </c>
      <c r="F44" s="256">
        <f t="shared" ref="F44:F49" si="31">E44/B44*100</f>
        <v>0.6983430751699834</v>
      </c>
      <c r="G44" s="257">
        <f t="shared" ref="G44:G48" si="32">E44/C44*100</f>
        <v>18.509912854599282</v>
      </c>
      <c r="H44" s="1400">
        <f>H47+H49</f>
        <v>354.5</v>
      </c>
      <c r="I44" s="1400">
        <f t="shared" ref="I44:AE44" si="33">I47+I49</f>
        <v>0</v>
      </c>
      <c r="J44" s="1400">
        <f t="shared" si="33"/>
        <v>0</v>
      </c>
      <c r="K44" s="1400">
        <f t="shared" si="33"/>
        <v>354.5</v>
      </c>
      <c r="L44" s="1400">
        <f t="shared" si="33"/>
        <v>0</v>
      </c>
      <c r="M44" s="1400">
        <f t="shared" si="33"/>
        <v>0</v>
      </c>
      <c r="N44" s="1400">
        <f t="shared" si="33"/>
        <v>0</v>
      </c>
      <c r="O44" s="1400">
        <f t="shared" si="33"/>
        <v>0</v>
      </c>
      <c r="P44" s="1400">
        <f t="shared" si="33"/>
        <v>3471.08</v>
      </c>
      <c r="Q44" s="1400">
        <f t="shared" si="33"/>
        <v>0</v>
      </c>
      <c r="R44" s="1400">
        <f t="shared" si="33"/>
        <v>0</v>
      </c>
      <c r="S44" s="1400">
        <f t="shared" si="33"/>
        <v>1551.92</v>
      </c>
      <c r="T44" s="1400">
        <f t="shared" si="33"/>
        <v>0</v>
      </c>
      <c r="U44" s="1400">
        <f t="shared" si="33"/>
        <v>882.81</v>
      </c>
      <c r="V44" s="1400">
        <f t="shared" si="33"/>
        <v>0</v>
      </c>
      <c r="W44" s="1400">
        <f t="shared" si="33"/>
        <v>0</v>
      </c>
      <c r="X44" s="1400">
        <f t="shared" si="33"/>
        <v>0</v>
      </c>
      <c r="Y44" s="1400">
        <f t="shared" si="33"/>
        <v>1036.3499999999999</v>
      </c>
      <c r="Z44" s="1400">
        <f t="shared" si="33"/>
        <v>4.8</v>
      </c>
      <c r="AA44" s="1400">
        <f t="shared" si="33"/>
        <v>0</v>
      </c>
      <c r="AB44" s="1400">
        <f t="shared" si="33"/>
        <v>0</v>
      </c>
      <c r="AC44" s="1400">
        <f t="shared" si="33"/>
        <v>0</v>
      </c>
      <c r="AD44" s="1400">
        <f t="shared" si="33"/>
        <v>97695.650000000009</v>
      </c>
      <c r="AE44" s="1400">
        <f t="shared" si="33"/>
        <v>0</v>
      </c>
      <c r="AF44" s="297"/>
      <c r="AG44" s="239"/>
      <c r="AH44" s="239"/>
      <c r="AI44" s="253"/>
    </row>
    <row r="45" spans="1:35" s="264" customFormat="1" ht="16.2" x14ac:dyDescent="0.3">
      <c r="A45" s="259" t="s">
        <v>29</v>
      </c>
      <c r="B45" s="260">
        <v>0</v>
      </c>
      <c r="C45" s="256">
        <v>0</v>
      </c>
      <c r="D45" s="256">
        <v>0</v>
      </c>
      <c r="E45" s="256">
        <f>0</f>
        <v>0</v>
      </c>
      <c r="F45" s="1404" t="e">
        <f t="shared" si="31"/>
        <v>#DIV/0!</v>
      </c>
      <c r="G45" s="257" t="e">
        <f t="shared" si="32"/>
        <v>#DIV/0!</v>
      </c>
      <c r="H45" s="1400">
        <f>H52</f>
        <v>0</v>
      </c>
      <c r="I45" s="1400">
        <v>0</v>
      </c>
      <c r="J45" s="1400">
        <v>0</v>
      </c>
      <c r="K45" s="1400">
        <v>0</v>
      </c>
      <c r="L45" s="1400">
        <v>0</v>
      </c>
      <c r="M45" s="1400">
        <v>0</v>
      </c>
      <c r="N45" s="1400">
        <v>0</v>
      </c>
      <c r="O45" s="1400">
        <v>0</v>
      </c>
      <c r="P45" s="1400">
        <v>0</v>
      </c>
      <c r="Q45" s="1400">
        <v>0</v>
      </c>
      <c r="R45" s="1400">
        <v>0</v>
      </c>
      <c r="S45" s="1400">
        <v>0</v>
      </c>
      <c r="T45" s="1400">
        <v>0</v>
      </c>
      <c r="U45" s="1400">
        <v>0</v>
      </c>
      <c r="V45" s="1400">
        <v>0</v>
      </c>
      <c r="W45" s="1400">
        <v>0</v>
      </c>
      <c r="X45" s="1400">
        <v>0</v>
      </c>
      <c r="Y45" s="1400">
        <v>0</v>
      </c>
      <c r="Z45" s="1400">
        <v>0</v>
      </c>
      <c r="AA45" s="1400">
        <v>0</v>
      </c>
      <c r="AB45" s="1400">
        <v>0</v>
      </c>
      <c r="AC45" s="1400">
        <v>0</v>
      </c>
      <c r="AD45" s="1400">
        <v>0</v>
      </c>
      <c r="AE45" s="1400">
        <v>0</v>
      </c>
      <c r="AF45" s="297"/>
      <c r="AG45" s="239"/>
      <c r="AH45" s="239"/>
      <c r="AI45" s="253"/>
    </row>
    <row r="46" spans="1:35" s="264" customFormat="1" ht="16.2" x14ac:dyDescent="0.25">
      <c r="A46" s="1095" t="s">
        <v>382</v>
      </c>
      <c r="B46" s="260">
        <f>H46+J46+L46+N46+P46+R46+T46+V46+X46+Z46+AB46+AD46</f>
        <v>0</v>
      </c>
      <c r="C46" s="256">
        <v>0</v>
      </c>
      <c r="D46" s="256">
        <v>0</v>
      </c>
      <c r="E46" s="256">
        <v>0</v>
      </c>
      <c r="F46" s="256" t="e">
        <f t="shared" si="31"/>
        <v>#DIV/0!</v>
      </c>
      <c r="G46" s="257" t="e">
        <f t="shared" si="32"/>
        <v>#DIV/0!</v>
      </c>
      <c r="H46" s="1400">
        <f>H53</f>
        <v>0</v>
      </c>
      <c r="I46" s="1400">
        <f t="shared" ref="I46:AE46" si="34">I53</f>
        <v>0</v>
      </c>
      <c r="J46" s="1400">
        <f t="shared" si="34"/>
        <v>0</v>
      </c>
      <c r="K46" s="1400">
        <f t="shared" si="34"/>
        <v>0</v>
      </c>
      <c r="L46" s="1400">
        <f t="shared" si="34"/>
        <v>0</v>
      </c>
      <c r="M46" s="1400">
        <f t="shared" si="34"/>
        <v>0</v>
      </c>
      <c r="N46" s="1400">
        <f t="shared" si="34"/>
        <v>0</v>
      </c>
      <c r="O46" s="1400">
        <f t="shared" si="34"/>
        <v>0</v>
      </c>
      <c r="P46" s="1400">
        <f t="shared" si="34"/>
        <v>0</v>
      </c>
      <c r="Q46" s="1400">
        <f t="shared" si="34"/>
        <v>0</v>
      </c>
      <c r="R46" s="1400">
        <f t="shared" si="34"/>
        <v>0</v>
      </c>
      <c r="S46" s="1400">
        <f t="shared" si="34"/>
        <v>0</v>
      </c>
      <c r="T46" s="1400">
        <f t="shared" si="34"/>
        <v>0</v>
      </c>
      <c r="U46" s="1400">
        <f t="shared" si="34"/>
        <v>0</v>
      </c>
      <c r="V46" s="1400">
        <f t="shared" si="34"/>
        <v>0</v>
      </c>
      <c r="W46" s="1400">
        <f t="shared" si="34"/>
        <v>0</v>
      </c>
      <c r="X46" s="1400">
        <f t="shared" si="34"/>
        <v>0</v>
      </c>
      <c r="Y46" s="1400">
        <f t="shared" si="34"/>
        <v>0</v>
      </c>
      <c r="Z46" s="1400">
        <f t="shared" si="34"/>
        <v>0</v>
      </c>
      <c r="AA46" s="1400">
        <f t="shared" si="34"/>
        <v>0</v>
      </c>
      <c r="AB46" s="1400">
        <f t="shared" si="34"/>
        <v>0</v>
      </c>
      <c r="AC46" s="1400">
        <f t="shared" si="34"/>
        <v>0</v>
      </c>
      <c r="AD46" s="1400">
        <f t="shared" si="34"/>
        <v>0</v>
      </c>
      <c r="AE46" s="1400">
        <f t="shared" si="34"/>
        <v>0</v>
      </c>
      <c r="AF46" s="297"/>
      <c r="AG46" s="239"/>
      <c r="AH46" s="239"/>
      <c r="AI46" s="253"/>
    </row>
    <row r="47" spans="1:35" s="264" customFormat="1" ht="18" x14ac:dyDescent="0.3">
      <c r="A47" s="259" t="s">
        <v>28</v>
      </c>
      <c r="B47" s="260">
        <f>H47+J47+L47+N47+P47+R47+T47+V47+X47+Z47+AB47+AD47</f>
        <v>693.1</v>
      </c>
      <c r="C47" s="256">
        <f>C54</f>
        <v>359.3</v>
      </c>
      <c r="D47" s="256">
        <f>D54</f>
        <v>354.5</v>
      </c>
      <c r="E47" s="256">
        <f>D47</f>
        <v>354.5</v>
      </c>
      <c r="F47" s="256">
        <f t="shared" si="31"/>
        <v>51.147020631943441</v>
      </c>
      <c r="G47" s="257">
        <f t="shared" si="32"/>
        <v>98.664069023100467</v>
      </c>
      <c r="H47" s="228">
        <f>H54</f>
        <v>354.5</v>
      </c>
      <c r="I47" s="228">
        <f t="shared" ref="I47:AE47" si="35">I54</f>
        <v>0</v>
      </c>
      <c r="J47" s="228">
        <f t="shared" si="35"/>
        <v>0</v>
      </c>
      <c r="K47" s="228">
        <f t="shared" si="35"/>
        <v>354.5</v>
      </c>
      <c r="L47" s="228">
        <f t="shared" si="35"/>
        <v>0</v>
      </c>
      <c r="M47" s="228">
        <f t="shared" si="35"/>
        <v>0</v>
      </c>
      <c r="N47" s="228">
        <f t="shared" si="35"/>
        <v>0</v>
      </c>
      <c r="O47" s="228">
        <f t="shared" si="35"/>
        <v>0</v>
      </c>
      <c r="P47" s="228">
        <f t="shared" si="35"/>
        <v>0</v>
      </c>
      <c r="Q47" s="228">
        <f t="shared" si="35"/>
        <v>0</v>
      </c>
      <c r="R47" s="228">
        <f t="shared" si="35"/>
        <v>0</v>
      </c>
      <c r="S47" s="228">
        <f t="shared" si="35"/>
        <v>0</v>
      </c>
      <c r="T47" s="228">
        <f t="shared" si="35"/>
        <v>0</v>
      </c>
      <c r="U47" s="228">
        <f t="shared" si="35"/>
        <v>0</v>
      </c>
      <c r="V47" s="228">
        <f t="shared" si="35"/>
        <v>0</v>
      </c>
      <c r="W47" s="228">
        <f t="shared" si="35"/>
        <v>0</v>
      </c>
      <c r="X47" s="228">
        <f t="shared" si="35"/>
        <v>0</v>
      </c>
      <c r="Y47" s="228">
        <f t="shared" si="35"/>
        <v>0</v>
      </c>
      <c r="Z47" s="228">
        <f t="shared" si="35"/>
        <v>4.8</v>
      </c>
      <c r="AA47" s="228">
        <f t="shared" si="35"/>
        <v>0</v>
      </c>
      <c r="AB47" s="228">
        <f t="shared" si="35"/>
        <v>0</v>
      </c>
      <c r="AC47" s="228">
        <f t="shared" si="35"/>
        <v>0</v>
      </c>
      <c r="AD47" s="228">
        <f t="shared" si="35"/>
        <v>333.8</v>
      </c>
      <c r="AE47" s="228">
        <f t="shared" si="35"/>
        <v>0</v>
      </c>
      <c r="AF47" s="297"/>
      <c r="AG47" s="239"/>
      <c r="AH47" s="239"/>
      <c r="AI47" s="253"/>
    </row>
    <row r="48" spans="1:35" s="264" customFormat="1" ht="16.2" x14ac:dyDescent="0.3">
      <c r="A48" s="259" t="s">
        <v>94</v>
      </c>
      <c r="B48" s="261">
        <f>H48+J48+L48+N48+P48+R48+T48+V48+X48+Z48+AB48+AD48</f>
        <v>0</v>
      </c>
      <c r="C48" s="257">
        <f>0</f>
        <v>0</v>
      </c>
      <c r="D48" s="257">
        <f>C48</f>
        <v>0</v>
      </c>
      <c r="E48" s="257">
        <v>0</v>
      </c>
      <c r="F48" s="256" t="e">
        <f t="shared" si="31"/>
        <v>#DIV/0!</v>
      </c>
      <c r="G48" s="257" t="e">
        <f t="shared" si="32"/>
        <v>#DIV/0!</v>
      </c>
      <c r="H48" s="1401">
        <f>H55</f>
        <v>0</v>
      </c>
      <c r="I48" s="1401">
        <v>0</v>
      </c>
      <c r="J48" s="1401">
        <v>0</v>
      </c>
      <c r="K48" s="1401">
        <v>0</v>
      </c>
      <c r="L48" s="1401">
        <v>0</v>
      </c>
      <c r="M48" s="1401">
        <v>0</v>
      </c>
      <c r="N48" s="1401">
        <v>0</v>
      </c>
      <c r="O48" s="1401">
        <v>0</v>
      </c>
      <c r="P48" s="1401">
        <v>0</v>
      </c>
      <c r="Q48" s="1401">
        <v>0</v>
      </c>
      <c r="R48" s="1401">
        <v>0</v>
      </c>
      <c r="S48" s="1401">
        <v>0</v>
      </c>
      <c r="T48" s="1401">
        <v>0</v>
      </c>
      <c r="U48" s="1401">
        <v>0</v>
      </c>
      <c r="V48" s="1401">
        <v>0</v>
      </c>
      <c r="W48" s="1403">
        <f t="shared" ref="W48:AE49" si="36">W55</f>
        <v>0</v>
      </c>
      <c r="X48" s="1401">
        <v>0</v>
      </c>
      <c r="Y48" s="1401">
        <v>0</v>
      </c>
      <c r="Z48" s="1401">
        <v>0</v>
      </c>
      <c r="AA48" s="1401">
        <v>0</v>
      </c>
      <c r="AB48" s="1401">
        <v>0</v>
      </c>
      <c r="AC48" s="1401">
        <v>0</v>
      </c>
      <c r="AD48" s="1401">
        <v>0</v>
      </c>
      <c r="AE48" s="1401">
        <v>0</v>
      </c>
      <c r="AF48" s="297"/>
      <c r="AG48" s="239"/>
      <c r="AH48" s="239"/>
      <c r="AI48" s="253"/>
    </row>
    <row r="49" spans="1:35" s="264" customFormat="1" ht="18" x14ac:dyDescent="0.3">
      <c r="A49" s="259" t="s">
        <v>30</v>
      </c>
      <c r="B49" s="261">
        <f>H49+J49+L49+N49+P49+R49+T49+V49+X49+Z49+AB49+AD49</f>
        <v>100832.93000000001</v>
      </c>
      <c r="C49" s="257">
        <f>C56</f>
        <v>3471.08</v>
      </c>
      <c r="D49" s="257">
        <f>D56</f>
        <v>3471.08</v>
      </c>
      <c r="E49" s="257">
        <f t="shared" si="30"/>
        <v>354.5</v>
      </c>
      <c r="F49" s="256">
        <f t="shared" si="31"/>
        <v>0.35157165422050118</v>
      </c>
      <c r="G49" s="257">
        <f>E49/C49*100</f>
        <v>10.212959655208177</v>
      </c>
      <c r="H49" s="228">
        <f>H56</f>
        <v>0</v>
      </c>
      <c r="I49" s="228">
        <f t="shared" ref="I49:V49" si="37">I56</f>
        <v>0</v>
      </c>
      <c r="J49" s="228">
        <f t="shared" si="37"/>
        <v>0</v>
      </c>
      <c r="K49" s="228">
        <f t="shared" si="37"/>
        <v>0</v>
      </c>
      <c r="L49" s="228">
        <f t="shared" si="37"/>
        <v>0</v>
      </c>
      <c r="M49" s="228">
        <f t="shared" si="37"/>
        <v>0</v>
      </c>
      <c r="N49" s="228">
        <f t="shared" si="37"/>
        <v>0</v>
      </c>
      <c r="O49" s="228">
        <f t="shared" si="37"/>
        <v>0</v>
      </c>
      <c r="P49" s="228">
        <f t="shared" si="37"/>
        <v>3471.08</v>
      </c>
      <c r="Q49" s="228">
        <f t="shared" si="37"/>
        <v>0</v>
      </c>
      <c r="R49" s="228">
        <f t="shared" si="37"/>
        <v>0</v>
      </c>
      <c r="S49" s="228">
        <f t="shared" si="37"/>
        <v>1551.92</v>
      </c>
      <c r="T49" s="228">
        <f t="shared" si="37"/>
        <v>0</v>
      </c>
      <c r="U49" s="228">
        <f t="shared" si="37"/>
        <v>882.81</v>
      </c>
      <c r="V49" s="228">
        <f t="shared" si="37"/>
        <v>0</v>
      </c>
      <c r="W49" s="228">
        <f t="shared" si="36"/>
        <v>0</v>
      </c>
      <c r="X49" s="228">
        <f t="shared" si="36"/>
        <v>0</v>
      </c>
      <c r="Y49" s="228">
        <f t="shared" si="36"/>
        <v>1036.3499999999999</v>
      </c>
      <c r="Z49" s="228">
        <f t="shared" si="36"/>
        <v>0</v>
      </c>
      <c r="AA49" s="228">
        <f t="shared" si="36"/>
        <v>0</v>
      </c>
      <c r="AB49" s="228">
        <f t="shared" si="36"/>
        <v>0</v>
      </c>
      <c r="AC49" s="228">
        <f t="shared" si="36"/>
        <v>0</v>
      </c>
      <c r="AD49" s="228">
        <f t="shared" si="36"/>
        <v>97361.85</v>
      </c>
      <c r="AE49" s="228">
        <f t="shared" si="36"/>
        <v>0</v>
      </c>
      <c r="AF49" s="297"/>
      <c r="AG49" s="239"/>
      <c r="AH49" s="239"/>
      <c r="AI49" s="253"/>
    </row>
    <row r="50" spans="1:35" s="102" customFormat="1" ht="56.25" customHeight="1" x14ac:dyDescent="0.3">
      <c r="A50" s="1059" t="s">
        <v>251</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98"/>
      <c r="AG50" s="254"/>
      <c r="AH50" s="254"/>
      <c r="AI50" s="252"/>
    </row>
    <row r="51" spans="1:35" s="264" customFormat="1" ht="16.5" customHeight="1" x14ac:dyDescent="0.3">
      <c r="A51" s="255" t="s">
        <v>26</v>
      </c>
      <c r="B51" s="256">
        <f>B54+B56</f>
        <v>101526.03000000001</v>
      </c>
      <c r="C51" s="256">
        <f t="shared" ref="C51:E51" si="38">C54+C56</f>
        <v>3830.38</v>
      </c>
      <c r="D51" s="256">
        <f t="shared" si="38"/>
        <v>3825.58</v>
      </c>
      <c r="E51" s="256">
        <f t="shared" si="38"/>
        <v>3825.58</v>
      </c>
      <c r="F51" s="256">
        <f t="shared" ref="F51:F56" si="39">E51/B51*100</f>
        <v>3.768077999307172</v>
      </c>
      <c r="G51" s="256">
        <f>E51/C51*100</f>
        <v>99.874686062479441</v>
      </c>
      <c r="H51" s="261">
        <f t="shared" ref="H51:AE51" si="40">H54+H56</f>
        <v>354.5</v>
      </c>
      <c r="I51" s="261">
        <f t="shared" si="40"/>
        <v>0</v>
      </c>
      <c r="J51" s="261">
        <f t="shared" si="40"/>
        <v>0</v>
      </c>
      <c r="K51" s="261">
        <f t="shared" si="40"/>
        <v>354.5</v>
      </c>
      <c r="L51" s="261">
        <f t="shared" si="40"/>
        <v>0</v>
      </c>
      <c r="M51" s="261">
        <f t="shared" si="40"/>
        <v>0</v>
      </c>
      <c r="N51" s="261">
        <f t="shared" si="40"/>
        <v>0</v>
      </c>
      <c r="O51" s="261">
        <f t="shared" si="40"/>
        <v>0</v>
      </c>
      <c r="P51" s="261">
        <f t="shared" si="40"/>
        <v>3471.08</v>
      </c>
      <c r="Q51" s="261">
        <f t="shared" si="40"/>
        <v>0</v>
      </c>
      <c r="R51" s="261">
        <f t="shared" si="40"/>
        <v>0</v>
      </c>
      <c r="S51" s="261">
        <f t="shared" si="40"/>
        <v>1551.92</v>
      </c>
      <c r="T51" s="261">
        <f t="shared" si="40"/>
        <v>0</v>
      </c>
      <c r="U51" s="261">
        <f t="shared" si="40"/>
        <v>882.81</v>
      </c>
      <c r="V51" s="261">
        <f t="shared" si="40"/>
        <v>0</v>
      </c>
      <c r="W51" s="261">
        <f t="shared" si="40"/>
        <v>0</v>
      </c>
      <c r="X51" s="261">
        <f t="shared" si="40"/>
        <v>0</v>
      </c>
      <c r="Y51" s="261">
        <f t="shared" si="40"/>
        <v>1036.3499999999999</v>
      </c>
      <c r="Z51" s="261">
        <f t="shared" si="40"/>
        <v>4.8</v>
      </c>
      <c r="AA51" s="261">
        <f t="shared" si="40"/>
        <v>0</v>
      </c>
      <c r="AB51" s="261">
        <f t="shared" si="40"/>
        <v>0</v>
      </c>
      <c r="AC51" s="261">
        <f t="shared" si="40"/>
        <v>0</v>
      </c>
      <c r="AD51" s="261">
        <f t="shared" si="40"/>
        <v>97695.650000000009</v>
      </c>
      <c r="AE51" s="261">
        <f t="shared" si="40"/>
        <v>0</v>
      </c>
      <c r="AF51" s="1691" t="s">
        <v>643</v>
      </c>
      <c r="AG51" s="239"/>
      <c r="AH51" s="239"/>
      <c r="AI51" s="253"/>
    </row>
    <row r="52" spans="1:35" s="264" customFormat="1" ht="16.5" customHeight="1" x14ac:dyDescent="0.3">
      <c r="A52" s="1109" t="s">
        <v>29</v>
      </c>
      <c r="B52" s="260">
        <v>0</v>
      </c>
      <c r="C52" s="256">
        <f>H52+J52+L52+N52+P52+R52+T52+V52+X52</f>
        <v>0</v>
      </c>
      <c r="D52" s="256">
        <f>I52+K52+M52+O52+Q52+S52+U52+W52+Y52</f>
        <v>0</v>
      </c>
      <c r="E52" s="256">
        <f>I52+K52+M52+O52+Q52+S52+U52</f>
        <v>0</v>
      </c>
      <c r="F52" s="256" t="e">
        <f t="shared" si="39"/>
        <v>#DIV/0!</v>
      </c>
      <c r="G52" s="256" t="e">
        <f>E52/C52*100</f>
        <v>#DIV/0!</v>
      </c>
      <c r="H52" s="261">
        <v>0</v>
      </c>
      <c r="I52" s="261">
        <v>0</v>
      </c>
      <c r="J52" s="261">
        <v>0</v>
      </c>
      <c r="K52" s="261">
        <v>0</v>
      </c>
      <c r="L52" s="261">
        <v>0</v>
      </c>
      <c r="M52" s="261">
        <v>0</v>
      </c>
      <c r="N52" s="261">
        <v>0</v>
      </c>
      <c r="O52" s="261">
        <v>0</v>
      </c>
      <c r="P52" s="261">
        <v>0</v>
      </c>
      <c r="Q52" s="261">
        <v>0</v>
      </c>
      <c r="R52" s="261">
        <v>0</v>
      </c>
      <c r="S52" s="261">
        <v>0</v>
      </c>
      <c r="T52" s="261">
        <v>0</v>
      </c>
      <c r="U52" s="261">
        <v>0</v>
      </c>
      <c r="V52" s="261">
        <v>0</v>
      </c>
      <c r="W52" s="261">
        <v>0</v>
      </c>
      <c r="X52" s="261">
        <v>0</v>
      </c>
      <c r="Y52" s="261">
        <v>0</v>
      </c>
      <c r="Z52" s="261">
        <f>Z55+Z57</f>
        <v>0</v>
      </c>
      <c r="AA52" s="261">
        <v>0</v>
      </c>
      <c r="AB52" s="261">
        <v>0</v>
      </c>
      <c r="AC52" s="261">
        <v>0</v>
      </c>
      <c r="AD52" s="261">
        <v>0</v>
      </c>
      <c r="AE52" s="261">
        <v>0</v>
      </c>
      <c r="AF52" s="1688"/>
      <c r="AG52" s="239"/>
      <c r="AH52" s="239"/>
      <c r="AI52" s="253"/>
    </row>
    <row r="53" spans="1:35" s="264" customFormat="1" ht="16.5" customHeight="1" x14ac:dyDescent="0.3">
      <c r="A53" s="1117" t="s">
        <v>382</v>
      </c>
      <c r="B53" s="260">
        <f>H53+J53+L53+N53+P53+R53+T53+V53+X53+Z53+AB53+AD53</f>
        <v>0</v>
      </c>
      <c r="C53" s="256">
        <f>H53+J53+L53+N53+P53+R53+T53+V53+X53</f>
        <v>0</v>
      </c>
      <c r="D53" s="256">
        <f>I53+K53+M53+O53+Q53+S53+U53+W53+Y53</f>
        <v>0</v>
      </c>
      <c r="E53" s="256">
        <f t="shared" ref="E53" si="41">I53+K53+M53+O53+Q53+S53+U53</f>
        <v>0</v>
      </c>
      <c r="F53" s="256" t="e">
        <f t="shared" si="39"/>
        <v>#DIV/0!</v>
      </c>
      <c r="G53" s="256" t="e">
        <f t="shared" ref="G53:G54" si="42">E53/C53*100</f>
        <v>#DIV/0!</v>
      </c>
      <c r="H53" s="261">
        <v>0</v>
      </c>
      <c r="I53" s="261">
        <v>0</v>
      </c>
      <c r="J53" s="261">
        <v>0</v>
      </c>
      <c r="K53" s="261">
        <v>0</v>
      </c>
      <c r="L53" s="261">
        <v>0</v>
      </c>
      <c r="M53" s="261">
        <v>0</v>
      </c>
      <c r="N53" s="261">
        <v>0</v>
      </c>
      <c r="O53" s="261">
        <v>0</v>
      </c>
      <c r="P53" s="261">
        <v>0</v>
      </c>
      <c r="Q53" s="261">
        <v>0</v>
      </c>
      <c r="R53" s="261">
        <v>0</v>
      </c>
      <c r="S53" s="261">
        <v>0</v>
      </c>
      <c r="T53" s="261">
        <v>0</v>
      </c>
      <c r="U53" s="261">
        <v>0</v>
      </c>
      <c r="V53" s="261">
        <v>0</v>
      </c>
      <c r="W53" s="261">
        <v>0</v>
      </c>
      <c r="X53" s="261">
        <v>0</v>
      </c>
      <c r="Y53" s="261">
        <v>0</v>
      </c>
      <c r="Z53" s="261">
        <f>Z56+Z58</f>
        <v>0</v>
      </c>
      <c r="AA53" s="261">
        <v>0</v>
      </c>
      <c r="AB53" s="261">
        <v>0</v>
      </c>
      <c r="AC53" s="261">
        <v>0</v>
      </c>
      <c r="AD53" s="261">
        <v>0</v>
      </c>
      <c r="AE53" s="261">
        <v>0</v>
      </c>
      <c r="AF53" s="1688"/>
      <c r="AG53" s="239"/>
      <c r="AH53" s="239"/>
      <c r="AI53" s="253"/>
    </row>
    <row r="54" spans="1:35" s="264" customFormat="1" ht="16.5" customHeight="1" x14ac:dyDescent="0.3">
      <c r="A54" s="1109" t="s">
        <v>28</v>
      </c>
      <c r="B54" s="260">
        <f>H54+J54+L54+N54+P54+R54+T54+V54+X54+Z54+AB54+AD54</f>
        <v>693.1</v>
      </c>
      <c r="C54" s="256">
        <f>H54+J54+L54+N54+P54+R54+T54+V54+X54+Z54+AB54</f>
        <v>359.3</v>
      </c>
      <c r="D54" s="256">
        <f>E54</f>
        <v>354.5</v>
      </c>
      <c r="E54" s="256">
        <f>I54+K54+M54+O54+Q54+S54+U54+W54+Y54+AA54</f>
        <v>354.5</v>
      </c>
      <c r="F54" s="256">
        <f t="shared" si="39"/>
        <v>51.147020631943441</v>
      </c>
      <c r="G54" s="256">
        <f t="shared" si="42"/>
        <v>98.664069023100467</v>
      </c>
      <c r="H54" s="1402">
        <v>354.5</v>
      </c>
      <c r="I54" s="1402">
        <v>0</v>
      </c>
      <c r="J54" s="1402">
        <v>0</v>
      </c>
      <c r="K54" s="1402">
        <v>354.5</v>
      </c>
      <c r="L54" s="1402">
        <v>0</v>
      </c>
      <c r="M54" s="1402">
        <v>0</v>
      </c>
      <c r="N54" s="1402">
        <v>0</v>
      </c>
      <c r="O54" s="1402">
        <v>0</v>
      </c>
      <c r="P54" s="1402">
        <v>0</v>
      </c>
      <c r="Q54" s="1402">
        <v>0</v>
      </c>
      <c r="R54" s="1402">
        <v>0</v>
      </c>
      <c r="S54" s="1402">
        <v>0</v>
      </c>
      <c r="T54" s="1402">
        <v>0</v>
      </c>
      <c r="U54" s="1402">
        <v>0</v>
      </c>
      <c r="V54" s="1402">
        <v>0</v>
      </c>
      <c r="W54" s="1402">
        <v>0</v>
      </c>
      <c r="X54" s="1402">
        <v>0</v>
      </c>
      <c r="Y54" s="1402">
        <v>0</v>
      </c>
      <c r="Z54" s="1402">
        <v>4.8</v>
      </c>
      <c r="AA54" s="1402">
        <v>0</v>
      </c>
      <c r="AB54" s="1402">
        <v>0</v>
      </c>
      <c r="AC54" s="1402">
        <v>0</v>
      </c>
      <c r="AD54" s="1402">
        <v>333.8</v>
      </c>
      <c r="AE54" s="1402">
        <v>0</v>
      </c>
      <c r="AF54" s="1688"/>
      <c r="AG54" s="239"/>
      <c r="AH54" s="239"/>
      <c r="AI54" s="253"/>
    </row>
    <row r="55" spans="1:35" s="264" customFormat="1" ht="16.5" customHeight="1" x14ac:dyDescent="0.3">
      <c r="A55" s="1109" t="s">
        <v>94</v>
      </c>
      <c r="B55" s="261">
        <v>0</v>
      </c>
      <c r="C55" s="256">
        <f t="shared" ref="C55" si="43">H55+J55+L55+N55+P55+R55+T55</f>
        <v>0</v>
      </c>
      <c r="D55" s="256">
        <f>E55</f>
        <v>0</v>
      </c>
      <c r="E55" s="256">
        <f>I55+K55+M55+O55+Q55+S55+U55+W55+Y55+AA55</f>
        <v>0</v>
      </c>
      <c r="F55" s="257" t="e">
        <f t="shared" si="39"/>
        <v>#DIV/0!</v>
      </c>
      <c r="G55" s="257" t="e">
        <f>E55/C55*100</f>
        <v>#DIV/0!</v>
      </c>
      <c r="H55" s="261">
        <v>0</v>
      </c>
      <c r="I55" s="261">
        <v>0</v>
      </c>
      <c r="J55" s="261">
        <v>0</v>
      </c>
      <c r="K55" s="261">
        <f>K58+K60</f>
        <v>0</v>
      </c>
      <c r="L55" s="261">
        <v>0</v>
      </c>
      <c r="M55" s="261">
        <v>0</v>
      </c>
      <c r="N55" s="261">
        <v>0</v>
      </c>
      <c r="O55" s="261">
        <v>0</v>
      </c>
      <c r="P55" s="261">
        <v>0</v>
      </c>
      <c r="Q55" s="261">
        <v>0</v>
      </c>
      <c r="R55" s="261">
        <v>0</v>
      </c>
      <c r="S55" s="261">
        <v>0</v>
      </c>
      <c r="T55" s="261">
        <v>0</v>
      </c>
      <c r="U55" s="261">
        <f>U58+U60</f>
        <v>0</v>
      </c>
      <c r="V55" s="261">
        <f>V58+V60</f>
        <v>0</v>
      </c>
      <c r="W55" s="261">
        <f>W58+W60</f>
        <v>0</v>
      </c>
      <c r="X55" s="261">
        <v>0</v>
      </c>
      <c r="Y55" s="261">
        <v>0</v>
      </c>
      <c r="Z55" s="261">
        <f>Z58+Z60</f>
        <v>0</v>
      </c>
      <c r="AA55" s="261">
        <v>0</v>
      </c>
      <c r="AB55" s="261">
        <v>0</v>
      </c>
      <c r="AC55" s="261">
        <f>AC58+AC60</f>
        <v>0</v>
      </c>
      <c r="AD55" s="261">
        <v>0</v>
      </c>
      <c r="AE55" s="261">
        <v>0</v>
      </c>
      <c r="AF55" s="1688"/>
      <c r="AG55" s="239"/>
      <c r="AH55" s="239"/>
      <c r="AI55" s="253"/>
    </row>
    <row r="56" spans="1:35" s="264" customFormat="1" ht="163.5" customHeight="1" x14ac:dyDescent="0.3">
      <c r="A56" s="1109" t="s">
        <v>30</v>
      </c>
      <c r="B56" s="261">
        <f>H56+J56+L56+N56+P56+R56+T56+V56+X56+Z56+AB56+AD56</f>
        <v>100832.93000000001</v>
      </c>
      <c r="C56" s="256">
        <f>H56+J56+L56+N56+P56+R56+T56+V56+X56+Z56</f>
        <v>3471.08</v>
      </c>
      <c r="D56" s="256">
        <f>E56</f>
        <v>3471.08</v>
      </c>
      <c r="E56" s="256">
        <f>I56+K56+M56+O56+Q56+S56+U56+W56+Y56+AA56</f>
        <v>3471.08</v>
      </c>
      <c r="F56" s="257">
        <f t="shared" si="39"/>
        <v>3.4424071580583839</v>
      </c>
      <c r="G56" s="257">
        <f>E56/C56*100</f>
        <v>100</v>
      </c>
      <c r="H56" s="261">
        <v>0</v>
      </c>
      <c r="I56" s="261">
        <v>0</v>
      </c>
      <c r="J56" s="261">
        <v>0</v>
      </c>
      <c r="K56" s="261">
        <v>0</v>
      </c>
      <c r="L56" s="261">
        <v>0</v>
      </c>
      <c r="M56" s="261">
        <v>0</v>
      </c>
      <c r="N56" s="261">
        <v>0</v>
      </c>
      <c r="O56" s="261">
        <v>0</v>
      </c>
      <c r="P56" s="261">
        <v>3471.08</v>
      </c>
      <c r="Q56" s="261">
        <v>0</v>
      </c>
      <c r="R56" s="261">
        <v>0</v>
      </c>
      <c r="S56" s="261">
        <v>1551.92</v>
      </c>
      <c r="T56" s="261">
        <v>0</v>
      </c>
      <c r="U56" s="261">
        <v>882.81</v>
      </c>
      <c r="V56" s="261">
        <f>V59+V61</f>
        <v>0</v>
      </c>
      <c r="W56" s="261">
        <v>0</v>
      </c>
      <c r="X56" s="261">
        <f>X59+X61</f>
        <v>0</v>
      </c>
      <c r="Y56" s="261">
        <v>1036.3499999999999</v>
      </c>
      <c r="Z56" s="261">
        <f>Z59+Z61</f>
        <v>0</v>
      </c>
      <c r="AA56" s="261">
        <v>0</v>
      </c>
      <c r="AB56" s="261">
        <f>AB59+AB61</f>
        <v>0</v>
      </c>
      <c r="AC56" s="261">
        <f>AC59+AC61</f>
        <v>0</v>
      </c>
      <c r="AD56" s="261">
        <v>97361.85</v>
      </c>
      <c r="AE56" s="261">
        <v>0</v>
      </c>
      <c r="AF56" s="1689"/>
      <c r="AG56" s="239"/>
      <c r="AH56" s="239"/>
      <c r="AI56" s="253"/>
    </row>
    <row r="57" spans="1:35" s="102" customFormat="1" ht="237" customHeight="1" x14ac:dyDescent="0.3">
      <c r="A57" s="1059" t="s">
        <v>250</v>
      </c>
      <c r="B57" s="1060"/>
      <c r="C57" s="1060"/>
      <c r="D57" s="1060"/>
      <c r="E57" s="1060"/>
      <c r="F57" s="1060"/>
      <c r="G57" s="1060"/>
      <c r="H57" s="1060"/>
      <c r="I57" s="1060"/>
      <c r="J57" s="1060"/>
      <c r="K57" s="1060"/>
      <c r="L57" s="1060"/>
      <c r="M57" s="1060"/>
      <c r="N57" s="1060"/>
      <c r="O57" s="1060"/>
      <c r="P57" s="1060"/>
      <c r="Q57" s="1060"/>
      <c r="R57" s="1060"/>
      <c r="S57" s="1060"/>
      <c r="T57" s="1060"/>
      <c r="U57" s="1060"/>
      <c r="V57" s="1060"/>
      <c r="W57" s="1060"/>
      <c r="X57" s="1060"/>
      <c r="Y57" s="1060"/>
      <c r="Z57" s="1060"/>
      <c r="AA57" s="1060"/>
      <c r="AB57" s="1060"/>
      <c r="AC57" s="1060"/>
      <c r="AD57" s="1060"/>
      <c r="AE57" s="1060"/>
      <c r="AF57" s="1061" t="s">
        <v>722</v>
      </c>
      <c r="AG57" s="254"/>
      <c r="AH57" s="254"/>
      <c r="AI57" s="252"/>
    </row>
    <row r="58" spans="1:35" s="102" customFormat="1" ht="16.2" x14ac:dyDescent="0.3">
      <c r="A58" s="258" t="s">
        <v>26</v>
      </c>
      <c r="B58" s="256">
        <f>B60+B61+B62</f>
        <v>65674.680000000008</v>
      </c>
      <c r="C58" s="256">
        <f t="shared" ref="C58:E58" si="44">C60+C62+C59+C63</f>
        <v>25820.219999999998</v>
      </c>
      <c r="D58" s="256">
        <f t="shared" si="44"/>
        <v>25290.9</v>
      </c>
      <c r="E58" s="256">
        <f t="shared" si="44"/>
        <v>25820.219999999998</v>
      </c>
      <c r="F58" s="302">
        <f t="shared" ref="F58:F61" si="45">E58/B58*100</f>
        <v>39.315334311488073</v>
      </c>
      <c r="G58" s="256" t="e">
        <f>E58/C57*100</f>
        <v>#DIV/0!</v>
      </c>
      <c r="H58" s="256">
        <f>H60+H62</f>
        <v>0</v>
      </c>
      <c r="I58" s="256">
        <f t="shared" ref="I58:AE58" si="46">I60+I62</f>
        <v>0</v>
      </c>
      <c r="J58" s="256">
        <f t="shared" si="46"/>
        <v>0</v>
      </c>
      <c r="K58" s="256">
        <f t="shared" si="46"/>
        <v>0</v>
      </c>
      <c r="L58" s="256">
        <f t="shared" si="46"/>
        <v>2276.1999999999998</v>
      </c>
      <c r="M58" s="256">
        <f t="shared" si="46"/>
        <v>2276.1799999999998</v>
      </c>
      <c r="N58" s="256">
        <f t="shared" si="46"/>
        <v>23014.7</v>
      </c>
      <c r="O58" s="256">
        <f t="shared" si="46"/>
        <v>23014.69</v>
      </c>
      <c r="P58" s="256">
        <f t="shared" si="46"/>
        <v>0</v>
      </c>
      <c r="Q58" s="256">
        <f t="shared" si="46"/>
        <v>0</v>
      </c>
      <c r="R58" s="256">
        <f t="shared" si="46"/>
        <v>0</v>
      </c>
      <c r="S58" s="256">
        <f t="shared" si="46"/>
        <v>0</v>
      </c>
      <c r="T58" s="256">
        <f t="shared" si="46"/>
        <v>0</v>
      </c>
      <c r="U58" s="256">
        <f t="shared" si="46"/>
        <v>0</v>
      </c>
      <c r="V58" s="256">
        <f t="shared" si="46"/>
        <v>0</v>
      </c>
      <c r="W58" s="256">
        <f t="shared" si="46"/>
        <v>0</v>
      </c>
      <c r="X58" s="256">
        <f t="shared" si="46"/>
        <v>0</v>
      </c>
      <c r="Y58" s="256">
        <f t="shared" si="46"/>
        <v>0</v>
      </c>
      <c r="Z58" s="256">
        <f t="shared" si="46"/>
        <v>0</v>
      </c>
      <c r="AA58" s="256">
        <f t="shared" si="46"/>
        <v>0</v>
      </c>
      <c r="AB58" s="256">
        <f t="shared" si="46"/>
        <v>0</v>
      </c>
      <c r="AC58" s="256">
        <f t="shared" si="46"/>
        <v>0</v>
      </c>
      <c r="AD58" s="256">
        <f t="shared" si="46"/>
        <v>986.88</v>
      </c>
      <c r="AE58" s="256">
        <f t="shared" si="46"/>
        <v>0</v>
      </c>
      <c r="AF58" s="298"/>
      <c r="AG58" s="254"/>
      <c r="AH58" s="254"/>
      <c r="AI58" s="252"/>
    </row>
    <row r="59" spans="1:35" s="102" customFormat="1" ht="16.2" x14ac:dyDescent="0.3">
      <c r="A59" s="265" t="s">
        <v>29</v>
      </c>
      <c r="B59" s="1312">
        <f>H59+J59+L59+N59+P59+R59+T59+V59+X59+Z59+AB59+AD59</f>
        <v>0</v>
      </c>
      <c r="C59" s="266">
        <f t="shared" ref="C59:E63" si="47">I59+K59+M59+O59+Q59+S59+U59+W59+Y59+AA59+AC59+AE59</f>
        <v>0</v>
      </c>
      <c r="D59" s="266">
        <f t="shared" si="47"/>
        <v>0</v>
      </c>
      <c r="E59" s="266">
        <f t="shared" si="47"/>
        <v>0</v>
      </c>
      <c r="F59" s="302" t="e">
        <f t="shared" si="45"/>
        <v>#DIV/0!</v>
      </c>
      <c r="G59" s="302" t="e">
        <f t="shared" ref="G59:G63" si="48">E59/C59*100</f>
        <v>#DIV/0!</v>
      </c>
      <c r="H59" s="266">
        <v>0</v>
      </c>
      <c r="I59" s="266">
        <f>I62+I63</f>
        <v>0</v>
      </c>
      <c r="J59" s="266">
        <v>0</v>
      </c>
      <c r="K59" s="266">
        <f>K62+K63</f>
        <v>0</v>
      </c>
      <c r="L59" s="266">
        <v>0</v>
      </c>
      <c r="M59" s="266">
        <v>0</v>
      </c>
      <c r="N59" s="266">
        <v>0</v>
      </c>
      <c r="O59" s="266">
        <v>0</v>
      </c>
      <c r="P59" s="266">
        <v>0</v>
      </c>
      <c r="Q59" s="266">
        <f>Q62+Q63</f>
        <v>0</v>
      </c>
      <c r="R59" s="266">
        <v>0</v>
      </c>
      <c r="S59" s="266">
        <f>S62+S63</f>
        <v>0</v>
      </c>
      <c r="T59" s="266">
        <v>0</v>
      </c>
      <c r="U59" s="266">
        <f>U62+U63</f>
        <v>0</v>
      </c>
      <c r="V59" s="266">
        <v>0</v>
      </c>
      <c r="W59" s="266">
        <f>W62+W63</f>
        <v>0</v>
      </c>
      <c r="X59" s="266">
        <v>0</v>
      </c>
      <c r="Y59" s="266">
        <f>Y62+Y63</f>
        <v>0</v>
      </c>
      <c r="Z59" s="266">
        <v>0</v>
      </c>
      <c r="AA59" s="266">
        <v>0</v>
      </c>
      <c r="AB59" s="266">
        <v>0</v>
      </c>
      <c r="AC59" s="266">
        <f>AC62+AC63</f>
        <v>0</v>
      </c>
      <c r="AD59" s="266">
        <v>0</v>
      </c>
      <c r="AE59" s="266">
        <f>AE62+AE63</f>
        <v>0</v>
      </c>
      <c r="AF59" s="298"/>
      <c r="AG59" s="254"/>
      <c r="AH59" s="254"/>
      <c r="AI59" s="252"/>
    </row>
    <row r="60" spans="1:35" s="102" customFormat="1" ht="16.2" x14ac:dyDescent="0.25">
      <c r="A60" s="1095" t="s">
        <v>382</v>
      </c>
      <c r="B60" s="266">
        <f>H60+J60+L60+N60+P60+R60+T60+V60+X60+Z60+AB60+AD60</f>
        <v>23912.780000000002</v>
      </c>
      <c r="C60" s="266">
        <f t="shared" si="47"/>
        <v>23014.69</v>
      </c>
      <c r="D60" s="266">
        <f>J60+L60+N60+P60+R60+T60+V60+X60+Z60+AB60</f>
        <v>23014.7</v>
      </c>
      <c r="E60" s="266">
        <f t="shared" si="47"/>
        <v>23014.69</v>
      </c>
      <c r="F60" s="302">
        <f t="shared" si="45"/>
        <v>96.244309528210422</v>
      </c>
      <c r="G60" s="302">
        <f t="shared" si="48"/>
        <v>100</v>
      </c>
      <c r="H60" s="266">
        <v>0</v>
      </c>
      <c r="I60" s="266">
        <v>0</v>
      </c>
      <c r="J60" s="266">
        <v>0</v>
      </c>
      <c r="K60" s="266">
        <v>0</v>
      </c>
      <c r="L60" s="266">
        <v>0</v>
      </c>
      <c r="M60" s="266">
        <v>0</v>
      </c>
      <c r="N60" s="266">
        <v>23014.7</v>
      </c>
      <c r="O60" s="266">
        <v>23014.69</v>
      </c>
      <c r="P60" s="266">
        <v>0</v>
      </c>
      <c r="Q60" s="266">
        <v>0</v>
      </c>
      <c r="R60" s="266">
        <v>0</v>
      </c>
      <c r="S60" s="266">
        <v>0</v>
      </c>
      <c r="T60" s="266">
        <v>0</v>
      </c>
      <c r="U60" s="266">
        <v>0</v>
      </c>
      <c r="V60" s="266">
        <v>0</v>
      </c>
      <c r="W60" s="266">
        <v>0</v>
      </c>
      <c r="X60" s="266">
        <v>0</v>
      </c>
      <c r="Y60" s="266">
        <v>0</v>
      </c>
      <c r="Z60" s="266">
        <v>0</v>
      </c>
      <c r="AA60" s="266">
        <v>0</v>
      </c>
      <c r="AB60" s="266">
        <v>0</v>
      </c>
      <c r="AC60" s="266">
        <v>0</v>
      </c>
      <c r="AD60" s="266">
        <v>898.08</v>
      </c>
      <c r="AE60" s="266">
        <f>AE63+AE76</f>
        <v>0</v>
      </c>
      <c r="AF60" s="298"/>
      <c r="AG60" s="254"/>
      <c r="AH60" s="254"/>
      <c r="AI60" s="252"/>
    </row>
    <row r="61" spans="1:35" s="102" customFormat="1" ht="16.2" x14ac:dyDescent="0.3">
      <c r="A61" s="265" t="s">
        <v>28</v>
      </c>
      <c r="B61" s="266">
        <f>H61+J61+L61+N61+P61+R61+T61+V61+X61+Z61+AB61+AD61</f>
        <v>39396.9</v>
      </c>
      <c r="C61" s="266">
        <f t="shared" si="47"/>
        <v>0</v>
      </c>
      <c r="D61" s="266">
        <f t="shared" ref="D61:D62" si="49">J61+L61+N61+P61+R61+T61+V61+X61+Z61+AB61</f>
        <v>0</v>
      </c>
      <c r="E61" s="266">
        <f t="shared" si="47"/>
        <v>0</v>
      </c>
      <c r="F61" s="302">
        <f t="shared" si="45"/>
        <v>0</v>
      </c>
      <c r="G61" s="302" t="e">
        <f t="shared" si="48"/>
        <v>#DIV/0!</v>
      </c>
      <c r="H61" s="266">
        <v>0</v>
      </c>
      <c r="I61" s="266">
        <v>0</v>
      </c>
      <c r="J61" s="266">
        <v>0</v>
      </c>
      <c r="K61" s="266">
        <v>0</v>
      </c>
      <c r="L61" s="266">
        <v>0</v>
      </c>
      <c r="M61" s="266">
        <v>0</v>
      </c>
      <c r="N61" s="266">
        <v>0</v>
      </c>
      <c r="O61" s="266">
        <v>0</v>
      </c>
      <c r="P61" s="266">
        <v>0</v>
      </c>
      <c r="Q61" s="266">
        <v>0</v>
      </c>
      <c r="R61" s="266">
        <v>0</v>
      </c>
      <c r="S61" s="266">
        <v>0</v>
      </c>
      <c r="T61" s="266">
        <v>0</v>
      </c>
      <c r="U61" s="266">
        <v>0</v>
      </c>
      <c r="V61" s="266">
        <v>0</v>
      </c>
      <c r="W61" s="266">
        <v>0</v>
      </c>
      <c r="X61" s="266">
        <v>0</v>
      </c>
      <c r="Y61" s="266">
        <v>0</v>
      </c>
      <c r="Z61" s="266">
        <v>0</v>
      </c>
      <c r="AA61" s="266">
        <v>0</v>
      </c>
      <c r="AB61" s="266">
        <v>0</v>
      </c>
      <c r="AC61" s="266">
        <v>0</v>
      </c>
      <c r="AD61" s="266">
        <v>39396.9</v>
      </c>
      <c r="AE61" s="266">
        <f>AE63+AE76</f>
        <v>0</v>
      </c>
      <c r="AF61" s="298"/>
      <c r="AG61" s="254"/>
      <c r="AH61" s="254"/>
      <c r="AI61" s="252"/>
    </row>
    <row r="62" spans="1:35" s="102" customFormat="1" ht="48.6" x14ac:dyDescent="0.3">
      <c r="A62" s="265" t="s">
        <v>621</v>
      </c>
      <c r="B62" s="266">
        <f>H62+J62+L62+N62+P62+R62+T62+V62+X62+Z62+AB62+AD62</f>
        <v>2365</v>
      </c>
      <c r="C62" s="266">
        <f t="shared" si="47"/>
        <v>2276.1799999999998</v>
      </c>
      <c r="D62" s="266">
        <f t="shared" si="49"/>
        <v>2276.1999999999998</v>
      </c>
      <c r="E62" s="266">
        <f t="shared" si="47"/>
        <v>2276.1799999999998</v>
      </c>
      <c r="F62" s="302">
        <f>E62/B62*100</f>
        <v>96.244397463002102</v>
      </c>
      <c r="G62" s="302">
        <f t="shared" si="48"/>
        <v>100</v>
      </c>
      <c r="H62" s="266">
        <v>0</v>
      </c>
      <c r="I62" s="266">
        <v>0</v>
      </c>
      <c r="J62" s="266">
        <v>0</v>
      </c>
      <c r="K62" s="266">
        <v>0</v>
      </c>
      <c r="L62" s="266">
        <v>2276.1999999999998</v>
      </c>
      <c r="M62" s="266">
        <v>2276.1799999999998</v>
      </c>
      <c r="N62" s="266">
        <v>0</v>
      </c>
      <c r="O62" s="266">
        <v>0</v>
      </c>
      <c r="P62" s="266">
        <v>0</v>
      </c>
      <c r="Q62" s="266">
        <v>0</v>
      </c>
      <c r="R62" s="266">
        <v>0</v>
      </c>
      <c r="S62" s="266">
        <v>0</v>
      </c>
      <c r="T62" s="266">
        <v>0</v>
      </c>
      <c r="U62" s="266">
        <v>0</v>
      </c>
      <c r="V62" s="266">
        <v>0</v>
      </c>
      <c r="W62" s="266">
        <v>0</v>
      </c>
      <c r="X62" s="266">
        <v>0</v>
      </c>
      <c r="Y62" s="266">
        <v>0</v>
      </c>
      <c r="Z62" s="266">
        <v>0</v>
      </c>
      <c r="AA62" s="266">
        <v>0</v>
      </c>
      <c r="AB62" s="266">
        <v>0</v>
      </c>
      <c r="AC62" s="266">
        <v>0</v>
      </c>
      <c r="AD62" s="266">
        <v>88.8</v>
      </c>
      <c r="AE62" s="266">
        <f>AE76+AE77</f>
        <v>0</v>
      </c>
      <c r="AF62" s="298"/>
      <c r="AG62" s="254"/>
      <c r="AH62" s="254"/>
      <c r="AI62" s="252"/>
    </row>
    <row r="63" spans="1:35" s="102" customFormat="1" ht="16.2" x14ac:dyDescent="0.3">
      <c r="A63" s="265" t="s">
        <v>94</v>
      </c>
      <c r="B63" s="266">
        <f>H63+J63+L63+N63+P63+R63+T63+V63+X63+Z63+AB63+AD63</f>
        <v>0</v>
      </c>
      <c r="C63" s="266">
        <f t="shared" si="47"/>
        <v>529.35</v>
      </c>
      <c r="D63" s="266">
        <f t="shared" si="47"/>
        <v>0</v>
      </c>
      <c r="E63" s="266">
        <f t="shared" si="47"/>
        <v>529.35</v>
      </c>
      <c r="F63" s="302" t="e">
        <f t="shared" ref="F63" si="50">E63/B63*100</f>
        <v>#DIV/0!</v>
      </c>
      <c r="G63" s="302">
        <f t="shared" si="48"/>
        <v>100</v>
      </c>
      <c r="H63" s="266">
        <v>0</v>
      </c>
      <c r="I63" s="266">
        <f>I77+I78</f>
        <v>0</v>
      </c>
      <c r="J63" s="266">
        <v>0</v>
      </c>
      <c r="K63" s="266">
        <f>K77+K78</f>
        <v>0</v>
      </c>
      <c r="L63" s="266">
        <v>0</v>
      </c>
      <c r="M63" s="266">
        <f>M77+M78</f>
        <v>0</v>
      </c>
      <c r="N63" s="266">
        <v>0</v>
      </c>
      <c r="O63" s="266">
        <v>0</v>
      </c>
      <c r="P63" s="266">
        <v>0</v>
      </c>
      <c r="Q63" s="266">
        <f>Q77+Q78</f>
        <v>0</v>
      </c>
      <c r="R63" s="266">
        <v>0</v>
      </c>
      <c r="S63" s="266">
        <f>S77+S78</f>
        <v>0</v>
      </c>
      <c r="T63" s="266">
        <v>0</v>
      </c>
      <c r="U63" s="266">
        <f>U77+U78</f>
        <v>0</v>
      </c>
      <c r="V63" s="266">
        <v>0</v>
      </c>
      <c r="W63" s="266">
        <f>W77+W78</f>
        <v>0</v>
      </c>
      <c r="X63" s="266">
        <v>0</v>
      </c>
      <c r="Y63" s="266">
        <f>Y77+Y78</f>
        <v>0</v>
      </c>
      <c r="Z63" s="266">
        <v>0</v>
      </c>
      <c r="AA63" s="266">
        <f>AA77+AA78</f>
        <v>529.35</v>
      </c>
      <c r="AB63" s="266">
        <v>0</v>
      </c>
      <c r="AC63" s="266">
        <f>AC77+AC78</f>
        <v>0</v>
      </c>
      <c r="AD63" s="266">
        <v>0</v>
      </c>
      <c r="AE63" s="266">
        <f>AE77+AE78</f>
        <v>0</v>
      </c>
      <c r="AF63" s="298"/>
      <c r="AG63" s="254"/>
      <c r="AH63" s="254"/>
      <c r="AI63" s="252"/>
    </row>
    <row r="64" spans="1:35" s="102" customFormat="1" ht="409.6" customHeight="1" x14ac:dyDescent="0.3">
      <c r="A64" s="1059" t="s">
        <v>252</v>
      </c>
      <c r="B64" s="1064"/>
      <c r="C64" s="1064"/>
      <c r="D64" s="1064"/>
      <c r="E64" s="1064"/>
      <c r="F64" s="1064"/>
      <c r="G64" s="1064"/>
      <c r="H64" s="1064"/>
      <c r="I64" s="1064"/>
      <c r="J64" s="1064"/>
      <c r="K64" s="1064"/>
      <c r="L64" s="1064"/>
      <c r="M64" s="1064"/>
      <c r="N64" s="1064"/>
      <c r="O64" s="1064"/>
      <c r="P64" s="1064"/>
      <c r="Q64" s="1064"/>
      <c r="R64" s="1064"/>
      <c r="S64" s="1064"/>
      <c r="T64" s="1064"/>
      <c r="U64" s="1064"/>
      <c r="V64" s="1064"/>
      <c r="W64" s="1064"/>
      <c r="X64" s="1064"/>
      <c r="Y64" s="1064"/>
      <c r="Z64" s="1064"/>
      <c r="AA64" s="1064"/>
      <c r="AB64" s="1060"/>
      <c r="AC64" s="1060"/>
      <c r="AD64" s="1064"/>
      <c r="AE64" s="1064"/>
      <c r="AF64" s="1189" t="s">
        <v>721</v>
      </c>
      <c r="AG64" s="254"/>
      <c r="AH64" s="254"/>
      <c r="AI64" s="252"/>
    </row>
    <row r="65" spans="1:35" s="102" customFormat="1" ht="16.2" x14ac:dyDescent="0.3">
      <c r="A65" s="258" t="s">
        <v>26</v>
      </c>
      <c r="B65" s="266">
        <f>B68+B67+B69</f>
        <v>14613.32</v>
      </c>
      <c r="C65" s="266">
        <f>C68+C67+C69</f>
        <v>4151.8899999999994</v>
      </c>
      <c r="D65" s="266">
        <f>D68+D66+D67+D69</f>
        <v>3478.25</v>
      </c>
      <c r="E65" s="266">
        <f>E68+E66+E67+E69</f>
        <v>3478.25</v>
      </c>
      <c r="F65" s="266">
        <f>E65/B65*100</f>
        <v>23.80191496525088</v>
      </c>
      <c r="G65" s="266">
        <f>E65/C65*100</f>
        <v>83.775100014692114</v>
      </c>
      <c r="H65" s="266">
        <f t="shared" ref="H65:O65" si="51">H68</f>
        <v>0</v>
      </c>
      <c r="I65" s="266">
        <f t="shared" si="51"/>
        <v>0</v>
      </c>
      <c r="J65" s="266">
        <f t="shared" si="51"/>
        <v>0</v>
      </c>
      <c r="K65" s="266">
        <f t="shared" si="51"/>
        <v>0</v>
      </c>
      <c r="L65" s="266">
        <f t="shared" si="51"/>
        <v>0</v>
      </c>
      <c r="M65" s="266">
        <f t="shared" si="51"/>
        <v>0</v>
      </c>
      <c r="N65" s="266">
        <f t="shared" si="51"/>
        <v>776.14</v>
      </c>
      <c r="O65" s="266">
        <f t="shared" si="51"/>
        <v>776.14</v>
      </c>
      <c r="P65" s="266">
        <f t="shared" ref="P65:S65" si="52">P68+P67</f>
        <v>0</v>
      </c>
      <c r="Q65" s="266">
        <f t="shared" si="52"/>
        <v>0</v>
      </c>
      <c r="R65" s="266">
        <f t="shared" si="52"/>
        <v>0</v>
      </c>
      <c r="S65" s="266">
        <f t="shared" si="52"/>
        <v>0</v>
      </c>
      <c r="T65" s="266">
        <f>T68+T67+T69</f>
        <v>653.23</v>
      </c>
      <c r="U65" s="266">
        <f>U68+U67+U69</f>
        <v>107.88</v>
      </c>
      <c r="V65" s="266">
        <f t="shared" ref="V65:AE65" si="53">V68+V67+V69</f>
        <v>2122.52</v>
      </c>
      <c r="W65" s="266">
        <f t="shared" si="53"/>
        <v>2667.87</v>
      </c>
      <c r="X65" s="266">
        <f t="shared" si="53"/>
        <v>0</v>
      </c>
      <c r="Y65" s="266">
        <f t="shared" si="53"/>
        <v>0</v>
      </c>
      <c r="Z65" s="266">
        <f t="shared" si="53"/>
        <v>2821.37</v>
      </c>
      <c r="AA65" s="266">
        <f t="shared" si="53"/>
        <v>600</v>
      </c>
      <c r="AB65" s="266">
        <f t="shared" si="53"/>
        <v>0</v>
      </c>
      <c r="AC65" s="266">
        <f t="shared" si="53"/>
        <v>0</v>
      </c>
      <c r="AD65" s="266">
        <f t="shared" si="53"/>
        <v>8240.06</v>
      </c>
      <c r="AE65" s="266">
        <f t="shared" si="53"/>
        <v>0</v>
      </c>
      <c r="AF65" s="1108"/>
      <c r="AG65" s="254"/>
      <c r="AH65" s="254"/>
      <c r="AI65" s="252"/>
    </row>
    <row r="66" spans="1:35" s="102" customFormat="1" ht="16.2" x14ac:dyDescent="0.3">
      <c r="A66" s="265" t="s">
        <v>29</v>
      </c>
      <c r="B66" s="266">
        <f>H66+J66+L66+N66+P66+R66+T66+V66+X66+Z66+AB66+AD66</f>
        <v>0</v>
      </c>
      <c r="C66" s="266">
        <f t="shared" ref="C66" si="54">H66+J66+L66+N66+P66</f>
        <v>0</v>
      </c>
      <c r="D66" s="266">
        <v>0</v>
      </c>
      <c r="E66" s="266">
        <v>0</v>
      </c>
      <c r="F66" s="266">
        <v>0</v>
      </c>
      <c r="G66" s="266">
        <v>0</v>
      </c>
      <c r="H66" s="266">
        <f>H69</f>
        <v>0</v>
      </c>
      <c r="I66" s="266">
        <f t="shared" ref="I66:Y67" si="55">I69</f>
        <v>0</v>
      </c>
      <c r="J66" s="266">
        <f t="shared" si="55"/>
        <v>0</v>
      </c>
      <c r="K66" s="266">
        <v>0</v>
      </c>
      <c r="L66" s="266">
        <f t="shared" si="55"/>
        <v>0</v>
      </c>
      <c r="M66" s="266">
        <f t="shared" si="55"/>
        <v>0</v>
      </c>
      <c r="N66" s="266">
        <f t="shared" si="55"/>
        <v>0</v>
      </c>
      <c r="O66" s="266">
        <f t="shared" si="55"/>
        <v>0</v>
      </c>
      <c r="P66" s="266">
        <f t="shared" si="55"/>
        <v>0</v>
      </c>
      <c r="Q66" s="266">
        <f t="shared" si="55"/>
        <v>0</v>
      </c>
      <c r="R66" s="266">
        <f t="shared" si="55"/>
        <v>0</v>
      </c>
      <c r="S66" s="266">
        <f t="shared" si="55"/>
        <v>0</v>
      </c>
      <c r="T66" s="266">
        <v>0</v>
      </c>
      <c r="U66" s="266">
        <v>0</v>
      </c>
      <c r="V66" s="266">
        <v>0</v>
      </c>
      <c r="W66" s="266">
        <v>0</v>
      </c>
      <c r="X66" s="266">
        <f t="shared" si="55"/>
        <v>0</v>
      </c>
      <c r="Y66" s="266">
        <f t="shared" si="55"/>
        <v>0</v>
      </c>
      <c r="Z66" s="266">
        <v>0</v>
      </c>
      <c r="AA66" s="266">
        <f t="shared" ref="AA66:AC66" si="56">AA69</f>
        <v>0</v>
      </c>
      <c r="AB66" s="266">
        <f t="shared" si="56"/>
        <v>0</v>
      </c>
      <c r="AC66" s="266">
        <f t="shared" si="56"/>
        <v>0</v>
      </c>
      <c r="AD66" s="266">
        <v>0</v>
      </c>
      <c r="AE66" s="266">
        <f>AE69</f>
        <v>0</v>
      </c>
      <c r="AF66" s="1108"/>
      <c r="AG66" s="254"/>
      <c r="AH66" s="254"/>
      <c r="AI66" s="252"/>
    </row>
    <row r="67" spans="1:35" s="102" customFormat="1" ht="16.2" x14ac:dyDescent="0.25">
      <c r="A67" s="1095" t="s">
        <v>382</v>
      </c>
      <c r="B67" s="266">
        <f>H67+J67+L67+N67+P67+R67+T67+V67+X67+Z67+AB67+AD67</f>
        <v>2472.92</v>
      </c>
      <c r="C67" s="266">
        <f>I67+K67+M67+O67+Q67+S67+U67+W67+Y67+AA67+AC67+AE67</f>
        <v>2472.92</v>
      </c>
      <c r="D67" s="266">
        <f>O67+Q67+S67+U67+W67+Y67+AA67+AC67+AE67</f>
        <v>2472.92</v>
      </c>
      <c r="E67" s="266">
        <f>K67+M67+O67+Q67+S67+U67+W67+Y67+AA67+AC67+AE67+AG67</f>
        <v>2472.92</v>
      </c>
      <c r="F67" s="266">
        <v>0</v>
      </c>
      <c r="G67" s="266">
        <v>0</v>
      </c>
      <c r="H67" s="266">
        <f t="shared" ref="H67:H68" si="57">H70</f>
        <v>0</v>
      </c>
      <c r="I67" s="266">
        <f t="shared" ref="I67" si="58">I70</f>
        <v>0</v>
      </c>
      <c r="J67" s="266">
        <f t="shared" ref="J67" si="59">J70</f>
        <v>0</v>
      </c>
      <c r="K67" s="266">
        <v>0</v>
      </c>
      <c r="L67" s="266">
        <f t="shared" ref="L67" si="60">L70</f>
        <v>0</v>
      </c>
      <c r="M67" s="266">
        <f t="shared" ref="M67" si="61">M70</f>
        <v>0</v>
      </c>
      <c r="N67" s="266">
        <f t="shared" si="55"/>
        <v>0</v>
      </c>
      <c r="O67" s="266">
        <f t="shared" si="55"/>
        <v>0</v>
      </c>
      <c r="P67" s="266">
        <f t="shared" ref="P67:S67" si="62">P70</f>
        <v>0</v>
      </c>
      <c r="Q67" s="266">
        <f t="shared" si="62"/>
        <v>0</v>
      </c>
      <c r="R67" s="266">
        <f t="shared" si="62"/>
        <v>0</v>
      </c>
      <c r="S67" s="266">
        <f t="shared" si="62"/>
        <v>0</v>
      </c>
      <c r="T67" s="266">
        <v>545.35</v>
      </c>
      <c r="U67" s="266">
        <v>0</v>
      </c>
      <c r="V67" s="266">
        <f>711.83+1060.19</f>
        <v>1772.02</v>
      </c>
      <c r="W67" s="266">
        <f>1257.18+1060.19</f>
        <v>2317.37</v>
      </c>
      <c r="X67" s="266">
        <f t="shared" ref="X67" si="63">X70</f>
        <v>0</v>
      </c>
      <c r="Y67" s="266">
        <f t="shared" ref="Y67" si="64">Y70</f>
        <v>0</v>
      </c>
      <c r="Z67" s="266">
        <f>1639.2+833.72-545.35-1772.02</f>
        <v>155.55000000000018</v>
      </c>
      <c r="AA67" s="266">
        <v>155.55000000000001</v>
      </c>
      <c r="AB67" s="266">
        <f t="shared" ref="AB67:AC67" si="65">AB70</f>
        <v>0</v>
      </c>
      <c r="AC67" s="266">
        <f t="shared" si="65"/>
        <v>0</v>
      </c>
      <c r="AD67" s="266">
        <v>0</v>
      </c>
      <c r="AE67" s="266">
        <f t="shared" ref="AE67:AE68" si="66">AE70</f>
        <v>0</v>
      </c>
      <c r="AF67" s="1108"/>
      <c r="AG67" s="254"/>
      <c r="AH67" s="254"/>
      <c r="AI67" s="252"/>
    </row>
    <row r="68" spans="1:35" s="102" customFormat="1" ht="16.2" x14ac:dyDescent="0.3">
      <c r="A68" s="265" t="s">
        <v>28</v>
      </c>
      <c r="B68" s="266">
        <f>H68+J68+L68+N68+P68+R68+T68+V68+X68+Z68+AB68+AD68</f>
        <v>11895.8</v>
      </c>
      <c r="C68" s="266">
        <f t="shared" ref="C68:C69" si="67">I68+K68+M68+O68+Q68+S68+U68+W68+Y68+AA68+AC68+AE68</f>
        <v>1449.78</v>
      </c>
      <c r="D68" s="266">
        <f>I68+K68+M68+O68+Q68+S68</f>
        <v>776.14</v>
      </c>
      <c r="E68" s="266">
        <f>J68+L68+N68+P68+R68</f>
        <v>776.14</v>
      </c>
      <c r="F68" s="266">
        <f>E68/B68*100</f>
        <v>6.524487634291094</v>
      </c>
      <c r="G68" s="266">
        <f>E68/C68*100</f>
        <v>53.535019106347171</v>
      </c>
      <c r="H68" s="266">
        <f t="shared" si="57"/>
        <v>0</v>
      </c>
      <c r="I68" s="266">
        <f t="shared" ref="I68" si="68">I71</f>
        <v>0</v>
      </c>
      <c r="J68" s="266">
        <f t="shared" ref="J68" si="69">J71</f>
        <v>0</v>
      </c>
      <c r="K68" s="266">
        <v>0</v>
      </c>
      <c r="L68" s="266">
        <f t="shared" ref="L68" si="70">L71</f>
        <v>0</v>
      </c>
      <c r="M68" s="266">
        <f t="shared" ref="M68" si="71">M71</f>
        <v>0</v>
      </c>
      <c r="N68" s="266">
        <v>776.14</v>
      </c>
      <c r="O68" s="266">
        <v>776.14</v>
      </c>
      <c r="P68" s="266">
        <f t="shared" ref="P68:S68" si="72">P71</f>
        <v>0</v>
      </c>
      <c r="Q68" s="266">
        <f t="shared" si="72"/>
        <v>0</v>
      </c>
      <c r="R68" s="266">
        <f t="shared" si="72"/>
        <v>0</v>
      </c>
      <c r="S68" s="266">
        <f t="shared" si="72"/>
        <v>0</v>
      </c>
      <c r="T68" s="266">
        <v>53.94</v>
      </c>
      <c r="U68" s="266">
        <v>53.94</v>
      </c>
      <c r="V68" s="266">
        <f>70.4+104.85</f>
        <v>175.25</v>
      </c>
      <c r="W68" s="266">
        <v>175.25</v>
      </c>
      <c r="X68" s="266">
        <f t="shared" ref="X68" si="73">X71</f>
        <v>0</v>
      </c>
      <c r="Y68" s="266">
        <f t="shared" ref="Y68" si="74">Y71</f>
        <v>0</v>
      </c>
      <c r="Z68" s="266">
        <v>2650.41</v>
      </c>
      <c r="AA68" s="266">
        <v>444.45</v>
      </c>
      <c r="AB68" s="266">
        <f t="shared" ref="AB68:AC68" si="75">AB71</f>
        <v>0</v>
      </c>
      <c r="AC68" s="266">
        <f t="shared" si="75"/>
        <v>0</v>
      </c>
      <c r="AD68" s="266">
        <f>8471.56-231.5</f>
        <v>8240.06</v>
      </c>
      <c r="AE68" s="266">
        <f t="shared" si="66"/>
        <v>0</v>
      </c>
      <c r="AF68" s="1108"/>
      <c r="AG68" s="254"/>
      <c r="AH68" s="254"/>
      <c r="AI68" s="252"/>
    </row>
    <row r="69" spans="1:35" s="102" customFormat="1" ht="16.2" x14ac:dyDescent="0.3">
      <c r="A69" s="265" t="s">
        <v>94</v>
      </c>
      <c r="B69" s="266">
        <f>T69+V69+X69+Z69</f>
        <v>244.6</v>
      </c>
      <c r="C69" s="266">
        <f t="shared" si="67"/>
        <v>229.19</v>
      </c>
      <c r="D69" s="266">
        <f>E69</f>
        <v>229.19</v>
      </c>
      <c r="E69" s="266">
        <f>I69+K69+M69+O69+Q69+S69+U69+W69+Y69+AA69</f>
        <v>229.19</v>
      </c>
      <c r="F69" s="266">
        <v>0</v>
      </c>
      <c r="G69" s="266">
        <f>E69/C69*100</f>
        <v>100</v>
      </c>
      <c r="H69" s="266">
        <v>0</v>
      </c>
      <c r="I69" s="266">
        <v>0</v>
      </c>
      <c r="J69" s="266">
        <v>0</v>
      </c>
      <c r="K69" s="266">
        <v>0</v>
      </c>
      <c r="L69" s="266">
        <v>0</v>
      </c>
      <c r="M69" s="266">
        <v>0</v>
      </c>
      <c r="N69" s="266">
        <v>0</v>
      </c>
      <c r="O69" s="266">
        <v>0</v>
      </c>
      <c r="P69" s="266">
        <f t="shared" ref="P69" si="76">P72</f>
        <v>0</v>
      </c>
      <c r="Q69" s="266">
        <f t="shared" ref="Q69" si="77">Q72</f>
        <v>0</v>
      </c>
      <c r="R69" s="266">
        <f t="shared" ref="R69" si="78">R72</f>
        <v>0</v>
      </c>
      <c r="S69" s="266">
        <f t="shared" ref="S69" si="79">S72</f>
        <v>0</v>
      </c>
      <c r="T69" s="266">
        <f>T68</f>
        <v>53.94</v>
      </c>
      <c r="U69" s="266">
        <f>U68</f>
        <v>53.94</v>
      </c>
      <c r="V69" s="266">
        <f>V68</f>
        <v>175.25</v>
      </c>
      <c r="W69" s="266">
        <f>W68</f>
        <v>175.25</v>
      </c>
      <c r="X69" s="266">
        <f t="shared" ref="X69" si="80">X72</f>
        <v>0</v>
      </c>
      <c r="Y69" s="266">
        <f t="shared" ref="Y69" si="81">Y72</f>
        <v>0</v>
      </c>
      <c r="Z69" s="266">
        <v>15.41</v>
      </c>
      <c r="AA69" s="266">
        <f t="shared" ref="AA69:AC69" si="82">AA72</f>
        <v>0</v>
      </c>
      <c r="AB69" s="266">
        <f t="shared" si="82"/>
        <v>0</v>
      </c>
      <c r="AC69" s="266">
        <f t="shared" si="82"/>
        <v>0</v>
      </c>
      <c r="AD69" s="266">
        <v>0</v>
      </c>
      <c r="AE69" s="266">
        <v>0</v>
      </c>
      <c r="AF69" s="1108"/>
      <c r="AG69" s="254"/>
      <c r="AH69" s="254"/>
      <c r="AI69" s="252"/>
    </row>
    <row r="70" spans="1:35" s="102" customFormat="1" ht="96" customHeight="1" x14ac:dyDescent="0.3">
      <c r="A70" s="1190" t="s">
        <v>642</v>
      </c>
      <c r="B70" s="1064"/>
      <c r="C70" s="1064"/>
      <c r="D70" s="1064"/>
      <c r="E70" s="1064"/>
      <c r="F70" s="1064"/>
      <c r="G70" s="1064"/>
      <c r="H70" s="1064"/>
      <c r="I70" s="1064"/>
      <c r="J70" s="1064"/>
      <c r="K70" s="1064"/>
      <c r="L70" s="1064"/>
      <c r="M70" s="1064"/>
      <c r="N70" s="1064"/>
      <c r="O70" s="1064"/>
      <c r="P70" s="1064"/>
      <c r="Q70" s="1064"/>
      <c r="R70" s="1064"/>
      <c r="S70" s="1064"/>
      <c r="T70" s="1064"/>
      <c r="U70" s="1064"/>
      <c r="V70" s="1064"/>
      <c r="W70" s="1064"/>
      <c r="X70" s="1064"/>
      <c r="Y70" s="1064"/>
      <c r="Z70" s="1064"/>
      <c r="AA70" s="1064"/>
      <c r="AB70" s="1060"/>
      <c r="AC70" s="1060"/>
      <c r="AD70" s="1064"/>
      <c r="AE70" s="1064"/>
      <c r="AF70" s="1189" t="s">
        <v>619</v>
      </c>
      <c r="AG70" s="254"/>
      <c r="AH70" s="254"/>
      <c r="AI70" s="252"/>
    </row>
    <row r="71" spans="1:35" s="102" customFormat="1" ht="16.2" x14ac:dyDescent="0.3">
      <c r="A71" s="258" t="s">
        <v>26</v>
      </c>
      <c r="B71" s="266">
        <f>B74+B73</f>
        <v>0</v>
      </c>
      <c r="C71" s="266">
        <f t="shared" ref="C71:E71" si="83">C74</f>
        <v>0</v>
      </c>
      <c r="D71" s="266">
        <f t="shared" si="83"/>
        <v>0</v>
      </c>
      <c r="E71" s="266">
        <f t="shared" si="83"/>
        <v>0</v>
      </c>
      <c r="F71" s="266">
        <v>0</v>
      </c>
      <c r="G71" s="266" t="e">
        <f>E71/C71*100</f>
        <v>#DIV/0!</v>
      </c>
      <c r="H71" s="266">
        <f>H74</f>
        <v>0</v>
      </c>
      <c r="I71" s="266">
        <f t="shared" ref="I71:Y71" si="84">I74</f>
        <v>0</v>
      </c>
      <c r="J71" s="266">
        <f t="shared" si="84"/>
        <v>0</v>
      </c>
      <c r="K71" s="266">
        <f t="shared" si="84"/>
        <v>0</v>
      </c>
      <c r="L71" s="266">
        <f t="shared" si="84"/>
        <v>0</v>
      </c>
      <c r="M71" s="266">
        <f t="shared" si="84"/>
        <v>0</v>
      </c>
      <c r="N71" s="266">
        <f t="shared" si="84"/>
        <v>0</v>
      </c>
      <c r="O71" s="266">
        <f t="shared" si="84"/>
        <v>0</v>
      </c>
      <c r="P71" s="266">
        <f t="shared" si="84"/>
        <v>0</v>
      </c>
      <c r="Q71" s="266">
        <f t="shared" si="84"/>
        <v>0</v>
      </c>
      <c r="R71" s="266">
        <f t="shared" si="84"/>
        <v>0</v>
      </c>
      <c r="S71" s="266">
        <f t="shared" si="84"/>
        <v>0</v>
      </c>
      <c r="T71" s="266">
        <f t="shared" si="84"/>
        <v>0</v>
      </c>
      <c r="U71" s="266">
        <f t="shared" si="84"/>
        <v>0</v>
      </c>
      <c r="V71" s="266">
        <f t="shared" si="84"/>
        <v>0</v>
      </c>
      <c r="W71" s="266">
        <f t="shared" si="84"/>
        <v>0</v>
      </c>
      <c r="X71" s="266">
        <f t="shared" si="84"/>
        <v>0</v>
      </c>
      <c r="Y71" s="266">
        <f t="shared" si="84"/>
        <v>0</v>
      </c>
      <c r="Z71" s="266">
        <f>Z74+Z73</f>
        <v>0</v>
      </c>
      <c r="AA71" s="266">
        <f t="shared" ref="AA71:AE71" si="85">AA74</f>
        <v>0</v>
      </c>
      <c r="AB71" s="266">
        <f t="shared" si="85"/>
        <v>0</v>
      </c>
      <c r="AC71" s="266">
        <f t="shared" si="85"/>
        <v>0</v>
      </c>
      <c r="AD71" s="266">
        <f t="shared" si="85"/>
        <v>0</v>
      </c>
      <c r="AE71" s="266">
        <f t="shared" si="85"/>
        <v>0</v>
      </c>
      <c r="AF71" s="1108"/>
      <c r="AG71" s="254"/>
      <c r="AH71" s="254"/>
      <c r="AI71" s="252"/>
    </row>
    <row r="72" spans="1:35" s="102" customFormat="1" ht="16.2" x14ac:dyDescent="0.3">
      <c r="A72" s="265" t="s">
        <v>29</v>
      </c>
      <c r="B72" s="266">
        <f>H72+J72+L72+N72+P72+R72+T72+V72+X72+Z72+AB72+AD72</f>
        <v>0</v>
      </c>
      <c r="C72" s="266">
        <f t="shared" ref="C72" si="86">H72+J72+L72+N72+P72</f>
        <v>0</v>
      </c>
      <c r="D72" s="266">
        <f t="shared" ref="D72:E72" si="87">D75</f>
        <v>0</v>
      </c>
      <c r="E72" s="266">
        <f t="shared" si="87"/>
        <v>0</v>
      </c>
      <c r="F72" s="266">
        <v>0</v>
      </c>
      <c r="G72" s="266" t="e">
        <f t="shared" ref="G72:G74" si="88">E72/C72*100</f>
        <v>#DIV/0!</v>
      </c>
      <c r="H72" s="266">
        <f t="shared" ref="H72:AA72" si="89">H75</f>
        <v>0</v>
      </c>
      <c r="I72" s="266">
        <f t="shared" si="89"/>
        <v>0</v>
      </c>
      <c r="J72" s="266">
        <f t="shared" si="89"/>
        <v>0</v>
      </c>
      <c r="K72" s="266">
        <f t="shared" si="89"/>
        <v>0</v>
      </c>
      <c r="L72" s="266">
        <f t="shared" si="89"/>
        <v>0</v>
      </c>
      <c r="M72" s="266">
        <f t="shared" si="89"/>
        <v>0</v>
      </c>
      <c r="N72" s="266">
        <f t="shared" si="89"/>
        <v>0</v>
      </c>
      <c r="O72" s="266">
        <f t="shared" si="89"/>
        <v>0</v>
      </c>
      <c r="P72" s="266">
        <f t="shared" si="89"/>
        <v>0</v>
      </c>
      <c r="Q72" s="266">
        <f t="shared" si="89"/>
        <v>0</v>
      </c>
      <c r="R72" s="266">
        <f t="shared" si="89"/>
        <v>0</v>
      </c>
      <c r="S72" s="266">
        <v>0</v>
      </c>
      <c r="T72" s="266">
        <f t="shared" si="89"/>
        <v>0</v>
      </c>
      <c r="U72" s="266">
        <f t="shared" si="89"/>
        <v>0</v>
      </c>
      <c r="V72" s="266">
        <f t="shared" si="89"/>
        <v>0</v>
      </c>
      <c r="W72" s="266">
        <f t="shared" si="89"/>
        <v>0</v>
      </c>
      <c r="X72" s="266">
        <f t="shared" si="89"/>
        <v>0</v>
      </c>
      <c r="Y72" s="266">
        <f t="shared" si="89"/>
        <v>0</v>
      </c>
      <c r="Z72" s="266">
        <f t="shared" si="89"/>
        <v>0</v>
      </c>
      <c r="AA72" s="266">
        <f t="shared" si="89"/>
        <v>0</v>
      </c>
      <c r="AB72" s="266">
        <f t="shared" ref="AB72:AC72" si="90">AB75</f>
        <v>0</v>
      </c>
      <c r="AC72" s="266">
        <f t="shared" si="90"/>
        <v>0</v>
      </c>
      <c r="AD72" s="266">
        <v>0</v>
      </c>
      <c r="AE72" s="266">
        <f>AE75</f>
        <v>0</v>
      </c>
      <c r="AF72" s="1108"/>
      <c r="AG72" s="254"/>
      <c r="AH72" s="254"/>
      <c r="AI72" s="252"/>
    </row>
    <row r="73" spans="1:35" s="102" customFormat="1" ht="16.2" x14ac:dyDescent="0.25">
      <c r="A73" s="1095" t="s">
        <v>382</v>
      </c>
      <c r="B73" s="266">
        <f>H73+J73+L73+N73+P73+R73+T73+V73+X73+Z73+AB73+AD73</f>
        <v>0</v>
      </c>
      <c r="C73" s="266">
        <f t="shared" ref="C73" si="91">I73+K73+M73+O73+Q73+S73+U73+W73+Y73+AA73+AC73+AE73</f>
        <v>0</v>
      </c>
      <c r="D73" s="266">
        <v>0</v>
      </c>
      <c r="E73" s="266">
        <f t="shared" ref="E73" si="92">K73+M73+O73+Q73+S73+U73+W73+Y73+AA73+AC73+AE73+AG73</f>
        <v>0</v>
      </c>
      <c r="F73" s="266">
        <v>0</v>
      </c>
      <c r="G73" s="266" t="e">
        <f t="shared" si="88"/>
        <v>#DIV/0!</v>
      </c>
      <c r="H73" s="266">
        <f>H81</f>
        <v>0</v>
      </c>
      <c r="I73" s="266">
        <f t="shared" ref="I73:Y73" si="93">I81</f>
        <v>0</v>
      </c>
      <c r="J73" s="266">
        <f t="shared" si="93"/>
        <v>0</v>
      </c>
      <c r="K73" s="266">
        <f t="shared" si="93"/>
        <v>0</v>
      </c>
      <c r="L73" s="266">
        <f t="shared" si="93"/>
        <v>0</v>
      </c>
      <c r="M73" s="266">
        <f t="shared" si="93"/>
        <v>0</v>
      </c>
      <c r="N73" s="266">
        <f t="shared" si="93"/>
        <v>0</v>
      </c>
      <c r="O73" s="266">
        <f t="shared" si="93"/>
        <v>0</v>
      </c>
      <c r="P73" s="266">
        <f t="shared" si="93"/>
        <v>0</v>
      </c>
      <c r="Q73" s="266">
        <f t="shared" si="93"/>
        <v>0</v>
      </c>
      <c r="R73" s="266">
        <f t="shared" si="93"/>
        <v>0</v>
      </c>
      <c r="S73" s="266">
        <f t="shared" si="93"/>
        <v>0</v>
      </c>
      <c r="T73" s="266">
        <v>0</v>
      </c>
      <c r="U73" s="266">
        <v>0</v>
      </c>
      <c r="V73" s="266">
        <v>0</v>
      </c>
      <c r="W73" s="266">
        <v>0</v>
      </c>
      <c r="X73" s="266">
        <f t="shared" si="93"/>
        <v>0</v>
      </c>
      <c r="Y73" s="266">
        <f t="shared" si="93"/>
        <v>0</v>
      </c>
      <c r="Z73" s="266">
        <f t="shared" ref="Z73" si="94">Z76</f>
        <v>0</v>
      </c>
      <c r="AA73" s="266">
        <v>0</v>
      </c>
      <c r="AB73" s="266">
        <f t="shared" ref="AB73:AC73" si="95">AB81</f>
        <v>0</v>
      </c>
      <c r="AC73" s="266">
        <f t="shared" si="95"/>
        <v>0</v>
      </c>
      <c r="AD73" s="266">
        <v>0</v>
      </c>
      <c r="AE73" s="266">
        <f>AE81</f>
        <v>0</v>
      </c>
      <c r="AF73" s="1108"/>
      <c r="AG73" s="254"/>
      <c r="AH73" s="254"/>
      <c r="AI73" s="252"/>
    </row>
    <row r="74" spans="1:35" s="102" customFormat="1" ht="16.2" x14ac:dyDescent="0.3">
      <c r="A74" s="265" t="s">
        <v>28</v>
      </c>
      <c r="B74" s="266">
        <f>H74+J74+L74+N74+P74+R74+T74+V74+X74+Z74+AB74+AD74</f>
        <v>0</v>
      </c>
      <c r="C74" s="266">
        <f>H74+J74+L74+N74+P74</f>
        <v>0</v>
      </c>
      <c r="D74" s="266">
        <f>I74+K74+M74+O74+Q74</f>
        <v>0</v>
      </c>
      <c r="E74" s="266">
        <f>J74+L74+N74+P74+R74</f>
        <v>0</v>
      </c>
      <c r="F74" s="266">
        <v>0</v>
      </c>
      <c r="G74" s="266" t="e">
        <f t="shared" si="88"/>
        <v>#DIV/0!</v>
      </c>
      <c r="H74" s="266">
        <v>0</v>
      </c>
      <c r="I74" s="266">
        <f t="shared" ref="I74" si="96">I82</f>
        <v>0</v>
      </c>
      <c r="J74" s="266">
        <v>0</v>
      </c>
      <c r="K74" s="266">
        <v>0</v>
      </c>
      <c r="L74" s="266">
        <v>0</v>
      </c>
      <c r="M74" s="266">
        <v>0</v>
      </c>
      <c r="N74" s="266">
        <v>0</v>
      </c>
      <c r="O74" s="266">
        <v>0</v>
      </c>
      <c r="P74" s="266">
        <v>0</v>
      </c>
      <c r="Q74" s="266">
        <v>0</v>
      </c>
      <c r="R74" s="266">
        <f t="shared" ref="R74:Y74" si="97">R82</f>
        <v>0</v>
      </c>
      <c r="S74" s="266">
        <v>0</v>
      </c>
      <c r="T74" s="266">
        <f t="shared" si="97"/>
        <v>0</v>
      </c>
      <c r="U74" s="266">
        <f t="shared" si="97"/>
        <v>0</v>
      </c>
      <c r="V74" s="266">
        <f t="shared" si="97"/>
        <v>0</v>
      </c>
      <c r="W74" s="266">
        <f t="shared" si="97"/>
        <v>0</v>
      </c>
      <c r="X74" s="266">
        <v>0</v>
      </c>
      <c r="Y74" s="266">
        <f t="shared" si="97"/>
        <v>0</v>
      </c>
      <c r="Z74" s="266">
        <v>0</v>
      </c>
      <c r="AA74" s="266">
        <f t="shared" ref="AA74:AB74" si="98">AA82</f>
        <v>0</v>
      </c>
      <c r="AB74" s="266">
        <f t="shared" si="98"/>
        <v>0</v>
      </c>
      <c r="AC74" s="266">
        <v>0</v>
      </c>
      <c r="AD74" s="266">
        <v>0</v>
      </c>
      <c r="AE74" s="266">
        <f>AE82</f>
        <v>0</v>
      </c>
      <c r="AF74" s="1108"/>
      <c r="AG74" s="254"/>
      <c r="AH74" s="254"/>
      <c r="AI74" s="252"/>
    </row>
    <row r="75" spans="1:35" s="102" customFormat="1" ht="16.2" x14ac:dyDescent="0.3">
      <c r="A75" s="265" t="s">
        <v>94</v>
      </c>
      <c r="B75" s="266">
        <v>0</v>
      </c>
      <c r="C75" s="266">
        <f>H75+J75+L75+N75+P75</f>
        <v>0</v>
      </c>
      <c r="D75" s="266">
        <f>E75</f>
        <v>0</v>
      </c>
      <c r="E75" s="266">
        <f>I75+K75+M75+O75+Q75+S75</f>
        <v>0</v>
      </c>
      <c r="F75" s="266">
        <v>0</v>
      </c>
      <c r="G75" s="266" t="e">
        <f>E75/C75*100</f>
        <v>#DIV/0!</v>
      </c>
      <c r="H75" s="266">
        <f>H83</f>
        <v>0</v>
      </c>
      <c r="I75" s="266">
        <f t="shared" ref="I75:Y75" si="99">I83</f>
        <v>0</v>
      </c>
      <c r="J75" s="266">
        <f t="shared" si="99"/>
        <v>0</v>
      </c>
      <c r="K75" s="266">
        <v>0</v>
      </c>
      <c r="L75" s="266">
        <f t="shared" si="99"/>
        <v>0</v>
      </c>
      <c r="M75" s="266">
        <v>0</v>
      </c>
      <c r="N75" s="266">
        <f t="shared" si="99"/>
        <v>0</v>
      </c>
      <c r="O75" s="266">
        <f t="shared" si="99"/>
        <v>0</v>
      </c>
      <c r="P75" s="266">
        <f t="shared" si="99"/>
        <v>0</v>
      </c>
      <c r="Q75" s="266">
        <f t="shared" si="99"/>
        <v>0</v>
      </c>
      <c r="R75" s="266">
        <f t="shared" si="99"/>
        <v>0</v>
      </c>
      <c r="S75" s="266">
        <v>0</v>
      </c>
      <c r="T75" s="266">
        <f t="shared" si="99"/>
        <v>0</v>
      </c>
      <c r="U75" s="266">
        <f t="shared" si="99"/>
        <v>0</v>
      </c>
      <c r="V75" s="266">
        <f t="shared" si="99"/>
        <v>0</v>
      </c>
      <c r="W75" s="266">
        <f t="shared" si="99"/>
        <v>0</v>
      </c>
      <c r="X75" s="266">
        <f t="shared" si="99"/>
        <v>0</v>
      </c>
      <c r="Y75" s="266">
        <f t="shared" si="99"/>
        <v>0</v>
      </c>
      <c r="Z75" s="266">
        <f t="shared" ref="Z75" si="100">Z78</f>
        <v>0</v>
      </c>
      <c r="AA75" s="266">
        <f t="shared" ref="AA75:AC75" si="101">AA83</f>
        <v>0</v>
      </c>
      <c r="AB75" s="266">
        <f t="shared" si="101"/>
        <v>0</v>
      </c>
      <c r="AC75" s="266">
        <f t="shared" si="101"/>
        <v>0</v>
      </c>
      <c r="AD75" s="266">
        <v>0</v>
      </c>
      <c r="AE75" s="266">
        <f>AE83</f>
        <v>0</v>
      </c>
      <c r="AF75" s="1108"/>
      <c r="AG75" s="254"/>
      <c r="AH75" s="254"/>
      <c r="AI75" s="252"/>
    </row>
    <row r="76" spans="1:35" s="102" customFormat="1" ht="86.25" customHeight="1" x14ac:dyDescent="0.3">
      <c r="A76" s="1190" t="s">
        <v>641</v>
      </c>
      <c r="B76" s="1064"/>
      <c r="C76" s="1064"/>
      <c r="D76" s="1064"/>
      <c r="E76" s="1064"/>
      <c r="F76" s="1064"/>
      <c r="G76" s="1064"/>
      <c r="H76" s="1064"/>
      <c r="I76" s="1064"/>
      <c r="J76" s="1064"/>
      <c r="K76" s="1064"/>
      <c r="L76" s="1064"/>
      <c r="M76" s="1064"/>
      <c r="N76" s="1064"/>
      <c r="O76" s="1064"/>
      <c r="P76" s="1064"/>
      <c r="Q76" s="1064"/>
      <c r="R76" s="1064"/>
      <c r="S76" s="1064"/>
      <c r="T76" s="1064"/>
      <c r="U76" s="1064"/>
      <c r="V76" s="1064"/>
      <c r="W76" s="1064"/>
      <c r="X76" s="1064"/>
      <c r="Y76" s="1064"/>
      <c r="Z76" s="1064"/>
      <c r="AA76" s="1064"/>
      <c r="AB76" s="1060"/>
      <c r="AC76" s="1060"/>
      <c r="AD76" s="1064"/>
      <c r="AE76" s="1064"/>
      <c r="AF76" s="1685" t="s">
        <v>740</v>
      </c>
      <c r="AG76" s="254"/>
      <c r="AH76" s="254"/>
      <c r="AI76" s="252"/>
    </row>
    <row r="77" spans="1:35" s="102" customFormat="1" ht="18" x14ac:dyDescent="0.3">
      <c r="A77" s="258" t="s">
        <v>26</v>
      </c>
      <c r="B77" s="302">
        <f>B80+B79</f>
        <v>841.8</v>
      </c>
      <c r="C77" s="302">
        <f t="shared" ref="C77:E78" si="102">C80</f>
        <v>592.4</v>
      </c>
      <c r="D77" s="302">
        <f t="shared" si="102"/>
        <v>529.35</v>
      </c>
      <c r="E77" s="302">
        <f t="shared" si="102"/>
        <v>529.35</v>
      </c>
      <c r="F77" s="266">
        <f t="shared" ref="F77" si="103">E77/B77*100</f>
        <v>62.883107626514622</v>
      </c>
      <c r="G77" s="302">
        <f>E77/C77*100</f>
        <v>89.356853477380156</v>
      </c>
      <c r="H77" s="266">
        <f>H80</f>
        <v>0</v>
      </c>
      <c r="I77" s="266">
        <f t="shared" ref="I77:AE78" si="104">I80</f>
        <v>0</v>
      </c>
      <c r="J77" s="266">
        <f t="shared" si="104"/>
        <v>0</v>
      </c>
      <c r="K77" s="266">
        <f t="shared" si="104"/>
        <v>0</v>
      </c>
      <c r="L77" s="266">
        <f t="shared" si="104"/>
        <v>0</v>
      </c>
      <c r="M77" s="266">
        <f t="shared" si="104"/>
        <v>0</v>
      </c>
      <c r="N77" s="266">
        <f t="shared" si="104"/>
        <v>0</v>
      </c>
      <c r="O77" s="1394">
        <f t="shared" si="104"/>
        <v>0</v>
      </c>
      <c r="P77" s="1394">
        <f t="shared" si="104"/>
        <v>0</v>
      </c>
      <c r="Q77" s="1394">
        <f t="shared" si="104"/>
        <v>0</v>
      </c>
      <c r="R77" s="1394">
        <f t="shared" si="104"/>
        <v>0</v>
      </c>
      <c r="S77" s="1394">
        <f t="shared" si="104"/>
        <v>0</v>
      </c>
      <c r="T77" s="1394">
        <f t="shared" si="104"/>
        <v>0</v>
      </c>
      <c r="U77" s="1394">
        <f t="shared" si="104"/>
        <v>0</v>
      </c>
      <c r="V77" s="1394">
        <f>V80+V79</f>
        <v>0</v>
      </c>
      <c r="W77" s="1398">
        <v>0</v>
      </c>
      <c r="X77" s="1394">
        <f t="shared" si="104"/>
        <v>592.4</v>
      </c>
      <c r="Y77" s="1394">
        <f t="shared" si="104"/>
        <v>0</v>
      </c>
      <c r="Z77" s="1394">
        <f t="shared" si="104"/>
        <v>0</v>
      </c>
      <c r="AA77" s="1394">
        <f t="shared" si="104"/>
        <v>529.35</v>
      </c>
      <c r="AB77" s="1394">
        <f t="shared" si="104"/>
        <v>0</v>
      </c>
      <c r="AC77" s="1394">
        <f t="shared" si="104"/>
        <v>0</v>
      </c>
      <c r="AD77" s="1394">
        <f t="shared" si="104"/>
        <v>249.4</v>
      </c>
      <c r="AE77" s="1394">
        <f t="shared" si="104"/>
        <v>0</v>
      </c>
      <c r="AF77" s="1686"/>
      <c r="AG77" s="254"/>
      <c r="AH77" s="254"/>
      <c r="AI77" s="252"/>
    </row>
    <row r="78" spans="1:35" s="102" customFormat="1" ht="18" x14ac:dyDescent="0.3">
      <c r="A78" s="265" t="s">
        <v>29</v>
      </c>
      <c r="B78" s="266">
        <f>H78+J78+L78+N78+P78+R78+T78+V78+X78+Z78+AB78+AD78</f>
        <v>0</v>
      </c>
      <c r="C78" s="302">
        <f t="shared" ref="C78" si="105">H78+J78+L78+N78+P78</f>
        <v>0</v>
      </c>
      <c r="D78" s="302">
        <f t="shared" si="102"/>
        <v>0</v>
      </c>
      <c r="E78" s="302">
        <f t="shared" si="102"/>
        <v>0</v>
      </c>
      <c r="F78" s="266" t="e">
        <f>E78/B78*100</f>
        <v>#DIV/0!</v>
      </c>
      <c r="G78" s="266">
        <v>0</v>
      </c>
      <c r="H78" s="266">
        <f>H81</f>
        <v>0</v>
      </c>
      <c r="I78" s="266">
        <f t="shared" ref="I78:S78" si="106">I81</f>
        <v>0</v>
      </c>
      <c r="J78" s="266">
        <f t="shared" si="106"/>
        <v>0</v>
      </c>
      <c r="K78" s="266">
        <f t="shared" si="106"/>
        <v>0</v>
      </c>
      <c r="L78" s="266">
        <f t="shared" si="106"/>
        <v>0</v>
      </c>
      <c r="M78" s="266">
        <f t="shared" si="106"/>
        <v>0</v>
      </c>
      <c r="N78" s="1397">
        <f t="shared" si="106"/>
        <v>0</v>
      </c>
      <c r="O78" s="266">
        <f t="shared" si="106"/>
        <v>0</v>
      </c>
      <c r="P78" s="266">
        <f t="shared" si="106"/>
        <v>0</v>
      </c>
      <c r="Q78" s="266">
        <f t="shared" si="106"/>
        <v>0</v>
      </c>
      <c r="R78" s="266">
        <f t="shared" si="106"/>
        <v>0</v>
      </c>
      <c r="S78" s="266">
        <f t="shared" si="106"/>
        <v>0</v>
      </c>
      <c r="T78" s="266">
        <v>0</v>
      </c>
      <c r="U78" s="266">
        <v>0</v>
      </c>
      <c r="V78" s="266">
        <v>0</v>
      </c>
      <c r="W78" s="1398">
        <v>0</v>
      </c>
      <c r="X78" s="1394">
        <v>0</v>
      </c>
      <c r="Y78" s="1394">
        <f t="shared" si="104"/>
        <v>0</v>
      </c>
      <c r="Z78" s="1394">
        <v>0</v>
      </c>
      <c r="AA78" s="1394">
        <v>0</v>
      </c>
      <c r="AB78" s="1394">
        <f t="shared" si="104"/>
        <v>0</v>
      </c>
      <c r="AC78" s="1394">
        <f t="shared" si="104"/>
        <v>0</v>
      </c>
      <c r="AD78" s="1394">
        <v>0</v>
      </c>
      <c r="AE78" s="1394">
        <f>AE81</f>
        <v>0</v>
      </c>
      <c r="AF78" s="1686"/>
      <c r="AG78" s="254"/>
      <c r="AH78" s="254"/>
      <c r="AI78" s="252"/>
    </row>
    <row r="79" spans="1:35" s="102" customFormat="1" ht="18" x14ac:dyDescent="0.25">
      <c r="A79" s="1095" t="s">
        <v>382</v>
      </c>
      <c r="B79" s="266">
        <f>H79+J79+L79+N79+P79+R79+T79+V79+X79+Z79+AB79+AD79</f>
        <v>0</v>
      </c>
      <c r="C79" s="266">
        <f t="shared" ref="C79:E79" si="107">I79+K79+M79+O79+Q79+S79+U79+W79+Y79+AA79+AC79+AE79</f>
        <v>0</v>
      </c>
      <c r="D79" s="266">
        <v>0</v>
      </c>
      <c r="E79" s="266">
        <f t="shared" si="107"/>
        <v>0</v>
      </c>
      <c r="F79" s="266" t="e">
        <f>E79/B79*100</f>
        <v>#DIV/0!</v>
      </c>
      <c r="G79" s="266">
        <v>0</v>
      </c>
      <c r="H79" s="1397">
        <v>0</v>
      </c>
      <c r="I79" s="1397">
        <f t="shared" ref="I79:S79" si="108">I82</f>
        <v>0</v>
      </c>
      <c r="J79" s="1397">
        <f t="shared" si="108"/>
        <v>0</v>
      </c>
      <c r="K79" s="1397">
        <f t="shared" si="108"/>
        <v>0</v>
      </c>
      <c r="L79" s="1397">
        <f t="shared" si="108"/>
        <v>0</v>
      </c>
      <c r="M79" s="1397">
        <f t="shared" si="108"/>
        <v>0</v>
      </c>
      <c r="N79" s="1397">
        <f t="shared" si="108"/>
        <v>0</v>
      </c>
      <c r="O79" s="1396">
        <f t="shared" si="108"/>
        <v>0</v>
      </c>
      <c r="P79" s="1396">
        <f t="shared" si="108"/>
        <v>0</v>
      </c>
      <c r="Q79" s="1396">
        <f t="shared" si="108"/>
        <v>0</v>
      </c>
      <c r="R79" s="1396">
        <f t="shared" si="108"/>
        <v>0</v>
      </c>
      <c r="S79" s="1396">
        <f t="shared" si="108"/>
        <v>0</v>
      </c>
      <c r="T79" s="1398">
        <v>0</v>
      </c>
      <c r="U79" s="1398">
        <v>0</v>
      </c>
      <c r="V79" s="1398">
        <v>0</v>
      </c>
      <c r="W79" s="1398">
        <v>0</v>
      </c>
      <c r="X79" s="1396">
        <f t="shared" ref="X79:Y81" si="109">X82</f>
        <v>0</v>
      </c>
      <c r="Y79" s="1396">
        <f t="shared" si="109"/>
        <v>0</v>
      </c>
      <c r="Z79" s="1398">
        <v>0</v>
      </c>
      <c r="AA79" s="1398">
        <v>0</v>
      </c>
      <c r="AB79" s="1396">
        <f>AB82</f>
        <v>0</v>
      </c>
      <c r="AC79" s="1396">
        <v>0</v>
      </c>
      <c r="AD79" s="1396">
        <f>AD82</f>
        <v>0</v>
      </c>
      <c r="AE79" s="1396">
        <f>AE82</f>
        <v>0</v>
      </c>
      <c r="AF79" s="1686"/>
      <c r="AG79" s="254"/>
      <c r="AH79" s="254"/>
      <c r="AI79" s="252"/>
    </row>
    <row r="80" spans="1:35" s="102" customFormat="1" ht="18" x14ac:dyDescent="0.3">
      <c r="A80" s="265" t="s">
        <v>28</v>
      </c>
      <c r="B80" s="266">
        <f>H80+J80+L80+N80+P80+R80+T80+V80+X80+Z80+AB80+AD80</f>
        <v>841.8</v>
      </c>
      <c r="C80" s="302">
        <f>H80+J80+L80+N80+P80+R80+T80+V80+X80+Z80+AB80</f>
        <v>592.4</v>
      </c>
      <c r="D80" s="302">
        <f>I80+K80+M80+O80+Q80+S80+U80+W80+Y80+AA80</f>
        <v>529.35</v>
      </c>
      <c r="E80" s="302">
        <f>D80</f>
        <v>529.35</v>
      </c>
      <c r="F80" s="266">
        <f>E80/B80*100</f>
        <v>62.883107626514622</v>
      </c>
      <c r="G80" s="266">
        <f>E80/C80*100</f>
        <v>89.356853477380156</v>
      </c>
      <c r="H80" s="1397">
        <f t="shared" ref="H80:M81" si="110">H83</f>
        <v>0</v>
      </c>
      <c r="I80" s="1397">
        <f t="shared" si="110"/>
        <v>0</v>
      </c>
      <c r="J80" s="1397">
        <f t="shared" si="110"/>
        <v>0</v>
      </c>
      <c r="K80" s="1397">
        <f t="shared" si="110"/>
        <v>0</v>
      </c>
      <c r="L80" s="1397">
        <f t="shared" si="110"/>
        <v>0</v>
      </c>
      <c r="M80" s="1397">
        <f t="shared" si="110"/>
        <v>0</v>
      </c>
      <c r="N80" s="1397">
        <v>0</v>
      </c>
      <c r="O80" s="225">
        <v>0</v>
      </c>
      <c r="P80" s="1396">
        <f t="shared" ref="P80:S81" si="111">P83</f>
        <v>0</v>
      </c>
      <c r="Q80" s="1396">
        <f t="shared" si="111"/>
        <v>0</v>
      </c>
      <c r="R80" s="1396">
        <f t="shared" si="111"/>
        <v>0</v>
      </c>
      <c r="S80" s="1396">
        <f t="shared" si="111"/>
        <v>0</v>
      </c>
      <c r="T80" s="1398">
        <v>0</v>
      </c>
      <c r="U80" s="1398">
        <v>0</v>
      </c>
      <c r="V80" s="1398">
        <v>0</v>
      </c>
      <c r="W80" s="1398">
        <v>0</v>
      </c>
      <c r="X80" s="1399">
        <v>592.4</v>
      </c>
      <c r="Y80" s="1396">
        <f t="shared" si="109"/>
        <v>0</v>
      </c>
      <c r="Z80" s="1398">
        <v>0</v>
      </c>
      <c r="AA80" s="1398">
        <v>529.35</v>
      </c>
      <c r="AB80" s="1396">
        <f>AB83</f>
        <v>0</v>
      </c>
      <c r="AC80" s="1396">
        <f>AC83</f>
        <v>0</v>
      </c>
      <c r="AD80" s="1398">
        <v>249.4</v>
      </c>
      <c r="AE80" s="1396">
        <f>AE83</f>
        <v>0</v>
      </c>
      <c r="AF80" s="1686"/>
      <c r="AG80" s="254"/>
      <c r="AH80" s="254"/>
      <c r="AI80" s="252"/>
    </row>
    <row r="81" spans="1:37" s="102" customFormat="1" ht="18" x14ac:dyDescent="0.3">
      <c r="A81" s="265" t="s">
        <v>94</v>
      </c>
      <c r="B81" s="266">
        <f>H81+J81+L81+N81+P81+R81+T81+V81+X81+Z81+AB81+AD81</f>
        <v>0</v>
      </c>
      <c r="C81" s="302">
        <f>H81+J81+L81+N81+P81+R81+T81+V81+X81+Z81</f>
        <v>0</v>
      </c>
      <c r="D81" s="302">
        <f>I81+K81+M81+O81+Q81+S81+U81+W81+Y81+AA81</f>
        <v>0</v>
      </c>
      <c r="E81" s="302">
        <f>D81</f>
        <v>0</v>
      </c>
      <c r="F81" s="266" t="e">
        <f>E81/B81*100</f>
        <v>#DIV/0!</v>
      </c>
      <c r="G81" s="266" t="e">
        <f>E81/C81*100</f>
        <v>#DIV/0!</v>
      </c>
      <c r="H81" s="1397">
        <f t="shared" si="110"/>
        <v>0</v>
      </c>
      <c r="I81" s="1397">
        <f t="shared" si="110"/>
        <v>0</v>
      </c>
      <c r="J81" s="1397">
        <f t="shared" si="110"/>
        <v>0</v>
      </c>
      <c r="K81" s="1397">
        <f t="shared" si="110"/>
        <v>0</v>
      </c>
      <c r="L81" s="1397">
        <f t="shared" si="110"/>
        <v>0</v>
      </c>
      <c r="M81" s="1397">
        <f t="shared" si="110"/>
        <v>0</v>
      </c>
      <c r="N81" s="1397">
        <f>N84</f>
        <v>0</v>
      </c>
      <c r="O81" s="1396">
        <v>0</v>
      </c>
      <c r="P81" s="1396">
        <f t="shared" si="111"/>
        <v>0</v>
      </c>
      <c r="Q81" s="1396">
        <f t="shared" si="111"/>
        <v>0</v>
      </c>
      <c r="R81" s="1396">
        <f t="shared" si="111"/>
        <v>0</v>
      </c>
      <c r="S81" s="1396">
        <f t="shared" si="111"/>
        <v>0</v>
      </c>
      <c r="T81" s="1398">
        <v>0</v>
      </c>
      <c r="U81" s="1398">
        <v>0</v>
      </c>
      <c r="V81" s="1398">
        <v>0</v>
      </c>
      <c r="W81" s="1398">
        <v>0</v>
      </c>
      <c r="X81" s="1396">
        <f t="shared" si="109"/>
        <v>0</v>
      </c>
      <c r="Y81" s="1396">
        <f t="shared" si="109"/>
        <v>0</v>
      </c>
      <c r="Z81" s="1398">
        <v>0</v>
      </c>
      <c r="AA81" s="1398">
        <v>0</v>
      </c>
      <c r="AB81" s="1396">
        <f>AB84</f>
        <v>0</v>
      </c>
      <c r="AC81" s="1396">
        <f>AC84</f>
        <v>0</v>
      </c>
      <c r="AD81" s="1396">
        <f>AD84</f>
        <v>0</v>
      </c>
      <c r="AE81" s="1396">
        <f>AE84</f>
        <v>0</v>
      </c>
      <c r="AF81" s="1687"/>
      <c r="AG81" s="254"/>
      <c r="AH81" s="254"/>
      <c r="AI81" s="252"/>
    </row>
    <row r="82" spans="1:37" s="409" customFormat="1" ht="35.1" customHeight="1" x14ac:dyDescent="0.3">
      <c r="A82" s="1068" t="s">
        <v>415</v>
      </c>
      <c r="B82" s="1407">
        <f>B84+B85+B86</f>
        <v>236622.13</v>
      </c>
      <c r="C82" s="1407">
        <f>C84+C85+C86</f>
        <v>55058.64</v>
      </c>
      <c r="D82" s="1407">
        <f t="shared" ref="D82:E82" si="112">D84+D85+D86</f>
        <v>52854.250000000007</v>
      </c>
      <c r="E82" s="1407">
        <f t="shared" si="112"/>
        <v>50885.750000000007</v>
      </c>
      <c r="F82" s="1069">
        <f>E82/B82*100</f>
        <v>21.505068017095443</v>
      </c>
      <c r="G82" s="1069">
        <f>E82/C82*100</f>
        <v>92.421007856350997</v>
      </c>
      <c r="H82" s="1069">
        <f t="shared" ref="H82:AE82" si="113">H83+H84+H85+H87</f>
        <v>354.5</v>
      </c>
      <c r="I82" s="1069">
        <f t="shared" si="113"/>
        <v>0</v>
      </c>
      <c r="J82" s="1069">
        <f t="shared" si="113"/>
        <v>0</v>
      </c>
      <c r="K82" s="1069">
        <f t="shared" si="113"/>
        <v>0</v>
      </c>
      <c r="L82" s="1069">
        <f t="shared" si="113"/>
        <v>0</v>
      </c>
      <c r="M82" s="1069">
        <f t="shared" si="113"/>
        <v>0</v>
      </c>
      <c r="N82" s="1069">
        <f t="shared" si="113"/>
        <v>0</v>
      </c>
      <c r="O82" s="1395">
        <f t="shared" si="113"/>
        <v>0</v>
      </c>
      <c r="P82" s="1395">
        <f t="shared" si="113"/>
        <v>0</v>
      </c>
      <c r="Q82" s="1395">
        <f t="shared" si="113"/>
        <v>0</v>
      </c>
      <c r="R82" s="1395">
        <f t="shared" si="113"/>
        <v>0</v>
      </c>
      <c r="S82" s="1395">
        <f t="shared" si="113"/>
        <v>0</v>
      </c>
      <c r="T82" s="1395">
        <f t="shared" si="113"/>
        <v>0</v>
      </c>
      <c r="U82" s="1395">
        <f t="shared" si="113"/>
        <v>0</v>
      </c>
      <c r="V82" s="1395">
        <f t="shared" si="113"/>
        <v>0</v>
      </c>
      <c r="W82" s="1395">
        <f t="shared" si="113"/>
        <v>0</v>
      </c>
      <c r="X82" s="1395">
        <f t="shared" si="113"/>
        <v>0</v>
      </c>
      <c r="Y82" s="1395">
        <f t="shared" si="113"/>
        <v>0</v>
      </c>
      <c r="Z82" s="1395">
        <f t="shared" si="113"/>
        <v>0</v>
      </c>
      <c r="AA82" s="1395">
        <f t="shared" si="113"/>
        <v>0</v>
      </c>
      <c r="AB82" s="1395">
        <f t="shared" si="113"/>
        <v>0</v>
      </c>
      <c r="AC82" s="1395">
        <f t="shared" si="113"/>
        <v>0</v>
      </c>
      <c r="AD82" s="1395">
        <f t="shared" si="113"/>
        <v>0</v>
      </c>
      <c r="AE82" s="1395">
        <f t="shared" si="113"/>
        <v>0</v>
      </c>
      <c r="AF82" s="1070"/>
      <c r="AG82" s="1071"/>
      <c r="AH82" s="1072"/>
      <c r="AI82" s="1073">
        <f>H82+J82+L82+N82++P82+R82+T82+V82</f>
        <v>354.5</v>
      </c>
      <c r="AJ82" s="1072"/>
      <c r="AK82" s="1074"/>
    </row>
    <row r="83" spans="1:37" s="373" customFormat="1" ht="24.6" customHeight="1" x14ac:dyDescent="0.3">
      <c r="A83" s="1405" t="s">
        <v>29</v>
      </c>
      <c r="B83" s="1407">
        <f>B15+B45+B78+B72+B66+B59+B27</f>
        <v>0</v>
      </c>
      <c r="C83" s="1407">
        <f>C15+C45+C78+C72+C66+C59+C27</f>
        <v>0</v>
      </c>
      <c r="D83" s="1407">
        <f t="shared" ref="D83:E83" si="114">D15+D45+D78+D72+D66+D59+D27</f>
        <v>0</v>
      </c>
      <c r="E83" s="1407">
        <f t="shared" si="114"/>
        <v>0</v>
      </c>
      <c r="F83" s="1075" t="e">
        <f t="shared" ref="F83:F86" si="115">E83/B83*100</f>
        <v>#DIV/0!</v>
      </c>
      <c r="G83" s="1075" t="e">
        <f t="shared" ref="G83:G86" si="116">E83/C83*100</f>
        <v>#DIV/0!</v>
      </c>
      <c r="H83" s="1075">
        <v>0</v>
      </c>
      <c r="I83" s="1075">
        <v>0</v>
      </c>
      <c r="J83" s="1075">
        <v>0</v>
      </c>
      <c r="K83" s="1075">
        <v>0</v>
      </c>
      <c r="L83" s="1075">
        <v>0</v>
      </c>
      <c r="M83" s="1075">
        <v>0</v>
      </c>
      <c r="N83" s="1075">
        <v>0</v>
      </c>
      <c r="O83" s="1075">
        <v>0</v>
      </c>
      <c r="P83" s="1075">
        <v>0</v>
      </c>
      <c r="Q83" s="1075">
        <v>0</v>
      </c>
      <c r="R83" s="1075">
        <v>0</v>
      </c>
      <c r="S83" s="1075">
        <v>0</v>
      </c>
      <c r="T83" s="1075">
        <v>0</v>
      </c>
      <c r="U83" s="1075">
        <v>0</v>
      </c>
      <c r="V83" s="1075">
        <v>0</v>
      </c>
      <c r="W83" s="1075">
        <v>0</v>
      </c>
      <c r="X83" s="1075">
        <v>0</v>
      </c>
      <c r="Y83" s="1075">
        <v>0</v>
      </c>
      <c r="Z83" s="1075">
        <v>0</v>
      </c>
      <c r="AA83" s="1075">
        <v>0</v>
      </c>
      <c r="AB83" s="1075">
        <v>0</v>
      </c>
      <c r="AC83" s="1075">
        <v>0</v>
      </c>
      <c r="AD83" s="1075">
        <v>0</v>
      </c>
      <c r="AE83" s="1075">
        <v>0</v>
      </c>
      <c r="AF83" s="1698"/>
      <c r="AG83" s="1076"/>
      <c r="AH83" s="1077"/>
      <c r="AI83" s="1073">
        <f>H83+J83+L83+N83++P83+R83+T83+V83</f>
        <v>0</v>
      </c>
      <c r="AJ83" s="1077"/>
      <c r="AK83" s="1078"/>
    </row>
    <row r="84" spans="1:37" s="373" customFormat="1" ht="17.100000000000001" customHeight="1" x14ac:dyDescent="0.3">
      <c r="A84" s="1405" t="s">
        <v>27</v>
      </c>
      <c r="B84" s="1407">
        <f>B16+B46+B79+B73+B67+B60+B28</f>
        <v>67839.8</v>
      </c>
      <c r="C84" s="1407">
        <f>C16+C46+C79+C73+C67+C60+C28</f>
        <v>40278.93</v>
      </c>
      <c r="D84" s="1407">
        <f t="shared" ref="D84:E84" si="117">D16+D46+D79+D73+D67+D60+D28</f>
        <v>40278.94</v>
      </c>
      <c r="E84" s="1407">
        <f t="shared" si="117"/>
        <v>38310.44</v>
      </c>
      <c r="F84" s="1075">
        <f t="shared" si="115"/>
        <v>56.471923561095409</v>
      </c>
      <c r="G84" s="1075">
        <f t="shared" si="116"/>
        <v>95.11285428883042</v>
      </c>
      <c r="H84" s="1075">
        <f t="shared" ref="H84:H85" si="118">H16+H28+H46+H60+H79</f>
        <v>0</v>
      </c>
      <c r="I84" s="1075">
        <v>0</v>
      </c>
      <c r="J84" s="1075">
        <v>0</v>
      </c>
      <c r="K84" s="1075">
        <v>0</v>
      </c>
      <c r="L84" s="1075">
        <v>0</v>
      </c>
      <c r="M84" s="1075">
        <v>0</v>
      </c>
      <c r="N84" s="1075">
        <v>0</v>
      </c>
      <c r="O84" s="1075">
        <v>0</v>
      </c>
      <c r="P84" s="1075">
        <v>0</v>
      </c>
      <c r="Q84" s="1075">
        <v>0</v>
      </c>
      <c r="R84" s="1075">
        <v>0</v>
      </c>
      <c r="S84" s="1075">
        <v>0</v>
      </c>
      <c r="T84" s="1075">
        <v>0</v>
      </c>
      <c r="U84" s="1075">
        <v>0</v>
      </c>
      <c r="V84" s="1075">
        <v>0</v>
      </c>
      <c r="W84" s="1075">
        <v>0</v>
      </c>
      <c r="X84" s="1075">
        <v>0</v>
      </c>
      <c r="Y84" s="1075">
        <v>0</v>
      </c>
      <c r="Z84" s="1075">
        <v>0</v>
      </c>
      <c r="AA84" s="1075">
        <v>0</v>
      </c>
      <c r="AB84" s="1075">
        <v>0</v>
      </c>
      <c r="AC84" s="1075">
        <v>0</v>
      </c>
      <c r="AD84" s="1075">
        <v>0</v>
      </c>
      <c r="AE84" s="1075">
        <v>0</v>
      </c>
      <c r="AF84" s="1699"/>
      <c r="AG84" s="1076"/>
      <c r="AH84" s="1077"/>
      <c r="AI84" s="1073">
        <f>H84+J84+L84+N84++P84+R84+T84+V84</f>
        <v>0</v>
      </c>
      <c r="AJ84" s="1077"/>
      <c r="AK84" s="1078"/>
    </row>
    <row r="85" spans="1:37" s="373" customFormat="1" ht="14.1" customHeight="1" x14ac:dyDescent="0.3">
      <c r="A85" s="1405" t="s">
        <v>28</v>
      </c>
      <c r="B85" s="1408">
        <f>B17+B29+B47+B62+B80+B61+B68+B69</f>
        <v>61949.4</v>
      </c>
      <c r="C85" s="1408">
        <f>C17+C29+C30+C47+C62+C80+C61+C68+C69</f>
        <v>10508.630000000001</v>
      </c>
      <c r="D85" s="1408">
        <f>D17+D29+D30+D47+D62+D80+D61+D68+D69</f>
        <v>8304.2300000000014</v>
      </c>
      <c r="E85" s="1408">
        <f>D85</f>
        <v>8304.2300000000014</v>
      </c>
      <c r="F85" s="1075">
        <f t="shared" si="115"/>
        <v>13.40485944980904</v>
      </c>
      <c r="G85" s="1075">
        <f t="shared" si="116"/>
        <v>79.022955418546488</v>
      </c>
      <c r="H85" s="1075">
        <f t="shared" si="118"/>
        <v>354.5</v>
      </c>
      <c r="I85" s="1075">
        <v>0</v>
      </c>
      <c r="J85" s="1075">
        <v>0</v>
      </c>
      <c r="K85" s="1075">
        <v>0</v>
      </c>
      <c r="L85" s="1075">
        <v>0</v>
      </c>
      <c r="M85" s="1075">
        <v>0</v>
      </c>
      <c r="N85" s="1075">
        <v>0</v>
      </c>
      <c r="O85" s="1075">
        <v>0</v>
      </c>
      <c r="P85" s="1075">
        <v>0</v>
      </c>
      <c r="Q85" s="1075">
        <v>0</v>
      </c>
      <c r="R85" s="1075">
        <v>0</v>
      </c>
      <c r="S85" s="1075">
        <v>0</v>
      </c>
      <c r="T85" s="1075">
        <v>0</v>
      </c>
      <c r="U85" s="1075">
        <v>0</v>
      </c>
      <c r="V85" s="1075">
        <v>0</v>
      </c>
      <c r="W85" s="1075">
        <v>0</v>
      </c>
      <c r="X85" s="1075">
        <v>0</v>
      </c>
      <c r="Y85" s="1075">
        <v>0</v>
      </c>
      <c r="Z85" s="1075">
        <v>0</v>
      </c>
      <c r="AA85" s="1075">
        <v>0</v>
      </c>
      <c r="AB85" s="1075">
        <v>0</v>
      </c>
      <c r="AC85" s="1075">
        <v>0</v>
      </c>
      <c r="AD85" s="1075">
        <v>0</v>
      </c>
      <c r="AE85" s="1075">
        <v>0</v>
      </c>
      <c r="AF85" s="1699"/>
      <c r="AG85" s="1076"/>
      <c r="AH85" s="1077"/>
      <c r="AI85" s="1073">
        <f>H85+J85+L85+N85++P85+R85+T85+V85</f>
        <v>354.5</v>
      </c>
      <c r="AJ85" s="1077"/>
      <c r="AK85" s="1078"/>
    </row>
    <row r="86" spans="1:37" s="1083" customFormat="1" ht="16.2" x14ac:dyDescent="0.3">
      <c r="A86" s="1406" t="s">
        <v>30</v>
      </c>
      <c r="B86" s="1408">
        <f>B18+B49</f>
        <v>106832.93000000001</v>
      </c>
      <c r="C86" s="1408">
        <f>C18+C49</f>
        <v>4271.08</v>
      </c>
      <c r="D86" s="1408">
        <f>D18+D49</f>
        <v>4271.08</v>
      </c>
      <c r="E86" s="1408">
        <f>D86</f>
        <v>4271.08</v>
      </c>
      <c r="F86" s="1079">
        <f t="shared" si="115"/>
        <v>3.9979058891298775</v>
      </c>
      <c r="G86" s="1079">
        <f t="shared" si="116"/>
        <v>100</v>
      </c>
      <c r="H86" s="1079">
        <f t="shared" ref="H86:AE86" si="119">H49+H24</f>
        <v>0</v>
      </c>
      <c r="I86" s="1079">
        <f t="shared" si="119"/>
        <v>0</v>
      </c>
      <c r="J86" s="1079">
        <f t="shared" si="119"/>
        <v>0</v>
      </c>
      <c r="K86" s="1079">
        <f t="shared" si="119"/>
        <v>0</v>
      </c>
      <c r="L86" s="1079">
        <f t="shared" si="119"/>
        <v>0</v>
      </c>
      <c r="M86" s="1079">
        <f t="shared" si="119"/>
        <v>0</v>
      </c>
      <c r="N86" s="1079">
        <f t="shared" si="119"/>
        <v>800</v>
      </c>
      <c r="O86" s="1079">
        <f t="shared" si="119"/>
        <v>800</v>
      </c>
      <c r="P86" s="1079">
        <f t="shared" si="119"/>
        <v>3471.08</v>
      </c>
      <c r="Q86" s="1079">
        <f t="shared" si="119"/>
        <v>0</v>
      </c>
      <c r="R86" s="1079">
        <f t="shared" si="119"/>
        <v>0</v>
      </c>
      <c r="S86" s="1079">
        <f t="shared" si="119"/>
        <v>1551.92</v>
      </c>
      <c r="T86" s="1079">
        <f t="shared" si="119"/>
        <v>0</v>
      </c>
      <c r="U86" s="1079">
        <f t="shared" si="119"/>
        <v>882.81</v>
      </c>
      <c r="V86" s="1079">
        <f t="shared" si="119"/>
        <v>0</v>
      </c>
      <c r="W86" s="1079">
        <f t="shared" si="119"/>
        <v>0</v>
      </c>
      <c r="X86" s="1079">
        <f t="shared" si="119"/>
        <v>0</v>
      </c>
      <c r="Y86" s="1079">
        <f t="shared" si="119"/>
        <v>1036.3499999999999</v>
      </c>
      <c r="Z86" s="1079">
        <f t="shared" si="119"/>
        <v>0</v>
      </c>
      <c r="AA86" s="1079">
        <f t="shared" si="119"/>
        <v>0</v>
      </c>
      <c r="AB86" s="1079">
        <f t="shared" si="119"/>
        <v>0</v>
      </c>
      <c r="AC86" s="1079">
        <f t="shared" si="119"/>
        <v>0</v>
      </c>
      <c r="AD86" s="1079">
        <f t="shared" si="119"/>
        <v>102561.85</v>
      </c>
      <c r="AE86" s="1079">
        <f t="shared" si="119"/>
        <v>0</v>
      </c>
      <c r="AF86" s="1700"/>
      <c r="AG86" s="1080"/>
      <c r="AH86" s="1081"/>
      <c r="AI86" s="1073">
        <f>H86+J86+L86+N86++P86+R86+T86+V86</f>
        <v>4271.08</v>
      </c>
      <c r="AJ86" s="1081"/>
      <c r="AK86" s="1082"/>
    </row>
    <row r="87" spans="1:37" s="102" customFormat="1" ht="19.5" customHeight="1" x14ac:dyDescent="0.3">
      <c r="A87" s="1672" t="s">
        <v>236</v>
      </c>
      <c r="B87" s="1673"/>
      <c r="C87" s="1673"/>
      <c r="D87" s="1673"/>
      <c r="E87" s="1673"/>
      <c r="F87" s="1673"/>
      <c r="G87" s="1673"/>
      <c r="H87" s="1673"/>
      <c r="I87" s="1673"/>
      <c r="J87" s="1673"/>
      <c r="K87" s="1673"/>
      <c r="L87" s="1673"/>
      <c r="M87" s="1673"/>
      <c r="N87" s="1673"/>
      <c r="O87" s="1673"/>
      <c r="P87" s="1673"/>
      <c r="Q87" s="1673"/>
      <c r="R87" s="1673"/>
      <c r="S87" s="1673"/>
      <c r="T87" s="1673"/>
      <c r="U87" s="1673"/>
      <c r="V87" s="1673"/>
      <c r="W87" s="1673"/>
      <c r="X87" s="1673"/>
      <c r="Y87" s="1673"/>
      <c r="Z87" s="1673"/>
      <c r="AA87" s="1673"/>
      <c r="AB87" s="1673"/>
      <c r="AC87" s="1673"/>
      <c r="AD87" s="1674"/>
      <c r="AE87" s="295"/>
      <c r="AF87" s="298"/>
      <c r="AG87" s="254"/>
      <c r="AH87" s="254"/>
      <c r="AI87" s="252"/>
    </row>
    <row r="88" spans="1:37" s="102" customFormat="1" ht="16.5" customHeight="1" x14ac:dyDescent="0.3">
      <c r="A88" s="1666" t="s">
        <v>237</v>
      </c>
      <c r="B88" s="1667"/>
      <c r="C88" s="1667"/>
      <c r="D88" s="1667"/>
      <c r="E88" s="1667"/>
      <c r="F88" s="1667"/>
      <c r="G88" s="1667"/>
      <c r="H88" s="1667"/>
      <c r="I88" s="1667"/>
      <c r="J88" s="1667"/>
      <c r="K88" s="1667"/>
      <c r="L88" s="1667"/>
      <c r="M88" s="1667"/>
      <c r="N88" s="1667"/>
      <c r="O88" s="1667"/>
      <c r="P88" s="1667"/>
      <c r="Q88" s="1667"/>
      <c r="R88" s="1667"/>
      <c r="S88" s="1667"/>
      <c r="T88" s="1667"/>
      <c r="U88" s="1667"/>
      <c r="V88" s="1667"/>
      <c r="W88" s="1667"/>
      <c r="X88" s="1667"/>
      <c r="Y88" s="1667"/>
      <c r="Z88" s="1667"/>
      <c r="AA88" s="1667"/>
      <c r="AB88" s="1667"/>
      <c r="AC88" s="1667"/>
      <c r="AD88" s="1675"/>
      <c r="AE88" s="293"/>
      <c r="AF88" s="298"/>
      <c r="AG88" s="254"/>
      <c r="AH88" s="254"/>
      <c r="AI88" s="252"/>
    </row>
    <row r="89" spans="1:37" s="102" customFormat="1" ht="64.8" x14ac:dyDescent="0.3">
      <c r="A89" s="1065" t="s">
        <v>238</v>
      </c>
      <c r="B89" s="1062"/>
      <c r="C89" s="1062"/>
      <c r="D89" s="1062"/>
      <c r="E89" s="1062"/>
      <c r="F89" s="1062"/>
      <c r="G89" s="1062"/>
      <c r="H89" s="1063"/>
      <c r="I89" s="1063"/>
      <c r="J89" s="1063"/>
      <c r="K89" s="1063"/>
      <c r="L89" s="1063"/>
      <c r="M89" s="1063"/>
      <c r="N89" s="1063"/>
      <c r="O89" s="1063"/>
      <c r="P89" s="1063"/>
      <c r="Q89" s="1063"/>
      <c r="R89" s="1063"/>
      <c r="S89" s="1063"/>
      <c r="T89" s="1063"/>
      <c r="U89" s="1063"/>
      <c r="V89" s="1063"/>
      <c r="W89" s="1063"/>
      <c r="X89" s="1063"/>
      <c r="Y89" s="1063"/>
      <c r="Z89" s="1063"/>
      <c r="AA89" s="1063"/>
      <c r="AB89" s="1063"/>
      <c r="AC89" s="1063"/>
      <c r="AD89" s="1062"/>
      <c r="AE89" s="1062"/>
      <c r="AF89" s="298"/>
      <c r="AG89" s="254"/>
      <c r="AH89" s="254"/>
      <c r="AI89" s="252"/>
    </row>
    <row r="90" spans="1:37" s="102" customFormat="1" ht="16.2" x14ac:dyDescent="0.3">
      <c r="A90" s="258" t="s">
        <v>26</v>
      </c>
      <c r="B90" s="256">
        <f>B92+B93+B91+B94</f>
        <v>3638.41</v>
      </c>
      <c r="C90" s="256">
        <f t="shared" ref="C90:E90" si="120">C92+C93+C91+C94</f>
        <v>3638.41</v>
      </c>
      <c r="D90" s="256">
        <f t="shared" si="120"/>
        <v>3638.3193000000001</v>
      </c>
      <c r="E90" s="256">
        <f t="shared" si="120"/>
        <v>3638.3193000000001</v>
      </c>
      <c r="F90" s="256">
        <f>E90/B90*100</f>
        <v>99.997507152849735</v>
      </c>
      <c r="G90" s="256">
        <f>E90/C90*100</f>
        <v>99.997507152849735</v>
      </c>
      <c r="H90" s="967">
        <v>0</v>
      </c>
      <c r="I90" s="967">
        <f t="shared" ref="I90:U90" si="121">I92+I93+I91+I94</f>
        <v>0</v>
      </c>
      <c r="J90" s="967">
        <v>0</v>
      </c>
      <c r="K90" s="967">
        <f t="shared" si="121"/>
        <v>0</v>
      </c>
      <c r="L90" s="967">
        <v>0</v>
      </c>
      <c r="M90" s="967">
        <f t="shared" si="121"/>
        <v>0</v>
      </c>
      <c r="N90" s="967">
        <v>0</v>
      </c>
      <c r="O90" s="967">
        <f t="shared" si="121"/>
        <v>0</v>
      </c>
      <c r="P90" s="967">
        <f t="shared" si="121"/>
        <v>0</v>
      </c>
      <c r="Q90" s="967">
        <f t="shared" si="121"/>
        <v>0</v>
      </c>
      <c r="R90" s="967">
        <f t="shared" si="121"/>
        <v>0</v>
      </c>
      <c r="S90" s="967">
        <f t="shared" si="121"/>
        <v>0</v>
      </c>
      <c r="T90" s="967">
        <f t="shared" si="121"/>
        <v>3638.41</v>
      </c>
      <c r="U90" s="967">
        <f t="shared" si="121"/>
        <v>3638.3193000000001</v>
      </c>
      <c r="V90" s="1029">
        <v>0</v>
      </c>
      <c r="W90" s="1029">
        <v>0</v>
      </c>
      <c r="X90" s="1029">
        <v>0</v>
      </c>
      <c r="Y90" s="1029">
        <v>0</v>
      </c>
      <c r="Z90" s="1029">
        <v>0</v>
      </c>
      <c r="AA90" s="1029">
        <v>0</v>
      </c>
      <c r="AB90" s="1029">
        <v>0</v>
      </c>
      <c r="AC90" s="1029">
        <v>0</v>
      </c>
      <c r="AD90" s="1029">
        <v>0</v>
      </c>
      <c r="AE90" s="1029">
        <v>0</v>
      </c>
      <c r="AF90" s="1701" t="s">
        <v>696</v>
      </c>
      <c r="AG90" s="254"/>
      <c r="AH90" s="254"/>
      <c r="AI90" s="252"/>
    </row>
    <row r="91" spans="1:37" s="102" customFormat="1" ht="16.2" x14ac:dyDescent="0.3">
      <c r="A91" s="259" t="s">
        <v>29</v>
      </c>
      <c r="B91" s="260">
        <f>H91+J91+L91+N91+P91+R91+T91+V91+X91+Z91+AB91+AD91</f>
        <v>134.52000000000001</v>
      </c>
      <c r="C91" s="260">
        <f>H91+J91+L91+N91+P91+R91+T91+V91+X91+Z91+AB91+AD91</f>
        <v>134.52000000000001</v>
      </c>
      <c r="D91" s="256">
        <f>E91</f>
        <v>134.51649</v>
      </c>
      <c r="E91" s="260">
        <f>I91+K91+M91+O91+Q91+S91+U91+W91+Y91+AA91+AC91+AE91</f>
        <v>134.51649</v>
      </c>
      <c r="F91" s="256">
        <f>E91/B91*100</f>
        <v>99.997390722569136</v>
      </c>
      <c r="G91" s="260">
        <f t="shared" ref="G91:G93" si="122">E91/C91*100</f>
        <v>99.997390722569136</v>
      </c>
      <c r="H91" s="1029">
        <v>0</v>
      </c>
      <c r="I91" s="967">
        <v>0</v>
      </c>
      <c r="J91" s="1029">
        <v>0</v>
      </c>
      <c r="K91" s="967">
        <v>0</v>
      </c>
      <c r="L91" s="1029">
        <v>0</v>
      </c>
      <c r="M91" s="967">
        <v>0</v>
      </c>
      <c r="N91" s="1029">
        <v>0</v>
      </c>
      <c r="O91" s="967">
        <v>0</v>
      </c>
      <c r="P91" s="1029">
        <v>0</v>
      </c>
      <c r="Q91" s="967">
        <v>0</v>
      </c>
      <c r="R91" s="1029">
        <v>0</v>
      </c>
      <c r="S91" s="967">
        <v>0</v>
      </c>
      <c r="T91" s="1075">
        <v>134.52000000000001</v>
      </c>
      <c r="U91" s="1075">
        <v>134.51649</v>
      </c>
      <c r="V91" s="1029">
        <v>0</v>
      </c>
      <c r="W91" s="1029">
        <v>0</v>
      </c>
      <c r="X91" s="1029">
        <v>0</v>
      </c>
      <c r="Y91" s="1029">
        <v>0</v>
      </c>
      <c r="Z91" s="1029">
        <v>0</v>
      </c>
      <c r="AA91" s="1029">
        <v>0</v>
      </c>
      <c r="AB91" s="1029">
        <v>0</v>
      </c>
      <c r="AC91" s="1029">
        <v>0</v>
      </c>
      <c r="AD91" s="967">
        <v>0</v>
      </c>
      <c r="AE91" s="968">
        <v>0</v>
      </c>
      <c r="AF91" s="1702"/>
      <c r="AG91" s="254"/>
      <c r="AH91" s="254"/>
      <c r="AI91" s="252"/>
    </row>
    <row r="92" spans="1:37" s="268" customFormat="1" ht="16.2" x14ac:dyDescent="0.25">
      <c r="A92" s="1095" t="s">
        <v>382</v>
      </c>
      <c r="B92" s="260">
        <f>AD92+H92+J92+L92+N92+P92+R92+T92+V92+X92+Z92+AB92</f>
        <v>3321.89</v>
      </c>
      <c r="C92" s="260">
        <f>H92+J92+L92+N92+P92+R92+T92+V92+X92+Z92+AB92+AD92</f>
        <v>3321.89</v>
      </c>
      <c r="D92" s="256">
        <f t="shared" ref="D92:D93" si="123">E92</f>
        <v>3321.8868400000001</v>
      </c>
      <c r="E92" s="260">
        <f t="shared" ref="E92:E93" si="124">I92+K92+M92+O92+Q92+S92+U92+W92+Y92+AA92+AC92+AE92</f>
        <v>3321.8868400000001</v>
      </c>
      <c r="F92" s="256">
        <f>E92/B92*100</f>
        <v>99.999904873430495</v>
      </c>
      <c r="G92" s="260">
        <f t="shared" si="122"/>
        <v>99.999904873430495</v>
      </c>
      <c r="H92" s="1029">
        <v>0</v>
      </c>
      <c r="I92" s="967">
        <v>0</v>
      </c>
      <c r="J92" s="1029">
        <v>0</v>
      </c>
      <c r="K92" s="967">
        <v>0</v>
      </c>
      <c r="L92" s="1029">
        <v>0</v>
      </c>
      <c r="M92" s="967">
        <v>0</v>
      </c>
      <c r="N92" s="1029">
        <v>0</v>
      </c>
      <c r="O92" s="967">
        <v>0</v>
      </c>
      <c r="P92" s="1029">
        <v>0</v>
      </c>
      <c r="Q92" s="967">
        <v>0</v>
      </c>
      <c r="R92" s="1029">
        <v>0</v>
      </c>
      <c r="S92" s="967">
        <v>0</v>
      </c>
      <c r="T92" s="1075">
        <v>3321.89</v>
      </c>
      <c r="U92" s="1075">
        <v>3321.8868400000001</v>
      </c>
      <c r="V92" s="1029">
        <v>0</v>
      </c>
      <c r="W92" s="967">
        <v>0</v>
      </c>
      <c r="X92" s="967">
        <v>0</v>
      </c>
      <c r="Y92" s="967">
        <v>0</v>
      </c>
      <c r="Z92" s="1029">
        <f>Z94+Z95+Z93+Z96</f>
        <v>0</v>
      </c>
      <c r="AA92" s="967">
        <v>0</v>
      </c>
      <c r="AB92" s="1029">
        <f>AB94+AB95+AB93+AB96</f>
        <v>0</v>
      </c>
      <c r="AC92" s="967">
        <v>0</v>
      </c>
      <c r="AD92" s="967">
        <v>0</v>
      </c>
      <c r="AE92" s="968">
        <v>0</v>
      </c>
      <c r="AF92" s="1702"/>
      <c r="AG92" s="267"/>
      <c r="AH92" s="267"/>
    </row>
    <row r="93" spans="1:37" s="269" customFormat="1" ht="16.2" x14ac:dyDescent="0.3">
      <c r="A93" s="259" t="s">
        <v>28</v>
      </c>
      <c r="B93" s="260">
        <f>AD93+J93+L93+N93+P93+R93+T93+V93+X93+Z93+AB93</f>
        <v>182</v>
      </c>
      <c r="C93" s="260">
        <f>H93+J93+L93+N93+P93+R93+T93+V93+X93+Z93+AB93+AD93</f>
        <v>182</v>
      </c>
      <c r="D93" s="256">
        <f t="shared" si="123"/>
        <v>181.91596999999999</v>
      </c>
      <c r="E93" s="260">
        <f t="shared" si="124"/>
        <v>181.91596999999999</v>
      </c>
      <c r="F93" s="256">
        <f>E93/B93*100</f>
        <v>99.953829670329668</v>
      </c>
      <c r="G93" s="260">
        <f t="shared" si="122"/>
        <v>99.953829670329668</v>
      </c>
      <c r="H93" s="1029">
        <v>0</v>
      </c>
      <c r="I93" s="967">
        <v>0</v>
      </c>
      <c r="J93" s="1029">
        <v>0</v>
      </c>
      <c r="K93" s="967">
        <v>0</v>
      </c>
      <c r="L93" s="1029">
        <v>0</v>
      </c>
      <c r="M93" s="967">
        <v>0</v>
      </c>
      <c r="N93" s="1029">
        <v>0</v>
      </c>
      <c r="O93" s="967">
        <v>0</v>
      </c>
      <c r="P93" s="1029">
        <v>0</v>
      </c>
      <c r="Q93" s="967">
        <v>0</v>
      </c>
      <c r="R93" s="1029">
        <v>0</v>
      </c>
      <c r="S93" s="967">
        <v>0</v>
      </c>
      <c r="T93" s="1075">
        <v>182</v>
      </c>
      <c r="U93" s="1075">
        <v>181.91596999999999</v>
      </c>
      <c r="V93" s="1029">
        <v>0</v>
      </c>
      <c r="W93" s="967">
        <v>0</v>
      </c>
      <c r="X93" s="967">
        <v>0</v>
      </c>
      <c r="Y93" s="967">
        <v>0</v>
      </c>
      <c r="Z93" s="1029">
        <f>Z95+Z96+Z94+Z97</f>
        <v>0</v>
      </c>
      <c r="AA93" s="967">
        <v>0</v>
      </c>
      <c r="AB93" s="1029">
        <f>AB95+AB96+AB94+AB97</f>
        <v>0</v>
      </c>
      <c r="AC93" s="967">
        <v>0</v>
      </c>
      <c r="AD93" s="1075">
        <v>0</v>
      </c>
      <c r="AE93" s="967">
        <v>0</v>
      </c>
      <c r="AF93" s="1702"/>
      <c r="AG93" s="267"/>
      <c r="AH93" s="267"/>
      <c r="AI93" s="268"/>
    </row>
    <row r="94" spans="1:37" s="263" customFormat="1" ht="65.25" customHeight="1" x14ac:dyDescent="0.3">
      <c r="A94" s="259" t="s">
        <v>30</v>
      </c>
      <c r="B94" s="260">
        <f>H94+J94+L94+N94+P94+R94</f>
        <v>0</v>
      </c>
      <c r="C94" s="260">
        <f>H94</f>
        <v>0</v>
      </c>
      <c r="D94" s="256">
        <f>D96+D97+D95+D98</f>
        <v>0</v>
      </c>
      <c r="E94" s="260">
        <f>I94+K94+M94+O94+Q94+S94+U94+W94+Y94+AA94+AC94+AE94</f>
        <v>0</v>
      </c>
      <c r="F94" s="256" t="e">
        <f>E94/B94*100</f>
        <v>#DIV/0!</v>
      </c>
      <c r="G94" s="260" t="e">
        <f>E94/C94*100</f>
        <v>#DIV/0!</v>
      </c>
      <c r="H94" s="1029">
        <v>0</v>
      </c>
      <c r="I94" s="1029">
        <v>0</v>
      </c>
      <c r="J94" s="1029">
        <v>0</v>
      </c>
      <c r="K94" s="1029">
        <v>0</v>
      </c>
      <c r="L94" s="1029">
        <v>0</v>
      </c>
      <c r="M94" s="1029">
        <v>0</v>
      </c>
      <c r="N94" s="1029">
        <v>0</v>
      </c>
      <c r="O94" s="1029">
        <v>0</v>
      </c>
      <c r="P94" s="1029">
        <v>0</v>
      </c>
      <c r="Q94" s="1029">
        <v>0</v>
      </c>
      <c r="R94" s="1029">
        <v>0</v>
      </c>
      <c r="S94" s="1029">
        <v>0</v>
      </c>
      <c r="T94" s="1029">
        <v>0</v>
      </c>
      <c r="U94" s="1029">
        <v>0</v>
      </c>
      <c r="V94" s="1029">
        <v>0</v>
      </c>
      <c r="W94" s="1029">
        <v>0</v>
      </c>
      <c r="X94" s="1029">
        <v>0</v>
      </c>
      <c r="Y94" s="1029">
        <v>0</v>
      </c>
      <c r="Z94" s="1029">
        <v>0</v>
      </c>
      <c r="AA94" s="1029">
        <v>0</v>
      </c>
      <c r="AB94" s="1029">
        <v>0</v>
      </c>
      <c r="AC94" s="1029">
        <v>0</v>
      </c>
      <c r="AD94" s="1029">
        <v>0</v>
      </c>
      <c r="AE94" s="1029">
        <v>0</v>
      </c>
      <c r="AF94" s="1703"/>
      <c r="AG94" s="254"/>
      <c r="AH94" s="254"/>
      <c r="AI94" s="252"/>
    </row>
    <row r="95" spans="1:37" s="263" customFormat="1" ht="64.8" x14ac:dyDescent="0.3">
      <c r="A95" s="1066" t="s">
        <v>239</v>
      </c>
      <c r="B95" s="1062"/>
      <c r="C95" s="1062"/>
      <c r="D95" s="1062"/>
      <c r="E95" s="1062"/>
      <c r="F95" s="1062"/>
      <c r="G95" s="1062"/>
      <c r="H95" s="1063"/>
      <c r="I95" s="1063"/>
      <c r="J95" s="1063"/>
      <c r="K95" s="1063"/>
      <c r="L95" s="1063"/>
      <c r="M95" s="1063"/>
      <c r="N95" s="1063"/>
      <c r="O95" s="1063"/>
      <c r="P95" s="1063"/>
      <c r="Q95" s="1063"/>
      <c r="R95" s="1063"/>
      <c r="S95" s="1063"/>
      <c r="T95" s="1063"/>
      <c r="U95" s="1063"/>
      <c r="V95" s="1063"/>
      <c r="W95" s="1063"/>
      <c r="X95" s="1063"/>
      <c r="Y95" s="1063"/>
      <c r="Z95" s="1063"/>
      <c r="AA95" s="1063"/>
      <c r="AB95" s="1063"/>
      <c r="AC95" s="1063"/>
      <c r="AD95" s="1062"/>
      <c r="AE95" s="1062"/>
      <c r="AF95" s="298"/>
      <c r="AG95" s="254"/>
      <c r="AH95" s="254"/>
      <c r="AI95" s="252"/>
    </row>
    <row r="96" spans="1:37" s="263" customFormat="1" ht="16.2" x14ac:dyDescent="0.3">
      <c r="A96" s="258" t="s">
        <v>26</v>
      </c>
      <c r="B96" s="256">
        <f>B98+B99+B97</f>
        <v>945.1</v>
      </c>
      <c r="C96" s="256">
        <f>C98+C99+C97</f>
        <v>0</v>
      </c>
      <c r="D96" s="256">
        <f t="shared" ref="D96:D100" si="125">E96</f>
        <v>0</v>
      </c>
      <c r="E96" s="260">
        <f>I96+K96+M96+O96+Q96+S96+U96+W96+Y96+AA96+AC96+AE96</f>
        <v>0</v>
      </c>
      <c r="F96" s="256">
        <f>E96/B96*100</f>
        <v>0</v>
      </c>
      <c r="G96" s="256" t="e">
        <f>E96/C96*100</f>
        <v>#DIV/0!</v>
      </c>
      <c r="H96" s="261">
        <v>0</v>
      </c>
      <c r="I96" s="261">
        <f t="shared" ref="I96:W96" si="126">I98+I99+I97+I100</f>
        <v>0</v>
      </c>
      <c r="J96" s="261">
        <v>0</v>
      </c>
      <c r="K96" s="261">
        <f t="shared" si="126"/>
        <v>0</v>
      </c>
      <c r="L96" s="261">
        <v>0</v>
      </c>
      <c r="M96" s="261">
        <f t="shared" si="126"/>
        <v>0</v>
      </c>
      <c r="N96" s="261">
        <v>0</v>
      </c>
      <c r="O96" s="261">
        <f t="shared" si="126"/>
        <v>0</v>
      </c>
      <c r="P96" s="261">
        <v>0</v>
      </c>
      <c r="Q96" s="261">
        <f t="shared" si="126"/>
        <v>0</v>
      </c>
      <c r="R96" s="261">
        <v>0</v>
      </c>
      <c r="S96" s="261">
        <f t="shared" si="126"/>
        <v>0</v>
      </c>
      <c r="T96" s="261">
        <v>0</v>
      </c>
      <c r="U96" s="261">
        <f t="shared" si="126"/>
        <v>0</v>
      </c>
      <c r="V96" s="261">
        <v>0</v>
      </c>
      <c r="W96" s="261">
        <f t="shared" si="126"/>
        <v>0</v>
      </c>
      <c r="X96" s="261">
        <v>0</v>
      </c>
      <c r="Y96" s="261">
        <f>Y98+Y99+Y97+Y100</f>
        <v>0</v>
      </c>
      <c r="Z96" s="261">
        <f>Z98+Z99+Z97+Z100</f>
        <v>0</v>
      </c>
      <c r="AA96" s="261">
        <f>AA98+AA99+AA97+AA100</f>
        <v>0</v>
      </c>
      <c r="AB96" s="261">
        <f>AB97</f>
        <v>0</v>
      </c>
      <c r="AC96" s="261">
        <f>AC98+AC99+AC97+AC100</f>
        <v>0</v>
      </c>
      <c r="AD96" s="261">
        <f>AD98+AD99+AD97+AD100</f>
        <v>945.1</v>
      </c>
      <c r="AE96" s="261">
        <f>AE98+AE99+AE97+AE100</f>
        <v>0</v>
      </c>
      <c r="AF96" s="1701" t="s">
        <v>697</v>
      </c>
      <c r="AG96" s="254"/>
      <c r="AH96" s="254"/>
      <c r="AI96" s="252"/>
    </row>
    <row r="97" spans="1:37" s="263" customFormat="1" ht="19.5" customHeight="1" x14ac:dyDescent="0.3">
      <c r="A97" s="259" t="s">
        <v>29</v>
      </c>
      <c r="B97" s="260">
        <f>AD97</f>
        <v>945.1</v>
      </c>
      <c r="C97" s="260">
        <f t="shared" ref="C97:C100" si="127">H97</f>
        <v>0</v>
      </c>
      <c r="D97" s="256">
        <f t="shared" si="125"/>
        <v>0</v>
      </c>
      <c r="E97" s="260">
        <f>I97+K97+M97+O97+Q97+S97+U97+W97+Y97+AA97+AC97+AE97</f>
        <v>0</v>
      </c>
      <c r="F97" s="256">
        <f>E97/B97*100</f>
        <v>0</v>
      </c>
      <c r="G97" s="256" t="e">
        <f>E97/C97*100</f>
        <v>#DIV/0!</v>
      </c>
      <c r="H97" s="1030">
        <v>0</v>
      </c>
      <c r="I97" s="261">
        <v>0</v>
      </c>
      <c r="J97" s="261">
        <v>0</v>
      </c>
      <c r="K97" s="261">
        <v>0</v>
      </c>
      <c r="L97" s="261">
        <v>0</v>
      </c>
      <c r="M97" s="261">
        <v>0</v>
      </c>
      <c r="N97" s="261">
        <v>0</v>
      </c>
      <c r="O97" s="261">
        <v>0</v>
      </c>
      <c r="P97" s="261">
        <v>0</v>
      </c>
      <c r="Q97" s="261">
        <v>0</v>
      </c>
      <c r="R97" s="261">
        <v>0</v>
      </c>
      <c r="S97" s="261">
        <v>0</v>
      </c>
      <c r="T97" s="261">
        <v>0</v>
      </c>
      <c r="U97" s="261">
        <v>0</v>
      </c>
      <c r="V97" s="1030">
        <v>0</v>
      </c>
      <c r="W97" s="261">
        <v>0</v>
      </c>
      <c r="X97" s="1030">
        <v>0</v>
      </c>
      <c r="Y97" s="261">
        <v>0</v>
      </c>
      <c r="Z97" s="1030">
        <v>0</v>
      </c>
      <c r="AA97" s="261">
        <v>0</v>
      </c>
      <c r="AB97" s="1030">
        <v>0</v>
      </c>
      <c r="AC97" s="261">
        <v>0</v>
      </c>
      <c r="AD97" s="1030">
        <v>945.1</v>
      </c>
      <c r="AE97" s="260">
        <v>0</v>
      </c>
      <c r="AF97" s="1702"/>
      <c r="AG97" s="254"/>
      <c r="AH97" s="254"/>
      <c r="AI97" s="252"/>
    </row>
    <row r="98" spans="1:37" s="263" customFormat="1" ht="21.75" customHeight="1" x14ac:dyDescent="0.25">
      <c r="A98" s="1095" t="s">
        <v>620</v>
      </c>
      <c r="B98" s="260">
        <f t="shared" ref="B98:B100" si="128">H98+J98+L98+N98+P98+R98</f>
        <v>0</v>
      </c>
      <c r="C98" s="260">
        <f t="shared" si="127"/>
        <v>0</v>
      </c>
      <c r="D98" s="256">
        <f t="shared" si="125"/>
        <v>0</v>
      </c>
      <c r="E98" s="260">
        <f>I98+K98+M98+O98+Q98+S98+U98+W98+Y98+AA98+AC98+AE98</f>
        <v>0</v>
      </c>
      <c r="F98" s="256" t="e">
        <f>E98/B98*100</f>
        <v>#DIV/0!</v>
      </c>
      <c r="G98" s="256" t="e">
        <f>E98/C98*100</f>
        <v>#DIV/0!</v>
      </c>
      <c r="H98" s="1030">
        <v>0</v>
      </c>
      <c r="I98" s="967">
        <v>0</v>
      </c>
      <c r="J98" s="261">
        <v>0</v>
      </c>
      <c r="K98" s="967">
        <v>0</v>
      </c>
      <c r="L98" s="261">
        <v>0</v>
      </c>
      <c r="M98" s="967">
        <v>0</v>
      </c>
      <c r="N98" s="261">
        <v>0</v>
      </c>
      <c r="O98" s="967">
        <v>0</v>
      </c>
      <c r="P98" s="261">
        <v>0</v>
      </c>
      <c r="Q98" s="967">
        <v>0</v>
      </c>
      <c r="R98" s="261">
        <v>0</v>
      </c>
      <c r="S98" s="967">
        <v>0</v>
      </c>
      <c r="T98" s="261">
        <v>0</v>
      </c>
      <c r="U98" s="967">
        <v>0</v>
      </c>
      <c r="V98" s="1030">
        <v>0</v>
      </c>
      <c r="W98" s="967">
        <v>0</v>
      </c>
      <c r="X98" s="1030">
        <v>0</v>
      </c>
      <c r="Y98" s="261">
        <v>0</v>
      </c>
      <c r="Z98" s="1030">
        <v>0</v>
      </c>
      <c r="AA98" s="261">
        <v>0</v>
      </c>
      <c r="AB98" s="1030">
        <v>0</v>
      </c>
      <c r="AC98" s="261">
        <v>0</v>
      </c>
      <c r="AD98" s="1030">
        <v>0</v>
      </c>
      <c r="AE98" s="261">
        <v>0</v>
      </c>
      <c r="AF98" s="1702"/>
      <c r="AG98" s="254"/>
      <c r="AH98" s="254"/>
      <c r="AI98" s="252"/>
    </row>
    <row r="99" spans="1:37" s="100" customFormat="1" ht="18.75" customHeight="1" x14ac:dyDescent="0.3">
      <c r="A99" s="259" t="s">
        <v>28</v>
      </c>
      <c r="B99" s="260">
        <f t="shared" si="128"/>
        <v>0</v>
      </c>
      <c r="C99" s="260">
        <f t="shared" si="127"/>
        <v>0</v>
      </c>
      <c r="D99" s="256">
        <f>E99</f>
        <v>0</v>
      </c>
      <c r="E99" s="260">
        <f>I99+K99+M99+O99+Q99+S99+U99+W99+Y99+AA99+AC99+AE99</f>
        <v>0</v>
      </c>
      <c r="F99" s="256" t="e">
        <f>E99/B99*100</f>
        <v>#DIV/0!</v>
      </c>
      <c r="G99" s="256" t="e">
        <f>E99/C99*100</f>
        <v>#DIV/0!</v>
      </c>
      <c r="H99" s="1030">
        <v>0</v>
      </c>
      <c r="I99" s="967">
        <v>0</v>
      </c>
      <c r="J99" s="261">
        <v>0</v>
      </c>
      <c r="K99" s="967">
        <v>0</v>
      </c>
      <c r="L99" s="261">
        <v>0</v>
      </c>
      <c r="M99" s="967">
        <v>0</v>
      </c>
      <c r="N99" s="261">
        <v>0</v>
      </c>
      <c r="O99" s="967">
        <v>0</v>
      </c>
      <c r="P99" s="261">
        <v>0</v>
      </c>
      <c r="Q99" s="967">
        <v>0</v>
      </c>
      <c r="R99" s="261">
        <v>0</v>
      </c>
      <c r="S99" s="967">
        <v>0</v>
      </c>
      <c r="T99" s="261">
        <v>0</v>
      </c>
      <c r="U99" s="967">
        <v>0</v>
      </c>
      <c r="V99" s="1030">
        <v>0</v>
      </c>
      <c r="W99" s="967">
        <v>0</v>
      </c>
      <c r="X99" s="1030">
        <v>0</v>
      </c>
      <c r="Y99" s="261">
        <v>0</v>
      </c>
      <c r="Z99" s="1030">
        <v>0</v>
      </c>
      <c r="AA99" s="261">
        <v>0</v>
      </c>
      <c r="AB99" s="1030">
        <v>0</v>
      </c>
      <c r="AC99" s="261">
        <v>0</v>
      </c>
      <c r="AD99" s="1030">
        <v>0</v>
      </c>
      <c r="AE99" s="261">
        <v>0</v>
      </c>
      <c r="AF99" s="1702"/>
      <c r="AG99" s="267"/>
      <c r="AH99" s="267"/>
      <c r="AI99" s="268"/>
    </row>
    <row r="100" spans="1:37" s="102" customFormat="1" ht="20.25" customHeight="1" x14ac:dyDescent="0.3">
      <c r="A100" s="259" t="s">
        <v>30</v>
      </c>
      <c r="B100" s="260">
        <f t="shared" si="128"/>
        <v>0</v>
      </c>
      <c r="C100" s="260">
        <f t="shared" si="127"/>
        <v>0</v>
      </c>
      <c r="D100" s="256">
        <f t="shared" si="125"/>
        <v>0</v>
      </c>
      <c r="E100" s="260">
        <f>I100+K100+M100+O100+Q100+S100+U100+W100+Y100+AA100+AC100+AE100</f>
        <v>0</v>
      </c>
      <c r="F100" s="256" t="e">
        <f>E100/B100*100</f>
        <v>#DIV/0!</v>
      </c>
      <c r="G100" s="256" t="e">
        <f>E100/C100*100</f>
        <v>#DIV/0!</v>
      </c>
      <c r="H100" s="1030">
        <v>0</v>
      </c>
      <c r="I100" s="1030">
        <v>0</v>
      </c>
      <c r="J100" s="261">
        <v>0</v>
      </c>
      <c r="K100" s="1030">
        <v>0</v>
      </c>
      <c r="L100" s="1030">
        <v>0</v>
      </c>
      <c r="M100" s="1030">
        <v>0</v>
      </c>
      <c r="N100" s="261">
        <v>0</v>
      </c>
      <c r="O100" s="1030">
        <v>0</v>
      </c>
      <c r="P100" s="1030">
        <v>0</v>
      </c>
      <c r="Q100" s="1030">
        <v>0</v>
      </c>
      <c r="R100" s="261">
        <v>0</v>
      </c>
      <c r="S100" s="1030">
        <v>0</v>
      </c>
      <c r="T100" s="261">
        <v>0</v>
      </c>
      <c r="U100" s="1030">
        <v>0</v>
      </c>
      <c r="V100" s="1030">
        <v>0</v>
      </c>
      <c r="W100" s="1030">
        <v>0</v>
      </c>
      <c r="X100" s="1030">
        <v>0</v>
      </c>
      <c r="Y100" s="1030">
        <v>0</v>
      </c>
      <c r="Z100" s="1030">
        <v>0</v>
      </c>
      <c r="AA100" s="1030">
        <v>0</v>
      </c>
      <c r="AB100" s="1030">
        <v>0</v>
      </c>
      <c r="AC100" s="1030">
        <v>0</v>
      </c>
      <c r="AD100" s="1030">
        <v>0</v>
      </c>
      <c r="AE100" s="1030">
        <v>0</v>
      </c>
      <c r="AF100" s="1703"/>
      <c r="AG100" s="254"/>
      <c r="AH100" s="254"/>
      <c r="AI100" s="252"/>
    </row>
    <row r="101" spans="1:37" s="102" customFormat="1" ht="32.4" x14ac:dyDescent="0.3">
      <c r="A101" s="1066" t="s">
        <v>253</v>
      </c>
      <c r="B101" s="1060"/>
      <c r="C101" s="1060"/>
      <c r="D101" s="1060"/>
      <c r="E101" s="1060"/>
      <c r="F101" s="1060"/>
      <c r="G101" s="1060"/>
      <c r="H101" s="1067"/>
      <c r="I101" s="1067"/>
      <c r="J101" s="1067"/>
      <c r="K101" s="1067"/>
      <c r="L101" s="1067"/>
      <c r="M101" s="1067"/>
      <c r="N101" s="1067"/>
      <c r="O101" s="1067"/>
      <c r="P101" s="1067"/>
      <c r="Q101" s="1067"/>
      <c r="R101" s="1067"/>
      <c r="S101" s="1067"/>
      <c r="T101" s="1067"/>
      <c r="U101" s="1067"/>
      <c r="V101" s="1067"/>
      <c r="W101" s="1067"/>
      <c r="X101" s="1067"/>
      <c r="Y101" s="1067"/>
      <c r="Z101" s="1067"/>
      <c r="AA101" s="1067"/>
      <c r="AB101" s="1067"/>
      <c r="AC101" s="1067"/>
      <c r="AD101" s="1067"/>
      <c r="AE101" s="1067"/>
      <c r="AF101" s="298"/>
      <c r="AG101" s="254"/>
      <c r="AH101" s="254"/>
      <c r="AI101" s="252"/>
    </row>
    <row r="102" spans="1:37" s="102" customFormat="1" ht="16.2" x14ac:dyDescent="0.3">
      <c r="A102" s="258" t="s">
        <v>26</v>
      </c>
      <c r="B102" s="256">
        <f>B103+B104+B105+B106</f>
        <v>9.3000000000000007</v>
      </c>
      <c r="C102" s="256">
        <f t="shared" ref="C102:E102" si="129">C103+C104+C105+C106</f>
        <v>0</v>
      </c>
      <c r="D102" s="260">
        <v>0</v>
      </c>
      <c r="E102" s="256">
        <f t="shared" si="129"/>
        <v>0</v>
      </c>
      <c r="F102" s="256">
        <f t="shared" ref="F102:F111" si="130">E102/B102*100</f>
        <v>0</v>
      </c>
      <c r="G102" s="256" t="e">
        <f t="shared" ref="G102:G111" si="131">E102/C102*100</f>
        <v>#DIV/0!</v>
      </c>
      <c r="H102" s="257">
        <f>H104</f>
        <v>0</v>
      </c>
      <c r="I102" s="257">
        <f t="shared" ref="I102:AD102" si="132">I104</f>
        <v>0</v>
      </c>
      <c r="J102" s="257">
        <f t="shared" si="132"/>
        <v>0</v>
      </c>
      <c r="K102" s="257">
        <f t="shared" si="132"/>
        <v>0</v>
      </c>
      <c r="L102" s="257">
        <f t="shared" si="132"/>
        <v>0</v>
      </c>
      <c r="M102" s="257">
        <f t="shared" si="132"/>
        <v>0</v>
      </c>
      <c r="N102" s="257">
        <f t="shared" si="132"/>
        <v>0</v>
      </c>
      <c r="O102" s="257">
        <f t="shared" si="132"/>
        <v>0</v>
      </c>
      <c r="P102" s="257">
        <f t="shared" si="132"/>
        <v>0</v>
      </c>
      <c r="Q102" s="257">
        <f t="shared" si="132"/>
        <v>0</v>
      </c>
      <c r="R102" s="257">
        <f t="shared" si="132"/>
        <v>0</v>
      </c>
      <c r="S102" s="257">
        <f t="shared" si="132"/>
        <v>0</v>
      </c>
      <c r="T102" s="257">
        <f t="shared" si="132"/>
        <v>0</v>
      </c>
      <c r="U102" s="257">
        <f t="shared" si="132"/>
        <v>0</v>
      </c>
      <c r="V102" s="257">
        <f t="shared" si="132"/>
        <v>0</v>
      </c>
      <c r="W102" s="257">
        <f t="shared" si="132"/>
        <v>0</v>
      </c>
      <c r="X102" s="257">
        <f t="shared" si="132"/>
        <v>0</v>
      </c>
      <c r="Y102" s="257">
        <f t="shared" si="132"/>
        <v>0</v>
      </c>
      <c r="Z102" s="257">
        <f t="shared" si="132"/>
        <v>0</v>
      </c>
      <c r="AA102" s="257">
        <f t="shared" si="132"/>
        <v>0</v>
      </c>
      <c r="AB102" s="257">
        <f t="shared" si="132"/>
        <v>0</v>
      </c>
      <c r="AC102" s="257">
        <f t="shared" si="132"/>
        <v>0</v>
      </c>
      <c r="AD102" s="257">
        <f t="shared" si="132"/>
        <v>9.3000000000000007</v>
      </c>
      <c r="AE102" s="257">
        <f>AE104</f>
        <v>0</v>
      </c>
      <c r="AF102" s="1701" t="s">
        <v>698</v>
      </c>
      <c r="AG102" s="254"/>
      <c r="AH102" s="254"/>
      <c r="AI102" s="252"/>
    </row>
    <row r="103" spans="1:37" s="102" customFormat="1" ht="16.2" x14ac:dyDescent="0.3">
      <c r="A103" s="259" t="s">
        <v>29</v>
      </c>
      <c r="B103" s="260">
        <v>0</v>
      </c>
      <c r="C103" s="256">
        <f>C104+C105+C106+C112</f>
        <v>0</v>
      </c>
      <c r="D103" s="260">
        <v>0</v>
      </c>
      <c r="E103" s="260">
        <f>I103+K103+M103+O103+Q103+S103+U103</f>
        <v>0</v>
      </c>
      <c r="F103" s="256" t="e">
        <f t="shared" si="130"/>
        <v>#DIV/0!</v>
      </c>
      <c r="G103" s="256" t="e">
        <f t="shared" si="131"/>
        <v>#DIV/0!</v>
      </c>
      <c r="H103" s="257">
        <f>H105</f>
        <v>0</v>
      </c>
      <c r="I103" s="257">
        <f>I105</f>
        <v>0</v>
      </c>
      <c r="J103" s="261">
        <v>0</v>
      </c>
      <c r="K103" s="261">
        <v>0</v>
      </c>
      <c r="L103" s="261">
        <v>0</v>
      </c>
      <c r="M103" s="261">
        <v>0</v>
      </c>
      <c r="N103" s="261">
        <v>0</v>
      </c>
      <c r="O103" s="261">
        <v>0</v>
      </c>
      <c r="P103" s="261">
        <v>0</v>
      </c>
      <c r="Q103" s="261">
        <v>0</v>
      </c>
      <c r="R103" s="261">
        <v>0</v>
      </c>
      <c r="S103" s="261">
        <v>0</v>
      </c>
      <c r="T103" s="261">
        <v>0</v>
      </c>
      <c r="U103" s="261">
        <v>0</v>
      </c>
      <c r="V103" s="261">
        <v>0</v>
      </c>
      <c r="W103" s="261">
        <v>0</v>
      </c>
      <c r="X103" s="261">
        <v>0</v>
      </c>
      <c r="Y103" s="261">
        <v>0</v>
      </c>
      <c r="Z103" s="261">
        <v>0</v>
      </c>
      <c r="AA103" s="261">
        <v>0</v>
      </c>
      <c r="AB103" s="261">
        <v>0</v>
      </c>
      <c r="AC103" s="261">
        <v>0</v>
      </c>
      <c r="AD103" s="261">
        <v>0</v>
      </c>
      <c r="AE103" s="261">
        <v>0</v>
      </c>
      <c r="AF103" s="1702"/>
      <c r="AG103" s="254"/>
      <c r="AH103" s="254"/>
      <c r="AI103" s="252"/>
    </row>
    <row r="104" spans="1:37" s="102" customFormat="1" ht="16.2" x14ac:dyDescent="0.25">
      <c r="A104" s="1095" t="s">
        <v>382</v>
      </c>
      <c r="B104" s="260">
        <f>H104+J104+L104+N104+P104+R104+T104+V104+X104+Z104+AB104+AD104</f>
        <v>9.3000000000000007</v>
      </c>
      <c r="C104" s="256">
        <f>C105+C106+C112+C113</f>
        <v>0</v>
      </c>
      <c r="D104" s="260">
        <v>0</v>
      </c>
      <c r="E104" s="260">
        <f>I104+K104+M104+O104+Q104+S104+U104</f>
        <v>0</v>
      </c>
      <c r="F104" s="256">
        <f t="shared" si="130"/>
        <v>0</v>
      </c>
      <c r="G104" s="256" t="e">
        <f t="shared" si="131"/>
        <v>#DIV/0!</v>
      </c>
      <c r="H104" s="257">
        <f>H106</f>
        <v>0</v>
      </c>
      <c r="I104" s="257">
        <f>I106</f>
        <v>0</v>
      </c>
      <c r="J104" s="261">
        <v>0</v>
      </c>
      <c r="K104" s="261">
        <v>0</v>
      </c>
      <c r="L104" s="261">
        <v>0</v>
      </c>
      <c r="M104" s="261">
        <v>0</v>
      </c>
      <c r="N104" s="261">
        <v>0</v>
      </c>
      <c r="O104" s="261">
        <v>0</v>
      </c>
      <c r="P104" s="261">
        <v>0</v>
      </c>
      <c r="Q104" s="261">
        <v>0</v>
      </c>
      <c r="R104" s="261">
        <v>0</v>
      </c>
      <c r="S104" s="261">
        <v>0</v>
      </c>
      <c r="T104" s="261">
        <v>0</v>
      </c>
      <c r="U104" s="261">
        <v>0</v>
      </c>
      <c r="V104" s="261">
        <v>0</v>
      </c>
      <c r="W104" s="261">
        <v>0</v>
      </c>
      <c r="X104" s="261">
        <v>0</v>
      </c>
      <c r="Y104" s="261">
        <v>0</v>
      </c>
      <c r="Z104" s="261">
        <v>0</v>
      </c>
      <c r="AA104" s="261">
        <v>0</v>
      </c>
      <c r="AB104" s="261">
        <v>0</v>
      </c>
      <c r="AC104" s="261">
        <v>0</v>
      </c>
      <c r="AD104" s="261">
        <v>9.3000000000000007</v>
      </c>
      <c r="AE104" s="261">
        <v>0</v>
      </c>
      <c r="AF104" s="1702"/>
      <c r="AG104" s="254"/>
      <c r="AH104" s="254"/>
      <c r="AI104" s="252"/>
    </row>
    <row r="105" spans="1:37" s="102" customFormat="1" ht="16.2" x14ac:dyDescent="0.3">
      <c r="A105" s="259" t="s">
        <v>28</v>
      </c>
      <c r="B105" s="260">
        <v>0</v>
      </c>
      <c r="C105" s="256">
        <f>C106+C112+C113+C114</f>
        <v>0</v>
      </c>
      <c r="D105" s="260">
        <v>0</v>
      </c>
      <c r="E105" s="260">
        <f>I105+K105+M105+O105+Q105+S105+U105</f>
        <v>0</v>
      </c>
      <c r="F105" s="256" t="e">
        <f t="shared" si="130"/>
        <v>#DIV/0!</v>
      </c>
      <c r="G105" s="256" t="e">
        <f t="shared" si="131"/>
        <v>#DIV/0!</v>
      </c>
      <c r="H105" s="257">
        <f>H112</f>
        <v>0</v>
      </c>
      <c r="I105" s="257">
        <f>I112</f>
        <v>0</v>
      </c>
      <c r="J105" s="261">
        <v>0</v>
      </c>
      <c r="K105" s="261">
        <v>0</v>
      </c>
      <c r="L105" s="261">
        <v>0</v>
      </c>
      <c r="M105" s="261">
        <v>0</v>
      </c>
      <c r="N105" s="261">
        <v>0</v>
      </c>
      <c r="O105" s="261">
        <v>0</v>
      </c>
      <c r="P105" s="261">
        <v>0</v>
      </c>
      <c r="Q105" s="261">
        <v>0</v>
      </c>
      <c r="R105" s="261">
        <v>0</v>
      </c>
      <c r="S105" s="261">
        <v>0</v>
      </c>
      <c r="T105" s="261">
        <v>0</v>
      </c>
      <c r="U105" s="261">
        <v>0</v>
      </c>
      <c r="V105" s="261">
        <v>0</v>
      </c>
      <c r="W105" s="261">
        <v>0</v>
      </c>
      <c r="X105" s="261">
        <v>0</v>
      </c>
      <c r="Y105" s="261">
        <v>0</v>
      </c>
      <c r="Z105" s="261">
        <v>0</v>
      </c>
      <c r="AA105" s="261">
        <v>0</v>
      </c>
      <c r="AB105" s="261">
        <v>0</v>
      </c>
      <c r="AC105" s="261">
        <v>0</v>
      </c>
      <c r="AD105" s="261">
        <v>0</v>
      </c>
      <c r="AE105" s="261">
        <v>0</v>
      </c>
      <c r="AF105" s="1702"/>
      <c r="AG105" s="254"/>
      <c r="AH105" s="254"/>
      <c r="AI105" s="252"/>
    </row>
    <row r="106" spans="1:37" s="102" customFormat="1" ht="16.2" x14ac:dyDescent="0.3">
      <c r="A106" s="259" t="s">
        <v>30</v>
      </c>
      <c r="B106" s="260">
        <v>0</v>
      </c>
      <c r="C106" s="256">
        <f>Z106</f>
        <v>0</v>
      </c>
      <c r="D106" s="260">
        <v>0</v>
      </c>
      <c r="E106" s="260">
        <f>I106+K106+M106+O106+Q106+S106+U106</f>
        <v>0</v>
      </c>
      <c r="F106" s="256" t="e">
        <f t="shared" si="130"/>
        <v>#DIV/0!</v>
      </c>
      <c r="G106" s="256" t="e">
        <f t="shared" si="131"/>
        <v>#DIV/0!</v>
      </c>
      <c r="H106" s="257">
        <f>H113</f>
        <v>0</v>
      </c>
      <c r="I106" s="257">
        <f>I113</f>
        <v>0</v>
      </c>
      <c r="J106" s="261">
        <v>0</v>
      </c>
      <c r="K106" s="261">
        <v>0</v>
      </c>
      <c r="L106" s="261">
        <v>0</v>
      </c>
      <c r="M106" s="261">
        <v>0</v>
      </c>
      <c r="N106" s="261">
        <v>0</v>
      </c>
      <c r="O106" s="261">
        <v>0</v>
      </c>
      <c r="P106" s="261">
        <v>0</v>
      </c>
      <c r="Q106" s="261">
        <v>0</v>
      </c>
      <c r="R106" s="261">
        <v>0</v>
      </c>
      <c r="S106" s="261">
        <v>0</v>
      </c>
      <c r="T106" s="261">
        <v>0</v>
      </c>
      <c r="U106" s="261">
        <v>0</v>
      </c>
      <c r="V106" s="261">
        <v>0</v>
      </c>
      <c r="W106" s="261">
        <v>0</v>
      </c>
      <c r="X106" s="261">
        <v>0</v>
      </c>
      <c r="Y106" s="261">
        <v>0</v>
      </c>
      <c r="Z106" s="261">
        <v>0</v>
      </c>
      <c r="AA106" s="261">
        <v>0</v>
      </c>
      <c r="AB106" s="261">
        <v>0</v>
      </c>
      <c r="AC106" s="261">
        <v>0</v>
      </c>
      <c r="AD106" s="261">
        <v>0</v>
      </c>
      <c r="AE106" s="261">
        <v>0</v>
      </c>
      <c r="AF106" s="1703"/>
      <c r="AG106" s="254"/>
      <c r="AH106" s="254"/>
      <c r="AI106" s="252"/>
    </row>
    <row r="107" spans="1:37" s="366" customFormat="1" ht="40.200000000000003" customHeight="1" x14ac:dyDescent="0.3">
      <c r="A107" s="1103" t="s">
        <v>430</v>
      </c>
      <c r="B107" s="1104">
        <f>B108+B109+B110+B111</f>
        <v>4592.8100000000004</v>
      </c>
      <c r="C107" s="1104">
        <f t="shared" ref="C107:E107" si="133">C108+C109+C110+C111</f>
        <v>3638.41</v>
      </c>
      <c r="D107" s="1104">
        <f t="shared" si="133"/>
        <v>3638.3193000000001</v>
      </c>
      <c r="E107" s="1104">
        <f t="shared" si="133"/>
        <v>3638.3193000000001</v>
      </c>
      <c r="F107" s="1105">
        <f t="shared" si="130"/>
        <v>79.217718564451829</v>
      </c>
      <c r="G107" s="1105">
        <f t="shared" si="131"/>
        <v>99.997507152849735</v>
      </c>
      <c r="H107" s="1104">
        <f t="shared" ref="H107:AE107" si="134">H108+H109+H110+H111</f>
        <v>0</v>
      </c>
      <c r="I107" s="1104">
        <f t="shared" si="134"/>
        <v>0</v>
      </c>
      <c r="J107" s="1104">
        <f t="shared" si="134"/>
        <v>0</v>
      </c>
      <c r="K107" s="1104">
        <f t="shared" si="134"/>
        <v>0</v>
      </c>
      <c r="L107" s="1104">
        <f t="shared" si="134"/>
        <v>0</v>
      </c>
      <c r="M107" s="1104">
        <f t="shared" si="134"/>
        <v>0</v>
      </c>
      <c r="N107" s="1104">
        <f t="shared" si="134"/>
        <v>0</v>
      </c>
      <c r="O107" s="1104">
        <f t="shared" si="134"/>
        <v>0</v>
      </c>
      <c r="P107" s="1104">
        <f t="shared" si="134"/>
        <v>0</v>
      </c>
      <c r="Q107" s="1104">
        <f t="shared" si="134"/>
        <v>0</v>
      </c>
      <c r="R107" s="1104">
        <f t="shared" si="134"/>
        <v>0</v>
      </c>
      <c r="S107" s="1104">
        <f t="shared" si="134"/>
        <v>0</v>
      </c>
      <c r="T107" s="1104">
        <f t="shared" si="134"/>
        <v>3638.41</v>
      </c>
      <c r="U107" s="1104">
        <f t="shared" si="134"/>
        <v>3638.3193000000001</v>
      </c>
      <c r="V107" s="1104">
        <f t="shared" si="134"/>
        <v>0</v>
      </c>
      <c r="W107" s="1104">
        <f t="shared" si="134"/>
        <v>0</v>
      </c>
      <c r="X107" s="1104">
        <f t="shared" si="134"/>
        <v>0</v>
      </c>
      <c r="Y107" s="1104">
        <f t="shared" si="134"/>
        <v>0</v>
      </c>
      <c r="Z107" s="1104">
        <f t="shared" si="134"/>
        <v>0</v>
      </c>
      <c r="AA107" s="1104">
        <f t="shared" si="134"/>
        <v>0</v>
      </c>
      <c r="AB107" s="1104">
        <f t="shared" si="134"/>
        <v>0</v>
      </c>
      <c r="AC107" s="1104">
        <f t="shared" si="134"/>
        <v>0</v>
      </c>
      <c r="AD107" s="1104">
        <f t="shared" si="134"/>
        <v>954.4</v>
      </c>
      <c r="AE107" s="1104">
        <f t="shared" si="134"/>
        <v>0</v>
      </c>
      <c r="AF107" s="1084"/>
      <c r="AG107" s="1085"/>
      <c r="AH107" s="1072"/>
      <c r="AI107" s="1073">
        <f t="shared" ref="AI107:AI111" si="135">H107+J107+L107+N107++P107</f>
        <v>0</v>
      </c>
      <c r="AJ107" s="1072"/>
      <c r="AK107" s="1074"/>
    </row>
    <row r="108" spans="1:37" s="81" customFormat="1" ht="16.2" x14ac:dyDescent="0.3">
      <c r="A108" s="1086" t="s">
        <v>29</v>
      </c>
      <c r="B108" s="1029">
        <f t="shared" ref="B108:E109" si="136">B91+B97+B103</f>
        <v>1079.6200000000001</v>
      </c>
      <c r="C108" s="1029">
        <f t="shared" si="136"/>
        <v>134.52000000000001</v>
      </c>
      <c r="D108" s="1029">
        <f t="shared" si="136"/>
        <v>134.51649</v>
      </c>
      <c r="E108" s="1029">
        <f t="shared" si="136"/>
        <v>134.51649</v>
      </c>
      <c r="F108" s="1087">
        <f t="shared" si="130"/>
        <v>12.459614493988624</v>
      </c>
      <c r="G108" s="1087">
        <f t="shared" si="131"/>
        <v>99.997390722569136</v>
      </c>
      <c r="H108" s="1029">
        <f t="shared" ref="H108:AE108" si="137">H91+H97+H103</f>
        <v>0</v>
      </c>
      <c r="I108" s="1029">
        <f t="shared" si="137"/>
        <v>0</v>
      </c>
      <c r="J108" s="1029">
        <f t="shared" si="137"/>
        <v>0</v>
      </c>
      <c r="K108" s="1029">
        <f t="shared" si="137"/>
        <v>0</v>
      </c>
      <c r="L108" s="1029">
        <f t="shared" si="137"/>
        <v>0</v>
      </c>
      <c r="M108" s="1029">
        <f t="shared" si="137"/>
        <v>0</v>
      </c>
      <c r="N108" s="1029">
        <f t="shared" si="137"/>
        <v>0</v>
      </c>
      <c r="O108" s="1029">
        <f t="shared" si="137"/>
        <v>0</v>
      </c>
      <c r="P108" s="1029">
        <f t="shared" si="137"/>
        <v>0</v>
      </c>
      <c r="Q108" s="1029">
        <f t="shared" si="137"/>
        <v>0</v>
      </c>
      <c r="R108" s="1029">
        <f t="shared" si="137"/>
        <v>0</v>
      </c>
      <c r="S108" s="1029">
        <f t="shared" si="137"/>
        <v>0</v>
      </c>
      <c r="T108" s="1029">
        <f t="shared" si="137"/>
        <v>134.52000000000001</v>
      </c>
      <c r="U108" s="1029">
        <f t="shared" si="137"/>
        <v>134.51649</v>
      </c>
      <c r="V108" s="1029">
        <f t="shared" si="137"/>
        <v>0</v>
      </c>
      <c r="W108" s="1029">
        <f t="shared" si="137"/>
        <v>0</v>
      </c>
      <c r="X108" s="1029">
        <f t="shared" si="137"/>
        <v>0</v>
      </c>
      <c r="Y108" s="1029">
        <f t="shared" si="137"/>
        <v>0</v>
      </c>
      <c r="Z108" s="1029">
        <f t="shared" si="137"/>
        <v>0</v>
      </c>
      <c r="AA108" s="1029">
        <f t="shared" si="137"/>
        <v>0</v>
      </c>
      <c r="AB108" s="1029">
        <f t="shared" si="137"/>
        <v>0</v>
      </c>
      <c r="AC108" s="1029">
        <f t="shared" si="137"/>
        <v>0</v>
      </c>
      <c r="AD108" s="1029">
        <f t="shared" si="137"/>
        <v>945.1</v>
      </c>
      <c r="AE108" s="1029">
        <f t="shared" si="137"/>
        <v>0</v>
      </c>
      <c r="AF108" s="1704"/>
      <c r="AG108" s="1088"/>
      <c r="AH108" s="1077"/>
      <c r="AI108" s="1073">
        <f t="shared" si="135"/>
        <v>0</v>
      </c>
      <c r="AJ108" s="1077"/>
      <c r="AK108" s="1078"/>
    </row>
    <row r="109" spans="1:37" s="81" customFormat="1" ht="28.35" customHeight="1" x14ac:dyDescent="0.25">
      <c r="A109" s="1095" t="s">
        <v>382</v>
      </c>
      <c r="B109" s="1029">
        <f t="shared" si="136"/>
        <v>3331.19</v>
      </c>
      <c r="C109" s="1029">
        <f t="shared" si="136"/>
        <v>3321.89</v>
      </c>
      <c r="D109" s="1029">
        <f t="shared" si="136"/>
        <v>3321.8868400000001</v>
      </c>
      <c r="E109" s="1029">
        <f t="shared" si="136"/>
        <v>3321.8868400000001</v>
      </c>
      <c r="F109" s="1087">
        <f t="shared" si="130"/>
        <v>99.720725626577888</v>
      </c>
      <c r="G109" s="1087">
        <f t="shared" si="131"/>
        <v>99.999904873430495</v>
      </c>
      <c r="H109" s="1029">
        <f t="shared" ref="H109:AE109" si="138">H92+H98+H104</f>
        <v>0</v>
      </c>
      <c r="I109" s="1029">
        <f t="shared" si="138"/>
        <v>0</v>
      </c>
      <c r="J109" s="1029">
        <f t="shared" si="138"/>
        <v>0</v>
      </c>
      <c r="K109" s="1029">
        <f t="shared" si="138"/>
        <v>0</v>
      </c>
      <c r="L109" s="1029">
        <f t="shared" si="138"/>
        <v>0</v>
      </c>
      <c r="M109" s="1029">
        <f t="shared" si="138"/>
        <v>0</v>
      </c>
      <c r="N109" s="1029">
        <f t="shared" si="138"/>
        <v>0</v>
      </c>
      <c r="O109" s="1029">
        <f t="shared" si="138"/>
        <v>0</v>
      </c>
      <c r="P109" s="1029">
        <f t="shared" si="138"/>
        <v>0</v>
      </c>
      <c r="Q109" s="1029">
        <f t="shared" si="138"/>
        <v>0</v>
      </c>
      <c r="R109" s="1029">
        <f t="shared" si="138"/>
        <v>0</v>
      </c>
      <c r="S109" s="1029">
        <f t="shared" si="138"/>
        <v>0</v>
      </c>
      <c r="T109" s="1029">
        <f t="shared" si="138"/>
        <v>3321.89</v>
      </c>
      <c r="U109" s="1029">
        <f t="shared" si="138"/>
        <v>3321.8868400000001</v>
      </c>
      <c r="V109" s="1029">
        <f t="shared" si="138"/>
        <v>0</v>
      </c>
      <c r="W109" s="1029">
        <f t="shared" si="138"/>
        <v>0</v>
      </c>
      <c r="X109" s="1029">
        <f t="shared" si="138"/>
        <v>0</v>
      </c>
      <c r="Y109" s="1029">
        <f t="shared" si="138"/>
        <v>0</v>
      </c>
      <c r="Z109" s="1029">
        <f t="shared" si="138"/>
        <v>0</v>
      </c>
      <c r="AA109" s="1029">
        <f t="shared" si="138"/>
        <v>0</v>
      </c>
      <c r="AB109" s="1029">
        <f t="shared" si="138"/>
        <v>0</v>
      </c>
      <c r="AC109" s="1029">
        <f t="shared" si="138"/>
        <v>0</v>
      </c>
      <c r="AD109" s="1029">
        <f t="shared" si="138"/>
        <v>9.3000000000000007</v>
      </c>
      <c r="AE109" s="1029">
        <f t="shared" si="138"/>
        <v>0</v>
      </c>
      <c r="AF109" s="1705"/>
      <c r="AG109" s="1088"/>
      <c r="AH109" s="1077"/>
      <c r="AI109" s="1073">
        <f t="shared" si="135"/>
        <v>0</v>
      </c>
      <c r="AJ109" s="1077"/>
      <c r="AK109" s="1078"/>
    </row>
    <row r="110" spans="1:37" s="81" customFormat="1" ht="16.2" x14ac:dyDescent="0.3">
      <c r="A110" s="1086" t="s">
        <v>28</v>
      </c>
      <c r="B110" s="1029">
        <f t="shared" ref="B110:D110" si="139">B99+B105+B93</f>
        <v>182</v>
      </c>
      <c r="C110" s="1029">
        <f t="shared" si="139"/>
        <v>182</v>
      </c>
      <c r="D110" s="1029">
        <f t="shared" si="139"/>
        <v>181.91596999999999</v>
      </c>
      <c r="E110" s="1029">
        <f>E99+E105+E93</f>
        <v>181.91596999999999</v>
      </c>
      <c r="F110" s="1087">
        <f t="shared" si="130"/>
        <v>99.953829670329668</v>
      </c>
      <c r="G110" s="1087">
        <f t="shared" si="131"/>
        <v>99.953829670329668</v>
      </c>
      <c r="H110" s="1029">
        <f t="shared" ref="H110:AE110" si="140">H93+H99+H105</f>
        <v>0</v>
      </c>
      <c r="I110" s="1029">
        <f t="shared" si="140"/>
        <v>0</v>
      </c>
      <c r="J110" s="1029">
        <f t="shared" si="140"/>
        <v>0</v>
      </c>
      <c r="K110" s="1029">
        <f t="shared" si="140"/>
        <v>0</v>
      </c>
      <c r="L110" s="1029">
        <f t="shared" si="140"/>
        <v>0</v>
      </c>
      <c r="M110" s="1029">
        <f t="shared" si="140"/>
        <v>0</v>
      </c>
      <c r="N110" s="1029">
        <f t="shared" si="140"/>
        <v>0</v>
      </c>
      <c r="O110" s="1029">
        <f t="shared" si="140"/>
        <v>0</v>
      </c>
      <c r="P110" s="1029">
        <f t="shared" si="140"/>
        <v>0</v>
      </c>
      <c r="Q110" s="1029">
        <f t="shared" si="140"/>
        <v>0</v>
      </c>
      <c r="R110" s="1029">
        <f t="shared" si="140"/>
        <v>0</v>
      </c>
      <c r="S110" s="1029">
        <f t="shared" si="140"/>
        <v>0</v>
      </c>
      <c r="T110" s="1029">
        <f t="shared" si="140"/>
        <v>182</v>
      </c>
      <c r="U110" s="1029">
        <f t="shared" si="140"/>
        <v>181.91596999999999</v>
      </c>
      <c r="V110" s="1029">
        <f t="shared" si="140"/>
        <v>0</v>
      </c>
      <c r="W110" s="1029">
        <f t="shared" si="140"/>
        <v>0</v>
      </c>
      <c r="X110" s="1029">
        <f t="shared" si="140"/>
        <v>0</v>
      </c>
      <c r="Y110" s="1029">
        <f t="shared" si="140"/>
        <v>0</v>
      </c>
      <c r="Z110" s="1029">
        <f t="shared" si="140"/>
        <v>0</v>
      </c>
      <c r="AA110" s="1029">
        <f t="shared" si="140"/>
        <v>0</v>
      </c>
      <c r="AB110" s="1029">
        <f t="shared" si="140"/>
        <v>0</v>
      </c>
      <c r="AC110" s="1029">
        <f t="shared" si="140"/>
        <v>0</v>
      </c>
      <c r="AD110" s="1029">
        <f t="shared" si="140"/>
        <v>0</v>
      </c>
      <c r="AE110" s="1029">
        <f t="shared" si="140"/>
        <v>0</v>
      </c>
      <c r="AF110" s="1705"/>
      <c r="AG110" s="1088"/>
      <c r="AH110" s="1077"/>
      <c r="AI110" s="1073">
        <f t="shared" si="135"/>
        <v>0</v>
      </c>
      <c r="AJ110" s="1077"/>
      <c r="AK110" s="1078"/>
    </row>
    <row r="111" spans="1:37" s="81" customFormat="1" ht="28.35" customHeight="1" x14ac:dyDescent="0.3">
      <c r="A111" s="1086" t="s">
        <v>95</v>
      </c>
      <c r="B111" s="1029">
        <f>B94+B100+B106</f>
        <v>0</v>
      </c>
      <c r="C111" s="1029">
        <f>C94+C100+C106</f>
        <v>0</v>
      </c>
      <c r="D111" s="1029">
        <f>D94+D100+D106</f>
        <v>0</v>
      </c>
      <c r="E111" s="1029">
        <f>E94+E100+E106</f>
        <v>0</v>
      </c>
      <c r="F111" s="1087" t="e">
        <f t="shared" si="130"/>
        <v>#DIV/0!</v>
      </c>
      <c r="G111" s="1087" t="e">
        <f t="shared" si="131"/>
        <v>#DIV/0!</v>
      </c>
      <c r="H111" s="1029">
        <f t="shared" ref="H111:AE111" si="141">H94+H100+H106</f>
        <v>0</v>
      </c>
      <c r="I111" s="1029">
        <f t="shared" si="141"/>
        <v>0</v>
      </c>
      <c r="J111" s="1029">
        <f t="shared" si="141"/>
        <v>0</v>
      </c>
      <c r="K111" s="1029">
        <f t="shared" si="141"/>
        <v>0</v>
      </c>
      <c r="L111" s="1029">
        <f t="shared" si="141"/>
        <v>0</v>
      </c>
      <c r="M111" s="1029">
        <f t="shared" si="141"/>
        <v>0</v>
      </c>
      <c r="N111" s="1029">
        <f t="shared" si="141"/>
        <v>0</v>
      </c>
      <c r="O111" s="1029">
        <f t="shared" si="141"/>
        <v>0</v>
      </c>
      <c r="P111" s="1029">
        <f t="shared" si="141"/>
        <v>0</v>
      </c>
      <c r="Q111" s="1029">
        <f t="shared" si="141"/>
        <v>0</v>
      </c>
      <c r="R111" s="1029">
        <f t="shared" si="141"/>
        <v>0</v>
      </c>
      <c r="S111" s="1029">
        <f t="shared" si="141"/>
        <v>0</v>
      </c>
      <c r="T111" s="1029">
        <f t="shared" si="141"/>
        <v>0</v>
      </c>
      <c r="U111" s="1029">
        <f t="shared" si="141"/>
        <v>0</v>
      </c>
      <c r="V111" s="1029">
        <f t="shared" si="141"/>
        <v>0</v>
      </c>
      <c r="W111" s="1029">
        <f t="shared" si="141"/>
        <v>0</v>
      </c>
      <c r="X111" s="1029">
        <f t="shared" si="141"/>
        <v>0</v>
      </c>
      <c r="Y111" s="1029">
        <f t="shared" si="141"/>
        <v>0</v>
      </c>
      <c r="Z111" s="1029">
        <f t="shared" si="141"/>
        <v>0</v>
      </c>
      <c r="AA111" s="1029">
        <f t="shared" si="141"/>
        <v>0</v>
      </c>
      <c r="AB111" s="1029">
        <f t="shared" si="141"/>
        <v>0</v>
      </c>
      <c r="AC111" s="1029">
        <f t="shared" si="141"/>
        <v>0</v>
      </c>
      <c r="AD111" s="1029">
        <f t="shared" si="141"/>
        <v>0</v>
      </c>
      <c r="AE111" s="1029">
        <f t="shared" si="141"/>
        <v>0</v>
      </c>
      <c r="AF111" s="1706"/>
      <c r="AG111" s="1088"/>
      <c r="AH111" s="1077"/>
      <c r="AI111" s="1073">
        <f t="shared" si="135"/>
        <v>0</v>
      </c>
      <c r="AJ111" s="1077"/>
      <c r="AK111" s="1078"/>
    </row>
    <row r="112" spans="1:37" s="102" customFormat="1" ht="16.2" x14ac:dyDescent="0.3">
      <c r="A112" s="1676" t="s">
        <v>240</v>
      </c>
      <c r="B112" s="1677"/>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8"/>
      <c r="AE112" s="296"/>
      <c r="AF112" s="298"/>
      <c r="AG112" s="254"/>
      <c r="AH112" s="254"/>
      <c r="AI112" s="252"/>
    </row>
    <row r="113" spans="1:35" s="102" customFormat="1" ht="16.2" x14ac:dyDescent="0.3">
      <c r="A113" s="1679" t="s">
        <v>241</v>
      </c>
      <c r="B113" s="1680"/>
      <c r="C113" s="1680"/>
      <c r="D113" s="1680"/>
      <c r="E113" s="1680"/>
      <c r="F113" s="1680"/>
      <c r="G113" s="1680"/>
      <c r="H113" s="1680"/>
      <c r="I113" s="1680"/>
      <c r="J113" s="1680"/>
      <c r="K113" s="1680"/>
      <c r="L113" s="1680"/>
      <c r="M113" s="1680"/>
      <c r="N113" s="1680"/>
      <c r="O113" s="1680"/>
      <c r="P113" s="1680"/>
      <c r="Q113" s="1680"/>
      <c r="R113" s="1680"/>
      <c r="S113" s="1680"/>
      <c r="T113" s="1680"/>
      <c r="U113" s="1680"/>
      <c r="V113" s="1680"/>
      <c r="W113" s="1680"/>
      <c r="X113" s="1680"/>
      <c r="Y113" s="1680"/>
      <c r="Z113" s="1680"/>
      <c r="AA113" s="1680"/>
      <c r="AB113" s="1680"/>
      <c r="AC113" s="1680"/>
      <c r="AD113" s="1681"/>
      <c r="AE113" s="293"/>
      <c r="AF113" s="298"/>
      <c r="AG113" s="254"/>
      <c r="AH113" s="254"/>
      <c r="AI113" s="252"/>
    </row>
    <row r="114" spans="1:35" s="102" customFormat="1" ht="32.4" x14ac:dyDescent="0.3">
      <c r="A114" s="1066" t="s">
        <v>242</v>
      </c>
      <c r="B114" s="1063"/>
      <c r="C114" s="1063"/>
      <c r="D114" s="1063"/>
      <c r="E114" s="1063"/>
      <c r="F114" s="1063"/>
      <c r="G114" s="1063"/>
      <c r="H114" s="1063"/>
      <c r="I114" s="1063"/>
      <c r="J114" s="1063"/>
      <c r="K114" s="1063"/>
      <c r="L114" s="1063"/>
      <c r="M114" s="1063"/>
      <c r="N114" s="1063"/>
      <c r="O114" s="1063"/>
      <c r="P114" s="1063"/>
      <c r="Q114" s="1063"/>
      <c r="R114" s="1063"/>
      <c r="S114" s="1063"/>
      <c r="T114" s="1063"/>
      <c r="U114" s="1063"/>
      <c r="V114" s="1063"/>
      <c r="W114" s="1063"/>
      <c r="X114" s="1063"/>
      <c r="Y114" s="1063"/>
      <c r="Z114" s="1063"/>
      <c r="AA114" s="1063"/>
      <c r="AB114" s="1063"/>
      <c r="AC114" s="1063"/>
      <c r="AD114" s="1063"/>
      <c r="AE114" s="1063"/>
      <c r="AF114" s="298"/>
      <c r="AG114" s="254"/>
      <c r="AH114" s="254"/>
      <c r="AI114" s="252"/>
    </row>
    <row r="115" spans="1:35" s="102" customFormat="1" ht="16.2" x14ac:dyDescent="0.3">
      <c r="A115" s="270" t="s">
        <v>26</v>
      </c>
      <c r="B115" s="257">
        <f>H115+J115+L115+N115+P115+R115+T115+V115+X115+Z115+AB115+AD115</f>
        <v>8009.8990000000003</v>
      </c>
      <c r="C115" s="257">
        <f>C118</f>
        <v>5337.0820000000003</v>
      </c>
      <c r="D115" s="257">
        <f>D119+D118+D117</f>
        <v>5324.4299999999994</v>
      </c>
      <c r="E115" s="257">
        <f>D115</f>
        <v>5324.4299999999994</v>
      </c>
      <c r="F115" s="257">
        <f>E115/B115*100</f>
        <v>66.473122819651024</v>
      </c>
      <c r="G115" s="257">
        <f>E115/C115*100</f>
        <v>99.762941622407126</v>
      </c>
      <c r="H115" s="257">
        <f>H117+H116+H118+H119</f>
        <v>900.19899999999996</v>
      </c>
      <c r="I115" s="257">
        <f>I117+I116+I118+I119</f>
        <v>515.82600000000002</v>
      </c>
      <c r="J115" s="257">
        <f t="shared" ref="J115:AE115" si="142">J117+J116+J118+J119</f>
        <v>728.67600000000004</v>
      </c>
      <c r="K115" s="257">
        <f t="shared" si="142"/>
        <v>616.33699999999999</v>
      </c>
      <c r="L115" s="257">
        <f t="shared" si="142"/>
        <v>433.96300000000002</v>
      </c>
      <c r="M115" s="257">
        <f t="shared" si="142"/>
        <v>613.02200000000005</v>
      </c>
      <c r="N115" s="257">
        <f t="shared" si="142"/>
        <v>918.37</v>
      </c>
      <c r="O115" s="257">
        <f t="shared" si="142"/>
        <v>777.81</v>
      </c>
      <c r="P115" s="257">
        <f t="shared" si="142"/>
        <v>534.53</v>
      </c>
      <c r="Q115" s="257">
        <f t="shared" si="142"/>
        <v>623.84199999999998</v>
      </c>
      <c r="R115" s="257">
        <f t="shared" si="142"/>
        <v>368.44900000000001</v>
      </c>
      <c r="S115" s="257">
        <f t="shared" si="142"/>
        <v>630.61300000000006</v>
      </c>
      <c r="T115" s="257">
        <f t="shared" si="142"/>
        <v>918.37</v>
      </c>
      <c r="U115" s="257">
        <f t="shared" si="142"/>
        <v>939.33</v>
      </c>
      <c r="V115" s="257">
        <f t="shared" si="142"/>
        <v>534.52499999999998</v>
      </c>
      <c r="W115" s="257">
        <f t="shared" si="142"/>
        <v>607.65</v>
      </c>
      <c r="X115" s="257">
        <f t="shared" si="142"/>
        <v>361.447</v>
      </c>
      <c r="Y115" s="257">
        <f t="shared" si="142"/>
        <v>0</v>
      </c>
      <c r="Z115" s="257">
        <f t="shared" si="142"/>
        <v>900.37</v>
      </c>
      <c r="AA115" s="257">
        <f t="shared" si="142"/>
        <v>0</v>
      </c>
      <c r="AB115" s="257">
        <f t="shared" si="142"/>
        <v>511</v>
      </c>
      <c r="AC115" s="257">
        <f t="shared" si="142"/>
        <v>0</v>
      </c>
      <c r="AD115" s="257">
        <f t="shared" si="142"/>
        <v>900</v>
      </c>
      <c r="AE115" s="257">
        <f t="shared" si="142"/>
        <v>0</v>
      </c>
      <c r="AF115" s="1685" t="s">
        <v>622</v>
      </c>
      <c r="AG115" s="254"/>
      <c r="AH115" s="254"/>
      <c r="AI115" s="252"/>
    </row>
    <row r="116" spans="1:35" s="102" customFormat="1" ht="16.2" x14ac:dyDescent="0.3">
      <c r="A116" s="271" t="s">
        <v>29</v>
      </c>
      <c r="B116" s="261">
        <v>0</v>
      </c>
      <c r="C116" s="261">
        <v>0</v>
      </c>
      <c r="D116" s="261">
        <v>0</v>
      </c>
      <c r="E116" s="261">
        <v>0</v>
      </c>
      <c r="F116" s="261">
        <v>0</v>
      </c>
      <c r="G116" s="261">
        <v>0</v>
      </c>
      <c r="H116" s="261">
        <v>0</v>
      </c>
      <c r="I116" s="261">
        <v>0</v>
      </c>
      <c r="J116" s="261">
        <v>0</v>
      </c>
      <c r="K116" s="261">
        <v>0</v>
      </c>
      <c r="L116" s="261">
        <v>0</v>
      </c>
      <c r="M116" s="261">
        <v>0</v>
      </c>
      <c r="N116" s="261">
        <v>0</v>
      </c>
      <c r="O116" s="261">
        <v>0</v>
      </c>
      <c r="P116" s="261">
        <v>0</v>
      </c>
      <c r="Q116" s="261">
        <v>0</v>
      </c>
      <c r="R116" s="261">
        <v>0</v>
      </c>
      <c r="S116" s="261">
        <v>0</v>
      </c>
      <c r="T116" s="261">
        <v>0</v>
      </c>
      <c r="U116" s="261">
        <v>0</v>
      </c>
      <c r="V116" s="261">
        <v>0</v>
      </c>
      <c r="W116" s="261">
        <v>0</v>
      </c>
      <c r="X116" s="261">
        <v>0</v>
      </c>
      <c r="Y116" s="261">
        <v>0</v>
      </c>
      <c r="Z116" s="261">
        <v>0</v>
      </c>
      <c r="AA116" s="261">
        <v>0</v>
      </c>
      <c r="AB116" s="261">
        <v>0</v>
      </c>
      <c r="AC116" s="261">
        <v>0</v>
      </c>
      <c r="AD116" s="261">
        <v>0</v>
      </c>
      <c r="AE116" s="261">
        <v>0</v>
      </c>
      <c r="AF116" s="1686"/>
      <c r="AG116" s="254"/>
      <c r="AH116" s="254"/>
      <c r="AI116" s="252"/>
    </row>
    <row r="117" spans="1:35" s="274" customFormat="1" ht="16.2" x14ac:dyDescent="0.25">
      <c r="A117" s="1095" t="s">
        <v>382</v>
      </c>
      <c r="B117" s="261">
        <v>0</v>
      </c>
      <c r="C117" s="261">
        <v>0</v>
      </c>
      <c r="D117" s="261">
        <v>0</v>
      </c>
      <c r="E117" s="261">
        <v>0</v>
      </c>
      <c r="F117" s="261">
        <v>0</v>
      </c>
      <c r="G117" s="261">
        <v>0</v>
      </c>
      <c r="H117" s="261">
        <v>0</v>
      </c>
      <c r="I117" s="261">
        <v>0</v>
      </c>
      <c r="J117" s="261">
        <v>0</v>
      </c>
      <c r="K117" s="261">
        <v>0</v>
      </c>
      <c r="L117" s="261">
        <v>0</v>
      </c>
      <c r="M117" s="261">
        <v>0</v>
      </c>
      <c r="N117" s="261">
        <v>0</v>
      </c>
      <c r="O117" s="261">
        <v>0</v>
      </c>
      <c r="P117" s="261">
        <v>0</v>
      </c>
      <c r="Q117" s="261">
        <v>0</v>
      </c>
      <c r="R117" s="261">
        <v>0</v>
      </c>
      <c r="S117" s="261">
        <v>0</v>
      </c>
      <c r="T117" s="261">
        <v>0</v>
      </c>
      <c r="U117" s="261">
        <v>0</v>
      </c>
      <c r="V117" s="261">
        <v>0</v>
      </c>
      <c r="W117" s="261">
        <v>0</v>
      </c>
      <c r="X117" s="261">
        <v>0</v>
      </c>
      <c r="Y117" s="261">
        <v>0</v>
      </c>
      <c r="Z117" s="261">
        <v>0</v>
      </c>
      <c r="AA117" s="261">
        <v>0</v>
      </c>
      <c r="AB117" s="261">
        <v>0</v>
      </c>
      <c r="AC117" s="261">
        <v>0</v>
      </c>
      <c r="AD117" s="261">
        <v>0</v>
      </c>
      <c r="AE117" s="261">
        <v>0</v>
      </c>
      <c r="AF117" s="1686"/>
      <c r="AG117" s="272"/>
      <c r="AH117" s="272"/>
      <c r="AI117" s="273"/>
    </row>
    <row r="118" spans="1:35" s="263" customFormat="1" ht="16.2" x14ac:dyDescent="0.3">
      <c r="A118" s="271" t="s">
        <v>28</v>
      </c>
      <c r="B118" s="261">
        <f>H118+J118+L118+N118+P118+R118+T118+V118+X118+Z118+AB118+AD118</f>
        <v>8009.8990000000003</v>
      </c>
      <c r="C118" s="261">
        <f>H118+J118+L118+N118+P118+R118+T118+V118</f>
        <v>5337.0820000000003</v>
      </c>
      <c r="D118" s="261">
        <f>I118+K118+M118+O118+Q118+S118+U118+W118</f>
        <v>5324.4299999999994</v>
      </c>
      <c r="E118" s="261">
        <f>I118+K118+M118+O118+Q118+S118+U118+W118+Y118+AA118+AC118+AE118</f>
        <v>5324.4299999999994</v>
      </c>
      <c r="F118" s="261">
        <f>E118/B118*100</f>
        <v>66.473122819651024</v>
      </c>
      <c r="G118" s="261">
        <f>E118/C118*100</f>
        <v>99.762941622407126</v>
      </c>
      <c r="H118" s="260">
        <v>900.19899999999996</v>
      </c>
      <c r="I118" s="260">
        <v>515.82600000000002</v>
      </c>
      <c r="J118" s="260">
        <v>728.67600000000004</v>
      </c>
      <c r="K118" s="260">
        <v>616.33699999999999</v>
      </c>
      <c r="L118" s="260">
        <v>433.96300000000002</v>
      </c>
      <c r="M118" s="260">
        <v>613.02200000000005</v>
      </c>
      <c r="N118" s="260">
        <v>918.37</v>
      </c>
      <c r="O118" s="260">
        <v>777.81</v>
      </c>
      <c r="P118" s="260">
        <v>534.53</v>
      </c>
      <c r="Q118" s="260">
        <v>623.84199999999998</v>
      </c>
      <c r="R118" s="260">
        <v>368.44900000000001</v>
      </c>
      <c r="S118" s="260">
        <v>630.61300000000006</v>
      </c>
      <c r="T118" s="260">
        <v>918.37</v>
      </c>
      <c r="U118" s="260">
        <v>939.33</v>
      </c>
      <c r="V118" s="260">
        <v>534.52499999999998</v>
      </c>
      <c r="W118" s="260">
        <v>607.65</v>
      </c>
      <c r="X118" s="260">
        <v>361.447</v>
      </c>
      <c r="Y118" s="260">
        <v>0</v>
      </c>
      <c r="Z118" s="260">
        <v>900.37</v>
      </c>
      <c r="AA118" s="260">
        <v>0</v>
      </c>
      <c r="AB118" s="260">
        <v>511</v>
      </c>
      <c r="AC118" s="260">
        <v>0</v>
      </c>
      <c r="AD118" s="260">
        <v>900</v>
      </c>
      <c r="AE118" s="260">
        <v>0</v>
      </c>
      <c r="AF118" s="1686"/>
      <c r="AG118" s="275"/>
      <c r="AH118" s="275"/>
      <c r="AI118" s="276"/>
    </row>
    <row r="119" spans="1:35" s="263" customFormat="1" ht="16.2" x14ac:dyDescent="0.3">
      <c r="A119" s="271" t="s">
        <v>30</v>
      </c>
      <c r="B119" s="261">
        <f>H119+J119+L119+N119+P119+R119+T119+V119+X119+Z119+AB119+AD119</f>
        <v>0</v>
      </c>
      <c r="C119" s="261">
        <v>0</v>
      </c>
      <c r="D119" s="261">
        <v>0</v>
      </c>
      <c r="E119" s="261">
        <v>0</v>
      </c>
      <c r="F119" s="261">
        <v>0</v>
      </c>
      <c r="G119" s="261">
        <v>0</v>
      </c>
      <c r="H119" s="261">
        <f>J119+L119+N119+P119+R119+T119+V119+X119+Z119+AB119+AD119+AF149</f>
        <v>0</v>
      </c>
      <c r="I119" s="261">
        <v>0</v>
      </c>
      <c r="J119" s="261">
        <f>L119+N119+P119+R119+T119+V119+X119+Z119+AB119+AD119+AF149+AG149</f>
        <v>0</v>
      </c>
      <c r="K119" s="261">
        <v>0</v>
      </c>
      <c r="L119" s="261">
        <f>N119+P119+R119+T119+V119+X119+Z119+AB119+AD119+AF149+AG149+AH149</f>
        <v>0</v>
      </c>
      <c r="M119" s="261">
        <v>0</v>
      </c>
      <c r="N119" s="261">
        <f>P119+R119+T119+V119+X119+Z119+AB119+AD119+AF149+AG149+AH149+AI149</f>
        <v>0</v>
      </c>
      <c r="O119" s="261">
        <v>0</v>
      </c>
      <c r="P119" s="261">
        <f>R119+T119+V119+X119+Z119+AB119+AD119+AF149+AG149+AH149+AI149+AJ149</f>
        <v>0</v>
      </c>
      <c r="Q119" s="261">
        <v>0</v>
      </c>
      <c r="R119" s="261">
        <f>T119+V119+X119+Z119+AB119+AD119+AF149+AG149+AH149+AI149+AJ149+AK149</f>
        <v>0</v>
      </c>
      <c r="S119" s="261">
        <v>0</v>
      </c>
      <c r="T119" s="261">
        <f>V119+X119+Z119+AB119+AD119+AF149+AG149+AH149+AI149+AJ149+AK149+AL149</f>
        <v>0</v>
      </c>
      <c r="U119" s="261">
        <v>0</v>
      </c>
      <c r="V119" s="261">
        <f>X119+Z119+AB119+AD119+AF149+AG149+AH149+AI149+AJ149+AK149+AL149+AM149</f>
        <v>0</v>
      </c>
      <c r="W119" s="261">
        <v>0</v>
      </c>
      <c r="X119" s="261">
        <f>Z119+AB119+AD119+AF149+AG149+AH149+AI149+AJ149+AK149+AL149+AM149+AN149</f>
        <v>0</v>
      </c>
      <c r="Y119" s="261">
        <v>0</v>
      </c>
      <c r="Z119" s="261">
        <f>AB119+AD119+AF149+AG149+AH149+AI149+AJ149+AK149+AL149+AM149+AN149+AO149</f>
        <v>0</v>
      </c>
      <c r="AA119" s="261">
        <v>0</v>
      </c>
      <c r="AB119" s="261">
        <f>AD119+AF149+AG149+AH149+AI149+AJ149+AK149+AL149+AM149+AN149+AO149+AP149</f>
        <v>0</v>
      </c>
      <c r="AC119" s="261">
        <v>0</v>
      </c>
      <c r="AD119" s="261">
        <f>AF149+AG149+AH149+AI149+AJ149+AK149+AL149+AM149+AN149+AO149+AP149+AQ149</f>
        <v>0</v>
      </c>
      <c r="AE119" s="261">
        <v>0</v>
      </c>
      <c r="AF119" s="1687"/>
      <c r="AG119" s="275"/>
      <c r="AH119" s="275"/>
      <c r="AI119" s="276"/>
    </row>
    <row r="120" spans="1:35" s="263" customFormat="1" ht="32.4" x14ac:dyDescent="0.3">
      <c r="A120" s="1066" t="s">
        <v>243</v>
      </c>
      <c r="B120" s="1063"/>
      <c r="C120" s="1063"/>
      <c r="D120" s="1063"/>
      <c r="E120" s="1063"/>
      <c r="F120" s="1063"/>
      <c r="G120" s="1063"/>
      <c r="H120" s="1062"/>
      <c r="I120" s="1062"/>
      <c r="J120" s="1062"/>
      <c r="K120" s="1062"/>
      <c r="L120" s="1062"/>
      <c r="M120" s="1062"/>
      <c r="N120" s="1062"/>
      <c r="O120" s="1062"/>
      <c r="P120" s="1062"/>
      <c r="Q120" s="1062"/>
      <c r="R120" s="1062"/>
      <c r="S120" s="1062"/>
      <c r="T120" s="1062"/>
      <c r="U120" s="1062"/>
      <c r="V120" s="1062"/>
      <c r="W120" s="1062"/>
      <c r="X120" s="1062"/>
      <c r="Y120" s="1062"/>
      <c r="Z120" s="1062"/>
      <c r="AA120" s="1062"/>
      <c r="AB120" s="1062"/>
      <c r="AC120" s="1062"/>
      <c r="AD120" s="1062"/>
      <c r="AE120" s="1062"/>
      <c r="AF120" s="298"/>
      <c r="AG120" s="275"/>
      <c r="AH120" s="275"/>
      <c r="AI120" s="276"/>
    </row>
    <row r="121" spans="1:35" s="263" customFormat="1" ht="16.2" x14ac:dyDescent="0.3">
      <c r="A121" s="270" t="s">
        <v>26</v>
      </c>
      <c r="B121" s="257">
        <f>H121+J121+L121+N121+P121+R121+T121+V121+X121+Z121+AB121+AD121</f>
        <v>14799.407999999999</v>
      </c>
      <c r="C121" s="257">
        <f>C124</f>
        <v>13255.977999999999</v>
      </c>
      <c r="D121" s="257">
        <f>D124</f>
        <v>12882.529690000001</v>
      </c>
      <c r="E121" s="257">
        <f>E124</f>
        <v>12882.529690000001</v>
      </c>
      <c r="F121" s="257">
        <f>E121/B121*100</f>
        <v>87.047601431084288</v>
      </c>
      <c r="G121" s="257">
        <f>E121/C121*100</f>
        <v>97.182793227327338</v>
      </c>
      <c r="H121" s="257">
        <f>H124+H122+H123+H125</f>
        <v>1802.4280000000001</v>
      </c>
      <c r="I121" s="257">
        <f t="shared" ref="I121:AE121" si="143">I124+I122+I123+I125</f>
        <v>1414.8523600000001</v>
      </c>
      <c r="J121" s="257">
        <f t="shared" si="143"/>
        <v>1260.1179999999999</v>
      </c>
      <c r="K121" s="257">
        <f t="shared" si="143"/>
        <v>1229.00882</v>
      </c>
      <c r="L121" s="257">
        <f t="shared" si="143"/>
        <v>804.76099999999997</v>
      </c>
      <c r="M121" s="257">
        <f t="shared" si="143"/>
        <v>656.21867999999995</v>
      </c>
      <c r="N121" s="257">
        <f t="shared" si="143"/>
        <v>2005.231</v>
      </c>
      <c r="O121" s="257">
        <f t="shared" si="143"/>
        <v>2014.89147</v>
      </c>
      <c r="P121" s="257">
        <f t="shared" si="143"/>
        <v>999.89400000000001</v>
      </c>
      <c r="Q121" s="257">
        <f t="shared" si="143"/>
        <v>1347.1043</v>
      </c>
      <c r="R121" s="257">
        <f t="shared" si="143"/>
        <v>1658.5440000000001</v>
      </c>
      <c r="S121" s="257">
        <f t="shared" si="143"/>
        <v>1753.36106</v>
      </c>
      <c r="T121" s="257">
        <f t="shared" si="143"/>
        <v>2029.74</v>
      </c>
      <c r="U121" s="257">
        <f t="shared" si="143"/>
        <v>2095.41</v>
      </c>
      <c r="V121" s="257">
        <f t="shared" si="143"/>
        <v>1026.8900000000001</v>
      </c>
      <c r="W121" s="257">
        <f t="shared" si="143"/>
        <v>779.74300000000005</v>
      </c>
      <c r="X121" s="257">
        <f t="shared" si="143"/>
        <v>448.14400000000001</v>
      </c>
      <c r="Y121" s="257">
        <f t="shared" si="143"/>
        <v>541.41</v>
      </c>
      <c r="Z121" s="257">
        <f t="shared" si="143"/>
        <v>1220.2280000000001</v>
      </c>
      <c r="AA121" s="257">
        <f t="shared" si="143"/>
        <v>1050.53</v>
      </c>
      <c r="AB121" s="257">
        <f t="shared" si="143"/>
        <v>973</v>
      </c>
      <c r="AC121" s="257">
        <f t="shared" si="143"/>
        <v>0</v>
      </c>
      <c r="AD121" s="257">
        <f t="shared" si="143"/>
        <v>570.42999999999995</v>
      </c>
      <c r="AE121" s="257">
        <f t="shared" si="143"/>
        <v>0</v>
      </c>
      <c r="AF121" s="1701" t="s">
        <v>602</v>
      </c>
      <c r="AG121" s="275"/>
      <c r="AH121" s="275"/>
      <c r="AI121" s="276"/>
    </row>
    <row r="122" spans="1:35" s="263" customFormat="1" ht="16.2" x14ac:dyDescent="0.3">
      <c r="A122" s="271" t="s">
        <v>29</v>
      </c>
      <c r="B122" s="261">
        <v>0</v>
      </c>
      <c r="C122" s="257">
        <v>0</v>
      </c>
      <c r="D122" s="257">
        <v>0</v>
      </c>
      <c r="E122" s="257">
        <v>0</v>
      </c>
      <c r="F122" s="257" t="e">
        <f>E122/B122*100</f>
        <v>#DIV/0!</v>
      </c>
      <c r="G122" s="257" t="e">
        <f>E122/C122*100</f>
        <v>#DIV/0!</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1702"/>
      <c r="AG122" s="275"/>
      <c r="AH122" s="275"/>
      <c r="AI122" s="276"/>
    </row>
    <row r="123" spans="1:35" s="263" customFormat="1" ht="16.2" x14ac:dyDescent="0.25">
      <c r="A123" s="1095" t="s">
        <v>382</v>
      </c>
      <c r="B123" s="261">
        <v>0</v>
      </c>
      <c r="C123" s="257">
        <v>0</v>
      </c>
      <c r="D123" s="257">
        <v>0</v>
      </c>
      <c r="E123" s="257">
        <v>0</v>
      </c>
      <c r="F123" s="257" t="e">
        <f>E123/B123*100</f>
        <v>#DIV/0!</v>
      </c>
      <c r="G123" s="257" t="e">
        <f>E123/C123*100</f>
        <v>#DIV/0!</v>
      </c>
      <c r="H123" s="257">
        <v>0</v>
      </c>
      <c r="I123" s="257">
        <v>0</v>
      </c>
      <c r="J123" s="257">
        <v>0</v>
      </c>
      <c r="K123" s="257">
        <v>0</v>
      </c>
      <c r="L123" s="257">
        <v>0</v>
      </c>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1702"/>
      <c r="AG123" s="275"/>
      <c r="AH123" s="275"/>
      <c r="AI123" s="276"/>
    </row>
    <row r="124" spans="1:35" s="263" customFormat="1" ht="16.2" x14ac:dyDescent="0.3">
      <c r="A124" s="271" t="s">
        <v>28</v>
      </c>
      <c r="B124" s="261">
        <f>H124+J124+L124+N124+P124+R124+T124+V124+X124+Z124+AB124+AD124</f>
        <v>14799.407999999999</v>
      </c>
      <c r="C124" s="261">
        <f>H124+J124+L124+N124+P124+R124+T124+V124+X124+Z124</f>
        <v>13255.977999999999</v>
      </c>
      <c r="D124" s="261">
        <f>I124+K124+M124+O124+Q124+S124+U124+W124+Y124+AA124</f>
        <v>12882.529690000001</v>
      </c>
      <c r="E124" s="261">
        <f>I124+K124+M124+O124+Q124+S124+U124+W124+Y124+AA124</f>
        <v>12882.529690000001</v>
      </c>
      <c r="F124" s="257">
        <f>E124/B124*100</f>
        <v>87.047601431084288</v>
      </c>
      <c r="G124" s="1107">
        <f>E124/C124*100</f>
        <v>97.182793227327338</v>
      </c>
      <c r="H124" s="1075">
        <v>1802.4280000000001</v>
      </c>
      <c r="I124" s="1075">
        <v>1414.8523600000001</v>
      </c>
      <c r="J124" s="1075">
        <v>1260.1179999999999</v>
      </c>
      <c r="K124" s="1075">
        <v>1229.00882</v>
      </c>
      <c r="L124" s="1075">
        <v>804.76099999999997</v>
      </c>
      <c r="M124" s="1075">
        <v>656.21867999999995</v>
      </c>
      <c r="N124" s="1075">
        <v>2005.231</v>
      </c>
      <c r="O124" s="1075">
        <v>2014.89147</v>
      </c>
      <c r="P124" s="1075">
        <v>999.89400000000001</v>
      </c>
      <c r="Q124" s="1075">
        <v>1347.1043</v>
      </c>
      <c r="R124" s="1075">
        <v>1658.5440000000001</v>
      </c>
      <c r="S124" s="1075">
        <v>1753.36106</v>
      </c>
      <c r="T124" s="1075">
        <v>2029.74</v>
      </c>
      <c r="U124" s="1075">
        <v>2095.41</v>
      </c>
      <c r="V124" s="1075">
        <v>1026.8900000000001</v>
      </c>
      <c r="W124" s="1075">
        <v>779.74300000000005</v>
      </c>
      <c r="X124" s="1075">
        <v>448.14400000000001</v>
      </c>
      <c r="Y124" s="1075">
        <v>541.41</v>
      </c>
      <c r="Z124" s="1075">
        <v>1220.2280000000001</v>
      </c>
      <c r="AA124" s="1075">
        <v>1050.53</v>
      </c>
      <c r="AB124" s="1075">
        <v>973</v>
      </c>
      <c r="AC124" s="1075">
        <v>0</v>
      </c>
      <c r="AD124" s="1075">
        <v>570.42999999999995</v>
      </c>
      <c r="AE124" s="1075">
        <v>0</v>
      </c>
      <c r="AF124" s="1702"/>
      <c r="AG124" s="275"/>
      <c r="AH124" s="275"/>
      <c r="AI124" s="276"/>
    </row>
    <row r="125" spans="1:35" s="102" customFormat="1" ht="21" customHeight="1" x14ac:dyDescent="0.3">
      <c r="A125" s="271" t="s">
        <v>30</v>
      </c>
      <c r="B125" s="261">
        <f>H125+J125+L125+N125+P125+R125+T125+V125+X125+Z125+AB125+AD125</f>
        <v>0</v>
      </c>
      <c r="C125" s="257">
        <v>0</v>
      </c>
      <c r="D125" s="257">
        <v>0</v>
      </c>
      <c r="E125" s="257">
        <v>0</v>
      </c>
      <c r="F125" s="257" t="e">
        <f>E125/B125*100</f>
        <v>#DIV/0!</v>
      </c>
      <c r="G125" s="257" t="e">
        <f>E125/C125*100</f>
        <v>#DIV/0!</v>
      </c>
      <c r="H125" s="257">
        <f>J125+L125+N125+P125+R125+T125+V125+X125+Z125+AB125+AD125+AF155</f>
        <v>0</v>
      </c>
      <c r="I125" s="257">
        <v>0</v>
      </c>
      <c r="J125" s="257">
        <f>L125+N125+P125+R125+T125+V125+X125+Z125+AB125+AD125+AF155+AG155</f>
        <v>0</v>
      </c>
      <c r="K125" s="257">
        <v>0</v>
      </c>
      <c r="L125" s="257">
        <f>N125+P125+R125+T125+V125+X125+Z125+AB125+AD125+AF155+AG155+AH155</f>
        <v>0</v>
      </c>
      <c r="M125" s="257">
        <v>0</v>
      </c>
      <c r="N125" s="257">
        <f>P125+R125+T125+V125+X125+Z125+AB125+AD125+AF155+AG155+AH155+AI155</f>
        <v>0</v>
      </c>
      <c r="O125" s="257">
        <v>0</v>
      </c>
      <c r="P125" s="257">
        <f>R125+T125+V125+X125+Z125+AB125+AD125+AF155+AG155+AH155+AI155+AJ155</f>
        <v>0</v>
      </c>
      <c r="Q125" s="257">
        <v>0</v>
      </c>
      <c r="R125" s="257">
        <f>T125+V125+X125+Z125+AB125+AD125+AF155+AG155+AH155+AI155+AJ155+AK155</f>
        <v>0</v>
      </c>
      <c r="S125" s="257">
        <v>0</v>
      </c>
      <c r="T125" s="257">
        <f>V125+X125+Z125+AB125+AD125+AF155+AG155+AH155+AI155+AJ155+AK155+AL155</f>
        <v>0</v>
      </c>
      <c r="U125" s="257">
        <v>0</v>
      </c>
      <c r="V125" s="257">
        <f>X125+Z125+AB125+AD125+AF155+AG155+AH155+AI155+AJ155+AK155+AL155+AM155</f>
        <v>0</v>
      </c>
      <c r="W125" s="257">
        <v>0</v>
      </c>
      <c r="X125" s="257">
        <f>Z125+AB125+AD125+AF155+AG155+AH155+AI155+AJ155+AK155+AL155+AM155+AN155</f>
        <v>0</v>
      </c>
      <c r="Y125" s="257">
        <v>0</v>
      </c>
      <c r="Z125" s="257">
        <f>AB125+AD125+AF155+AG155+AH155+AI155+AJ155+AK155+AL155+AM155+AN155+AO155</f>
        <v>0</v>
      </c>
      <c r="AA125" s="257">
        <v>0</v>
      </c>
      <c r="AB125" s="257">
        <f>AD125+AF155+AG155+AH155+AI155+AJ155+AK155+AL155+AM155+AN155+AO155+AP155</f>
        <v>0</v>
      </c>
      <c r="AC125" s="257">
        <v>0</v>
      </c>
      <c r="AD125" s="257">
        <f>AF155+AG155+AH155+AI155+AJ155+AK155+AL155+AM155+AN155+AO155+AP155+AQ155</f>
        <v>0</v>
      </c>
      <c r="AE125" s="257">
        <v>0</v>
      </c>
      <c r="AF125" s="1703"/>
      <c r="AG125" s="254"/>
      <c r="AH125" s="254"/>
      <c r="AI125" s="252"/>
    </row>
    <row r="126" spans="1:35" s="102" customFormat="1" ht="48.6" x14ac:dyDescent="0.3">
      <c r="A126" s="1066" t="s">
        <v>244</v>
      </c>
      <c r="B126" s="1063"/>
      <c r="C126" s="1063"/>
      <c r="D126" s="1063"/>
      <c r="E126" s="1063"/>
      <c r="F126" s="1063"/>
      <c r="G126" s="1063"/>
      <c r="H126" s="1062"/>
      <c r="I126" s="1062"/>
      <c r="J126" s="1062"/>
      <c r="K126" s="1062"/>
      <c r="L126" s="1062"/>
      <c r="M126" s="1062"/>
      <c r="N126" s="1062"/>
      <c r="O126" s="1062"/>
      <c r="P126" s="1062"/>
      <c r="Q126" s="1062"/>
      <c r="R126" s="1062"/>
      <c r="S126" s="1062"/>
      <c r="T126" s="1062"/>
      <c r="U126" s="1062"/>
      <c r="V126" s="1062"/>
      <c r="W126" s="1062"/>
      <c r="X126" s="1062"/>
      <c r="Y126" s="1062"/>
      <c r="Z126" s="1062"/>
      <c r="AA126" s="1062"/>
      <c r="AB126" s="1062"/>
      <c r="AC126" s="1062"/>
      <c r="AD126" s="1062"/>
      <c r="AE126" s="1062"/>
      <c r="AF126" s="298"/>
      <c r="AG126" s="254"/>
      <c r="AH126" s="254"/>
      <c r="AI126" s="252"/>
    </row>
    <row r="127" spans="1:35" s="102" customFormat="1" ht="16.2" x14ac:dyDescent="0.3">
      <c r="A127" s="270" t="s">
        <v>26</v>
      </c>
      <c r="B127" s="257">
        <f>B130</f>
        <v>36794.229999999996</v>
      </c>
      <c r="C127" s="257">
        <f t="shared" ref="C127:E127" si="144">C130</f>
        <v>31513.899999999998</v>
      </c>
      <c r="D127" s="277">
        <f t="shared" si="144"/>
        <v>27738.309999999998</v>
      </c>
      <c r="E127" s="277">
        <f t="shared" si="144"/>
        <v>27738.309999999998</v>
      </c>
      <c r="F127" s="277">
        <f>E127/B127*100</f>
        <v>75.387662685154709</v>
      </c>
      <c r="G127" s="969">
        <f>E127/C127*100</f>
        <v>88.019286727444083</v>
      </c>
      <c r="H127" s="257">
        <f t="shared" ref="H127:AD127" si="145">H128+H129+H130</f>
        <v>3741.38</v>
      </c>
      <c r="I127" s="257">
        <f t="shared" si="145"/>
        <v>2846</v>
      </c>
      <c r="J127" s="257">
        <f t="shared" si="145"/>
        <v>2684.17</v>
      </c>
      <c r="K127" s="257">
        <f t="shared" si="145"/>
        <v>2566.21</v>
      </c>
      <c r="L127" s="257">
        <f t="shared" si="145"/>
        <v>2176.13</v>
      </c>
      <c r="M127" s="257">
        <f t="shared" si="145"/>
        <v>1657.79</v>
      </c>
      <c r="N127" s="257">
        <f t="shared" si="145"/>
        <v>3545.46</v>
      </c>
      <c r="O127" s="257">
        <f t="shared" si="145"/>
        <v>3402.11</v>
      </c>
      <c r="P127" s="257">
        <f t="shared" si="145"/>
        <v>2896.37</v>
      </c>
      <c r="Q127" s="257">
        <f>Q130</f>
        <v>2457.6799999999998</v>
      </c>
      <c r="R127" s="257">
        <f>R128+R129+R130</f>
        <v>2829.66</v>
      </c>
      <c r="S127" s="257">
        <f>S130</f>
        <v>2415.5500000000002</v>
      </c>
      <c r="T127" s="257">
        <f t="shared" si="145"/>
        <v>4468.41</v>
      </c>
      <c r="U127" s="257">
        <f>U130</f>
        <v>4394.83</v>
      </c>
      <c r="V127" s="257">
        <f t="shared" si="145"/>
        <v>3125.17</v>
      </c>
      <c r="W127" s="257">
        <f>W130</f>
        <v>3243.55</v>
      </c>
      <c r="X127" s="257">
        <f t="shared" si="145"/>
        <v>2329.3000000000002</v>
      </c>
      <c r="Y127" s="257">
        <v>0</v>
      </c>
      <c r="Z127" s="257">
        <f t="shared" si="145"/>
        <v>3717.85</v>
      </c>
      <c r="AA127" s="257">
        <v>0</v>
      </c>
      <c r="AB127" s="257">
        <f t="shared" si="145"/>
        <v>2688.7</v>
      </c>
      <c r="AC127" s="257">
        <v>0</v>
      </c>
      <c r="AD127" s="257">
        <f t="shared" si="145"/>
        <v>2591.63</v>
      </c>
      <c r="AE127" s="257">
        <v>0</v>
      </c>
      <c r="AF127" s="1701" t="s">
        <v>644</v>
      </c>
      <c r="AG127" s="254"/>
      <c r="AH127" s="254"/>
      <c r="AI127" s="252"/>
    </row>
    <row r="128" spans="1:35" s="102" customFormat="1" ht="16.2" x14ac:dyDescent="0.3">
      <c r="A128" s="271" t="s">
        <v>29</v>
      </c>
      <c r="B128" s="261">
        <f>H128+J128+L128+N128+P128+R128+T128+V128+X128+Z128+AB128+AD128</f>
        <v>0</v>
      </c>
      <c r="C128" s="261">
        <v>0</v>
      </c>
      <c r="D128" s="261">
        <f>H128+J128</f>
        <v>0</v>
      </c>
      <c r="E128" s="261">
        <f>I128+K128</f>
        <v>0</v>
      </c>
      <c r="F128" s="299" t="e">
        <f t="shared" ref="F128:F130" si="146">E128/B128*100</f>
        <v>#DIV/0!</v>
      </c>
      <c r="G128" s="969" t="e">
        <f>E128/C128*100</f>
        <v>#DIV/0!</v>
      </c>
      <c r="H128" s="257">
        <v>0</v>
      </c>
      <c r="I128" s="257">
        <v>0</v>
      </c>
      <c r="J128" s="257">
        <v>0</v>
      </c>
      <c r="K128" s="257">
        <v>0</v>
      </c>
      <c r="L128" s="257">
        <v>0</v>
      </c>
      <c r="M128" s="257">
        <v>0</v>
      </c>
      <c r="N128" s="257">
        <v>0</v>
      </c>
      <c r="O128" s="257">
        <v>0</v>
      </c>
      <c r="P128" s="257">
        <v>0</v>
      </c>
      <c r="Q128" s="257">
        <v>0</v>
      </c>
      <c r="R128" s="257">
        <v>0</v>
      </c>
      <c r="S128" s="257">
        <v>0</v>
      </c>
      <c r="T128" s="257">
        <v>0</v>
      </c>
      <c r="U128" s="257">
        <v>0</v>
      </c>
      <c r="V128" s="261">
        <f>X128+Z128+AB128+AD128+AF158+AG158+AH158+AI158+AJ158+AK158+AL158+AM158</f>
        <v>0</v>
      </c>
      <c r="W128" s="257">
        <v>0</v>
      </c>
      <c r="X128" s="261">
        <f>Z128+AB128+AD128+AF158+AG158+AH158+AI158+AJ158+AK158+AL158+AM158+AN158</f>
        <v>0</v>
      </c>
      <c r="Y128" s="257">
        <v>0</v>
      </c>
      <c r="Z128" s="261">
        <f>AB128+AD128+AF158+AG158+AH158+AI158+AJ158+AK158+AL158+AM158+AN158+AO158</f>
        <v>0</v>
      </c>
      <c r="AA128" s="257">
        <f>AA129+AA130+AA133</f>
        <v>2525.29</v>
      </c>
      <c r="AB128" s="261">
        <f>AD128+AF158+AG158+AH158+AI158+AJ158+AK158+AL158+AM158+AN158+AO158+AP158</f>
        <v>0</v>
      </c>
      <c r="AC128" s="257">
        <f>AC129+AC130+AC133</f>
        <v>0</v>
      </c>
      <c r="AD128" s="261">
        <f>AF158+AG158+AH158+AI158+AJ158+AK158+AL158+AM158+AN158+AO158+AP158+AQ158</f>
        <v>0</v>
      </c>
      <c r="AE128" s="257">
        <v>0</v>
      </c>
      <c r="AF128" s="1702"/>
      <c r="AG128" s="254"/>
      <c r="AH128" s="254"/>
      <c r="AI128" s="252"/>
    </row>
    <row r="129" spans="1:37" s="102" customFormat="1" ht="16.2" x14ac:dyDescent="0.25">
      <c r="A129" s="1095" t="s">
        <v>382</v>
      </c>
      <c r="B129" s="261">
        <f>H129+J129+L129+N129+P129+R129+T129+V129+X129+Z129+AB129+AD129</f>
        <v>0</v>
      </c>
      <c r="C129" s="261">
        <v>0</v>
      </c>
      <c r="D129" s="261">
        <f>H129+J129</f>
        <v>0</v>
      </c>
      <c r="E129" s="261">
        <f>I129+K129</f>
        <v>0</v>
      </c>
      <c r="F129" s="299" t="e">
        <f t="shared" si="146"/>
        <v>#DIV/0!</v>
      </c>
      <c r="G129" s="969" t="e">
        <f>E129/C129*100</f>
        <v>#DIV/0!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1702"/>
      <c r="AG129" s="254"/>
      <c r="AH129" s="254"/>
      <c r="AI129" s="252"/>
    </row>
    <row r="130" spans="1:37" s="98" customFormat="1" ht="75.75" customHeight="1" x14ac:dyDescent="0.3">
      <c r="A130" s="271" t="s">
        <v>28</v>
      </c>
      <c r="B130" s="261">
        <f>H130+J130+L130+N130+P130+R130+T130+V130+X130+Z130+AB130+AD130</f>
        <v>36794.229999999996</v>
      </c>
      <c r="C130" s="261">
        <f>H130+J130+L130+N130+P130+R130+T130+V130+X130+Z130</f>
        <v>31513.899999999998</v>
      </c>
      <c r="D130" s="261">
        <f>I130+K130+M130+O130+Q130+S130+U130+W130+Y130+AA130</f>
        <v>27738.309999999998</v>
      </c>
      <c r="E130" s="261">
        <f>D130</f>
        <v>27738.309999999998</v>
      </c>
      <c r="F130" s="261">
        <f t="shared" si="146"/>
        <v>75.387662685154709</v>
      </c>
      <c r="G130" s="261">
        <f t="shared" ref="G130" si="147">E130/C130*100</f>
        <v>88.019286727444083</v>
      </c>
      <c r="H130" s="1096">
        <v>3741.38</v>
      </c>
      <c r="I130" s="1096">
        <v>2846</v>
      </c>
      <c r="J130" s="1096">
        <v>2684.17</v>
      </c>
      <c r="K130" s="1096">
        <v>2566.21</v>
      </c>
      <c r="L130" s="1096">
        <v>2176.13</v>
      </c>
      <c r="M130" s="1096">
        <v>1657.79</v>
      </c>
      <c r="N130" s="1096">
        <v>3545.46</v>
      </c>
      <c r="O130" s="1096">
        <v>3402.11</v>
      </c>
      <c r="P130" s="1096">
        <v>2896.37</v>
      </c>
      <c r="Q130" s="1096">
        <v>2457.6799999999998</v>
      </c>
      <c r="R130" s="1096">
        <v>2829.66</v>
      </c>
      <c r="S130" s="1096">
        <v>2415.5500000000002</v>
      </c>
      <c r="T130" s="1096">
        <v>4468.41</v>
      </c>
      <c r="U130" s="1096">
        <v>4394.83</v>
      </c>
      <c r="V130" s="1096">
        <v>3125.17</v>
      </c>
      <c r="W130" s="1096">
        <v>3243.55</v>
      </c>
      <c r="X130" s="1096">
        <v>2329.3000000000002</v>
      </c>
      <c r="Y130" s="1096">
        <v>2229.3000000000002</v>
      </c>
      <c r="Z130" s="1096">
        <v>3717.85</v>
      </c>
      <c r="AA130" s="1096">
        <v>2525.29</v>
      </c>
      <c r="AB130" s="1096">
        <v>2688.7</v>
      </c>
      <c r="AC130" s="1390">
        <v>0</v>
      </c>
      <c r="AD130" s="1096">
        <v>2591.63</v>
      </c>
      <c r="AE130" s="1390">
        <v>0</v>
      </c>
      <c r="AF130" s="1703"/>
      <c r="AG130" s="267"/>
      <c r="AH130" s="267"/>
      <c r="AI130" s="268"/>
    </row>
    <row r="131" spans="1:37" s="1092" customFormat="1" ht="43.2" customHeight="1" x14ac:dyDescent="0.3">
      <c r="A131" s="407" t="s">
        <v>434</v>
      </c>
      <c r="B131" s="1104">
        <f>B132</f>
        <v>59603.536999999989</v>
      </c>
      <c r="C131" s="1104">
        <f>C132</f>
        <v>50106.96</v>
      </c>
      <c r="D131" s="1104">
        <f t="shared" ref="D131:AE131" si="148">D132</f>
        <v>45945.269690000001</v>
      </c>
      <c r="E131" s="1104">
        <f t="shared" si="148"/>
        <v>45945.269690000001</v>
      </c>
      <c r="F131" s="1104">
        <f t="shared" si="148"/>
        <v>77.084804027653604</v>
      </c>
      <c r="G131" s="1104">
        <f t="shared" si="148"/>
        <v>91.694386747868961</v>
      </c>
      <c r="H131" s="1104">
        <f t="shared" si="148"/>
        <v>9285.1880000000001</v>
      </c>
      <c r="I131" s="1104">
        <f t="shared" si="148"/>
        <v>7106.8523599999999</v>
      </c>
      <c r="J131" s="1104">
        <f t="shared" si="148"/>
        <v>6628.4580000000005</v>
      </c>
      <c r="K131" s="1104">
        <f t="shared" si="148"/>
        <v>6361.4288200000001</v>
      </c>
      <c r="L131" s="1104">
        <f t="shared" si="148"/>
        <v>5157.0210000000006</v>
      </c>
      <c r="M131" s="1104">
        <f t="shared" si="148"/>
        <v>3971.7986799999999</v>
      </c>
      <c r="N131" s="1104">
        <f t="shared" si="148"/>
        <v>9096.1509999999998</v>
      </c>
      <c r="O131" s="1104">
        <f t="shared" si="148"/>
        <v>8819.1114699999998</v>
      </c>
      <c r="P131" s="1104">
        <f t="shared" si="148"/>
        <v>6792.634</v>
      </c>
      <c r="Q131" s="1104">
        <f t="shared" si="148"/>
        <v>6262.4642999999996</v>
      </c>
      <c r="R131" s="1104">
        <f t="shared" si="148"/>
        <v>7317.8639999999996</v>
      </c>
      <c r="S131" s="1104">
        <f t="shared" si="148"/>
        <v>6584.4610600000005</v>
      </c>
      <c r="T131" s="1104">
        <f t="shared" si="148"/>
        <v>10966.56</v>
      </c>
      <c r="U131" s="1104">
        <f t="shared" si="148"/>
        <v>10885.07</v>
      </c>
      <c r="V131" s="1104">
        <f t="shared" si="148"/>
        <v>7277.2300000000005</v>
      </c>
      <c r="W131" s="1104">
        <f t="shared" si="148"/>
        <v>7266.8430000000008</v>
      </c>
      <c r="X131" s="1104">
        <f t="shared" si="148"/>
        <v>5106.7440000000006</v>
      </c>
      <c r="Y131" s="1104">
        <f t="shared" si="148"/>
        <v>2770.71</v>
      </c>
      <c r="Z131" s="1104">
        <f t="shared" si="148"/>
        <v>8655.9279999999999</v>
      </c>
      <c r="AA131" s="1104">
        <f t="shared" si="148"/>
        <v>3575.8199999999997</v>
      </c>
      <c r="AB131" s="1104">
        <f t="shared" si="148"/>
        <v>6350.4</v>
      </c>
      <c r="AC131" s="1104">
        <f t="shared" si="148"/>
        <v>0</v>
      </c>
      <c r="AD131" s="1104">
        <f t="shared" si="148"/>
        <v>5753.6900000000005</v>
      </c>
      <c r="AE131" s="1104">
        <f t="shared" si="148"/>
        <v>0</v>
      </c>
      <c r="AF131" s="1118"/>
      <c r="AG131" s="1089"/>
      <c r="AH131" s="1090"/>
      <c r="AI131" s="1073">
        <f t="shared" ref="AI131:AI132" si="149">H131+J131+L131+N131++P131</f>
        <v>36959.451999999997</v>
      </c>
      <c r="AJ131" s="1090"/>
      <c r="AK131" s="1091"/>
    </row>
    <row r="132" spans="1:37" s="81" customFormat="1" ht="43.2" customHeight="1" x14ac:dyDescent="0.3">
      <c r="A132" s="835" t="s">
        <v>28</v>
      </c>
      <c r="B132" s="1029">
        <f>B127+B121+B115</f>
        <v>59603.536999999989</v>
      </c>
      <c r="C132" s="1029">
        <f>C127+C121+C115</f>
        <v>50106.96</v>
      </c>
      <c r="D132" s="1029">
        <f t="shared" ref="D132:E132" si="150">D127+D121+D115</f>
        <v>45945.269690000001</v>
      </c>
      <c r="E132" s="1029">
        <f t="shared" si="150"/>
        <v>45945.269690000001</v>
      </c>
      <c r="F132" s="1029">
        <f>D132/B132*100</f>
        <v>77.084804027653604</v>
      </c>
      <c r="G132" s="1029">
        <f>E132/C132*100</f>
        <v>91.694386747868961</v>
      </c>
      <c r="H132" s="1029">
        <f t="shared" ref="H132:AE132" si="151">H124+H127+H130</f>
        <v>9285.1880000000001</v>
      </c>
      <c r="I132" s="1029">
        <f t="shared" si="151"/>
        <v>7106.8523599999999</v>
      </c>
      <c r="J132" s="1029">
        <f t="shared" si="151"/>
        <v>6628.4580000000005</v>
      </c>
      <c r="K132" s="1029">
        <f t="shared" si="151"/>
        <v>6361.4288200000001</v>
      </c>
      <c r="L132" s="1029">
        <f t="shared" si="151"/>
        <v>5157.0210000000006</v>
      </c>
      <c r="M132" s="1029">
        <f t="shared" si="151"/>
        <v>3971.7986799999999</v>
      </c>
      <c r="N132" s="1029">
        <f t="shared" si="151"/>
        <v>9096.1509999999998</v>
      </c>
      <c r="O132" s="1029">
        <f t="shared" si="151"/>
        <v>8819.1114699999998</v>
      </c>
      <c r="P132" s="1029">
        <f t="shared" si="151"/>
        <v>6792.634</v>
      </c>
      <c r="Q132" s="1029">
        <f t="shared" si="151"/>
        <v>6262.4642999999996</v>
      </c>
      <c r="R132" s="1029">
        <f t="shared" si="151"/>
        <v>7317.8639999999996</v>
      </c>
      <c r="S132" s="1029">
        <f t="shared" si="151"/>
        <v>6584.4610600000005</v>
      </c>
      <c r="T132" s="1029">
        <f t="shared" si="151"/>
        <v>10966.56</v>
      </c>
      <c r="U132" s="1029">
        <f t="shared" si="151"/>
        <v>10885.07</v>
      </c>
      <c r="V132" s="1029">
        <f t="shared" si="151"/>
        <v>7277.2300000000005</v>
      </c>
      <c r="W132" s="1029">
        <f t="shared" si="151"/>
        <v>7266.8430000000008</v>
      </c>
      <c r="X132" s="1029">
        <f t="shared" si="151"/>
        <v>5106.7440000000006</v>
      </c>
      <c r="Y132" s="1029">
        <f t="shared" si="151"/>
        <v>2770.71</v>
      </c>
      <c r="Z132" s="1029">
        <f t="shared" si="151"/>
        <v>8655.9279999999999</v>
      </c>
      <c r="AA132" s="1029">
        <f t="shared" si="151"/>
        <v>3575.8199999999997</v>
      </c>
      <c r="AB132" s="1029">
        <f t="shared" si="151"/>
        <v>6350.4</v>
      </c>
      <c r="AC132" s="1029">
        <f t="shared" si="151"/>
        <v>0</v>
      </c>
      <c r="AD132" s="1029">
        <f t="shared" si="151"/>
        <v>5753.6900000000005</v>
      </c>
      <c r="AE132" s="1029">
        <f t="shared" si="151"/>
        <v>0</v>
      </c>
      <c r="AF132" s="1093"/>
      <c r="AG132" s="1094"/>
      <c r="AH132" s="1077"/>
      <c r="AI132" s="1073">
        <f t="shared" si="149"/>
        <v>36959.451999999997</v>
      </c>
      <c r="AJ132" s="1077"/>
      <c r="AK132" s="1078"/>
    </row>
    <row r="133" spans="1:37" s="102" customFormat="1" ht="16.2" x14ac:dyDescent="0.3">
      <c r="A133" s="278" t="s">
        <v>245</v>
      </c>
      <c r="B133" s="279">
        <f>B134+B135+B136+B137</f>
        <v>305023.777</v>
      </c>
      <c r="C133" s="281">
        <f>C134+C135+C136+C137</f>
        <v>4760.1000000000004</v>
      </c>
      <c r="D133" s="281">
        <f>I133+K133+M133</f>
        <v>0</v>
      </c>
      <c r="E133" s="281">
        <f>D133</f>
        <v>0</v>
      </c>
      <c r="F133" s="281">
        <f t="shared" ref="F133:G137" si="152">E133/B133*100</f>
        <v>0</v>
      </c>
      <c r="G133" s="1106">
        <f t="shared" si="152"/>
        <v>0</v>
      </c>
      <c r="H133" s="281">
        <f t="shared" ref="H133:AE133" si="153">H134+H135+H136+H137</f>
        <v>354.5</v>
      </c>
      <c r="I133" s="281">
        <f t="shared" ref="I133:Y133" si="154">I134+I135+I136+I137</f>
        <v>0</v>
      </c>
      <c r="J133" s="281">
        <f t="shared" si="154"/>
        <v>0</v>
      </c>
      <c r="K133" s="281">
        <f t="shared" si="154"/>
        <v>0</v>
      </c>
      <c r="L133" s="281">
        <f t="shared" si="154"/>
        <v>0</v>
      </c>
      <c r="M133" s="281">
        <f t="shared" si="154"/>
        <v>0</v>
      </c>
      <c r="N133" s="281">
        <f t="shared" si="154"/>
        <v>800</v>
      </c>
      <c r="O133" s="281">
        <f t="shared" si="154"/>
        <v>800</v>
      </c>
      <c r="P133" s="281">
        <f t="shared" si="154"/>
        <v>3471.08</v>
      </c>
      <c r="Q133" s="281">
        <f t="shared" si="154"/>
        <v>0</v>
      </c>
      <c r="R133" s="281">
        <f t="shared" si="154"/>
        <v>0</v>
      </c>
      <c r="S133" s="281">
        <f t="shared" si="154"/>
        <v>1551.92</v>
      </c>
      <c r="T133" s="281">
        <f t="shared" si="154"/>
        <v>3638.41</v>
      </c>
      <c r="U133" s="281">
        <f t="shared" si="154"/>
        <v>4521.1293000000005</v>
      </c>
      <c r="V133" s="281">
        <f t="shared" si="154"/>
        <v>0</v>
      </c>
      <c r="W133" s="281">
        <f t="shared" si="154"/>
        <v>0</v>
      </c>
      <c r="X133" s="281">
        <f t="shared" si="154"/>
        <v>0</v>
      </c>
      <c r="Y133" s="281">
        <f t="shared" si="154"/>
        <v>1036.3499999999999</v>
      </c>
      <c r="Z133" s="279">
        <f t="shared" si="153"/>
        <v>0</v>
      </c>
      <c r="AA133" s="279">
        <f t="shared" si="153"/>
        <v>0</v>
      </c>
      <c r="AB133" s="279">
        <f t="shared" si="153"/>
        <v>0</v>
      </c>
      <c r="AC133" s="279">
        <f t="shared" si="153"/>
        <v>0</v>
      </c>
      <c r="AD133" s="279">
        <f t="shared" si="153"/>
        <v>103516.25</v>
      </c>
      <c r="AE133" s="279">
        <f t="shared" si="153"/>
        <v>0</v>
      </c>
      <c r="AF133" s="298"/>
      <c r="AG133" s="254"/>
      <c r="AH133" s="254"/>
      <c r="AI133" s="252"/>
    </row>
    <row r="134" spans="1:37" s="102" customFormat="1" ht="14.25" customHeight="1" x14ac:dyDescent="0.3">
      <c r="A134" s="280" t="s">
        <v>29</v>
      </c>
      <c r="B134" s="281">
        <f>B15+B21+B27+B33+B59+B91+B97+B103+B116+B122+B128</f>
        <v>1079.6200000000001</v>
      </c>
      <c r="C134" s="281">
        <f>C15+C21+C27+C33+C59+C91+C97+C103+C116+C122+C128</f>
        <v>134.52000000000001</v>
      </c>
      <c r="D134" s="281">
        <f>I134+K134</f>
        <v>0</v>
      </c>
      <c r="E134" s="281">
        <f>D134</f>
        <v>0</v>
      </c>
      <c r="F134" s="1106">
        <f t="shared" si="152"/>
        <v>0</v>
      </c>
      <c r="G134" s="1106">
        <f>F134/C134*100</f>
        <v>0</v>
      </c>
      <c r="H134" s="281">
        <f t="shared" ref="H134:AE134" si="155">H83+H108</f>
        <v>0</v>
      </c>
      <c r="I134" s="281">
        <f t="shared" si="155"/>
        <v>0</v>
      </c>
      <c r="J134" s="281">
        <f t="shared" si="155"/>
        <v>0</v>
      </c>
      <c r="K134" s="281">
        <f t="shared" si="155"/>
        <v>0</v>
      </c>
      <c r="L134" s="281">
        <f t="shared" si="155"/>
        <v>0</v>
      </c>
      <c r="M134" s="281">
        <f t="shared" si="155"/>
        <v>0</v>
      </c>
      <c r="N134" s="281">
        <f t="shared" si="155"/>
        <v>0</v>
      </c>
      <c r="O134" s="281">
        <f t="shared" si="155"/>
        <v>0</v>
      </c>
      <c r="P134" s="281">
        <f t="shared" si="155"/>
        <v>0</v>
      </c>
      <c r="Q134" s="281">
        <f t="shared" si="155"/>
        <v>0</v>
      </c>
      <c r="R134" s="281">
        <f t="shared" si="155"/>
        <v>0</v>
      </c>
      <c r="S134" s="281">
        <f t="shared" si="155"/>
        <v>0</v>
      </c>
      <c r="T134" s="281">
        <f t="shared" si="155"/>
        <v>134.52000000000001</v>
      </c>
      <c r="U134" s="281">
        <f t="shared" si="155"/>
        <v>134.51649</v>
      </c>
      <c r="V134" s="281">
        <f t="shared" si="155"/>
        <v>0</v>
      </c>
      <c r="W134" s="281">
        <f t="shared" si="155"/>
        <v>0</v>
      </c>
      <c r="X134" s="281">
        <f t="shared" si="155"/>
        <v>0</v>
      </c>
      <c r="Y134" s="281">
        <f t="shared" si="155"/>
        <v>0</v>
      </c>
      <c r="Z134" s="281">
        <f t="shared" si="155"/>
        <v>0</v>
      </c>
      <c r="AA134" s="281">
        <f t="shared" si="155"/>
        <v>0</v>
      </c>
      <c r="AB134" s="281">
        <f t="shared" si="155"/>
        <v>0</v>
      </c>
      <c r="AC134" s="281">
        <f t="shared" si="155"/>
        <v>0</v>
      </c>
      <c r="AD134" s="281">
        <f t="shared" si="155"/>
        <v>945.1</v>
      </c>
      <c r="AE134" s="281">
        <f t="shared" si="155"/>
        <v>0</v>
      </c>
      <c r="AF134" s="298"/>
      <c r="AG134" s="254"/>
      <c r="AH134" s="254"/>
      <c r="AI134" s="252"/>
    </row>
    <row r="135" spans="1:37" s="263" customFormat="1" ht="16.2" x14ac:dyDescent="0.3">
      <c r="A135" s="280" t="s">
        <v>382</v>
      </c>
      <c r="B135" s="281">
        <f>B84+B109</f>
        <v>71170.990000000005</v>
      </c>
      <c r="C135" s="281">
        <f>H135+J135+L135+N135+P135+R135</f>
        <v>0</v>
      </c>
      <c r="D135" s="281">
        <f>I135+K135+M135+O135</f>
        <v>0</v>
      </c>
      <c r="E135" s="281">
        <f>I135+K135+M135+O135+Q135+S135</f>
        <v>0</v>
      </c>
      <c r="F135" s="281">
        <f t="shared" si="152"/>
        <v>0</v>
      </c>
      <c r="G135" s="1106" t="e">
        <f t="shared" ref="G135:G137" si="156">F135/C135*100</f>
        <v>#DIV/0!</v>
      </c>
      <c r="H135" s="281">
        <f t="shared" ref="H135:AE135" si="157">H84+H109</f>
        <v>0</v>
      </c>
      <c r="I135" s="281">
        <f t="shared" si="157"/>
        <v>0</v>
      </c>
      <c r="J135" s="281">
        <f t="shared" si="157"/>
        <v>0</v>
      </c>
      <c r="K135" s="281">
        <f t="shared" si="157"/>
        <v>0</v>
      </c>
      <c r="L135" s="281">
        <f t="shared" si="157"/>
        <v>0</v>
      </c>
      <c r="M135" s="281">
        <f t="shared" si="157"/>
        <v>0</v>
      </c>
      <c r="N135" s="281">
        <f t="shared" si="157"/>
        <v>0</v>
      </c>
      <c r="O135" s="281">
        <f t="shared" si="157"/>
        <v>0</v>
      </c>
      <c r="P135" s="281">
        <f t="shared" si="157"/>
        <v>0</v>
      </c>
      <c r="Q135" s="281">
        <f t="shared" si="157"/>
        <v>0</v>
      </c>
      <c r="R135" s="281">
        <f t="shared" si="157"/>
        <v>0</v>
      </c>
      <c r="S135" s="281">
        <f t="shared" si="157"/>
        <v>0</v>
      </c>
      <c r="T135" s="281">
        <f t="shared" si="157"/>
        <v>3321.89</v>
      </c>
      <c r="U135" s="281">
        <f t="shared" si="157"/>
        <v>3321.8868400000001</v>
      </c>
      <c r="V135" s="281">
        <f t="shared" si="157"/>
        <v>0</v>
      </c>
      <c r="W135" s="281">
        <f t="shared" si="157"/>
        <v>0</v>
      </c>
      <c r="X135" s="281">
        <f t="shared" si="157"/>
        <v>0</v>
      </c>
      <c r="Y135" s="281">
        <f t="shared" si="157"/>
        <v>0</v>
      </c>
      <c r="Z135" s="281">
        <f t="shared" si="157"/>
        <v>0</v>
      </c>
      <c r="AA135" s="281">
        <f t="shared" si="157"/>
        <v>0</v>
      </c>
      <c r="AB135" s="281">
        <f t="shared" si="157"/>
        <v>0</v>
      </c>
      <c r="AC135" s="281">
        <f t="shared" si="157"/>
        <v>0</v>
      </c>
      <c r="AD135" s="281">
        <f t="shared" si="157"/>
        <v>9.3000000000000007</v>
      </c>
      <c r="AE135" s="281">
        <f t="shared" si="157"/>
        <v>0</v>
      </c>
      <c r="AF135" s="298"/>
      <c r="AG135" s="254"/>
      <c r="AH135" s="254"/>
      <c r="AI135" s="252"/>
    </row>
    <row r="136" spans="1:37" s="263" customFormat="1" ht="16.2" x14ac:dyDescent="0.3">
      <c r="A136" s="280" t="s">
        <v>28</v>
      </c>
      <c r="B136" s="281">
        <f>B85+B110+B132+B35</f>
        <v>125940.23699999999</v>
      </c>
      <c r="C136" s="281">
        <f t="shared" ref="C136:C137" si="158">H136+J136+L136+N136+P136+R136</f>
        <v>354.5</v>
      </c>
      <c r="D136" s="281">
        <f>I136+K136+M136</f>
        <v>0</v>
      </c>
      <c r="E136" s="281">
        <f t="shared" ref="E136:E137" si="159">I136+K136+M136+O136+Q136+S136</f>
        <v>0</v>
      </c>
      <c r="F136" s="281">
        <f t="shared" si="152"/>
        <v>0</v>
      </c>
      <c r="G136" s="1106">
        <f t="shared" si="156"/>
        <v>0</v>
      </c>
      <c r="H136" s="281">
        <f t="shared" ref="H136:AE136" si="160">H85+H110</f>
        <v>354.5</v>
      </c>
      <c r="I136" s="281">
        <f t="shared" si="160"/>
        <v>0</v>
      </c>
      <c r="J136" s="281">
        <f t="shared" si="160"/>
        <v>0</v>
      </c>
      <c r="K136" s="281">
        <f t="shared" si="160"/>
        <v>0</v>
      </c>
      <c r="L136" s="281">
        <f t="shared" si="160"/>
        <v>0</v>
      </c>
      <c r="M136" s="281">
        <f t="shared" si="160"/>
        <v>0</v>
      </c>
      <c r="N136" s="281">
        <f t="shared" si="160"/>
        <v>0</v>
      </c>
      <c r="O136" s="281">
        <f t="shared" si="160"/>
        <v>0</v>
      </c>
      <c r="P136" s="281">
        <f t="shared" si="160"/>
        <v>0</v>
      </c>
      <c r="Q136" s="281">
        <f t="shared" si="160"/>
        <v>0</v>
      </c>
      <c r="R136" s="281">
        <f t="shared" si="160"/>
        <v>0</v>
      </c>
      <c r="S136" s="281">
        <f t="shared" si="160"/>
        <v>0</v>
      </c>
      <c r="T136" s="281">
        <f t="shared" si="160"/>
        <v>182</v>
      </c>
      <c r="U136" s="281">
        <f t="shared" si="160"/>
        <v>181.91596999999999</v>
      </c>
      <c r="V136" s="281">
        <f t="shared" si="160"/>
        <v>0</v>
      </c>
      <c r="W136" s="281">
        <f t="shared" si="160"/>
        <v>0</v>
      </c>
      <c r="X136" s="281">
        <f t="shared" si="160"/>
        <v>0</v>
      </c>
      <c r="Y136" s="281">
        <f t="shared" si="160"/>
        <v>0</v>
      </c>
      <c r="Z136" s="281">
        <f t="shared" si="160"/>
        <v>0</v>
      </c>
      <c r="AA136" s="281">
        <f t="shared" si="160"/>
        <v>0</v>
      </c>
      <c r="AB136" s="281">
        <f t="shared" si="160"/>
        <v>0</v>
      </c>
      <c r="AC136" s="281">
        <f t="shared" si="160"/>
        <v>0</v>
      </c>
      <c r="AD136" s="281">
        <f t="shared" si="160"/>
        <v>0</v>
      </c>
      <c r="AE136" s="281">
        <f t="shared" si="160"/>
        <v>0</v>
      </c>
      <c r="AF136" s="298"/>
      <c r="AG136" s="254"/>
      <c r="AH136" s="254"/>
      <c r="AI136" s="252"/>
    </row>
    <row r="137" spans="1:37" s="263" customFormat="1" ht="16.2" x14ac:dyDescent="0.3">
      <c r="A137" s="280" t="s">
        <v>30</v>
      </c>
      <c r="B137" s="281">
        <f>B86</f>
        <v>106832.93000000001</v>
      </c>
      <c r="C137" s="281">
        <f t="shared" si="158"/>
        <v>4271.08</v>
      </c>
      <c r="D137" s="281">
        <f>I137+K137</f>
        <v>0</v>
      </c>
      <c r="E137" s="281">
        <f t="shared" si="159"/>
        <v>2351.92</v>
      </c>
      <c r="F137" s="281">
        <f t="shared" si="152"/>
        <v>2.2014934908178589</v>
      </c>
      <c r="G137" s="1106">
        <f t="shared" si="156"/>
        <v>5.154418767192042E-2</v>
      </c>
      <c r="H137" s="281">
        <f t="shared" ref="H137:AE137" si="161">H86+H111</f>
        <v>0</v>
      </c>
      <c r="I137" s="281">
        <f t="shared" si="161"/>
        <v>0</v>
      </c>
      <c r="J137" s="281">
        <f t="shared" si="161"/>
        <v>0</v>
      </c>
      <c r="K137" s="281">
        <f t="shared" si="161"/>
        <v>0</v>
      </c>
      <c r="L137" s="281">
        <f t="shared" si="161"/>
        <v>0</v>
      </c>
      <c r="M137" s="281">
        <f t="shared" si="161"/>
        <v>0</v>
      </c>
      <c r="N137" s="281">
        <f t="shared" si="161"/>
        <v>800</v>
      </c>
      <c r="O137" s="281">
        <f t="shared" si="161"/>
        <v>800</v>
      </c>
      <c r="P137" s="281">
        <f t="shared" si="161"/>
        <v>3471.08</v>
      </c>
      <c r="Q137" s="281">
        <f t="shared" si="161"/>
        <v>0</v>
      </c>
      <c r="R137" s="281">
        <f t="shared" si="161"/>
        <v>0</v>
      </c>
      <c r="S137" s="281">
        <f t="shared" si="161"/>
        <v>1551.92</v>
      </c>
      <c r="T137" s="281">
        <f t="shared" si="161"/>
        <v>0</v>
      </c>
      <c r="U137" s="281">
        <f t="shared" si="161"/>
        <v>882.81</v>
      </c>
      <c r="V137" s="281">
        <f t="shared" si="161"/>
        <v>0</v>
      </c>
      <c r="W137" s="281">
        <f t="shared" si="161"/>
        <v>0</v>
      </c>
      <c r="X137" s="281">
        <f t="shared" si="161"/>
        <v>0</v>
      </c>
      <c r="Y137" s="281">
        <f t="shared" si="161"/>
        <v>1036.3499999999999</v>
      </c>
      <c r="Z137" s="281">
        <f t="shared" si="161"/>
        <v>0</v>
      </c>
      <c r="AA137" s="281">
        <f t="shared" si="161"/>
        <v>0</v>
      </c>
      <c r="AB137" s="281">
        <f t="shared" si="161"/>
        <v>0</v>
      </c>
      <c r="AC137" s="281">
        <f t="shared" si="161"/>
        <v>0</v>
      </c>
      <c r="AD137" s="281">
        <f t="shared" si="161"/>
        <v>102561.85</v>
      </c>
      <c r="AE137" s="281">
        <f t="shared" si="161"/>
        <v>0</v>
      </c>
      <c r="AF137" s="298"/>
      <c r="AG137" s="254"/>
      <c r="AH137" s="254"/>
      <c r="AI137" s="252"/>
    </row>
    <row r="138" spans="1:37" s="263" customFormat="1" x14ac:dyDescent="0.3">
      <c r="A138" s="254"/>
      <c r="B138" s="254"/>
      <c r="C138" s="254"/>
      <c r="D138" s="254"/>
      <c r="E138" s="254"/>
      <c r="F138" s="254"/>
      <c r="G138" s="254"/>
      <c r="H138" s="254"/>
      <c r="I138" s="254"/>
      <c r="J138" s="252"/>
      <c r="K138" s="252"/>
      <c r="L138" s="102"/>
      <c r="M138" s="102"/>
      <c r="N138" s="102"/>
      <c r="O138" s="102"/>
      <c r="P138" s="102"/>
      <c r="Q138" s="102"/>
      <c r="R138" s="102"/>
      <c r="S138" s="102"/>
      <c r="T138" s="102"/>
      <c r="U138" s="102"/>
      <c r="V138" s="102"/>
      <c r="W138" s="102"/>
      <c r="X138" s="102"/>
      <c r="Y138" s="102"/>
      <c r="Z138" s="102"/>
      <c r="AA138" s="102"/>
      <c r="AB138" s="102"/>
      <c r="AC138" s="102"/>
      <c r="AD138" s="102"/>
      <c r="AE138" s="102"/>
      <c r="AF138" s="254"/>
      <c r="AG138" s="254"/>
      <c r="AH138" s="254"/>
      <c r="AI138" s="252"/>
    </row>
    <row r="139" spans="1:37" s="263" customFormat="1" x14ac:dyDescent="0.3">
      <c r="A139" s="60"/>
      <c r="B139" s="254"/>
      <c r="C139" s="254"/>
      <c r="D139" s="254"/>
      <c r="E139" s="254"/>
      <c r="F139" s="254"/>
      <c r="G139" s="254"/>
      <c r="H139" s="254"/>
      <c r="I139" s="254"/>
      <c r="J139" s="252"/>
      <c r="K139" s="252"/>
      <c r="L139" s="102"/>
      <c r="M139" s="102"/>
      <c r="N139" s="102"/>
      <c r="O139" s="102"/>
      <c r="P139" s="102"/>
      <c r="Q139" s="102"/>
      <c r="R139" s="102"/>
      <c r="S139" s="102"/>
      <c r="T139" s="102"/>
      <c r="U139" s="102"/>
      <c r="V139" s="102"/>
      <c r="W139" s="102"/>
      <c r="X139" s="102"/>
      <c r="Y139" s="102"/>
      <c r="Z139" s="102"/>
      <c r="AA139" s="102"/>
      <c r="AB139" s="102"/>
      <c r="AC139" s="102"/>
      <c r="AD139" s="102"/>
      <c r="AE139" s="102"/>
      <c r="AF139" s="254"/>
      <c r="AG139" s="254"/>
      <c r="AH139" s="254"/>
      <c r="AI139" s="252"/>
    </row>
    <row r="140" spans="1:37" s="263" customFormat="1" x14ac:dyDescent="0.3">
      <c r="A140" s="1664" t="s">
        <v>246</v>
      </c>
      <c r="B140" s="1664"/>
      <c r="C140" s="1664"/>
      <c r="D140" s="1664"/>
      <c r="E140" s="1664"/>
      <c r="F140" s="1664"/>
      <c r="G140" s="1664"/>
      <c r="H140" s="1664"/>
      <c r="I140" s="1664"/>
      <c r="J140" s="1664"/>
      <c r="K140" s="1664"/>
      <c r="L140" s="1664"/>
      <c r="M140" s="1664"/>
      <c r="N140" s="1664"/>
      <c r="O140" s="1664"/>
      <c r="P140" s="1664"/>
      <c r="Q140" s="1664"/>
      <c r="R140" s="1664"/>
      <c r="S140" s="1664"/>
      <c r="T140" s="1664"/>
      <c r="U140" s="1664"/>
      <c r="V140" s="1664"/>
      <c r="W140" s="1664"/>
      <c r="X140" s="1664"/>
      <c r="Y140" s="1664"/>
      <c r="Z140" s="1664"/>
      <c r="AA140" s="1664"/>
      <c r="AB140" s="1664"/>
      <c r="AC140" s="1664"/>
      <c r="AD140" s="1664"/>
      <c r="AE140" s="1098"/>
      <c r="AF140" s="254"/>
      <c r="AG140" s="254"/>
      <c r="AH140" s="254"/>
      <c r="AI140" s="252"/>
    </row>
    <row r="141" spans="1:37" s="263" customFormat="1" x14ac:dyDescent="0.3">
      <c r="A141" s="239" t="s">
        <v>247</v>
      </c>
      <c r="B141" s="254"/>
      <c r="C141" s="254"/>
      <c r="D141" s="254"/>
      <c r="E141" s="254"/>
      <c r="F141" s="254"/>
      <c r="G141" s="254"/>
      <c r="H141" s="254"/>
      <c r="I141" s="254"/>
      <c r="J141" s="252"/>
      <c r="K141" s="252"/>
      <c r="AF141" s="254"/>
      <c r="AG141" s="254"/>
      <c r="AH141" s="254"/>
      <c r="AI141" s="252"/>
    </row>
    <row r="142" spans="1:37" s="263" customFormat="1" x14ac:dyDescent="0.3">
      <c r="A142" s="239"/>
      <c r="B142" s="254"/>
      <c r="C142" s="254"/>
      <c r="D142" s="254"/>
      <c r="E142" s="254"/>
      <c r="F142" s="254"/>
      <c r="G142" s="254"/>
      <c r="H142" s="254"/>
      <c r="I142" s="254"/>
      <c r="J142" s="252"/>
      <c r="K142" s="252"/>
      <c r="L142" s="102"/>
      <c r="M142" s="102"/>
      <c r="N142" s="102"/>
      <c r="O142" s="102"/>
      <c r="P142" s="102"/>
      <c r="Q142" s="102"/>
      <c r="R142" s="102"/>
      <c r="S142" s="102"/>
      <c r="T142" s="102"/>
      <c r="U142" s="102"/>
      <c r="V142" s="102"/>
      <c r="W142" s="102"/>
      <c r="X142" s="102"/>
      <c r="Y142" s="102"/>
      <c r="Z142" s="102"/>
      <c r="AA142" s="102"/>
      <c r="AB142" s="102"/>
      <c r="AC142" s="102"/>
      <c r="AD142" s="102"/>
      <c r="AE142" s="102"/>
      <c r="AF142" s="254"/>
      <c r="AG142" s="254"/>
      <c r="AH142" s="254"/>
      <c r="AI142" s="252"/>
    </row>
    <row r="143" spans="1:37" s="263" customFormat="1" ht="24" customHeight="1" x14ac:dyDescent="0.3">
      <c r="A143" s="239" t="s">
        <v>248</v>
      </c>
      <c r="B143" s="254"/>
      <c r="C143" s="254"/>
      <c r="D143" s="254"/>
      <c r="E143" s="254"/>
      <c r="F143" s="254"/>
      <c r="G143" s="254"/>
      <c r="H143" s="254"/>
      <c r="I143" s="254"/>
      <c r="J143" s="252"/>
      <c r="K143" s="252"/>
      <c r="L143" s="238"/>
      <c r="M143" s="238"/>
      <c r="N143" s="238"/>
      <c r="O143" s="238"/>
      <c r="P143" s="238"/>
      <c r="Q143" s="238"/>
      <c r="R143" s="238"/>
      <c r="S143" s="238"/>
      <c r="T143" s="238"/>
      <c r="U143" s="238"/>
      <c r="V143" s="238"/>
      <c r="W143" s="238"/>
      <c r="X143" s="238"/>
      <c r="Y143" s="238"/>
      <c r="Z143" s="238"/>
      <c r="AA143" s="238"/>
      <c r="AB143" s="238"/>
      <c r="AC143" s="238"/>
      <c r="AD143" s="238"/>
      <c r="AE143" s="238"/>
      <c r="AF143" s="254"/>
      <c r="AG143" s="254"/>
      <c r="AH143" s="254"/>
      <c r="AI143" s="252"/>
    </row>
    <row r="144" spans="1:37" s="100" customFormat="1" x14ac:dyDescent="0.3">
      <c r="A144" s="60"/>
      <c r="B144" s="254"/>
      <c r="C144" s="254"/>
      <c r="D144" s="254"/>
      <c r="E144" s="254"/>
      <c r="F144" s="254"/>
      <c r="G144" s="254"/>
      <c r="H144" s="254"/>
      <c r="I144" s="254"/>
      <c r="J144" s="252"/>
      <c r="K144" s="252"/>
      <c r="L144" s="238"/>
      <c r="M144" s="238"/>
      <c r="N144" s="238"/>
      <c r="O144" s="238"/>
      <c r="P144" s="238"/>
      <c r="Q144" s="238"/>
      <c r="R144" s="238"/>
      <c r="S144" s="238"/>
      <c r="T144" s="238"/>
      <c r="U144" s="238"/>
      <c r="V144" s="238"/>
      <c r="W144" s="238"/>
      <c r="X144" s="238"/>
      <c r="Y144" s="238"/>
      <c r="Z144" s="238"/>
      <c r="AA144" s="238"/>
      <c r="AB144" s="238"/>
      <c r="AC144" s="238"/>
      <c r="AD144" s="238"/>
      <c r="AE144" s="238"/>
      <c r="AF144" s="267"/>
      <c r="AG144" s="267"/>
      <c r="AH144" s="267"/>
      <c r="AI144" s="268"/>
    </row>
    <row r="145" spans="1:35" s="102" customFormat="1" x14ac:dyDescent="0.3">
      <c r="A145" s="60"/>
      <c r="B145" s="254"/>
      <c r="C145" s="254"/>
      <c r="D145" s="254"/>
      <c r="E145" s="254"/>
      <c r="F145" s="254"/>
      <c r="G145" s="254"/>
      <c r="H145" s="254"/>
      <c r="I145" s="254"/>
      <c r="J145" s="252"/>
      <c r="K145" s="252"/>
      <c r="AF145" s="254"/>
      <c r="AG145" s="254"/>
      <c r="AH145" s="254"/>
      <c r="AI145" s="252"/>
    </row>
    <row r="146" spans="1:35" s="102" customFormat="1" x14ac:dyDescent="0.3">
      <c r="A146" s="254"/>
      <c r="B146" s="254"/>
      <c r="C146" s="254"/>
      <c r="D146" s="254"/>
      <c r="E146" s="254"/>
      <c r="F146" s="254"/>
      <c r="G146" s="254"/>
      <c r="H146" s="254"/>
      <c r="I146" s="254"/>
      <c r="J146" s="252"/>
      <c r="K146" s="252"/>
      <c r="AF146" s="254"/>
      <c r="AG146" s="254"/>
      <c r="AH146" s="254"/>
      <c r="AI146" s="252"/>
    </row>
    <row r="147" spans="1:35" s="102" customFormat="1" x14ac:dyDescent="0.3">
      <c r="A147" s="254"/>
      <c r="B147" s="254"/>
      <c r="C147" s="254"/>
      <c r="D147" s="254"/>
      <c r="E147" s="254"/>
      <c r="F147" s="254"/>
      <c r="G147" s="254"/>
      <c r="H147" s="254"/>
      <c r="I147" s="254"/>
      <c r="J147" s="252"/>
      <c r="K147" s="252"/>
      <c r="L147" s="238"/>
      <c r="M147" s="238"/>
      <c r="N147" s="238"/>
      <c r="O147" s="238"/>
      <c r="P147" s="238"/>
      <c r="Q147" s="238"/>
      <c r="R147" s="238"/>
      <c r="S147" s="238"/>
      <c r="T147" s="238"/>
      <c r="U147" s="238"/>
      <c r="V147" s="238"/>
      <c r="W147" s="238"/>
      <c r="X147" s="238"/>
      <c r="Y147" s="238"/>
      <c r="Z147" s="238"/>
      <c r="AA147" s="238"/>
      <c r="AB147" s="238"/>
      <c r="AC147" s="238"/>
      <c r="AD147" s="238"/>
      <c r="AE147" s="238"/>
      <c r="AF147" s="254"/>
      <c r="AG147" s="254"/>
      <c r="AH147" s="254"/>
      <c r="AI147" s="252"/>
    </row>
    <row r="148" spans="1:35" s="102" customFormat="1" x14ac:dyDescent="0.3">
      <c r="A148" s="239"/>
      <c r="B148" s="239"/>
      <c r="C148" s="239"/>
      <c r="D148" s="239"/>
      <c r="E148" s="239"/>
      <c r="F148" s="239"/>
      <c r="G148" s="239"/>
      <c r="H148" s="239"/>
      <c r="I148" s="239"/>
      <c r="J148" s="240"/>
      <c r="K148" s="240"/>
      <c r="L148" s="238"/>
      <c r="M148" s="238"/>
      <c r="N148" s="238"/>
      <c r="O148" s="238"/>
      <c r="P148" s="238"/>
      <c r="Q148" s="238"/>
      <c r="R148" s="238"/>
      <c r="S148" s="238"/>
      <c r="T148" s="238"/>
      <c r="U148" s="238"/>
      <c r="V148" s="238"/>
      <c r="W148" s="238"/>
      <c r="X148" s="238"/>
      <c r="Y148" s="238"/>
      <c r="Z148" s="238"/>
      <c r="AA148" s="238"/>
      <c r="AB148" s="238"/>
      <c r="AC148" s="238"/>
      <c r="AD148" s="238"/>
      <c r="AE148" s="238"/>
      <c r="AF148" s="254"/>
      <c r="AG148" s="254"/>
      <c r="AH148" s="254"/>
      <c r="AI148" s="252"/>
    </row>
    <row r="149" spans="1:35" s="263" customFormat="1" x14ac:dyDescent="0.3">
      <c r="A149" s="239"/>
      <c r="B149" s="239"/>
      <c r="C149" s="239"/>
      <c r="D149" s="239"/>
      <c r="E149" s="239"/>
      <c r="F149" s="239"/>
      <c r="G149" s="239"/>
      <c r="H149" s="239"/>
      <c r="I149" s="239"/>
      <c r="J149" s="240"/>
      <c r="K149" s="240"/>
      <c r="L149" s="238"/>
      <c r="M149" s="238"/>
      <c r="N149" s="238"/>
      <c r="O149" s="238"/>
      <c r="P149" s="238"/>
      <c r="Q149" s="238"/>
      <c r="R149" s="238"/>
      <c r="S149" s="238"/>
      <c r="T149" s="238"/>
      <c r="U149" s="238"/>
      <c r="V149" s="238"/>
      <c r="W149" s="238"/>
      <c r="X149" s="238"/>
      <c r="Y149" s="238"/>
      <c r="Z149" s="238"/>
      <c r="AA149" s="238"/>
      <c r="AB149" s="238"/>
      <c r="AC149" s="238"/>
      <c r="AD149" s="238"/>
      <c r="AE149" s="238"/>
      <c r="AF149" s="254"/>
      <c r="AG149" s="254"/>
      <c r="AH149" s="254"/>
      <c r="AI149" s="252"/>
    </row>
    <row r="150" spans="1:35" s="263" customFormat="1" ht="58.5" customHeight="1" x14ac:dyDescent="0.3">
      <c r="A150" s="239"/>
      <c r="B150" s="239"/>
      <c r="C150" s="239"/>
      <c r="D150" s="239"/>
      <c r="E150" s="239"/>
      <c r="F150" s="239"/>
      <c r="G150" s="239"/>
      <c r="H150" s="239"/>
      <c r="I150" s="239"/>
      <c r="J150" s="240"/>
      <c r="K150" s="240"/>
      <c r="L150" s="238"/>
      <c r="M150" s="238"/>
      <c r="N150" s="238"/>
      <c r="O150" s="238"/>
      <c r="P150" s="238"/>
      <c r="Q150" s="238"/>
      <c r="R150" s="238"/>
      <c r="S150" s="238"/>
      <c r="T150" s="238"/>
      <c r="U150" s="238"/>
      <c r="V150" s="238"/>
      <c r="W150" s="238"/>
      <c r="X150" s="238"/>
      <c r="Y150" s="238"/>
      <c r="Z150" s="238"/>
      <c r="AA150" s="238"/>
      <c r="AB150" s="238"/>
      <c r="AC150" s="238"/>
      <c r="AD150" s="238"/>
      <c r="AE150" s="238"/>
      <c r="AF150" s="254"/>
      <c r="AG150" s="254"/>
      <c r="AH150" s="254"/>
      <c r="AI150" s="252"/>
    </row>
    <row r="151" spans="1:35" s="102" customFormat="1" ht="28.2" customHeight="1" x14ac:dyDescent="0.3">
      <c r="A151" s="239"/>
      <c r="B151" s="239"/>
      <c r="C151" s="239"/>
      <c r="D151" s="239"/>
      <c r="E151" s="239"/>
      <c r="F151" s="239"/>
      <c r="G151" s="239"/>
      <c r="H151" s="239"/>
      <c r="I151" s="239"/>
      <c r="J151" s="240"/>
      <c r="K151" s="240"/>
      <c r="L151" s="238"/>
      <c r="M151" s="238"/>
      <c r="N151" s="238"/>
      <c r="O151" s="238"/>
      <c r="P151" s="238"/>
      <c r="Q151" s="238"/>
      <c r="R151" s="238"/>
      <c r="S151" s="238"/>
      <c r="T151" s="238"/>
      <c r="U151" s="238"/>
      <c r="V151" s="238"/>
      <c r="W151" s="238"/>
      <c r="X151" s="238"/>
      <c r="Y151" s="238"/>
      <c r="Z151" s="238"/>
      <c r="AA151" s="238"/>
      <c r="AB151" s="238"/>
      <c r="AC151" s="238"/>
      <c r="AD151" s="238"/>
      <c r="AE151" s="238"/>
      <c r="AF151" s="254"/>
      <c r="AG151" s="254"/>
      <c r="AH151" s="254"/>
      <c r="AI151" s="252"/>
    </row>
    <row r="152" spans="1:35" s="102" customFormat="1" ht="28.2" customHeight="1" x14ac:dyDescent="0.3">
      <c r="A152" s="239"/>
      <c r="B152" s="239"/>
      <c r="C152" s="239"/>
      <c r="D152" s="239"/>
      <c r="E152" s="239"/>
      <c r="F152" s="239"/>
      <c r="G152" s="239"/>
      <c r="H152" s="239"/>
      <c r="I152" s="239"/>
      <c r="J152" s="240"/>
      <c r="K152" s="240"/>
      <c r="L152" s="238"/>
      <c r="M152" s="238"/>
      <c r="N152" s="238"/>
      <c r="O152" s="238"/>
      <c r="P152" s="238"/>
      <c r="Q152" s="238"/>
      <c r="R152" s="238"/>
      <c r="S152" s="238"/>
      <c r="T152" s="238"/>
      <c r="U152" s="238"/>
      <c r="V152" s="238"/>
      <c r="W152" s="238"/>
      <c r="X152" s="238"/>
      <c r="Y152" s="238"/>
      <c r="Z152" s="238"/>
      <c r="AA152" s="238"/>
      <c r="AB152" s="238"/>
      <c r="AC152" s="238"/>
      <c r="AD152" s="238"/>
      <c r="AE152" s="238"/>
      <c r="AF152" s="254"/>
      <c r="AG152" s="254"/>
      <c r="AH152" s="254"/>
      <c r="AI152" s="252"/>
    </row>
    <row r="153" spans="1:35" s="102" customFormat="1" ht="36" customHeight="1" x14ac:dyDescent="0.3">
      <c r="A153" s="239"/>
      <c r="B153" s="239"/>
      <c r="C153" s="239"/>
      <c r="D153" s="239"/>
      <c r="E153" s="239"/>
      <c r="F153" s="239"/>
      <c r="G153" s="239"/>
      <c r="H153" s="239"/>
      <c r="I153" s="239"/>
      <c r="J153" s="240"/>
      <c r="K153" s="240"/>
      <c r="L153" s="238"/>
      <c r="M153" s="238"/>
      <c r="N153" s="238"/>
      <c r="O153" s="238"/>
      <c r="P153" s="238"/>
      <c r="Q153" s="238"/>
      <c r="R153" s="238"/>
      <c r="S153" s="238"/>
      <c r="T153" s="238"/>
      <c r="U153" s="238"/>
      <c r="V153" s="238"/>
      <c r="W153" s="238"/>
      <c r="X153" s="238"/>
      <c r="Y153" s="238"/>
      <c r="Z153" s="238"/>
      <c r="AA153" s="238"/>
      <c r="AB153" s="238"/>
      <c r="AC153" s="238"/>
      <c r="AD153" s="238"/>
      <c r="AE153" s="238"/>
      <c r="AF153" s="254"/>
      <c r="AG153" s="254"/>
      <c r="AH153" s="254"/>
      <c r="AI153" s="252"/>
    </row>
    <row r="154" spans="1:35" s="102" customFormat="1" x14ac:dyDescent="0.3">
      <c r="A154" s="239"/>
      <c r="B154" s="239"/>
      <c r="C154" s="239"/>
      <c r="D154" s="239"/>
      <c r="E154" s="239"/>
      <c r="F154" s="239"/>
      <c r="G154" s="239"/>
      <c r="H154" s="239"/>
      <c r="I154" s="239"/>
      <c r="J154" s="240"/>
      <c r="K154" s="240"/>
      <c r="L154" s="238"/>
      <c r="M154" s="238"/>
      <c r="N154" s="238"/>
      <c r="O154" s="238"/>
      <c r="P154" s="238"/>
      <c r="Q154" s="238"/>
      <c r="R154" s="238"/>
      <c r="S154" s="238"/>
      <c r="T154" s="238"/>
      <c r="U154" s="238"/>
      <c r="V154" s="238"/>
      <c r="W154" s="238"/>
      <c r="X154" s="238"/>
      <c r="Y154" s="238"/>
      <c r="Z154" s="238"/>
      <c r="AA154" s="238"/>
      <c r="AB154" s="238"/>
      <c r="AC154" s="238"/>
      <c r="AD154" s="238"/>
      <c r="AE154" s="238"/>
      <c r="AF154" s="254"/>
      <c r="AG154" s="254"/>
      <c r="AH154" s="254"/>
      <c r="AI154" s="252"/>
    </row>
    <row r="155" spans="1:35" s="102" customFormat="1" x14ac:dyDescent="0.3">
      <c r="A155" s="239"/>
      <c r="B155" s="239"/>
      <c r="C155" s="239"/>
      <c r="D155" s="239"/>
      <c r="E155" s="239"/>
      <c r="F155" s="239"/>
      <c r="G155" s="239"/>
      <c r="H155" s="239"/>
      <c r="I155" s="239"/>
      <c r="J155" s="240"/>
      <c r="K155" s="240"/>
      <c r="L155" s="238"/>
      <c r="M155" s="238"/>
      <c r="N155" s="238"/>
      <c r="O155" s="238"/>
      <c r="P155" s="238"/>
      <c r="Q155" s="238"/>
      <c r="R155" s="238"/>
      <c r="S155" s="238"/>
      <c r="T155" s="238"/>
      <c r="U155" s="238"/>
      <c r="V155" s="238"/>
      <c r="W155" s="238"/>
      <c r="X155" s="238"/>
      <c r="Y155" s="238"/>
      <c r="Z155" s="238"/>
      <c r="AA155" s="238"/>
      <c r="AB155" s="238"/>
      <c r="AC155" s="238"/>
      <c r="AD155" s="238"/>
      <c r="AE155" s="238"/>
      <c r="AF155" s="254"/>
      <c r="AG155" s="254"/>
      <c r="AH155" s="254"/>
      <c r="AI155" s="252"/>
    </row>
    <row r="156" spans="1:35" s="102" customFormat="1" ht="16.2" x14ac:dyDescent="0.3">
      <c r="A156" s="282"/>
      <c r="B156" s="283"/>
      <c r="C156" s="283"/>
      <c r="D156" s="283"/>
      <c r="E156" s="283"/>
      <c r="F156" s="283"/>
      <c r="G156" s="283"/>
      <c r="H156" s="283"/>
      <c r="I156" s="283"/>
      <c r="J156" s="283"/>
      <c r="K156" s="283"/>
      <c r="L156" s="284"/>
      <c r="M156" s="284"/>
      <c r="N156" s="285"/>
      <c r="O156" s="285"/>
      <c r="P156" s="286"/>
      <c r="Q156" s="286"/>
      <c r="R156" s="286"/>
      <c r="S156" s="286"/>
      <c r="T156" s="153"/>
      <c r="U156" s="153"/>
      <c r="V156" s="153"/>
      <c r="W156" s="153"/>
      <c r="X156" s="153"/>
      <c r="Y156" s="153"/>
      <c r="Z156" s="153"/>
      <c r="AA156" s="153"/>
      <c r="AB156" s="153"/>
      <c r="AC156" s="153"/>
      <c r="AD156" s="153"/>
      <c r="AE156" s="153"/>
      <c r="AF156" s="254"/>
      <c r="AG156" s="254"/>
      <c r="AH156" s="254"/>
      <c r="AI156" s="252"/>
    </row>
    <row r="157" spans="1:35" s="102" customFormat="1" ht="16.2" x14ac:dyDescent="0.3">
      <c r="A157" s="282"/>
      <c r="B157" s="283"/>
      <c r="C157" s="283"/>
      <c r="D157" s="283"/>
      <c r="E157" s="283"/>
      <c r="F157" s="283"/>
      <c r="G157" s="283"/>
      <c r="H157" s="283"/>
      <c r="I157" s="283"/>
      <c r="J157" s="283"/>
      <c r="K157" s="283"/>
      <c r="L157" s="243"/>
      <c r="M157" s="243"/>
      <c r="N157" s="285"/>
      <c r="O157" s="285"/>
      <c r="P157" s="286"/>
      <c r="Q157" s="286"/>
      <c r="R157" s="286"/>
      <c r="S157" s="286"/>
      <c r="T157" s="153"/>
      <c r="U157" s="153"/>
      <c r="V157" s="153"/>
      <c r="W157" s="153"/>
      <c r="X157" s="153"/>
      <c r="Y157" s="153"/>
      <c r="Z157" s="153"/>
      <c r="AA157" s="153"/>
      <c r="AB157" s="153"/>
      <c r="AC157" s="153"/>
      <c r="AD157" s="153"/>
      <c r="AE157" s="153"/>
      <c r="AF157" s="254"/>
      <c r="AG157" s="254"/>
      <c r="AH157" s="254"/>
      <c r="AI157" s="252"/>
    </row>
    <row r="158" spans="1:35" s="102" customFormat="1" ht="16.2" x14ac:dyDescent="0.3">
      <c r="A158" s="287"/>
      <c r="B158" s="288"/>
      <c r="C158" s="288"/>
      <c r="D158" s="288"/>
      <c r="E158" s="288"/>
      <c r="F158" s="288"/>
      <c r="G158" s="288"/>
      <c r="H158" s="243"/>
      <c r="I158" s="243"/>
      <c r="J158" s="243"/>
      <c r="K158" s="243"/>
      <c r="L158" s="243"/>
      <c r="M158" s="243"/>
      <c r="N158" s="286"/>
      <c r="O158" s="286"/>
      <c r="P158" s="286"/>
      <c r="Q158" s="286"/>
      <c r="R158" s="286"/>
      <c r="S158" s="286"/>
      <c r="T158" s="153"/>
      <c r="U158" s="153"/>
      <c r="V158" s="153"/>
      <c r="W158" s="153"/>
      <c r="X158" s="153"/>
      <c r="Y158" s="153"/>
      <c r="Z158" s="153"/>
      <c r="AA158" s="153"/>
      <c r="AB158" s="153"/>
      <c r="AC158" s="153"/>
      <c r="AD158" s="153"/>
      <c r="AE158" s="153"/>
      <c r="AF158" s="254"/>
      <c r="AG158" s="254"/>
      <c r="AH158" s="254"/>
      <c r="AI158" s="252"/>
    </row>
    <row r="159" spans="1:35" s="102" customFormat="1" ht="16.2" x14ac:dyDescent="0.3">
      <c r="A159" s="59"/>
      <c r="B159" s="1665"/>
      <c r="C159" s="1665"/>
      <c r="D159" s="1665"/>
      <c r="E159" s="1665"/>
      <c r="F159" s="1665"/>
      <c r="G159" s="1665"/>
      <c r="H159" s="1665"/>
      <c r="I159" s="1665"/>
      <c r="J159" s="1665"/>
      <c r="K159" s="1665"/>
      <c r="L159" s="1665"/>
      <c r="M159" s="292"/>
      <c r="N159" s="289"/>
      <c r="O159" s="289"/>
      <c r="P159" s="289"/>
      <c r="Q159" s="289"/>
      <c r="R159" s="243"/>
      <c r="S159" s="243"/>
      <c r="T159" s="238"/>
      <c r="U159" s="238"/>
      <c r="V159" s="238"/>
      <c r="W159" s="238"/>
      <c r="X159" s="238"/>
      <c r="Y159" s="238"/>
      <c r="Z159" s="238"/>
      <c r="AA159" s="238"/>
      <c r="AB159" s="238"/>
      <c r="AC159" s="238"/>
      <c r="AD159" s="238"/>
      <c r="AE159" s="238"/>
      <c r="AF159" s="254"/>
      <c r="AG159" s="254"/>
      <c r="AH159" s="254"/>
      <c r="AI159" s="252"/>
    </row>
    <row r="160" spans="1:35" s="102" customFormat="1" x14ac:dyDescent="0.3">
      <c r="A160" s="60"/>
      <c r="B160" s="290"/>
      <c r="C160" s="290"/>
      <c r="D160" s="290"/>
      <c r="E160" s="290"/>
      <c r="F160" s="290"/>
      <c r="G160" s="290"/>
      <c r="H160" s="238"/>
      <c r="I160" s="238"/>
      <c r="J160" s="238"/>
      <c r="K160" s="238"/>
      <c r="L160" s="238"/>
      <c r="M160" s="238"/>
      <c r="N160" s="153"/>
      <c r="O160" s="153"/>
      <c r="P160" s="153"/>
      <c r="Q160" s="153"/>
      <c r="R160" s="153"/>
      <c r="S160" s="153"/>
      <c r="T160" s="238"/>
      <c r="U160" s="238"/>
      <c r="V160" s="238"/>
      <c r="W160" s="238"/>
      <c r="X160" s="238"/>
      <c r="Y160" s="238"/>
      <c r="Z160" s="238"/>
      <c r="AA160" s="238"/>
      <c r="AB160" s="238"/>
      <c r="AC160" s="238"/>
      <c r="AD160" s="238"/>
      <c r="AE160" s="238"/>
      <c r="AF160" s="254"/>
      <c r="AG160" s="254"/>
      <c r="AH160" s="254"/>
      <c r="AI160" s="252"/>
    </row>
    <row r="161" spans="1:35" s="102" customFormat="1" x14ac:dyDescent="0.3">
      <c r="A161" s="60"/>
      <c r="B161" s="237"/>
      <c r="C161" s="237"/>
      <c r="D161" s="237"/>
      <c r="E161" s="237"/>
      <c r="F161" s="237"/>
      <c r="G161" s="237"/>
      <c r="H161" s="238"/>
      <c r="I161" s="238"/>
      <c r="J161" s="238"/>
      <c r="K161" s="238"/>
      <c r="L161" s="238"/>
      <c r="M161" s="238"/>
      <c r="N161" s="153"/>
      <c r="O161" s="153"/>
      <c r="P161" s="153"/>
      <c r="Q161" s="153"/>
      <c r="R161" s="153"/>
      <c r="S161" s="153"/>
      <c r="T161" s="238"/>
      <c r="U161" s="238"/>
      <c r="V161" s="238"/>
      <c r="W161" s="238"/>
      <c r="X161" s="238"/>
      <c r="Y161" s="238"/>
      <c r="Z161" s="238"/>
      <c r="AA161" s="238"/>
      <c r="AB161" s="238"/>
      <c r="AC161" s="238"/>
      <c r="AD161" s="238"/>
      <c r="AE161" s="238"/>
      <c r="AF161" s="254"/>
      <c r="AG161" s="254"/>
      <c r="AH161" s="254"/>
      <c r="AI161" s="252"/>
    </row>
    <row r="162" spans="1:35" s="102" customFormat="1" x14ac:dyDescent="0.3">
      <c r="A162" s="60"/>
      <c r="B162" s="237"/>
      <c r="C162" s="237"/>
      <c r="D162" s="237"/>
      <c r="E162" s="237"/>
      <c r="F162" s="237"/>
      <c r="G162" s="237"/>
      <c r="H162" s="238"/>
      <c r="I162" s="238"/>
      <c r="J162" s="238"/>
      <c r="K162" s="238"/>
      <c r="L162" s="238"/>
      <c r="M162" s="238"/>
      <c r="N162" s="153"/>
      <c r="O162" s="153"/>
      <c r="P162" s="153"/>
      <c r="Q162" s="153"/>
      <c r="R162" s="153"/>
      <c r="S162" s="153"/>
      <c r="T162" s="238"/>
      <c r="U162" s="238"/>
      <c r="V162" s="238"/>
      <c r="W162" s="238"/>
      <c r="X162" s="238"/>
      <c r="Y162" s="238"/>
      <c r="Z162" s="238"/>
      <c r="AA162" s="238"/>
      <c r="AB162" s="238"/>
      <c r="AC162" s="238"/>
      <c r="AD162" s="238"/>
      <c r="AE162" s="238"/>
      <c r="AF162" s="254"/>
      <c r="AG162" s="254"/>
      <c r="AH162" s="254"/>
      <c r="AI162" s="252"/>
    </row>
    <row r="163" spans="1:35" s="102" customFormat="1" x14ac:dyDescent="0.3">
      <c r="A163" s="60"/>
      <c r="B163" s="237"/>
      <c r="C163" s="237"/>
      <c r="D163" s="237"/>
      <c r="E163" s="237"/>
      <c r="F163" s="237"/>
      <c r="G163" s="237"/>
      <c r="H163" s="238"/>
      <c r="I163" s="238"/>
      <c r="J163" s="238"/>
      <c r="K163" s="238"/>
      <c r="L163" s="238"/>
      <c r="M163" s="238"/>
      <c r="N163" s="153"/>
      <c r="O163" s="153"/>
      <c r="P163" s="153"/>
      <c r="Q163" s="153"/>
      <c r="R163" s="153"/>
      <c r="S163" s="153"/>
      <c r="T163" s="238"/>
      <c r="U163" s="238"/>
      <c r="V163" s="238"/>
      <c r="W163" s="238"/>
      <c r="X163" s="238"/>
      <c r="Y163" s="238"/>
      <c r="Z163" s="238"/>
      <c r="AA163" s="238"/>
      <c r="AB163" s="238"/>
      <c r="AC163" s="238"/>
      <c r="AD163" s="238"/>
      <c r="AE163" s="238"/>
      <c r="AF163" s="254"/>
      <c r="AG163" s="254"/>
      <c r="AH163" s="254"/>
      <c r="AI163" s="252"/>
    </row>
    <row r="164" spans="1:35" s="102" customFormat="1" x14ac:dyDescent="0.3">
      <c r="A164" s="60"/>
      <c r="B164" s="237"/>
      <c r="C164" s="237"/>
      <c r="D164" s="237"/>
      <c r="E164" s="237"/>
      <c r="F164" s="237"/>
      <c r="G164" s="237"/>
      <c r="H164" s="238"/>
      <c r="I164" s="238"/>
      <c r="J164" s="238"/>
      <c r="K164" s="238"/>
      <c r="L164" s="238"/>
      <c r="M164" s="238"/>
      <c r="N164" s="153"/>
      <c r="O164" s="153"/>
      <c r="P164" s="153"/>
      <c r="Q164" s="153"/>
      <c r="R164" s="153"/>
      <c r="S164" s="153"/>
      <c r="T164" s="238"/>
      <c r="U164" s="238"/>
      <c r="V164" s="238"/>
      <c r="W164" s="238"/>
      <c r="X164" s="238"/>
      <c r="Y164" s="238"/>
      <c r="Z164" s="238"/>
      <c r="AA164" s="238"/>
      <c r="AB164" s="238"/>
      <c r="AC164" s="238"/>
      <c r="AD164" s="238"/>
      <c r="AE164" s="238"/>
      <c r="AF164" s="254"/>
      <c r="AG164" s="254"/>
      <c r="AH164" s="254"/>
      <c r="AI164" s="252"/>
    </row>
    <row r="165" spans="1:35" s="102" customFormat="1" ht="24.75" customHeight="1" x14ac:dyDescent="0.3">
      <c r="A165" s="60"/>
      <c r="B165" s="237"/>
      <c r="C165" s="237"/>
      <c r="D165" s="237"/>
      <c r="E165" s="237"/>
      <c r="F165" s="237"/>
      <c r="G165" s="237"/>
      <c r="H165" s="238"/>
      <c r="I165" s="238"/>
      <c r="J165" s="238"/>
      <c r="K165" s="238"/>
      <c r="L165" s="238"/>
      <c r="M165" s="238"/>
      <c r="N165" s="153"/>
      <c r="O165" s="153"/>
      <c r="P165" s="153"/>
      <c r="Q165" s="153"/>
      <c r="R165" s="153"/>
      <c r="S165" s="153"/>
      <c r="T165" s="238"/>
      <c r="U165" s="238"/>
      <c r="V165" s="238"/>
      <c r="W165" s="238"/>
      <c r="X165" s="238"/>
      <c r="Y165" s="238"/>
      <c r="Z165" s="238"/>
      <c r="AA165" s="238"/>
      <c r="AB165" s="238"/>
      <c r="AC165" s="238"/>
      <c r="AD165" s="238"/>
      <c r="AE165" s="238"/>
      <c r="AF165" s="102">
        <v>186323.1</v>
      </c>
    </row>
    <row r="166" spans="1:35" s="102" customFormat="1" x14ac:dyDescent="0.3">
      <c r="A166" s="60"/>
      <c r="B166" s="237"/>
      <c r="C166" s="237"/>
      <c r="D166" s="237"/>
      <c r="E166" s="237"/>
      <c r="F166" s="237"/>
      <c r="G166" s="237"/>
      <c r="H166" s="238"/>
      <c r="I166" s="238"/>
      <c r="J166" s="238"/>
      <c r="K166" s="238"/>
      <c r="L166" s="238"/>
      <c r="M166" s="238"/>
      <c r="N166" s="153"/>
      <c r="O166" s="153"/>
      <c r="P166" s="153"/>
      <c r="Q166" s="153"/>
      <c r="R166" s="153"/>
      <c r="S166" s="153"/>
      <c r="T166" s="238"/>
      <c r="U166" s="238"/>
      <c r="V166" s="238"/>
      <c r="W166" s="238"/>
      <c r="X166" s="238"/>
      <c r="Y166" s="238"/>
      <c r="Z166" s="238"/>
      <c r="AA166" s="238"/>
      <c r="AB166" s="238"/>
      <c r="AC166" s="238"/>
      <c r="AD166" s="238"/>
      <c r="AE166" s="238"/>
    </row>
    <row r="167" spans="1:35" s="102" customFormat="1" x14ac:dyDescent="0.3">
      <c r="A167" s="60"/>
      <c r="B167" s="237"/>
      <c r="C167" s="237"/>
      <c r="D167" s="237"/>
      <c r="E167" s="237"/>
      <c r="F167" s="237"/>
      <c r="G167" s="237"/>
      <c r="H167" s="238"/>
      <c r="I167" s="238"/>
      <c r="J167" s="238"/>
      <c r="K167" s="238"/>
      <c r="L167" s="238"/>
      <c r="M167" s="238"/>
      <c r="N167" s="153"/>
      <c r="O167" s="153"/>
      <c r="P167" s="153"/>
      <c r="Q167" s="153"/>
      <c r="R167" s="153"/>
      <c r="S167" s="153"/>
      <c r="T167" s="238"/>
      <c r="U167" s="238"/>
      <c r="V167" s="238"/>
      <c r="W167" s="238"/>
      <c r="X167" s="238"/>
      <c r="Y167" s="238"/>
      <c r="Z167" s="238"/>
      <c r="AA167" s="238"/>
      <c r="AB167" s="238"/>
      <c r="AC167" s="238"/>
      <c r="AD167" s="238"/>
      <c r="AE167" s="238"/>
    </row>
    <row r="168" spans="1:35" s="263" customFormat="1" x14ac:dyDescent="0.3">
      <c r="A168" s="60"/>
      <c r="B168" s="237"/>
      <c r="C168" s="237"/>
      <c r="D168" s="237"/>
      <c r="E168" s="237"/>
      <c r="F168" s="237"/>
      <c r="G168" s="237"/>
      <c r="H168" s="238"/>
      <c r="I168" s="238"/>
      <c r="J168" s="238"/>
      <c r="K168" s="238"/>
      <c r="L168" s="238"/>
      <c r="M168" s="238"/>
      <c r="N168" s="153"/>
      <c r="O168" s="153"/>
      <c r="P168" s="153"/>
      <c r="Q168" s="153"/>
      <c r="R168" s="153"/>
      <c r="S168" s="153"/>
      <c r="T168" s="238"/>
      <c r="U168" s="238"/>
      <c r="V168" s="238"/>
      <c r="W168" s="238"/>
      <c r="X168" s="238"/>
      <c r="Y168" s="238"/>
      <c r="Z168" s="238"/>
      <c r="AA168" s="238"/>
      <c r="AB168" s="238"/>
      <c r="AC168" s="238"/>
      <c r="AD168" s="238"/>
      <c r="AE168" s="238"/>
    </row>
    <row r="169" spans="1:35" s="102" customFormat="1" x14ac:dyDescent="0.3">
      <c r="A169" s="60"/>
      <c r="B169" s="237"/>
      <c r="C169" s="237"/>
      <c r="D169" s="237"/>
      <c r="E169" s="237"/>
      <c r="F169" s="237"/>
      <c r="G169" s="237"/>
      <c r="H169" s="238"/>
      <c r="I169" s="238"/>
      <c r="J169" s="238"/>
      <c r="K169" s="238"/>
      <c r="L169" s="238"/>
      <c r="M169" s="238"/>
      <c r="N169" s="153"/>
      <c r="O169" s="153"/>
      <c r="P169" s="153"/>
      <c r="Q169" s="153"/>
      <c r="R169" s="153"/>
      <c r="S169" s="153"/>
      <c r="T169" s="238"/>
      <c r="U169" s="238"/>
      <c r="V169" s="238"/>
      <c r="W169" s="238"/>
      <c r="X169" s="238"/>
      <c r="Y169" s="238"/>
      <c r="Z169" s="238"/>
      <c r="AA169" s="238"/>
      <c r="AB169" s="238"/>
      <c r="AC169" s="238"/>
      <c r="AD169" s="238"/>
      <c r="AE169" s="238"/>
    </row>
    <row r="170" spans="1:35" x14ac:dyDescent="0.3">
      <c r="AF170" s="238"/>
      <c r="AG170" s="238"/>
      <c r="AH170" s="238"/>
      <c r="AI170" s="238"/>
    </row>
    <row r="171" spans="1:35" x14ac:dyDescent="0.3">
      <c r="AF171" s="238"/>
      <c r="AG171" s="238"/>
      <c r="AH171" s="238"/>
      <c r="AI171" s="238"/>
    </row>
    <row r="172" spans="1:35" s="102" customFormat="1" ht="26.25" customHeight="1" x14ac:dyDescent="0.3">
      <c r="A172" s="60"/>
      <c r="B172" s="237"/>
      <c r="C172" s="237"/>
      <c r="D172" s="237"/>
      <c r="E172" s="237"/>
      <c r="F172" s="237"/>
      <c r="G172" s="237"/>
      <c r="H172" s="238"/>
      <c r="I172" s="238"/>
      <c r="J172" s="238"/>
      <c r="K172" s="238"/>
      <c r="L172" s="238"/>
      <c r="M172" s="238"/>
      <c r="N172" s="153"/>
      <c r="O172" s="153"/>
      <c r="P172" s="153"/>
      <c r="Q172" s="153"/>
      <c r="R172" s="153"/>
      <c r="S172" s="153"/>
      <c r="T172" s="238"/>
      <c r="U172" s="238"/>
      <c r="V172" s="238"/>
      <c r="W172" s="238"/>
      <c r="X172" s="238"/>
      <c r="Y172" s="238"/>
      <c r="Z172" s="238"/>
      <c r="AA172" s="238"/>
      <c r="AB172" s="238"/>
      <c r="AC172" s="238"/>
      <c r="AD172" s="238"/>
      <c r="AE172" s="238"/>
    </row>
    <row r="173" spans="1:35" s="102" customFormat="1" ht="20.25" customHeight="1" x14ac:dyDescent="0.3">
      <c r="A173" s="60"/>
      <c r="B173" s="237"/>
      <c r="C173" s="237"/>
      <c r="D173" s="237"/>
      <c r="E173" s="237"/>
      <c r="F173" s="237"/>
      <c r="G173" s="237"/>
      <c r="H173" s="238"/>
      <c r="I173" s="238"/>
      <c r="J173" s="238"/>
      <c r="K173" s="238"/>
      <c r="L173" s="238"/>
      <c r="M173" s="238"/>
      <c r="N173" s="153"/>
      <c r="O173" s="153"/>
      <c r="P173" s="153"/>
      <c r="Q173" s="153"/>
      <c r="R173" s="153"/>
      <c r="S173" s="153"/>
      <c r="T173" s="238"/>
      <c r="U173" s="238"/>
      <c r="V173" s="238"/>
      <c r="W173" s="238"/>
      <c r="X173" s="238"/>
      <c r="Y173" s="238"/>
      <c r="Z173" s="238"/>
      <c r="AA173" s="238"/>
      <c r="AB173" s="238"/>
      <c r="AC173" s="238"/>
      <c r="AD173" s="238"/>
      <c r="AE173" s="238"/>
    </row>
    <row r="174" spans="1:35" ht="18" customHeight="1" x14ac:dyDescent="0.3">
      <c r="AF174" s="238"/>
      <c r="AG174" s="238"/>
      <c r="AH174" s="238"/>
      <c r="AI174" s="238"/>
    </row>
    <row r="175" spans="1:35" x14ac:dyDescent="0.3">
      <c r="AF175" s="238"/>
      <c r="AG175" s="238"/>
      <c r="AH175" s="238"/>
      <c r="AI175" s="238"/>
    </row>
    <row r="176" spans="1:35" ht="23.25" customHeight="1" x14ac:dyDescent="0.3">
      <c r="AF176" s="238"/>
      <c r="AG176" s="238"/>
      <c r="AH176" s="238"/>
      <c r="AI176" s="238"/>
    </row>
    <row r="177" spans="32:35" ht="15.75" customHeight="1" x14ac:dyDescent="0.3">
      <c r="AF177" s="238"/>
      <c r="AG177" s="238"/>
      <c r="AH177" s="238"/>
      <c r="AI177" s="238"/>
    </row>
    <row r="178" spans="32:35" ht="16.2" customHeight="1" x14ac:dyDescent="0.3">
      <c r="AF178" s="238"/>
      <c r="AG178" s="238"/>
      <c r="AH178" s="238"/>
      <c r="AI178" s="238"/>
    </row>
    <row r="179" spans="32:35" ht="16.2" customHeight="1" x14ac:dyDescent="0.3">
      <c r="AF179" s="238"/>
      <c r="AG179" s="238"/>
      <c r="AH179" s="238"/>
      <c r="AI179" s="238"/>
    </row>
    <row r="180" spans="32:35" ht="16.2" customHeight="1" x14ac:dyDescent="0.3">
      <c r="AF180" s="238"/>
      <c r="AG180" s="238"/>
      <c r="AH180" s="238"/>
      <c r="AI180" s="238"/>
    </row>
    <row r="181" spans="32:35" ht="16.2" customHeight="1" x14ac:dyDescent="0.3">
      <c r="AF181" s="238"/>
      <c r="AG181" s="238"/>
      <c r="AH181" s="238"/>
      <c r="AI181" s="238"/>
    </row>
    <row r="182" spans="32:35" ht="15.6" customHeight="1" x14ac:dyDescent="0.3">
      <c r="AF182" s="238"/>
      <c r="AG182" s="238"/>
      <c r="AH182" s="238"/>
      <c r="AI182" s="238"/>
    </row>
    <row r="183" spans="32:35" ht="29.25" customHeight="1" x14ac:dyDescent="0.3"/>
  </sheetData>
  <customSheetViews>
    <customSheetView guid="{F10998C4-BD23-4123-9624-1436EC840983}"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
      <headerFooter alignWithMargins="0"/>
    </customSheetView>
    <customSheetView guid="{388A1E4B-B5AE-4D91-9FF1-5AD49EECDDED}" scale="70" showPageBreaks="1" showGridLines="0" printArea="1" view="pageBreakPreview">
      <pane xSplit="2" ySplit="9" topLeftCell="Z79"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
      <headerFooter alignWithMargins="0"/>
    </customSheetView>
    <customSheetView guid="{E4404F29-03A4-4E65-B4A8-EB6C15EFBA41}" scale="62" showPageBreaks="1" showGridLines="0" printArea="1" view="pageBreakPreview">
      <pane xSplit="2" ySplit="9" topLeftCell="C10" activePane="bottomRight"/>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
      <headerFooter alignWithMargins="0"/>
    </customSheetView>
    <customSheetView guid="{C7EAD3F1-26A7-4DE4-A1DE-F77FB026865E}"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4"/>
      <headerFooter alignWithMargins="0"/>
    </customSheetView>
    <customSheetView guid="{79971965-4C3E-4F6D-82D4-06E9338FB302}"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5"/>
      <headerFooter alignWithMargins="0"/>
    </customSheetView>
    <customSheetView guid="{67959110-810A-48DC-8557-7A749BB9427E}"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6"/>
      <headerFooter alignWithMargins="0"/>
    </customSheetView>
    <customSheetView guid="{7D83ADC9-554F-49F5-9F3A-8020034AA83A}"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7"/>
      <headerFooter alignWithMargins="0"/>
    </customSheetView>
    <customSheetView guid="{8991206F-96BC-4E4A-9BEF-FB119480CFE1}"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8"/>
      <headerFooter alignWithMargins="0"/>
    </customSheetView>
    <customSheetView guid="{C599058B-0D9F-45BB-A102-E92C28C88691}"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9"/>
      <headerFooter alignWithMargins="0"/>
    </customSheetView>
    <customSheetView guid="{FFEDA674-087A-4656-BF09-7E905D9B9A21}"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0"/>
      <headerFooter alignWithMargins="0"/>
    </customSheetView>
    <customSheetView guid="{CC99A19B-7C06-4842-B555-F1FC30BBAE15}"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1"/>
      <headerFooter alignWithMargins="0"/>
    </customSheetView>
    <customSheetView guid="{63473B3F-A685-4EE9-A01B-183212BE5C53}"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2"/>
      <headerFooter alignWithMargins="0"/>
    </customSheetView>
    <customSheetView guid="{B9F5A68E-7A21-490B-A9C1-858A34AED228}" scale="60" showPageBreaks="1" showGridLines="0" printArea="1" hiddenRows="1" view="pageBreakPreview">
      <pane xSplit="2" ySplit="9" topLeftCell="L10" activePane="bottomRight" state="frozen"/>
      <selection pane="bottomRight" activeCell="S126" sqref="S126"/>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3"/>
      <headerFooter alignWithMargins="0"/>
    </customSheetView>
    <customSheetView guid="{E36983B1-2930-4BC3-9F81-C76866BFC5EC}"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4"/>
      <headerFooter alignWithMargins="0"/>
    </customSheetView>
    <customSheetView guid="{14AFD6C3-FC5A-47D1-B6D3-4DD498FDE7ED}"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5"/>
      <headerFooter alignWithMargins="0"/>
    </customSheetView>
    <customSheetView guid="{E6058B35-16EE-4520-97FC-BC8944DC361A}" scale="70" showPageBreaks="1" showGridLines="0" printArea="1" hiddenRows="1" view="pageBreakPreview">
      <pane xSplit="2" ySplit="9" topLeftCell="C70" activePane="bottomRight" state="frozen"/>
      <selection pane="bottomRight" activeCell="G78" sqref="G78:G7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6"/>
      <headerFooter alignWithMargins="0"/>
    </customSheetView>
    <customSheetView guid="{7DE9713E-1F38-437C-8FB6-9C29DB24E5B8}"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7"/>
      <headerFooter alignWithMargins="0"/>
    </customSheetView>
    <customSheetView guid="{356BE809-9589-4A4C-A8C3-12B5A4A1A47A}"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8"/>
      <headerFooter alignWithMargins="0"/>
    </customSheetView>
    <customSheetView guid="{2D22DDA1-0B32-4042-8E55-53A9917D8437}"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9"/>
      <headerFooter alignWithMargins="0"/>
    </customSheetView>
    <customSheetView guid="{B6ED5A6A-E502-40ED-B1F2-2FE231B320B9}"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0"/>
      <headerFooter alignWithMargins="0"/>
    </customSheetView>
    <customSheetView guid="{9A254B3E-BF29-465E-994B-E56187330748}"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1"/>
      <headerFooter alignWithMargins="0"/>
    </customSheetView>
    <customSheetView guid="{3680FFF4-6D9F-486C-AA14-8F72F0313081}" scale="62"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2"/>
      <headerFooter alignWithMargins="0"/>
    </customSheetView>
    <customSheetView guid="{EBBEF937-D19E-44FA-94D9-3672C89A5F21}" scale="60" showPageBreaks="1" showGridLines="0" printArea="1" view="pageBreakPreview">
      <pane xSplit="2" ySplit="9" topLeftCell="L10" activePane="bottomRight" state="frozen"/>
      <selection pane="bottomRight" activeCell="S126" sqref="S126"/>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3"/>
      <headerFooter alignWithMargins="0"/>
    </customSheetView>
    <customSheetView guid="{E83B3B5A-C7A8-4F47-A336-85E65C55625C}" scale="70" showPageBreaks="1" showGridLines="0" printArea="1" view="pageBreakPreview">
      <pane xSplit="2" ySplit="9" topLeftCell="C124" activePane="bottomRight" state="frozen"/>
      <selection pane="bottomRight" activeCell="A64" sqref="A64:XFD64"/>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4"/>
      <headerFooter alignWithMargins="0"/>
    </customSheetView>
    <customSheetView guid="{A2E3A7A6-FF28-41C5-9BA8-3899D915CB9D}" scale="70" showPageBreaks="1" showGridLines="0" printArea="1" view="pageBreakPreview">
      <pane xSplit="2" ySplit="9" topLeftCell="C103" activePane="bottomRight" state="frozen"/>
      <selection pane="bottomRight" activeCell="C110" sqref="C110"/>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5"/>
      <headerFooter alignWithMargins="0"/>
    </customSheetView>
    <customSheetView guid="{C3FD0E28-97E5-445A-A080-491543C717B0}"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6"/>
      <headerFooter alignWithMargins="0"/>
    </customSheetView>
    <customSheetView guid="{7C652CC3-AEBA-4CE1-8785-60610E85E470}" scale="62" showPageBreaks="1" showGridLines="0" printArea="1" view="pageBreakPreview">
      <pane xSplit="2" ySplit="9" topLeftCell="C10" activePane="bottomRight" state="frozen"/>
      <selection pane="bottomRight" activeCell="C34" sqref="C34"/>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7"/>
      <headerFooter alignWithMargins="0"/>
    </customSheetView>
    <customSheetView guid="{3B746F1D-385E-47E1-9DD6-DF5EE791B92F}"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8"/>
      <headerFooter alignWithMargins="0"/>
    </customSheetView>
    <customSheetView guid="{F3ED6C4F-162A-421A-B77B-B013DF363C4B}" scale="62"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9"/>
      <headerFooter alignWithMargins="0"/>
    </customSheetView>
    <customSheetView guid="{F6B45C19-5DEC-4311-9E14-1DFCA0D8A318}" scale="60" showPageBreaks="1" showGridLines="0" printArea="1" view="pageBreakPreview">
      <pane xSplit="2" ySplit="9" topLeftCell="C10" activePane="bottomRight" state="frozen"/>
      <selection pane="bottomRight" activeCell="AD150" sqref="AD150"/>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0"/>
      <headerFooter alignWithMargins="0"/>
    </customSheetView>
    <customSheetView guid="{60316D21-4A2C-431E-9A80-483B098C48B4}" scale="62"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1"/>
      <headerFooter alignWithMargins="0"/>
    </customSheetView>
    <customSheetView guid="{B20F874D-7001-429F-971F-C60F72171BB4}" scale="70" showPageBreaks="1" showGridLines="0" printArea="1" view="pageBreakPreview">
      <pane xSplit="2" ySplit="9" topLeftCell="L100" activePane="bottomRight" state="frozen"/>
      <selection pane="bottomRight" activeCell="U121" sqref="U121"/>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2"/>
      <headerFooter alignWithMargins="0"/>
    </customSheetView>
    <customSheetView guid="{7E4D5209-3514-4B4B-9D2B-9C42A7BE704E}" scale="70" showPageBreaks="1" showGridLines="0"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3"/>
      <headerFooter alignWithMargins="0"/>
    </customSheetView>
  </customSheetViews>
  <mergeCells count="48">
    <mergeCell ref="AF121:AF125"/>
    <mergeCell ref="AF127:AF130"/>
    <mergeCell ref="AF90:AF94"/>
    <mergeCell ref="AF96:AF100"/>
    <mergeCell ref="AF102:AF106"/>
    <mergeCell ref="AF108:AF111"/>
    <mergeCell ref="AF115:AF119"/>
    <mergeCell ref="AF51:AF56"/>
    <mergeCell ref="AF76:AF81"/>
    <mergeCell ref="AF20:AF24"/>
    <mergeCell ref="AF26:AF30"/>
    <mergeCell ref="AF83:AF86"/>
    <mergeCell ref="AF38:AF42"/>
    <mergeCell ref="AF13:AF18"/>
    <mergeCell ref="AF32:AF36"/>
    <mergeCell ref="AF8:AF9"/>
    <mergeCell ref="H8:I8"/>
    <mergeCell ref="J8:K8"/>
    <mergeCell ref="L8:M8"/>
    <mergeCell ref="N8:O8"/>
    <mergeCell ref="P8:Q8"/>
    <mergeCell ref="R8:S8"/>
    <mergeCell ref="T8:U8"/>
    <mergeCell ref="V8:W8"/>
    <mergeCell ref="X8:Y8"/>
    <mergeCell ref="A140:AD140"/>
    <mergeCell ref="B159:L159"/>
    <mergeCell ref="A4:AD5"/>
    <mergeCell ref="B6:T6"/>
    <mergeCell ref="C8:C9"/>
    <mergeCell ref="D8:D9"/>
    <mergeCell ref="F8:G8"/>
    <mergeCell ref="E8:E9"/>
    <mergeCell ref="A11:AD11"/>
    <mergeCell ref="A12:AD12"/>
    <mergeCell ref="A87:AD87"/>
    <mergeCell ref="A88:AD88"/>
    <mergeCell ref="A112:AD112"/>
    <mergeCell ref="A113:AD113"/>
    <mergeCell ref="A43:AE43"/>
    <mergeCell ref="Z1:AD1"/>
    <mergeCell ref="X2:AD2"/>
    <mergeCell ref="X3:AD3"/>
    <mergeCell ref="A8:A9"/>
    <mergeCell ref="B8:B9"/>
    <mergeCell ref="AD8:AE8"/>
    <mergeCell ref="Z8:AA8"/>
    <mergeCell ref="AB8:AC8"/>
  </mergeCells>
  <printOptions horizontalCentered="1"/>
  <pageMargins left="0.19685039370078741" right="0.19685039370078741" top="0.19685039370078741" bottom="0.19685039370078741" header="0" footer="0"/>
  <pageSetup paperSize="9" scale="40" fitToHeight="0" orientation="landscape" r:id="rId34"/>
  <headerFooter alignWithMargins="0"/>
  <colBreaks count="2" manualBreakCount="2">
    <brk id="14" max="149" man="1"/>
    <brk id="34" max="1048575" man="1"/>
  </colBreaks>
  <legacyDrawing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9"/>
  <sheetViews>
    <sheetView view="pageBreakPreview" topLeftCell="A19" zoomScale="60" zoomScaleNormal="40" zoomScaleSheetLayoutView="50" workbookViewId="0">
      <selection activeCell="L37" sqref="L37"/>
    </sheetView>
  </sheetViews>
  <sheetFormatPr defaultRowHeight="14.4" x14ac:dyDescent="0.3"/>
  <cols>
    <col min="1" max="1" width="45.44140625" customWidth="1"/>
    <col min="2" max="7" width="15.33203125" customWidth="1"/>
    <col min="8" max="31" width="16.33203125" customWidth="1"/>
    <col min="32" max="32" width="32.6640625" customWidth="1"/>
  </cols>
  <sheetData>
    <row r="1" spans="1:32" ht="18" x14ac:dyDescent="0.3">
      <c r="A1" s="303"/>
      <c r="B1" s="60"/>
      <c r="C1" s="60"/>
      <c r="D1" s="60"/>
      <c r="E1" s="60"/>
      <c r="F1" s="60"/>
      <c r="G1" s="60"/>
      <c r="H1" s="1284"/>
      <c r="I1" s="1284"/>
      <c r="J1" s="115"/>
      <c r="K1" s="115"/>
      <c r="L1" s="59"/>
      <c r="M1" s="59"/>
      <c r="N1" s="59"/>
      <c r="O1" s="59"/>
      <c r="P1" s="59"/>
      <c r="Q1" s="59"/>
      <c r="R1" s="59"/>
      <c r="S1" s="59"/>
      <c r="T1" s="3"/>
      <c r="U1" s="3"/>
      <c r="V1" s="3"/>
      <c r="W1" s="3"/>
      <c r="X1" s="3"/>
      <c r="Y1" s="3"/>
      <c r="Z1" s="3"/>
      <c r="AA1" s="3"/>
      <c r="AB1" s="3"/>
      <c r="AC1" s="3"/>
      <c r="AD1" s="3"/>
      <c r="AE1" s="3"/>
      <c r="AF1" s="59"/>
    </row>
    <row r="2" spans="1:32" ht="18" x14ac:dyDescent="0.3">
      <c r="A2" s="212"/>
      <c r="B2" s="60"/>
      <c r="C2" s="60"/>
      <c r="D2" s="60"/>
      <c r="E2" s="60"/>
      <c r="F2" s="60"/>
      <c r="G2" s="60"/>
      <c r="H2" s="59"/>
      <c r="I2" s="59"/>
      <c r="J2" s="59"/>
      <c r="K2" s="59"/>
      <c r="L2" s="59"/>
      <c r="M2" s="59"/>
      <c r="N2" s="59"/>
      <c r="O2" s="59"/>
      <c r="P2" s="1284"/>
      <c r="Q2" s="1284"/>
      <c r="R2" s="1284"/>
      <c r="S2" s="1284"/>
      <c r="T2" s="3"/>
      <c r="U2" s="3"/>
      <c r="V2" s="3"/>
      <c r="W2" s="3"/>
      <c r="X2" s="3"/>
      <c r="Y2" s="3"/>
      <c r="Z2" s="1293" t="s">
        <v>256</v>
      </c>
      <c r="AA2" s="1293"/>
      <c r="AB2" s="1293"/>
      <c r="AC2" s="1293"/>
      <c r="AD2" s="1293"/>
      <c r="AE2" s="1293"/>
      <c r="AF2" s="59"/>
    </row>
    <row r="3" spans="1:32" ht="15.75" customHeight="1" x14ac:dyDescent="0.3">
      <c r="A3" s="212"/>
      <c r="B3" s="60"/>
      <c r="C3" s="60"/>
      <c r="D3" s="60"/>
      <c r="E3" s="60"/>
      <c r="F3" s="60"/>
      <c r="G3" s="60"/>
      <c r="H3" s="59"/>
      <c r="I3" s="59"/>
      <c r="J3" s="59"/>
      <c r="K3" s="59"/>
      <c r="L3" s="59"/>
      <c r="M3" s="59"/>
      <c r="N3" s="59"/>
      <c r="O3" s="59"/>
      <c r="P3" s="1294"/>
      <c r="Q3" s="1294"/>
      <c r="R3" s="1294"/>
      <c r="S3" s="1294"/>
      <c r="T3" s="3"/>
      <c r="U3" s="3"/>
      <c r="V3" s="3"/>
      <c r="W3" s="3"/>
      <c r="X3" s="3"/>
      <c r="Y3" s="3"/>
      <c r="Z3" s="1293" t="s">
        <v>0</v>
      </c>
      <c r="AA3" s="1293"/>
      <c r="AB3" s="1293"/>
      <c r="AC3" s="1293"/>
      <c r="AD3" s="1293"/>
      <c r="AE3" s="1293"/>
      <c r="AF3" s="59"/>
    </row>
    <row r="4" spans="1:32" ht="15.6" x14ac:dyDescent="0.3">
      <c r="A4" s="212"/>
      <c r="B4" s="60"/>
      <c r="C4" s="60"/>
      <c r="D4" s="60"/>
      <c r="E4" s="60"/>
      <c r="F4" s="60"/>
      <c r="G4" s="60"/>
      <c r="H4" s="59"/>
      <c r="I4" s="59"/>
      <c r="J4" s="59"/>
      <c r="K4" s="59"/>
      <c r="L4" s="59"/>
      <c r="M4" s="59"/>
      <c r="N4" s="59"/>
      <c r="O4" s="59"/>
      <c r="P4" s="1294"/>
      <c r="Q4" s="1294"/>
      <c r="R4" s="1294"/>
      <c r="S4" s="1294"/>
      <c r="T4" s="3"/>
      <c r="U4" s="3"/>
      <c r="V4" s="3"/>
      <c r="W4" s="3"/>
      <c r="X4" s="3"/>
      <c r="Y4" s="3"/>
      <c r="Z4" s="1295"/>
      <c r="AA4" s="1295"/>
      <c r="AB4" s="1295"/>
      <c r="AC4" s="1295"/>
      <c r="AD4" s="1295"/>
      <c r="AE4" s="1295"/>
      <c r="AF4" s="59"/>
    </row>
    <row r="5" spans="1:32" ht="18.75" customHeight="1" x14ac:dyDescent="0.3">
      <c r="A5" s="1288" t="s">
        <v>270</v>
      </c>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115"/>
    </row>
    <row r="6" spans="1:32" ht="25.2" x14ac:dyDescent="0.3">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20"/>
      <c r="AE6" s="320"/>
      <c r="AF6" s="215"/>
    </row>
    <row r="7" spans="1:32" ht="18.75" customHeight="1" x14ac:dyDescent="0.3">
      <c r="A7" s="1289" t="s">
        <v>118</v>
      </c>
      <c r="B7" s="1291" t="s">
        <v>119</v>
      </c>
      <c r="C7" s="319"/>
      <c r="D7" s="319"/>
      <c r="E7" s="319"/>
      <c r="F7" s="1285" t="s">
        <v>216</v>
      </c>
      <c r="G7" s="1285"/>
      <c r="H7" s="1286" t="s">
        <v>6</v>
      </c>
      <c r="I7" s="1287"/>
      <c r="J7" s="1286" t="s">
        <v>7</v>
      </c>
      <c r="K7" s="1287"/>
      <c r="L7" s="1286" t="s">
        <v>8</v>
      </c>
      <c r="M7" s="1287"/>
      <c r="N7" s="1286" t="s">
        <v>9</v>
      </c>
      <c r="O7" s="1287"/>
      <c r="P7" s="1286" t="s">
        <v>10</v>
      </c>
      <c r="Q7" s="1287"/>
      <c r="R7" s="1286" t="s">
        <v>11</v>
      </c>
      <c r="S7" s="1287"/>
      <c r="T7" s="1286" t="s">
        <v>12</v>
      </c>
      <c r="U7" s="1287"/>
      <c r="V7" s="1286" t="s">
        <v>13</v>
      </c>
      <c r="W7" s="1287"/>
      <c r="X7" s="1286" t="s">
        <v>14</v>
      </c>
      <c r="Y7" s="1287"/>
      <c r="Z7" s="1286" t="s">
        <v>15</v>
      </c>
      <c r="AA7" s="1287"/>
      <c r="AB7" s="1286" t="s">
        <v>16</v>
      </c>
      <c r="AC7" s="1287"/>
      <c r="AD7" s="1286" t="s">
        <v>17</v>
      </c>
      <c r="AE7" s="1287"/>
      <c r="AF7" s="1290" t="s">
        <v>18</v>
      </c>
    </row>
    <row r="8" spans="1:32" ht="52.2" x14ac:dyDescent="0.3">
      <c r="A8" s="1289"/>
      <c r="B8" s="1292"/>
      <c r="C8" s="1292" t="s">
        <v>755</v>
      </c>
      <c r="D8" s="1292" t="s">
        <v>756</v>
      </c>
      <c r="E8" s="1292" t="s">
        <v>757</v>
      </c>
      <c r="F8" s="1292" t="s">
        <v>173</v>
      </c>
      <c r="G8" s="1292" t="s">
        <v>21</v>
      </c>
      <c r="H8" s="95" t="s">
        <v>22</v>
      </c>
      <c r="I8" s="95" t="s">
        <v>113</v>
      </c>
      <c r="J8" s="95" t="s">
        <v>22</v>
      </c>
      <c r="K8" s="95" t="s">
        <v>113</v>
      </c>
      <c r="L8" s="95" t="s">
        <v>22</v>
      </c>
      <c r="M8" s="95" t="s">
        <v>113</v>
      </c>
      <c r="N8" s="95" t="s">
        <v>22</v>
      </c>
      <c r="O8" s="95" t="s">
        <v>113</v>
      </c>
      <c r="P8" s="95" t="s">
        <v>22</v>
      </c>
      <c r="Q8" s="95" t="s">
        <v>113</v>
      </c>
      <c r="R8" s="95" t="s">
        <v>22</v>
      </c>
      <c r="S8" s="95" t="s">
        <v>113</v>
      </c>
      <c r="T8" s="95" t="s">
        <v>22</v>
      </c>
      <c r="U8" s="95" t="s">
        <v>113</v>
      </c>
      <c r="V8" s="95" t="s">
        <v>22</v>
      </c>
      <c r="W8" s="95" t="s">
        <v>113</v>
      </c>
      <c r="X8" s="95" t="s">
        <v>22</v>
      </c>
      <c r="Y8" s="95" t="s">
        <v>113</v>
      </c>
      <c r="Z8" s="95" t="s">
        <v>22</v>
      </c>
      <c r="AA8" s="95" t="s">
        <v>113</v>
      </c>
      <c r="AB8" s="95" t="s">
        <v>22</v>
      </c>
      <c r="AC8" s="95" t="s">
        <v>113</v>
      </c>
      <c r="AD8" s="95" t="s">
        <v>22</v>
      </c>
      <c r="AE8" s="95" t="s">
        <v>113</v>
      </c>
      <c r="AF8" s="1296"/>
    </row>
    <row r="9" spans="1:32" ht="18" x14ac:dyDescent="0.3">
      <c r="A9" s="97">
        <v>1</v>
      </c>
      <c r="B9" s="97">
        <v>2</v>
      </c>
      <c r="C9" s="97">
        <v>3</v>
      </c>
      <c r="D9" s="97">
        <v>4</v>
      </c>
      <c r="E9" s="97">
        <v>5</v>
      </c>
      <c r="F9" s="97">
        <v>6</v>
      </c>
      <c r="G9" s="97">
        <v>7</v>
      </c>
      <c r="H9" s="97">
        <v>8</v>
      </c>
      <c r="I9" s="97">
        <v>9</v>
      </c>
      <c r="J9" s="97">
        <v>10</v>
      </c>
      <c r="K9" s="97">
        <v>11</v>
      </c>
      <c r="L9" s="97">
        <v>12</v>
      </c>
      <c r="M9" s="97">
        <v>13</v>
      </c>
      <c r="N9" s="97">
        <v>14</v>
      </c>
      <c r="O9" s="97">
        <v>15</v>
      </c>
      <c r="P9" s="97">
        <v>16</v>
      </c>
      <c r="Q9" s="97">
        <v>17</v>
      </c>
      <c r="R9" s="97">
        <v>18</v>
      </c>
      <c r="S9" s="97">
        <v>19</v>
      </c>
      <c r="T9" s="97">
        <v>20</v>
      </c>
      <c r="U9" s="97">
        <v>21</v>
      </c>
      <c r="V9" s="97">
        <v>22</v>
      </c>
      <c r="W9" s="97">
        <v>23</v>
      </c>
      <c r="X9" s="97">
        <v>24</v>
      </c>
      <c r="Y9" s="97">
        <v>25</v>
      </c>
      <c r="Z9" s="97">
        <v>26</v>
      </c>
      <c r="AA9" s="97">
        <v>27</v>
      </c>
      <c r="AB9" s="97">
        <v>28</v>
      </c>
      <c r="AC9" s="97">
        <v>29</v>
      </c>
      <c r="AD9" s="97">
        <v>30</v>
      </c>
      <c r="AE9" s="97">
        <v>31</v>
      </c>
      <c r="AF9" s="97">
        <v>32</v>
      </c>
    </row>
    <row r="10" spans="1:32" ht="17.399999999999999" x14ac:dyDescent="0.3">
      <c r="A10" s="305"/>
      <c r="B10" s="305"/>
      <c r="C10" s="305"/>
      <c r="D10" s="305"/>
      <c r="E10" s="305"/>
      <c r="F10" s="305"/>
      <c r="G10" s="305"/>
      <c r="H10" s="305"/>
      <c r="I10" s="305"/>
      <c r="J10" s="305"/>
      <c r="K10" s="305"/>
      <c r="L10" s="305"/>
      <c r="M10" s="305"/>
      <c r="N10" s="305"/>
      <c r="O10" s="305"/>
      <c r="P10" s="305"/>
      <c r="Q10" s="305"/>
      <c r="R10" s="305"/>
      <c r="S10" s="305"/>
      <c r="T10" s="305"/>
      <c r="U10" s="305"/>
      <c r="V10" s="305"/>
      <c r="W10" s="305"/>
      <c r="X10" s="306"/>
      <c r="Y10" s="306"/>
      <c r="Z10" s="306"/>
      <c r="AA10" s="306"/>
      <c r="AB10" s="306"/>
      <c r="AC10" s="306"/>
      <c r="AD10" s="306"/>
      <c r="AE10" s="306"/>
      <c r="AF10" s="235"/>
    </row>
    <row r="11" spans="1:32" ht="104.4" x14ac:dyDescent="0.3">
      <c r="A11" s="308" t="s">
        <v>257</v>
      </c>
      <c r="B11" s="135">
        <f>B12+B19+B26+B33+B40</f>
        <v>15524.651000000002</v>
      </c>
      <c r="C11" s="135">
        <f t="shared" ref="C11:AE11" si="0">C12+C19+C26+C33+C40</f>
        <v>10040.953</v>
      </c>
      <c r="D11" s="135">
        <f t="shared" si="0"/>
        <v>4412.1049999999996</v>
      </c>
      <c r="E11" s="135">
        <f>E12+E19+E26+E33+E40</f>
        <v>10722.009999999998</v>
      </c>
      <c r="F11" s="135" t="e">
        <f>F12+F19+F26+F33+F40</f>
        <v>#DIV/0!</v>
      </c>
      <c r="G11" s="135" t="e">
        <f>G12+G19+G26+G33+G40</f>
        <v>#DIV/0!</v>
      </c>
      <c r="H11" s="135">
        <f t="shared" si="0"/>
        <v>3488.9389999999999</v>
      </c>
      <c r="I11" s="135">
        <f t="shared" si="0"/>
        <v>3481.79</v>
      </c>
      <c r="J11" s="135">
        <f t="shared" si="0"/>
        <v>827.83799999999997</v>
      </c>
      <c r="K11" s="135">
        <f t="shared" si="0"/>
        <v>797.84</v>
      </c>
      <c r="L11" s="135">
        <f t="shared" si="0"/>
        <v>1271.088</v>
      </c>
      <c r="M11" s="135">
        <f t="shared" si="0"/>
        <v>664.09</v>
      </c>
      <c r="N11" s="135">
        <f t="shared" si="0"/>
        <v>1245.3900000000001</v>
      </c>
      <c r="O11" s="135">
        <f t="shared" si="0"/>
        <v>712.93000000000006</v>
      </c>
      <c r="P11" s="135">
        <f t="shared" si="0"/>
        <v>1166.8679999999999</v>
      </c>
      <c r="Q11" s="135">
        <f t="shared" si="0"/>
        <v>441.87</v>
      </c>
      <c r="R11" s="135">
        <f t="shared" si="0"/>
        <v>560.76800000000003</v>
      </c>
      <c r="S11" s="135">
        <f t="shared" si="0"/>
        <v>453.72</v>
      </c>
      <c r="T11" s="135">
        <f t="shared" si="0"/>
        <v>547.14800000000002</v>
      </c>
      <c r="U11" s="135">
        <f t="shared" si="0"/>
        <v>450.11</v>
      </c>
      <c r="V11" s="135">
        <f t="shared" si="0"/>
        <v>558.36799999999994</v>
      </c>
      <c r="W11" s="135">
        <f t="shared" si="0"/>
        <v>579.53</v>
      </c>
      <c r="X11" s="135">
        <f t="shared" si="0"/>
        <v>897.16800000000001</v>
      </c>
      <c r="Y11" s="135">
        <f t="shared" si="0"/>
        <v>586.15</v>
      </c>
      <c r="Z11" s="135">
        <f t="shared" si="0"/>
        <v>441.86799999999999</v>
      </c>
      <c r="AA11" s="135">
        <f t="shared" si="0"/>
        <v>441.87</v>
      </c>
      <c r="AB11" s="135">
        <f t="shared" si="0"/>
        <v>441.86799999999999</v>
      </c>
      <c r="AC11" s="135">
        <f t="shared" si="0"/>
        <v>441.87</v>
      </c>
      <c r="AD11" s="135">
        <f t="shared" si="0"/>
        <v>3424.4799999999996</v>
      </c>
      <c r="AE11" s="135">
        <f t="shared" si="0"/>
        <v>0</v>
      </c>
      <c r="AF11" s="103"/>
    </row>
    <row r="12" spans="1:32" ht="90" x14ac:dyDescent="0.3">
      <c r="A12" s="106" t="s">
        <v>258</v>
      </c>
      <c r="B12" s="133">
        <f>B13</f>
        <v>275.39999999999998</v>
      </c>
      <c r="C12" s="133">
        <f>H12+J12+L12+N12+P12+R12+T12+V12+X12</f>
        <v>275.39999999999998</v>
      </c>
      <c r="D12" s="133">
        <v>0</v>
      </c>
      <c r="E12" s="133">
        <f>I12+K12+M12+O12+Q12+S12+U12+W12+Y12+AA12+AC12+AE12</f>
        <v>275.33</v>
      </c>
      <c r="F12" s="133">
        <f>E12/B12*100</f>
        <v>99.974582425562815</v>
      </c>
      <c r="G12" s="133">
        <f>E12/C12*100</f>
        <v>99.974582425562815</v>
      </c>
      <c r="H12" s="133">
        <f>H13</f>
        <v>0</v>
      </c>
      <c r="I12" s="133">
        <f>I13</f>
        <v>0</v>
      </c>
      <c r="J12" s="133">
        <f t="shared" ref="J12:AE12" si="1">J13</f>
        <v>0</v>
      </c>
      <c r="K12" s="133">
        <f t="shared" si="1"/>
        <v>0</v>
      </c>
      <c r="L12" s="133">
        <f t="shared" si="1"/>
        <v>0</v>
      </c>
      <c r="M12" s="133">
        <f t="shared" si="1"/>
        <v>0</v>
      </c>
      <c r="N12" s="133">
        <f t="shared" si="1"/>
        <v>0</v>
      </c>
      <c r="O12" s="133">
        <f t="shared" si="1"/>
        <v>0</v>
      </c>
      <c r="P12" s="133">
        <f t="shared" si="1"/>
        <v>0</v>
      </c>
      <c r="Q12" s="133">
        <f t="shared" si="1"/>
        <v>0</v>
      </c>
      <c r="R12" s="133">
        <f t="shared" si="1"/>
        <v>0</v>
      </c>
      <c r="S12" s="133">
        <f t="shared" si="1"/>
        <v>0</v>
      </c>
      <c r="T12" s="133">
        <f t="shared" si="1"/>
        <v>63.6</v>
      </c>
      <c r="U12" s="133">
        <f t="shared" si="1"/>
        <v>0</v>
      </c>
      <c r="V12" s="133">
        <f t="shared" si="1"/>
        <v>116.5</v>
      </c>
      <c r="W12" s="133">
        <v>137.66</v>
      </c>
      <c r="X12" s="133">
        <f t="shared" si="1"/>
        <v>95.3</v>
      </c>
      <c r="Y12" s="133">
        <v>137.66999999999999</v>
      </c>
      <c r="Z12" s="133">
        <f t="shared" si="1"/>
        <v>0</v>
      </c>
      <c r="AA12" s="133">
        <f t="shared" si="1"/>
        <v>0</v>
      </c>
      <c r="AB12" s="133">
        <f t="shared" si="1"/>
        <v>0</v>
      </c>
      <c r="AC12" s="133">
        <f t="shared" si="1"/>
        <v>0</v>
      </c>
      <c r="AD12" s="133">
        <f t="shared" si="1"/>
        <v>0</v>
      </c>
      <c r="AE12" s="133">
        <f t="shared" si="1"/>
        <v>0</v>
      </c>
      <c r="AF12" s="103"/>
    </row>
    <row r="13" spans="1:32" ht="17.399999999999999" x14ac:dyDescent="0.3">
      <c r="A13" s="107" t="s">
        <v>26</v>
      </c>
      <c r="B13" s="133">
        <f>B16</f>
        <v>275.39999999999998</v>
      </c>
      <c r="C13" s="133">
        <f>C16</f>
        <v>275.39999999999998</v>
      </c>
      <c r="D13" s="133">
        <f t="shared" ref="D13:E13" si="2">D16</f>
        <v>0</v>
      </c>
      <c r="E13" s="133">
        <f t="shared" si="2"/>
        <v>275.32</v>
      </c>
      <c r="F13" s="133">
        <f>E13/B13*100</f>
        <v>99.970951343500374</v>
      </c>
      <c r="G13" s="133">
        <f>E13/C13*100</f>
        <v>99.970951343500374</v>
      </c>
      <c r="H13" s="133">
        <f>H14+H15+H16+H18</f>
        <v>0</v>
      </c>
      <c r="I13" s="133">
        <f t="shared" ref="I13:AE13" si="3">I14+I15+I16+I18</f>
        <v>0</v>
      </c>
      <c r="J13" s="133">
        <f t="shared" si="3"/>
        <v>0</v>
      </c>
      <c r="K13" s="133">
        <f t="shared" si="3"/>
        <v>0</v>
      </c>
      <c r="L13" s="133">
        <f t="shared" si="3"/>
        <v>0</v>
      </c>
      <c r="M13" s="133">
        <f t="shared" si="3"/>
        <v>0</v>
      </c>
      <c r="N13" s="133">
        <f t="shared" si="3"/>
        <v>0</v>
      </c>
      <c r="O13" s="133">
        <f t="shared" si="3"/>
        <v>0</v>
      </c>
      <c r="P13" s="133">
        <f t="shared" si="3"/>
        <v>0</v>
      </c>
      <c r="Q13" s="133">
        <f t="shared" si="3"/>
        <v>0</v>
      </c>
      <c r="R13" s="133">
        <f t="shared" si="3"/>
        <v>0</v>
      </c>
      <c r="S13" s="133">
        <f t="shared" si="3"/>
        <v>0</v>
      </c>
      <c r="T13" s="133">
        <f t="shared" si="3"/>
        <v>63.6</v>
      </c>
      <c r="U13" s="133">
        <f t="shared" si="3"/>
        <v>0</v>
      </c>
      <c r="V13" s="133">
        <f t="shared" si="3"/>
        <v>116.5</v>
      </c>
      <c r="W13" s="133">
        <f t="shared" si="3"/>
        <v>137.66</v>
      </c>
      <c r="X13" s="133">
        <f t="shared" si="3"/>
        <v>95.3</v>
      </c>
      <c r="Y13" s="133">
        <f t="shared" si="3"/>
        <v>137.66</v>
      </c>
      <c r="Z13" s="133">
        <f t="shared" si="3"/>
        <v>0</v>
      </c>
      <c r="AA13" s="133">
        <f t="shared" si="3"/>
        <v>0</v>
      </c>
      <c r="AB13" s="133">
        <f t="shared" si="3"/>
        <v>0</v>
      </c>
      <c r="AC13" s="133">
        <f t="shared" si="3"/>
        <v>0</v>
      </c>
      <c r="AD13" s="133">
        <f t="shared" si="3"/>
        <v>0</v>
      </c>
      <c r="AE13" s="133">
        <f t="shared" si="3"/>
        <v>0</v>
      </c>
      <c r="AF13" s="103"/>
    </row>
    <row r="14" spans="1:32" ht="18" x14ac:dyDescent="0.35">
      <c r="A14" s="108" t="s">
        <v>29</v>
      </c>
      <c r="B14" s="309">
        <v>0</v>
      </c>
      <c r="C14" s="309"/>
      <c r="D14" s="309"/>
      <c r="E14" s="309"/>
      <c r="F14" s="309"/>
      <c r="G14" s="309"/>
      <c r="H14" s="309">
        <v>0</v>
      </c>
      <c r="I14" s="309"/>
      <c r="J14" s="309">
        <v>0</v>
      </c>
      <c r="K14" s="309"/>
      <c r="L14" s="309">
        <v>0</v>
      </c>
      <c r="M14" s="309"/>
      <c r="N14" s="309">
        <v>0</v>
      </c>
      <c r="O14" s="309"/>
      <c r="P14" s="309">
        <v>0</v>
      </c>
      <c r="Q14" s="309"/>
      <c r="R14" s="309">
        <v>0</v>
      </c>
      <c r="S14" s="309"/>
      <c r="T14" s="309">
        <v>0</v>
      </c>
      <c r="U14" s="309"/>
      <c r="V14" s="309">
        <v>0</v>
      </c>
      <c r="W14" s="309"/>
      <c r="X14" s="309">
        <v>0</v>
      </c>
      <c r="Y14" s="309"/>
      <c r="Z14" s="309">
        <v>0</v>
      </c>
      <c r="AA14" s="309"/>
      <c r="AB14" s="309">
        <v>0</v>
      </c>
      <c r="AC14" s="309"/>
      <c r="AD14" s="309">
        <v>0</v>
      </c>
      <c r="AE14" s="309"/>
      <c r="AF14" s="103"/>
    </row>
    <row r="15" spans="1:32" ht="36" x14ac:dyDescent="0.35">
      <c r="A15" s="138" t="s">
        <v>93</v>
      </c>
      <c r="B15" s="309">
        <v>0</v>
      </c>
      <c r="C15" s="309"/>
      <c r="D15" s="309"/>
      <c r="E15" s="309"/>
      <c r="F15" s="309"/>
      <c r="G15" s="309"/>
      <c r="H15" s="309">
        <v>0</v>
      </c>
      <c r="I15" s="309"/>
      <c r="J15" s="309">
        <v>0</v>
      </c>
      <c r="K15" s="309"/>
      <c r="L15" s="309">
        <v>0</v>
      </c>
      <c r="M15" s="309"/>
      <c r="N15" s="309">
        <v>0</v>
      </c>
      <c r="O15" s="309"/>
      <c r="P15" s="309">
        <v>0</v>
      </c>
      <c r="Q15" s="309"/>
      <c r="R15" s="309">
        <v>0</v>
      </c>
      <c r="S15" s="309"/>
      <c r="T15" s="309">
        <v>0</v>
      </c>
      <c r="U15" s="309"/>
      <c r="V15" s="309">
        <v>0</v>
      </c>
      <c r="W15" s="309"/>
      <c r="X15" s="309">
        <v>0</v>
      </c>
      <c r="Y15" s="309"/>
      <c r="Z15" s="309">
        <v>0</v>
      </c>
      <c r="AA15" s="309"/>
      <c r="AB15" s="309">
        <v>0</v>
      </c>
      <c r="AC15" s="309"/>
      <c r="AD15" s="309">
        <v>0</v>
      </c>
      <c r="AE15" s="309"/>
      <c r="AF15" s="103"/>
    </row>
    <row r="16" spans="1:32" ht="18" x14ac:dyDescent="0.35">
      <c r="A16" s="310" t="s">
        <v>28</v>
      </c>
      <c r="B16" s="134">
        <f>H16+J16+L16+N16+P16+R16+T16+V16+X16+Z16+AB16+AD16</f>
        <v>275.39999999999998</v>
      </c>
      <c r="C16" s="133">
        <f>H16+J16+L16+N16+P16+R16+T16+V16+X16</f>
        <v>275.39999999999998</v>
      </c>
      <c r="D16" s="134"/>
      <c r="E16" s="134">
        <f>I16+K16+M16+O16+Q16+S16+U16+W16+Y16+AA16+AC16+AE16</f>
        <v>275.32</v>
      </c>
      <c r="F16" s="134">
        <f>E16/B16*100</f>
        <v>99.970951343500374</v>
      </c>
      <c r="G16" s="134">
        <f>E16/C16*100</f>
        <v>99.970951343500374</v>
      </c>
      <c r="H16" s="139">
        <v>0</v>
      </c>
      <c r="I16" s="139"/>
      <c r="J16" s="139">
        <v>0</v>
      </c>
      <c r="K16" s="139"/>
      <c r="L16" s="139">
        <v>0</v>
      </c>
      <c r="M16" s="139"/>
      <c r="N16" s="139">
        <v>0</v>
      </c>
      <c r="O16" s="139"/>
      <c r="P16" s="139">
        <v>0</v>
      </c>
      <c r="Q16" s="139"/>
      <c r="R16" s="139"/>
      <c r="S16" s="139"/>
      <c r="T16" s="139">
        <v>63.6</v>
      </c>
      <c r="U16" s="139"/>
      <c r="V16" s="139">
        <v>116.5</v>
      </c>
      <c r="W16" s="139">
        <v>137.66</v>
      </c>
      <c r="X16" s="139">
        <v>95.3</v>
      </c>
      <c r="Y16" s="139">
        <v>137.66</v>
      </c>
      <c r="Z16" s="139">
        <v>0</v>
      </c>
      <c r="AA16" s="139"/>
      <c r="AB16" s="139">
        <v>0</v>
      </c>
      <c r="AC16" s="139"/>
      <c r="AD16" s="139">
        <v>0</v>
      </c>
      <c r="AE16" s="139"/>
      <c r="AF16" s="103"/>
    </row>
    <row r="17" spans="1:32" ht="36" x14ac:dyDescent="0.35">
      <c r="A17" s="108" t="s">
        <v>94</v>
      </c>
      <c r="B17" s="309">
        <v>0</v>
      </c>
      <c r="C17" s="309"/>
      <c r="D17" s="309"/>
      <c r="E17" s="309"/>
      <c r="F17" s="309"/>
      <c r="G17" s="309"/>
      <c r="H17" s="309">
        <v>0</v>
      </c>
      <c r="I17" s="309"/>
      <c r="J17" s="309">
        <v>0</v>
      </c>
      <c r="K17" s="309"/>
      <c r="L17" s="309">
        <v>0</v>
      </c>
      <c r="M17" s="309"/>
      <c r="N17" s="309">
        <v>0</v>
      </c>
      <c r="O17" s="309"/>
      <c r="P17" s="309">
        <v>0</v>
      </c>
      <c r="Q17" s="309"/>
      <c r="R17" s="309">
        <v>0</v>
      </c>
      <c r="S17" s="309"/>
      <c r="T17" s="309">
        <v>0</v>
      </c>
      <c r="U17" s="309"/>
      <c r="V17" s="309">
        <v>0</v>
      </c>
      <c r="W17" s="309"/>
      <c r="X17" s="309">
        <v>0</v>
      </c>
      <c r="Y17" s="309"/>
      <c r="Z17" s="309">
        <v>0</v>
      </c>
      <c r="AA17" s="309"/>
      <c r="AB17" s="309">
        <v>0</v>
      </c>
      <c r="AC17" s="309"/>
      <c r="AD17" s="309">
        <v>0</v>
      </c>
      <c r="AE17" s="309"/>
      <c r="AF17" s="103"/>
    </row>
    <row r="18" spans="1:32" ht="18" x14ac:dyDescent="0.35">
      <c r="A18" s="108" t="s">
        <v>30</v>
      </c>
      <c r="B18" s="309">
        <v>0</v>
      </c>
      <c r="C18" s="309"/>
      <c r="D18" s="309"/>
      <c r="E18" s="309"/>
      <c r="F18" s="309"/>
      <c r="G18" s="309"/>
      <c r="H18" s="309">
        <v>0</v>
      </c>
      <c r="I18" s="309"/>
      <c r="J18" s="309">
        <v>0</v>
      </c>
      <c r="K18" s="309"/>
      <c r="L18" s="309">
        <v>0</v>
      </c>
      <c r="M18" s="309"/>
      <c r="N18" s="309">
        <v>0</v>
      </c>
      <c r="O18" s="309"/>
      <c r="P18" s="309">
        <v>0</v>
      </c>
      <c r="Q18" s="309"/>
      <c r="R18" s="309">
        <v>0</v>
      </c>
      <c r="S18" s="309"/>
      <c r="T18" s="309">
        <v>0</v>
      </c>
      <c r="U18" s="309"/>
      <c r="V18" s="309">
        <v>0</v>
      </c>
      <c r="W18" s="309"/>
      <c r="X18" s="309">
        <v>0</v>
      </c>
      <c r="Y18" s="309"/>
      <c r="Z18" s="309">
        <v>0</v>
      </c>
      <c r="AA18" s="309"/>
      <c r="AB18" s="309">
        <v>0</v>
      </c>
      <c r="AC18" s="309"/>
      <c r="AD18" s="309">
        <v>0</v>
      </c>
      <c r="AE18" s="309"/>
      <c r="AF18" s="103"/>
    </row>
    <row r="19" spans="1:32" ht="90" x14ac:dyDescent="0.35">
      <c r="A19" s="311" t="s">
        <v>259</v>
      </c>
      <c r="B19" s="325">
        <f>B20</f>
        <v>5329.3029999999999</v>
      </c>
      <c r="C19" s="325">
        <f>C20</f>
        <v>4412.1049999999996</v>
      </c>
      <c r="D19" s="325">
        <f t="shared" ref="D19:H19" si="4">D20</f>
        <v>4412.1049999999996</v>
      </c>
      <c r="E19" s="325">
        <f t="shared" si="4"/>
        <v>4853.99</v>
      </c>
      <c r="F19" s="322">
        <f t="shared" si="4"/>
        <v>91.081141380026622</v>
      </c>
      <c r="G19" s="322">
        <f t="shared" si="4"/>
        <v>110.0152874874918</v>
      </c>
      <c r="H19" s="322">
        <f t="shared" si="4"/>
        <v>396.68900000000002</v>
      </c>
      <c r="I19" s="322">
        <v>396.69</v>
      </c>
      <c r="J19" s="322">
        <f t="shared" ref="J19" si="5">J20</f>
        <v>441.87</v>
      </c>
      <c r="K19" s="322">
        <v>411.87</v>
      </c>
      <c r="L19" s="322">
        <f t="shared" ref="L19:AE19" si="6">L20</f>
        <v>441.86799999999999</v>
      </c>
      <c r="M19" s="322">
        <f t="shared" si="6"/>
        <v>441.87</v>
      </c>
      <c r="N19" s="322">
        <f t="shared" si="6"/>
        <v>480.47</v>
      </c>
      <c r="O19" s="322">
        <f t="shared" si="6"/>
        <v>480.47</v>
      </c>
      <c r="P19" s="322">
        <f t="shared" si="6"/>
        <v>441.86799999999999</v>
      </c>
      <c r="Q19" s="322">
        <f t="shared" si="6"/>
        <v>441.87</v>
      </c>
      <c r="R19" s="322">
        <f t="shared" si="6"/>
        <v>441.86799999999999</v>
      </c>
      <c r="S19" s="322">
        <f t="shared" si="6"/>
        <v>441.87</v>
      </c>
      <c r="T19" s="322">
        <f t="shared" si="6"/>
        <v>441.86799999999999</v>
      </c>
      <c r="U19" s="322">
        <v>441.87</v>
      </c>
      <c r="V19" s="322">
        <f t="shared" si="6"/>
        <v>441.86799999999999</v>
      </c>
      <c r="W19" s="322">
        <f t="shared" si="6"/>
        <v>441.87</v>
      </c>
      <c r="X19" s="322">
        <f t="shared" si="6"/>
        <v>441.86799999999999</v>
      </c>
      <c r="Y19" s="322">
        <f t="shared" si="6"/>
        <v>441.87</v>
      </c>
      <c r="Z19" s="322">
        <f t="shared" si="6"/>
        <v>441.86799999999999</v>
      </c>
      <c r="AA19" s="322">
        <f t="shared" si="6"/>
        <v>441.87</v>
      </c>
      <c r="AB19" s="322">
        <f t="shared" si="6"/>
        <v>441.86799999999999</v>
      </c>
      <c r="AC19" s="322">
        <f t="shared" si="6"/>
        <v>441.87</v>
      </c>
      <c r="AD19" s="322">
        <f t="shared" si="6"/>
        <v>475.28</v>
      </c>
      <c r="AE19" s="322">
        <f t="shared" si="6"/>
        <v>0</v>
      </c>
      <c r="AF19" s="103"/>
    </row>
    <row r="20" spans="1:32" ht="17.399999999999999" x14ac:dyDescent="0.3">
      <c r="A20" s="107" t="s">
        <v>26</v>
      </c>
      <c r="B20" s="325">
        <f>B23</f>
        <v>5329.3029999999999</v>
      </c>
      <c r="C20" s="325">
        <f t="shared" ref="C20:E20" si="7">C23</f>
        <v>4412.1049999999996</v>
      </c>
      <c r="D20" s="325">
        <f t="shared" si="7"/>
        <v>4412.1049999999996</v>
      </c>
      <c r="E20" s="325">
        <f t="shared" si="7"/>
        <v>4853.99</v>
      </c>
      <c r="F20" s="322">
        <f>E20/B20*100</f>
        <v>91.081141380026622</v>
      </c>
      <c r="G20" s="322">
        <f>E20/C20*100</f>
        <v>110.0152874874918</v>
      </c>
      <c r="H20" s="322">
        <f>H23</f>
        <v>396.68900000000002</v>
      </c>
      <c r="I20" s="322">
        <f t="shared" ref="I20:AE20" si="8">I23</f>
        <v>396.69</v>
      </c>
      <c r="J20" s="322">
        <f t="shared" si="8"/>
        <v>441.87</v>
      </c>
      <c r="K20" s="322">
        <f t="shared" si="8"/>
        <v>441.87</v>
      </c>
      <c r="L20" s="322">
        <f t="shared" si="8"/>
        <v>441.86799999999999</v>
      </c>
      <c r="M20" s="322">
        <f t="shared" si="8"/>
        <v>441.87</v>
      </c>
      <c r="N20" s="322">
        <f t="shared" si="8"/>
        <v>480.47</v>
      </c>
      <c r="O20" s="322">
        <f t="shared" si="8"/>
        <v>480.47</v>
      </c>
      <c r="P20" s="322">
        <f t="shared" si="8"/>
        <v>441.86799999999999</v>
      </c>
      <c r="Q20" s="322">
        <f t="shared" si="8"/>
        <v>441.87</v>
      </c>
      <c r="R20" s="322">
        <f t="shared" si="8"/>
        <v>441.86799999999999</v>
      </c>
      <c r="S20" s="322">
        <f t="shared" si="8"/>
        <v>441.87</v>
      </c>
      <c r="T20" s="322">
        <f t="shared" si="8"/>
        <v>441.86799999999999</v>
      </c>
      <c r="U20" s="322">
        <f t="shared" si="8"/>
        <v>441.87</v>
      </c>
      <c r="V20" s="322">
        <f t="shared" si="8"/>
        <v>441.86799999999999</v>
      </c>
      <c r="W20" s="322">
        <f t="shared" si="8"/>
        <v>441.87</v>
      </c>
      <c r="X20" s="322">
        <f t="shared" si="8"/>
        <v>441.86799999999999</v>
      </c>
      <c r="Y20" s="322">
        <f t="shared" si="8"/>
        <v>441.87</v>
      </c>
      <c r="Z20" s="322">
        <f t="shared" si="8"/>
        <v>441.86799999999999</v>
      </c>
      <c r="AA20" s="322">
        <f t="shared" si="8"/>
        <v>441.87</v>
      </c>
      <c r="AB20" s="322">
        <f t="shared" si="8"/>
        <v>441.86799999999999</v>
      </c>
      <c r="AC20" s="322">
        <f t="shared" si="8"/>
        <v>441.87</v>
      </c>
      <c r="AD20" s="322">
        <v>475.28</v>
      </c>
      <c r="AE20" s="322">
        <f t="shared" si="8"/>
        <v>0</v>
      </c>
      <c r="AF20" s="103"/>
    </row>
    <row r="21" spans="1:32" ht="18" x14ac:dyDescent="0.35">
      <c r="A21" s="108" t="s">
        <v>29</v>
      </c>
      <c r="B21" s="309">
        <v>0</v>
      </c>
      <c r="C21" s="309"/>
      <c r="D21" s="309"/>
      <c r="E21" s="309"/>
      <c r="F21" s="309"/>
      <c r="G21" s="309"/>
      <c r="H21" s="309">
        <v>0</v>
      </c>
      <c r="I21" s="309"/>
      <c r="J21" s="309">
        <v>0</v>
      </c>
      <c r="K21" s="309"/>
      <c r="L21" s="309">
        <v>0</v>
      </c>
      <c r="M21" s="309"/>
      <c r="N21" s="309">
        <v>0</v>
      </c>
      <c r="O21" s="309"/>
      <c r="P21" s="309">
        <v>0</v>
      </c>
      <c r="Q21" s="309"/>
      <c r="R21" s="309">
        <v>0</v>
      </c>
      <c r="S21" s="309"/>
      <c r="T21" s="309">
        <v>0</v>
      </c>
      <c r="U21" s="309"/>
      <c r="V21" s="309">
        <v>0</v>
      </c>
      <c r="W21" s="309"/>
      <c r="X21" s="309">
        <v>0</v>
      </c>
      <c r="Y21" s="309"/>
      <c r="Z21" s="309">
        <v>0</v>
      </c>
      <c r="AA21" s="309"/>
      <c r="AB21" s="309">
        <v>0</v>
      </c>
      <c r="AC21" s="309"/>
      <c r="AD21" s="309">
        <v>0</v>
      </c>
      <c r="AE21" s="309"/>
      <c r="AF21" s="103"/>
    </row>
    <row r="22" spans="1:32" ht="36" x14ac:dyDescent="0.35">
      <c r="A22" s="138" t="s">
        <v>93</v>
      </c>
      <c r="B22" s="309">
        <v>0</v>
      </c>
      <c r="C22" s="309"/>
      <c r="D22" s="309"/>
      <c r="E22" s="309"/>
      <c r="F22" s="309"/>
      <c r="G22" s="309"/>
      <c r="H22" s="309">
        <v>0</v>
      </c>
      <c r="I22" s="309"/>
      <c r="J22" s="309">
        <v>0</v>
      </c>
      <c r="K22" s="309"/>
      <c r="L22" s="309">
        <v>0</v>
      </c>
      <c r="M22" s="309"/>
      <c r="N22" s="309">
        <v>0</v>
      </c>
      <c r="O22" s="309"/>
      <c r="P22" s="309">
        <v>0</v>
      </c>
      <c r="Q22" s="309"/>
      <c r="R22" s="309">
        <v>0</v>
      </c>
      <c r="S22" s="309"/>
      <c r="T22" s="309">
        <v>0</v>
      </c>
      <c r="U22" s="309"/>
      <c r="V22" s="309">
        <v>0</v>
      </c>
      <c r="W22" s="309"/>
      <c r="X22" s="309">
        <v>0</v>
      </c>
      <c r="Y22" s="309"/>
      <c r="Z22" s="309">
        <v>0</v>
      </c>
      <c r="AA22" s="309"/>
      <c r="AB22" s="309">
        <v>0</v>
      </c>
      <c r="AC22" s="309"/>
      <c r="AD22" s="309">
        <v>0</v>
      </c>
      <c r="AE22" s="309"/>
      <c r="AF22" s="103"/>
    </row>
    <row r="23" spans="1:32" ht="18" x14ac:dyDescent="0.35">
      <c r="A23" s="108" t="s">
        <v>28</v>
      </c>
      <c r="B23" s="312">
        <f>H23+J23+L23+N23+P23+R23+T23+V23+X23+Z23+AB23+AD23</f>
        <v>5329.3029999999999</v>
      </c>
      <c r="C23" s="312">
        <f>H23+J23+L23+N23+P23+R23+T23+V23+X23+Z23</f>
        <v>4412.1049999999996</v>
      </c>
      <c r="D23" s="134">
        <f>H23+J23+L23+N23+P23+R23+T23+V23+X23+Z23</f>
        <v>4412.1049999999996</v>
      </c>
      <c r="E23" s="312">
        <f>I23+K23+M23+O23+Q23+S23+U23+W23+Y23+AA23+AC23+AE23</f>
        <v>4853.99</v>
      </c>
      <c r="F23" s="134">
        <f>E23/B23*100</f>
        <v>91.081141380026622</v>
      </c>
      <c r="G23" s="134">
        <f>E23/C23*100</f>
        <v>110.0152874874918</v>
      </c>
      <c r="H23" s="313">
        <v>396.68900000000002</v>
      </c>
      <c r="I23" s="313">
        <v>396.69</v>
      </c>
      <c r="J23" s="313">
        <v>441.87</v>
      </c>
      <c r="K23" s="313">
        <v>441.87</v>
      </c>
      <c r="L23" s="313">
        <v>441.86799999999999</v>
      </c>
      <c r="M23" s="313">
        <v>441.87</v>
      </c>
      <c r="N23" s="313">
        <v>480.47</v>
      </c>
      <c r="O23" s="313">
        <v>480.47</v>
      </c>
      <c r="P23" s="313">
        <v>441.86799999999999</v>
      </c>
      <c r="Q23" s="313">
        <v>441.87</v>
      </c>
      <c r="R23" s="313">
        <v>441.86799999999999</v>
      </c>
      <c r="S23" s="313">
        <v>441.87</v>
      </c>
      <c r="T23" s="313">
        <v>441.86799999999999</v>
      </c>
      <c r="U23" s="313">
        <v>441.87</v>
      </c>
      <c r="V23" s="313">
        <v>441.86799999999999</v>
      </c>
      <c r="W23" s="313">
        <v>441.87</v>
      </c>
      <c r="X23" s="313">
        <v>441.86799999999999</v>
      </c>
      <c r="Y23" s="313">
        <v>441.87</v>
      </c>
      <c r="Z23" s="313">
        <v>441.86799999999999</v>
      </c>
      <c r="AA23" s="313">
        <v>441.87</v>
      </c>
      <c r="AB23" s="313">
        <v>441.86799999999999</v>
      </c>
      <c r="AC23" s="313">
        <v>441.87</v>
      </c>
      <c r="AD23" s="313">
        <v>475.33</v>
      </c>
      <c r="AE23" s="313"/>
      <c r="AF23" s="103">
        <v>33.5</v>
      </c>
    </row>
    <row r="24" spans="1:32" ht="36" x14ac:dyDescent="0.35">
      <c r="A24" s="108" t="s">
        <v>94</v>
      </c>
      <c r="B24" s="309">
        <v>0</v>
      </c>
      <c r="C24" s="309"/>
      <c r="D24" s="309"/>
      <c r="E24" s="309"/>
      <c r="F24" s="309"/>
      <c r="G24" s="309"/>
      <c r="H24" s="309">
        <v>0</v>
      </c>
      <c r="I24" s="309"/>
      <c r="J24" s="309">
        <v>0</v>
      </c>
      <c r="K24" s="309"/>
      <c r="L24" s="309">
        <v>0</v>
      </c>
      <c r="M24" s="309"/>
      <c r="N24" s="309">
        <v>0</v>
      </c>
      <c r="O24" s="309"/>
      <c r="P24" s="309">
        <v>0</v>
      </c>
      <c r="Q24" s="309"/>
      <c r="R24" s="309">
        <v>0</v>
      </c>
      <c r="S24" s="309"/>
      <c r="T24" s="309">
        <v>0</v>
      </c>
      <c r="U24" s="309"/>
      <c r="V24" s="309">
        <v>0</v>
      </c>
      <c r="W24" s="309"/>
      <c r="X24" s="309">
        <v>0</v>
      </c>
      <c r="Y24" s="309"/>
      <c r="Z24" s="309">
        <v>0</v>
      </c>
      <c r="AA24" s="309"/>
      <c r="AB24" s="309">
        <v>0</v>
      </c>
      <c r="AC24" s="309"/>
      <c r="AD24" s="309">
        <v>0</v>
      </c>
      <c r="AE24" s="309"/>
      <c r="AF24" s="103"/>
    </row>
    <row r="25" spans="1:32" ht="18" x14ac:dyDescent="0.35">
      <c r="A25" s="108" t="s">
        <v>30</v>
      </c>
      <c r="B25" s="309">
        <v>0</v>
      </c>
      <c r="C25" s="309"/>
      <c r="D25" s="309"/>
      <c r="E25" s="309"/>
      <c r="F25" s="309"/>
      <c r="G25" s="309"/>
      <c r="H25" s="309">
        <v>0</v>
      </c>
      <c r="I25" s="309"/>
      <c r="J25" s="309">
        <v>0</v>
      </c>
      <c r="K25" s="309"/>
      <c r="L25" s="309">
        <v>0</v>
      </c>
      <c r="M25" s="309"/>
      <c r="N25" s="309">
        <v>0</v>
      </c>
      <c r="O25" s="309"/>
      <c r="P25" s="309">
        <v>0</v>
      </c>
      <c r="Q25" s="309"/>
      <c r="R25" s="309">
        <v>0</v>
      </c>
      <c r="S25" s="309"/>
      <c r="T25" s="309">
        <v>0</v>
      </c>
      <c r="U25" s="309"/>
      <c r="V25" s="309">
        <v>0</v>
      </c>
      <c r="W25" s="309"/>
      <c r="X25" s="309">
        <v>0</v>
      </c>
      <c r="Y25" s="309"/>
      <c r="Z25" s="309">
        <v>0</v>
      </c>
      <c r="AA25" s="309"/>
      <c r="AB25" s="309">
        <v>0</v>
      </c>
      <c r="AC25" s="309"/>
      <c r="AD25" s="309">
        <v>0</v>
      </c>
      <c r="AE25" s="309"/>
      <c r="AF25" s="103"/>
    </row>
    <row r="26" spans="1:32" ht="54" x14ac:dyDescent="0.3">
      <c r="A26" s="106" t="s">
        <v>271</v>
      </c>
      <c r="B26" s="217">
        <f>B27</f>
        <v>1617.3</v>
      </c>
      <c r="C26" s="217"/>
      <c r="D26" s="322">
        <f t="shared" ref="D26:G26" si="9">D27</f>
        <v>0</v>
      </c>
      <c r="E26" s="322">
        <f t="shared" si="9"/>
        <v>433.90999999999997</v>
      </c>
      <c r="F26" s="322">
        <f t="shared" si="9"/>
        <v>26.829283373523772</v>
      </c>
      <c r="G26" s="322">
        <f t="shared" si="9"/>
        <v>26.829283373523772</v>
      </c>
      <c r="H26" s="225">
        <v>0</v>
      </c>
      <c r="I26" s="225"/>
      <c r="J26" s="225">
        <v>0</v>
      </c>
      <c r="K26" s="225"/>
      <c r="L26" s="225">
        <v>0</v>
      </c>
      <c r="M26" s="225"/>
      <c r="N26" s="225">
        <v>0</v>
      </c>
      <c r="O26" s="225"/>
      <c r="P26" s="225">
        <f>P27</f>
        <v>425</v>
      </c>
      <c r="Q26" s="225"/>
      <c r="R26" s="225">
        <v>0</v>
      </c>
      <c r="S26" s="225"/>
      <c r="T26" s="217">
        <f>T27</f>
        <v>41.68</v>
      </c>
      <c r="U26" s="217"/>
      <c r="V26" s="225">
        <v>0</v>
      </c>
      <c r="W26" s="225"/>
      <c r="X26" s="225">
        <v>0</v>
      </c>
      <c r="Y26" s="225"/>
      <c r="Z26" s="225">
        <v>0</v>
      </c>
      <c r="AA26" s="225"/>
      <c r="AB26" s="225">
        <v>0</v>
      </c>
      <c r="AC26" s="225"/>
      <c r="AD26" s="225">
        <v>0</v>
      </c>
      <c r="AE26" s="225"/>
      <c r="AF26" s="103"/>
    </row>
    <row r="27" spans="1:32" ht="17.399999999999999" x14ac:dyDescent="0.3">
      <c r="A27" s="107" t="s">
        <v>26</v>
      </c>
      <c r="B27" s="226">
        <f>B30</f>
        <v>1617.3</v>
      </c>
      <c r="C27" s="226">
        <f t="shared" ref="C27:E27" si="10">C30</f>
        <v>1617.3</v>
      </c>
      <c r="D27" s="226">
        <f t="shared" si="10"/>
        <v>0</v>
      </c>
      <c r="E27" s="226">
        <f t="shared" si="10"/>
        <v>433.90999999999997</v>
      </c>
      <c r="F27" s="226">
        <f>E27/B27*100</f>
        <v>26.829283373523772</v>
      </c>
      <c r="G27" s="226">
        <f>E27/C27*100</f>
        <v>26.829283373523772</v>
      </c>
      <c r="H27" s="218">
        <f>H30</f>
        <v>0</v>
      </c>
      <c r="I27" s="218">
        <f>I30</f>
        <v>0</v>
      </c>
      <c r="J27" s="218">
        <f t="shared" ref="J27:AE27" si="11">J30</f>
        <v>0</v>
      </c>
      <c r="K27" s="218">
        <f t="shared" si="11"/>
        <v>0</v>
      </c>
      <c r="L27" s="218">
        <f t="shared" si="11"/>
        <v>0</v>
      </c>
      <c r="M27" s="218">
        <f t="shared" si="11"/>
        <v>0</v>
      </c>
      <c r="N27" s="218">
        <f t="shared" si="11"/>
        <v>0</v>
      </c>
      <c r="O27" s="218">
        <f t="shared" si="11"/>
        <v>0</v>
      </c>
      <c r="P27" s="218">
        <f t="shared" si="11"/>
        <v>425</v>
      </c>
      <c r="Q27" s="218">
        <f t="shared" si="11"/>
        <v>0</v>
      </c>
      <c r="R27" s="218">
        <f t="shared" si="11"/>
        <v>62.96</v>
      </c>
      <c r="S27" s="218">
        <f t="shared" si="11"/>
        <v>62.96</v>
      </c>
      <c r="T27" s="218">
        <f t="shared" si="11"/>
        <v>41.68</v>
      </c>
      <c r="U27" s="218">
        <f t="shared" si="11"/>
        <v>104.89</v>
      </c>
      <c r="V27" s="218">
        <f t="shared" si="11"/>
        <v>35.159999999999997</v>
      </c>
      <c r="W27" s="218">
        <f t="shared" si="11"/>
        <v>36.9</v>
      </c>
      <c r="X27" s="218">
        <f t="shared" si="11"/>
        <v>0</v>
      </c>
      <c r="Y27" s="218">
        <f t="shared" si="11"/>
        <v>40.6</v>
      </c>
      <c r="Z27" s="218">
        <f t="shared" si="11"/>
        <v>1052.5</v>
      </c>
      <c r="AA27" s="218">
        <f t="shared" si="11"/>
        <v>188.56</v>
      </c>
      <c r="AB27" s="218">
        <f t="shared" si="11"/>
        <v>0</v>
      </c>
      <c r="AC27" s="218">
        <f t="shared" si="11"/>
        <v>0</v>
      </c>
      <c r="AD27" s="218">
        <f t="shared" si="11"/>
        <v>0</v>
      </c>
      <c r="AE27" s="218">
        <f t="shared" si="11"/>
        <v>0</v>
      </c>
      <c r="AF27" s="103"/>
    </row>
    <row r="28" spans="1:32" ht="18" x14ac:dyDescent="0.35">
      <c r="A28" s="108" t="s">
        <v>29</v>
      </c>
      <c r="B28" s="309">
        <v>0</v>
      </c>
      <c r="C28" s="309"/>
      <c r="D28" s="309"/>
      <c r="E28" s="309"/>
      <c r="F28" s="217" t="e">
        <f t="shared" ref="F28:F32" si="12">E28/B28*100</f>
        <v>#DIV/0!</v>
      </c>
      <c r="G28" s="217" t="e">
        <f t="shared" ref="G28:G32" si="13">E28/C28*100</f>
        <v>#DIV/0!</v>
      </c>
      <c r="H28" s="309">
        <v>0</v>
      </c>
      <c r="I28" s="309"/>
      <c r="J28" s="309">
        <v>0</v>
      </c>
      <c r="K28" s="309"/>
      <c r="L28" s="309">
        <v>0</v>
      </c>
      <c r="M28" s="309"/>
      <c r="N28" s="309">
        <v>0</v>
      </c>
      <c r="O28" s="309"/>
      <c r="P28" s="309">
        <v>0</v>
      </c>
      <c r="Q28" s="309"/>
      <c r="R28" s="309">
        <v>0</v>
      </c>
      <c r="S28" s="309"/>
      <c r="T28" s="309">
        <v>0</v>
      </c>
      <c r="U28" s="309"/>
      <c r="V28" s="309">
        <v>0</v>
      </c>
      <c r="W28" s="309"/>
      <c r="X28" s="309">
        <v>0</v>
      </c>
      <c r="Y28" s="309"/>
      <c r="Z28" s="309">
        <v>0</v>
      </c>
      <c r="AA28" s="309"/>
      <c r="AB28" s="309">
        <v>0</v>
      </c>
      <c r="AC28" s="309"/>
      <c r="AD28" s="309">
        <v>0</v>
      </c>
      <c r="AE28" s="309"/>
      <c r="AF28" s="103"/>
    </row>
    <row r="29" spans="1:32" ht="36" x14ac:dyDescent="0.35">
      <c r="A29" s="138" t="s">
        <v>93</v>
      </c>
      <c r="B29" s="309">
        <v>0</v>
      </c>
      <c r="C29" s="309"/>
      <c r="D29" s="309"/>
      <c r="E29" s="309"/>
      <c r="F29" s="217" t="e">
        <f t="shared" si="12"/>
        <v>#DIV/0!</v>
      </c>
      <c r="G29" s="217" t="e">
        <f t="shared" si="13"/>
        <v>#DIV/0!</v>
      </c>
      <c r="H29" s="309">
        <v>0</v>
      </c>
      <c r="I29" s="309"/>
      <c r="J29" s="309">
        <v>0</v>
      </c>
      <c r="K29" s="309"/>
      <c r="L29" s="309">
        <v>0</v>
      </c>
      <c r="M29" s="309"/>
      <c r="N29" s="309">
        <v>0</v>
      </c>
      <c r="O29" s="309"/>
      <c r="P29" s="309">
        <v>0</v>
      </c>
      <c r="Q29" s="309"/>
      <c r="R29" s="309">
        <v>0</v>
      </c>
      <c r="S29" s="309"/>
      <c r="T29" s="309">
        <v>0</v>
      </c>
      <c r="U29" s="309"/>
      <c r="V29" s="309">
        <v>0</v>
      </c>
      <c r="W29" s="309"/>
      <c r="X29" s="309">
        <v>0</v>
      </c>
      <c r="Y29" s="309"/>
      <c r="Z29" s="309">
        <v>0</v>
      </c>
      <c r="AA29" s="309"/>
      <c r="AB29" s="309">
        <v>0</v>
      </c>
      <c r="AC29" s="309"/>
      <c r="AD29" s="309">
        <v>0</v>
      </c>
      <c r="AE29" s="309"/>
      <c r="AF29" s="103"/>
    </row>
    <row r="30" spans="1:32" ht="18" x14ac:dyDescent="0.35">
      <c r="A30" s="108" t="s">
        <v>28</v>
      </c>
      <c r="B30" s="217">
        <f>H30+J30+L30+N30+P30+R30+T30+V30+X30+Z30+AB30+AD30</f>
        <v>1617.3</v>
      </c>
      <c r="C30" s="217">
        <f>P30+R30+T30+V30+X30+Z30</f>
        <v>1617.3</v>
      </c>
      <c r="D30" s="217"/>
      <c r="E30" s="217">
        <f>I30+K30+M30+O30+Q30+S30+U30+W30+Y30+AA30+AC30+AE30</f>
        <v>433.90999999999997</v>
      </c>
      <c r="F30" s="217">
        <f>E30/B30*100</f>
        <v>26.829283373523772</v>
      </c>
      <c r="G30" s="217">
        <f t="shared" si="13"/>
        <v>26.829283373523772</v>
      </c>
      <c r="H30" s="225">
        <v>0</v>
      </c>
      <c r="I30" s="225"/>
      <c r="J30" s="225">
        <v>0</v>
      </c>
      <c r="K30" s="225"/>
      <c r="L30" s="225">
        <v>0</v>
      </c>
      <c r="M30" s="225"/>
      <c r="N30" s="225">
        <v>0</v>
      </c>
      <c r="O30" s="225"/>
      <c r="P30" s="225">
        <v>425</v>
      </c>
      <c r="Q30" s="225"/>
      <c r="R30" s="225">
        <v>62.96</v>
      </c>
      <c r="S30" s="225">
        <v>62.96</v>
      </c>
      <c r="T30" s="225">
        <v>41.68</v>
      </c>
      <c r="U30" s="225">
        <v>104.89</v>
      </c>
      <c r="V30" s="225">
        <v>35.159999999999997</v>
      </c>
      <c r="W30" s="225">
        <v>36.9</v>
      </c>
      <c r="X30" s="225">
        <v>0</v>
      </c>
      <c r="Y30" s="225">
        <v>40.6</v>
      </c>
      <c r="Z30" s="225">
        <v>1052.5</v>
      </c>
      <c r="AA30" s="225">
        <v>188.56</v>
      </c>
      <c r="AB30" s="225">
        <v>0</v>
      </c>
      <c r="AC30" s="225"/>
      <c r="AD30" s="225">
        <v>0</v>
      </c>
      <c r="AE30" s="225"/>
      <c r="AF30" s="235"/>
    </row>
    <row r="31" spans="1:32" ht="36" x14ac:dyDescent="0.35">
      <c r="A31" s="108" t="s">
        <v>94</v>
      </c>
      <c r="B31" s="309">
        <v>0</v>
      </c>
      <c r="C31" s="309"/>
      <c r="D31" s="309"/>
      <c r="E31" s="309"/>
      <c r="F31" s="217" t="e">
        <f t="shared" si="12"/>
        <v>#DIV/0!</v>
      </c>
      <c r="G31" s="217" t="e">
        <f t="shared" si="13"/>
        <v>#DIV/0!</v>
      </c>
      <c r="H31" s="309">
        <v>0</v>
      </c>
      <c r="I31" s="309"/>
      <c r="J31" s="309">
        <v>0</v>
      </c>
      <c r="K31" s="309"/>
      <c r="L31" s="309">
        <v>0</v>
      </c>
      <c r="M31" s="309"/>
      <c r="N31" s="309">
        <v>0</v>
      </c>
      <c r="O31" s="309"/>
      <c r="P31" s="309">
        <v>0</v>
      </c>
      <c r="Q31" s="309"/>
      <c r="R31" s="309">
        <v>0</v>
      </c>
      <c r="S31" s="309"/>
      <c r="T31" s="309">
        <v>0</v>
      </c>
      <c r="U31" s="309"/>
      <c r="V31" s="309">
        <v>0</v>
      </c>
      <c r="W31" s="309"/>
      <c r="X31" s="309">
        <v>0</v>
      </c>
      <c r="Y31" s="309"/>
      <c r="Z31" s="309">
        <v>0</v>
      </c>
      <c r="AA31" s="309"/>
      <c r="AB31" s="309">
        <v>0</v>
      </c>
      <c r="AC31" s="309"/>
      <c r="AD31" s="309">
        <v>0</v>
      </c>
      <c r="AE31" s="309"/>
      <c r="AF31" s="103"/>
    </row>
    <row r="32" spans="1:32" ht="18" x14ac:dyDescent="0.35">
      <c r="A32" s="108" t="s">
        <v>30</v>
      </c>
      <c r="B32" s="309">
        <v>0</v>
      </c>
      <c r="C32" s="309"/>
      <c r="D32" s="309"/>
      <c r="E32" s="309"/>
      <c r="F32" s="217" t="e">
        <f t="shared" si="12"/>
        <v>#DIV/0!</v>
      </c>
      <c r="G32" s="217" t="e">
        <f t="shared" si="13"/>
        <v>#DIV/0!</v>
      </c>
      <c r="H32" s="309">
        <v>0</v>
      </c>
      <c r="I32" s="309"/>
      <c r="J32" s="309">
        <v>0</v>
      </c>
      <c r="K32" s="309"/>
      <c r="L32" s="309">
        <v>0</v>
      </c>
      <c r="M32" s="309"/>
      <c r="N32" s="309">
        <v>0</v>
      </c>
      <c r="O32" s="309"/>
      <c r="P32" s="309">
        <v>0</v>
      </c>
      <c r="Q32" s="309"/>
      <c r="R32" s="309">
        <v>0</v>
      </c>
      <c r="S32" s="309"/>
      <c r="T32" s="309">
        <v>0</v>
      </c>
      <c r="U32" s="309"/>
      <c r="V32" s="309">
        <v>0</v>
      </c>
      <c r="W32" s="309"/>
      <c r="X32" s="309">
        <v>0</v>
      </c>
      <c r="Y32" s="309"/>
      <c r="Z32" s="309">
        <v>0</v>
      </c>
      <c r="AA32" s="309"/>
      <c r="AB32" s="309">
        <v>0</v>
      </c>
      <c r="AC32" s="309"/>
      <c r="AD32" s="309">
        <v>0</v>
      </c>
      <c r="AE32" s="309"/>
      <c r="AF32" s="103"/>
    </row>
    <row r="33" spans="1:32" ht="72" x14ac:dyDescent="0.35">
      <c r="A33" s="108" t="s">
        <v>272</v>
      </c>
      <c r="B33" s="226">
        <f>B36+B35+B37+B38+B39</f>
        <v>100</v>
      </c>
      <c r="C33" s="226">
        <f t="shared" ref="C33:G33" si="14">C36+C35+C37+C38+C39</f>
        <v>100</v>
      </c>
      <c r="D33" s="226">
        <f t="shared" si="14"/>
        <v>0</v>
      </c>
      <c r="E33" s="226">
        <f t="shared" si="14"/>
        <v>6.61</v>
      </c>
      <c r="F33" s="226" t="e">
        <f t="shared" si="14"/>
        <v>#DIV/0!</v>
      </c>
      <c r="G33" s="226" t="e">
        <f t="shared" si="14"/>
        <v>#DIV/0!</v>
      </c>
      <c r="H33" s="218">
        <f>H34</f>
        <v>0</v>
      </c>
      <c r="I33" s="218">
        <f t="shared" ref="I33:AE33" si="15">I34</f>
        <v>0</v>
      </c>
      <c r="J33" s="218">
        <f t="shared" si="15"/>
        <v>0</v>
      </c>
      <c r="K33" s="218">
        <f t="shared" si="15"/>
        <v>0</v>
      </c>
      <c r="L33" s="218">
        <f t="shared" si="15"/>
        <v>0</v>
      </c>
      <c r="M33" s="218">
        <f t="shared" si="15"/>
        <v>0</v>
      </c>
      <c r="N33" s="218">
        <f t="shared" si="15"/>
        <v>0</v>
      </c>
      <c r="O33" s="218">
        <f t="shared" si="15"/>
        <v>0</v>
      </c>
      <c r="P33" s="218">
        <f t="shared" si="15"/>
        <v>0</v>
      </c>
      <c r="Q33" s="218">
        <f t="shared" si="15"/>
        <v>0</v>
      </c>
      <c r="R33" s="218">
        <f t="shared" si="15"/>
        <v>11.8</v>
      </c>
      <c r="S33" s="218">
        <f t="shared" si="15"/>
        <v>0</v>
      </c>
      <c r="T33" s="218">
        <f t="shared" si="15"/>
        <v>0</v>
      </c>
      <c r="U33" s="218">
        <f t="shared" si="15"/>
        <v>0</v>
      </c>
      <c r="V33" s="218">
        <f t="shared" si="15"/>
        <v>0</v>
      </c>
      <c r="W33" s="218">
        <f t="shared" si="15"/>
        <v>0</v>
      </c>
      <c r="X33" s="218">
        <f t="shared" si="15"/>
        <v>0</v>
      </c>
      <c r="Y33" s="218">
        <f t="shared" si="15"/>
        <v>6.61</v>
      </c>
      <c r="Z33" s="218">
        <f t="shared" si="15"/>
        <v>0</v>
      </c>
      <c r="AA33" s="218">
        <f t="shared" si="15"/>
        <v>0</v>
      </c>
      <c r="AB33" s="218">
        <f t="shared" si="15"/>
        <v>0</v>
      </c>
      <c r="AC33" s="218">
        <f t="shared" si="15"/>
        <v>0</v>
      </c>
      <c r="AD33" s="218">
        <f t="shared" si="15"/>
        <v>0</v>
      </c>
      <c r="AE33" s="218">
        <f t="shared" si="15"/>
        <v>0</v>
      </c>
      <c r="AF33" s="103"/>
    </row>
    <row r="34" spans="1:32" ht="17.399999999999999" x14ac:dyDescent="0.3">
      <c r="A34" s="107" t="s">
        <v>26</v>
      </c>
      <c r="B34" s="226">
        <f>B37</f>
        <v>100</v>
      </c>
      <c r="C34" s="226">
        <f t="shared" ref="C34:D34" si="16">C37</f>
        <v>100</v>
      </c>
      <c r="D34" s="226">
        <f t="shared" si="16"/>
        <v>0</v>
      </c>
      <c r="E34" s="226">
        <f>E37</f>
        <v>6.61</v>
      </c>
      <c r="F34" s="226">
        <f>E34/B34*100</f>
        <v>6.61</v>
      </c>
      <c r="G34" s="226">
        <f>E34/C34*100</f>
        <v>6.61</v>
      </c>
      <c r="H34" s="218">
        <f>H37</f>
        <v>0</v>
      </c>
      <c r="I34" s="218">
        <f t="shared" ref="I34:AE39" si="17">I37</f>
        <v>0</v>
      </c>
      <c r="J34" s="218">
        <f t="shared" si="17"/>
        <v>0</v>
      </c>
      <c r="K34" s="218">
        <f t="shared" si="17"/>
        <v>0</v>
      </c>
      <c r="L34" s="218">
        <f t="shared" si="17"/>
        <v>0</v>
      </c>
      <c r="M34" s="218">
        <f t="shared" si="17"/>
        <v>0</v>
      </c>
      <c r="N34" s="218">
        <f t="shared" si="17"/>
        <v>0</v>
      </c>
      <c r="O34" s="218">
        <f t="shared" si="17"/>
        <v>0</v>
      </c>
      <c r="P34" s="218">
        <f t="shared" si="17"/>
        <v>0</v>
      </c>
      <c r="Q34" s="218">
        <f t="shared" si="17"/>
        <v>0</v>
      </c>
      <c r="R34" s="218">
        <f t="shared" si="17"/>
        <v>11.8</v>
      </c>
      <c r="S34" s="218">
        <f t="shared" si="17"/>
        <v>0</v>
      </c>
      <c r="T34" s="218">
        <f t="shared" si="17"/>
        <v>0</v>
      </c>
      <c r="U34" s="218">
        <f t="shared" si="17"/>
        <v>0</v>
      </c>
      <c r="V34" s="218">
        <f t="shared" si="17"/>
        <v>0</v>
      </c>
      <c r="W34" s="218">
        <f t="shared" si="17"/>
        <v>0</v>
      </c>
      <c r="X34" s="218">
        <f t="shared" si="17"/>
        <v>0</v>
      </c>
      <c r="Y34" s="218">
        <f t="shared" si="17"/>
        <v>6.61</v>
      </c>
      <c r="Z34" s="218">
        <f t="shared" si="17"/>
        <v>0</v>
      </c>
      <c r="AA34" s="218">
        <f t="shared" si="17"/>
        <v>0</v>
      </c>
      <c r="AB34" s="218">
        <f t="shared" si="17"/>
        <v>0</v>
      </c>
      <c r="AC34" s="218">
        <f t="shared" si="17"/>
        <v>0</v>
      </c>
      <c r="AD34" s="218">
        <f t="shared" si="17"/>
        <v>0</v>
      </c>
      <c r="AE34" s="218">
        <f t="shared" si="17"/>
        <v>0</v>
      </c>
      <c r="AF34" s="103"/>
    </row>
    <row r="35" spans="1:32" ht="18" x14ac:dyDescent="0.35">
      <c r="A35" s="108" t="s">
        <v>29</v>
      </c>
      <c r="B35" s="217">
        <f t="shared" ref="B35:B39" si="18">B38</f>
        <v>0</v>
      </c>
      <c r="C35" s="217"/>
      <c r="D35" s="217"/>
      <c r="E35" s="217"/>
      <c r="F35" s="217" t="e">
        <f t="shared" ref="F35:F39" si="19">E35/B35*100</f>
        <v>#DIV/0!</v>
      </c>
      <c r="G35" s="217" t="e">
        <f t="shared" ref="G35:G39" si="20">E35/C35*100</f>
        <v>#DIV/0!</v>
      </c>
      <c r="H35" s="225">
        <v>0</v>
      </c>
      <c r="I35" s="225"/>
      <c r="J35" s="225">
        <v>0</v>
      </c>
      <c r="K35" s="225"/>
      <c r="L35" s="225">
        <v>0</v>
      </c>
      <c r="M35" s="225"/>
      <c r="N35" s="225">
        <v>0</v>
      </c>
      <c r="O35" s="225"/>
      <c r="P35" s="225">
        <v>0</v>
      </c>
      <c r="Q35" s="225"/>
      <c r="R35" s="225">
        <v>0</v>
      </c>
      <c r="S35" s="225"/>
      <c r="T35" s="217">
        <f t="shared" si="17"/>
        <v>0</v>
      </c>
      <c r="U35" s="217"/>
      <c r="V35" s="225">
        <v>0</v>
      </c>
      <c r="W35" s="225"/>
      <c r="X35" s="225">
        <v>0</v>
      </c>
      <c r="Y35" s="225"/>
      <c r="Z35" s="225">
        <v>0</v>
      </c>
      <c r="AA35" s="225"/>
      <c r="AB35" s="225">
        <v>0</v>
      </c>
      <c r="AC35" s="225"/>
      <c r="AD35" s="225">
        <v>0</v>
      </c>
      <c r="AE35" s="225"/>
      <c r="AF35" s="103"/>
    </row>
    <row r="36" spans="1:32" ht="36" x14ac:dyDescent="0.35">
      <c r="A36" s="138" t="s">
        <v>93</v>
      </c>
      <c r="B36" s="217">
        <f t="shared" si="18"/>
        <v>0</v>
      </c>
      <c r="C36" s="217"/>
      <c r="D36" s="217"/>
      <c r="E36" s="217"/>
      <c r="F36" s="217" t="e">
        <f t="shared" si="19"/>
        <v>#DIV/0!</v>
      </c>
      <c r="G36" s="217" t="e">
        <f t="shared" si="20"/>
        <v>#DIV/0!</v>
      </c>
      <c r="H36" s="225">
        <v>0</v>
      </c>
      <c r="I36" s="225"/>
      <c r="J36" s="225">
        <v>0</v>
      </c>
      <c r="K36" s="225"/>
      <c r="L36" s="225">
        <v>0</v>
      </c>
      <c r="M36" s="225"/>
      <c r="N36" s="225">
        <v>0</v>
      </c>
      <c r="O36" s="225"/>
      <c r="P36" s="225">
        <v>0</v>
      </c>
      <c r="Q36" s="225"/>
      <c r="R36" s="225">
        <v>0</v>
      </c>
      <c r="S36" s="225"/>
      <c r="T36" s="217">
        <f t="shared" si="17"/>
        <v>0</v>
      </c>
      <c r="U36" s="217"/>
      <c r="V36" s="225">
        <v>0</v>
      </c>
      <c r="W36" s="225"/>
      <c r="X36" s="225">
        <v>0</v>
      </c>
      <c r="Y36" s="225"/>
      <c r="Z36" s="225">
        <v>0</v>
      </c>
      <c r="AA36" s="225"/>
      <c r="AB36" s="225">
        <v>0</v>
      </c>
      <c r="AC36" s="225"/>
      <c r="AD36" s="225">
        <v>0</v>
      </c>
      <c r="AE36" s="225"/>
      <c r="AF36" s="103"/>
    </row>
    <row r="37" spans="1:32" ht="18" x14ac:dyDescent="0.35">
      <c r="A37" s="108" t="s">
        <v>28</v>
      </c>
      <c r="B37" s="217">
        <v>100</v>
      </c>
      <c r="C37" s="217">
        <v>100</v>
      </c>
      <c r="D37" s="217"/>
      <c r="E37" s="217">
        <f>I37+K37+M37+O37+Q37+S37+U37+W37+Y37+AA37+AC37+AE37</f>
        <v>6.61</v>
      </c>
      <c r="F37" s="217">
        <f t="shared" si="19"/>
        <v>6.61</v>
      </c>
      <c r="G37" s="217">
        <f t="shared" si="20"/>
        <v>6.61</v>
      </c>
      <c r="H37" s="225">
        <v>0</v>
      </c>
      <c r="I37" s="225"/>
      <c r="J37" s="225">
        <v>0</v>
      </c>
      <c r="K37" s="225"/>
      <c r="L37" s="225">
        <v>0</v>
      </c>
      <c r="M37" s="225"/>
      <c r="N37" s="225">
        <v>0</v>
      </c>
      <c r="O37" s="225"/>
      <c r="P37" s="225">
        <v>0</v>
      </c>
      <c r="Q37" s="225"/>
      <c r="R37" s="225">
        <v>11.8</v>
      </c>
      <c r="S37" s="225"/>
      <c r="T37" s="217">
        <f t="shared" si="17"/>
        <v>0</v>
      </c>
      <c r="U37" s="217"/>
      <c r="V37" s="225">
        <v>0</v>
      </c>
      <c r="W37" s="225"/>
      <c r="X37" s="225">
        <v>0</v>
      </c>
      <c r="Y37" s="225">
        <v>6.61</v>
      </c>
      <c r="Z37" s="225">
        <v>0</v>
      </c>
      <c r="AA37" s="225"/>
      <c r="AB37" s="225">
        <v>0</v>
      </c>
      <c r="AC37" s="225"/>
      <c r="AD37" s="225">
        <v>0</v>
      </c>
      <c r="AE37" s="225"/>
      <c r="AF37" s="103"/>
    </row>
    <row r="38" spans="1:32" ht="36" x14ac:dyDescent="0.35">
      <c r="A38" s="108" t="s">
        <v>94</v>
      </c>
      <c r="B38" s="217"/>
      <c r="C38" s="217"/>
      <c r="D38" s="217"/>
      <c r="E38" s="217"/>
      <c r="F38" s="217" t="e">
        <f t="shared" si="19"/>
        <v>#DIV/0!</v>
      </c>
      <c r="G38" s="217" t="e">
        <f t="shared" si="20"/>
        <v>#DIV/0!</v>
      </c>
      <c r="H38" s="225">
        <v>0</v>
      </c>
      <c r="I38" s="225"/>
      <c r="J38" s="225">
        <v>0</v>
      </c>
      <c r="K38" s="225"/>
      <c r="L38" s="225">
        <v>0</v>
      </c>
      <c r="M38" s="225"/>
      <c r="N38" s="225">
        <v>0</v>
      </c>
      <c r="O38" s="225"/>
      <c r="P38" s="225">
        <v>0</v>
      </c>
      <c r="Q38" s="225"/>
      <c r="R38" s="225">
        <v>0</v>
      </c>
      <c r="S38" s="225"/>
      <c r="T38" s="217">
        <f t="shared" si="17"/>
        <v>0</v>
      </c>
      <c r="U38" s="217"/>
      <c r="V38" s="225">
        <v>0</v>
      </c>
      <c r="W38" s="225"/>
      <c r="X38" s="225">
        <v>0</v>
      </c>
      <c r="Y38" s="225"/>
      <c r="Z38" s="225">
        <v>0</v>
      </c>
      <c r="AA38" s="225"/>
      <c r="AB38" s="225">
        <v>0</v>
      </c>
      <c r="AC38" s="225"/>
      <c r="AD38" s="225">
        <v>0</v>
      </c>
      <c r="AE38" s="225"/>
      <c r="AF38" s="103"/>
    </row>
    <row r="39" spans="1:32" ht="18" x14ac:dyDescent="0.35">
      <c r="A39" s="108" t="s">
        <v>30</v>
      </c>
      <c r="B39" s="217">
        <f t="shared" si="18"/>
        <v>0</v>
      </c>
      <c r="C39" s="217"/>
      <c r="D39" s="217"/>
      <c r="E39" s="217"/>
      <c r="F39" s="217" t="e">
        <f t="shared" si="19"/>
        <v>#DIV/0!</v>
      </c>
      <c r="G39" s="217" t="e">
        <f t="shared" si="20"/>
        <v>#DIV/0!</v>
      </c>
      <c r="H39" s="225">
        <v>0</v>
      </c>
      <c r="I39" s="225"/>
      <c r="J39" s="225">
        <v>0</v>
      </c>
      <c r="K39" s="225"/>
      <c r="L39" s="225">
        <v>0</v>
      </c>
      <c r="M39" s="225"/>
      <c r="N39" s="225">
        <v>0</v>
      </c>
      <c r="O39" s="225"/>
      <c r="P39" s="225">
        <v>0</v>
      </c>
      <c r="Q39" s="225"/>
      <c r="R39" s="225">
        <v>0</v>
      </c>
      <c r="S39" s="225"/>
      <c r="T39" s="217">
        <f t="shared" si="17"/>
        <v>0</v>
      </c>
      <c r="U39" s="217"/>
      <c r="V39" s="225">
        <v>0</v>
      </c>
      <c r="W39" s="225"/>
      <c r="X39" s="225">
        <v>0</v>
      </c>
      <c r="Y39" s="225"/>
      <c r="Z39" s="225">
        <v>0</v>
      </c>
      <c r="AA39" s="225"/>
      <c r="AB39" s="225">
        <v>0</v>
      </c>
      <c r="AC39" s="225"/>
      <c r="AD39" s="225">
        <v>0</v>
      </c>
      <c r="AE39" s="225"/>
      <c r="AF39" s="103"/>
    </row>
    <row r="40" spans="1:32" ht="144" x14ac:dyDescent="0.35">
      <c r="A40" s="108" t="s">
        <v>273</v>
      </c>
      <c r="B40" s="226">
        <f>B41</f>
        <v>8202.648000000001</v>
      </c>
      <c r="C40" s="226">
        <f>C41</f>
        <v>5253.4480000000003</v>
      </c>
      <c r="D40" s="226">
        <f t="shared" ref="D40:G40" si="21">D41</f>
        <v>0</v>
      </c>
      <c r="E40" s="226">
        <f>E41</f>
        <v>5152.17</v>
      </c>
      <c r="F40" s="226">
        <f t="shared" si="21"/>
        <v>62.811058087583419</v>
      </c>
      <c r="G40" s="226">
        <f t="shared" si="21"/>
        <v>98.072161369066563</v>
      </c>
      <c r="H40" s="218">
        <f>H41</f>
        <v>3092.25</v>
      </c>
      <c r="I40" s="218">
        <f t="shared" ref="I40:AE40" si="22">I41</f>
        <v>3085.1</v>
      </c>
      <c r="J40" s="218">
        <f t="shared" si="22"/>
        <v>385.96800000000002</v>
      </c>
      <c r="K40" s="218">
        <f t="shared" si="22"/>
        <v>385.97</v>
      </c>
      <c r="L40" s="218">
        <f t="shared" si="22"/>
        <v>829.22</v>
      </c>
      <c r="M40" s="218">
        <f t="shared" si="22"/>
        <v>222.22</v>
      </c>
      <c r="N40" s="218">
        <f>N41+N42+N43+N44</f>
        <v>764.92000000000007</v>
      </c>
      <c r="O40" s="218">
        <f t="shared" si="22"/>
        <v>232.46</v>
      </c>
      <c r="P40" s="218">
        <f>P41+P42+P43</f>
        <v>300</v>
      </c>
      <c r="Q40" s="218">
        <f t="shared" si="22"/>
        <v>0</v>
      </c>
      <c r="R40" s="218">
        <f>R41+R42+R43</f>
        <v>107.1</v>
      </c>
      <c r="S40" s="218">
        <f t="shared" si="22"/>
        <v>11.85</v>
      </c>
      <c r="T40" s="218">
        <f t="shared" si="22"/>
        <v>0</v>
      </c>
      <c r="U40" s="218">
        <f t="shared" si="22"/>
        <v>8.24</v>
      </c>
      <c r="V40" s="218">
        <f t="shared" si="22"/>
        <v>0</v>
      </c>
      <c r="W40" s="218">
        <f t="shared" si="22"/>
        <v>0</v>
      </c>
      <c r="X40" s="218">
        <f t="shared" si="22"/>
        <v>360</v>
      </c>
      <c r="Y40" s="218">
        <f t="shared" si="22"/>
        <v>0</v>
      </c>
      <c r="Z40" s="218">
        <f t="shared" si="22"/>
        <v>0</v>
      </c>
      <c r="AA40" s="218">
        <f t="shared" si="22"/>
        <v>0</v>
      </c>
      <c r="AB40" s="218">
        <f t="shared" si="22"/>
        <v>0</v>
      </c>
      <c r="AC40" s="218">
        <f t="shared" si="22"/>
        <v>0</v>
      </c>
      <c r="AD40" s="218">
        <f t="shared" si="22"/>
        <v>2949.2</v>
      </c>
      <c r="AE40" s="218">
        <f t="shared" si="22"/>
        <v>0</v>
      </c>
      <c r="AF40" s="103"/>
    </row>
    <row r="41" spans="1:32" ht="17.399999999999999" x14ac:dyDescent="0.3">
      <c r="A41" s="107" t="s">
        <v>26</v>
      </c>
      <c r="B41" s="133">
        <f>B44+B43</f>
        <v>8202.648000000001</v>
      </c>
      <c r="C41" s="226">
        <f>C44+C43</f>
        <v>5253.4480000000003</v>
      </c>
      <c r="D41" s="226">
        <f t="shared" ref="D41" si="23">D44</f>
        <v>0</v>
      </c>
      <c r="E41" s="226">
        <f>E44+E43</f>
        <v>5152.17</v>
      </c>
      <c r="F41" s="226">
        <f>E41/B41*100</f>
        <v>62.811058087583419</v>
      </c>
      <c r="G41" s="226">
        <f>E41/C41*100</f>
        <v>98.072161369066563</v>
      </c>
      <c r="H41" s="135">
        <f>H42+H43+H44+H45</f>
        <v>3092.25</v>
      </c>
      <c r="I41" s="135">
        <f>I42+I43+I44+I45</f>
        <v>3085.1</v>
      </c>
      <c r="J41" s="218">
        <f>J42+J43+J44+J45</f>
        <v>385.96800000000002</v>
      </c>
      <c r="K41" s="218">
        <f>K42+K43+K44+K45</f>
        <v>385.97</v>
      </c>
      <c r="L41" s="218">
        <f>L42+L43+L44+L45+L46</f>
        <v>829.22</v>
      </c>
      <c r="M41" s="218">
        <f>M44</f>
        <v>222.22</v>
      </c>
      <c r="N41" s="218">
        <f>N43+N44</f>
        <v>382.46000000000004</v>
      </c>
      <c r="O41" s="218">
        <f>O44</f>
        <v>232.46</v>
      </c>
      <c r="P41" s="218">
        <f>P42+P43+P44+P45</f>
        <v>150</v>
      </c>
      <c r="Q41" s="218">
        <f>Q44</f>
        <v>0</v>
      </c>
      <c r="R41" s="218">
        <f>R42+R43+R44+R45</f>
        <v>53.55</v>
      </c>
      <c r="S41" s="218">
        <f>S42+S43+S44+S45</f>
        <v>11.85</v>
      </c>
      <c r="T41" s="226">
        <f>T44</f>
        <v>0</v>
      </c>
      <c r="U41" s="218">
        <f>U42+U43+U44+U45</f>
        <v>8.24</v>
      </c>
      <c r="V41" s="218">
        <v>0</v>
      </c>
      <c r="W41" s="218"/>
      <c r="X41" s="218">
        <f>X42+X43+X44+X45+X46</f>
        <v>360</v>
      </c>
      <c r="Y41" s="218"/>
      <c r="Z41" s="218">
        <f>Z42+Z43+Z44+Z45+Z46</f>
        <v>0</v>
      </c>
      <c r="AA41" s="218"/>
      <c r="AB41" s="218">
        <f>AB42+AB43+AB44+AB45+AB46</f>
        <v>0</v>
      </c>
      <c r="AC41" s="218"/>
      <c r="AD41" s="218">
        <f>AD42+AD43+AD44+AD45+AD46</f>
        <v>2949.2</v>
      </c>
      <c r="AE41" s="218"/>
      <c r="AF41" s="103"/>
    </row>
    <row r="42" spans="1:32" ht="18" x14ac:dyDescent="0.35">
      <c r="A42" s="108" t="s">
        <v>29</v>
      </c>
      <c r="B42" s="309">
        <v>0</v>
      </c>
      <c r="C42" s="309"/>
      <c r="D42" s="309"/>
      <c r="E42" s="309"/>
      <c r="F42" s="226"/>
      <c r="G42" s="226"/>
      <c r="H42" s="309">
        <v>0</v>
      </c>
      <c r="I42" s="309"/>
      <c r="J42" s="309">
        <v>0</v>
      </c>
      <c r="K42" s="309"/>
      <c r="L42" s="309">
        <v>0</v>
      </c>
      <c r="M42" s="309"/>
      <c r="N42" s="309">
        <v>0</v>
      </c>
      <c r="O42" s="309"/>
      <c r="P42" s="309">
        <v>0</v>
      </c>
      <c r="Q42" s="309"/>
      <c r="R42" s="309">
        <v>0</v>
      </c>
      <c r="S42" s="309"/>
      <c r="T42" s="309">
        <v>0</v>
      </c>
      <c r="U42" s="309"/>
      <c r="V42" s="309">
        <v>0</v>
      </c>
      <c r="W42" s="309"/>
      <c r="X42" s="309">
        <v>0</v>
      </c>
      <c r="Y42" s="309"/>
      <c r="Z42" s="309">
        <v>0</v>
      </c>
      <c r="AA42" s="309"/>
      <c r="AB42" s="309">
        <v>0</v>
      </c>
      <c r="AC42" s="309"/>
      <c r="AD42" s="309">
        <v>0</v>
      </c>
      <c r="AE42" s="309"/>
      <c r="AF42" s="103"/>
    </row>
    <row r="43" spans="1:32" ht="36" x14ac:dyDescent="0.35">
      <c r="A43" s="138" t="s">
        <v>93</v>
      </c>
      <c r="B43" s="309">
        <f>H43+J43+L43+N43+P43+R43+T43</f>
        <v>4052.8</v>
      </c>
      <c r="C43" s="309">
        <f>H43+J43+L43+N43+P43+R43+T43</f>
        <v>4052.8</v>
      </c>
      <c r="D43" s="309"/>
      <c r="E43" s="1016">
        <f>I43+K43+M43+O43+Q43+S43+U43+W43+Y43+AA43+AC43+AE43</f>
        <v>3951.5199999999995</v>
      </c>
      <c r="F43" s="217">
        <f>E43/B43*100</f>
        <v>97.500986971969979</v>
      </c>
      <c r="G43" s="217">
        <f>E43/C43*100</f>
        <v>97.500986971969979</v>
      </c>
      <c r="H43" s="309">
        <v>3092.25</v>
      </c>
      <c r="I43" s="309">
        <v>3085.1</v>
      </c>
      <c r="J43" s="309">
        <v>0</v>
      </c>
      <c r="K43" s="309"/>
      <c r="L43" s="309">
        <v>607</v>
      </c>
      <c r="M43" s="309">
        <f>507+24.43</f>
        <v>531.42999999999995</v>
      </c>
      <c r="N43" s="309">
        <v>150</v>
      </c>
      <c r="O43" s="309"/>
      <c r="P43" s="309">
        <v>150</v>
      </c>
      <c r="Q43" s="309"/>
      <c r="R43" s="309">
        <v>53.55</v>
      </c>
      <c r="S43" s="309">
        <v>11.85</v>
      </c>
      <c r="T43" s="309">
        <v>0</v>
      </c>
      <c r="U43" s="309">
        <v>8.24</v>
      </c>
      <c r="V43" s="309">
        <v>0</v>
      </c>
      <c r="W43" s="309">
        <v>15.53</v>
      </c>
      <c r="X43" s="309">
        <v>0</v>
      </c>
      <c r="Y43" s="309"/>
      <c r="Z43" s="309">
        <v>0</v>
      </c>
      <c r="AA43" s="309">
        <v>66.599999999999994</v>
      </c>
      <c r="AB43" s="309">
        <v>0</v>
      </c>
      <c r="AC43" s="309">
        <v>232.77</v>
      </c>
      <c r="AD43" s="309">
        <v>0</v>
      </c>
      <c r="AE43" s="309"/>
      <c r="AF43" s="103"/>
    </row>
    <row r="44" spans="1:32" ht="18" x14ac:dyDescent="0.35">
      <c r="A44" s="108" t="s">
        <v>28</v>
      </c>
      <c r="B44" s="217">
        <f>H44+J44+L44+N44+P44+R44+T44+V44+X44+Z44+AB44+AD44</f>
        <v>4149.848</v>
      </c>
      <c r="C44" s="217">
        <f>H44+J44+L44+N44+P44+R44+T44+V44+X44</f>
        <v>1200.6480000000001</v>
      </c>
      <c r="D44" s="217"/>
      <c r="E44" s="217">
        <f>I44+K44+M44+O44+Q44+S44+U44+W44+Y44+AA44+AC44+AE44</f>
        <v>1200.6500000000001</v>
      </c>
      <c r="F44" s="217">
        <f t="shared" ref="F44" si="24">E44/B44*100</f>
        <v>28.932384993378076</v>
      </c>
      <c r="G44" s="217">
        <f>E44/C44*100</f>
        <v>100.00016657671524</v>
      </c>
      <c r="H44" s="225">
        <v>0</v>
      </c>
      <c r="I44" s="225"/>
      <c r="J44" s="225">
        <v>385.96800000000002</v>
      </c>
      <c r="K44" s="225">
        <v>385.97</v>
      </c>
      <c r="L44" s="225">
        <v>222.22</v>
      </c>
      <c r="M44" s="225">
        <f>222.22</f>
        <v>222.22</v>
      </c>
      <c r="N44" s="225">
        <v>232.46</v>
      </c>
      <c r="O44" s="225">
        <v>232.46</v>
      </c>
      <c r="P44" s="225">
        <v>0</v>
      </c>
      <c r="Q44" s="225"/>
      <c r="R44" s="225">
        <v>0</v>
      </c>
      <c r="S44" s="225"/>
      <c r="T44" s="225">
        <v>0</v>
      </c>
      <c r="U44" s="225"/>
      <c r="V44" s="225">
        <v>0</v>
      </c>
      <c r="W44" s="225">
        <v>360</v>
      </c>
      <c r="X44" s="225">
        <v>360</v>
      </c>
      <c r="Y44" s="225"/>
      <c r="Z44" s="225">
        <v>0</v>
      </c>
      <c r="AA44" s="225"/>
      <c r="AB44" s="225">
        <v>0</v>
      </c>
      <c r="AC44" s="225"/>
      <c r="AD44" s="225">
        <v>2949.2</v>
      </c>
      <c r="AE44" s="225"/>
      <c r="AF44" s="103"/>
    </row>
    <row r="45" spans="1:32" ht="36" x14ac:dyDescent="0.35">
      <c r="A45" s="108" t="s">
        <v>94</v>
      </c>
      <c r="B45" s="309">
        <v>0</v>
      </c>
      <c r="C45" s="309"/>
      <c r="D45" s="309"/>
      <c r="E45" s="309"/>
      <c r="F45" s="217"/>
      <c r="G45" s="217"/>
      <c r="H45" s="309">
        <v>0</v>
      </c>
      <c r="I45" s="309"/>
      <c r="J45" s="309">
        <v>0</v>
      </c>
      <c r="K45" s="309"/>
      <c r="L45" s="309">
        <v>0</v>
      </c>
      <c r="M45" s="309"/>
      <c r="N45" s="309">
        <v>0</v>
      </c>
      <c r="O45" s="309"/>
      <c r="P45" s="309">
        <v>0</v>
      </c>
      <c r="Q45" s="309"/>
      <c r="R45" s="309">
        <v>0</v>
      </c>
      <c r="S45" s="309"/>
      <c r="T45" s="309">
        <v>0</v>
      </c>
      <c r="U45" s="309"/>
      <c r="V45" s="309">
        <v>0</v>
      </c>
      <c r="W45" s="309"/>
      <c r="X45" s="309">
        <v>0</v>
      </c>
      <c r="Y45" s="309"/>
      <c r="Z45" s="309">
        <v>0</v>
      </c>
      <c r="AA45" s="309"/>
      <c r="AB45" s="309">
        <v>0</v>
      </c>
      <c r="AC45" s="309"/>
      <c r="AD45" s="309">
        <v>0</v>
      </c>
      <c r="AE45" s="309"/>
      <c r="AF45" s="103"/>
    </row>
    <row r="46" spans="1:32" ht="18" x14ac:dyDescent="0.35">
      <c r="A46" s="108" t="s">
        <v>30</v>
      </c>
      <c r="B46" s="309">
        <v>0</v>
      </c>
      <c r="C46" s="309"/>
      <c r="D46" s="309"/>
      <c r="E46" s="309"/>
      <c r="F46" s="226"/>
      <c r="G46" s="226"/>
      <c r="H46" s="309">
        <v>0</v>
      </c>
      <c r="I46" s="309"/>
      <c r="J46" s="309">
        <v>0</v>
      </c>
      <c r="K46" s="309"/>
      <c r="L46" s="309">
        <v>0</v>
      </c>
      <c r="M46" s="309"/>
      <c r="N46" s="309">
        <v>0</v>
      </c>
      <c r="O46" s="309"/>
      <c r="P46" s="309">
        <v>0</v>
      </c>
      <c r="Q46" s="309"/>
      <c r="R46" s="309">
        <v>0</v>
      </c>
      <c r="S46" s="309"/>
      <c r="T46" s="309">
        <v>0</v>
      </c>
      <c r="U46" s="309"/>
      <c r="V46" s="309">
        <v>0</v>
      </c>
      <c r="W46" s="309"/>
      <c r="X46" s="309">
        <v>0</v>
      </c>
      <c r="Y46" s="309"/>
      <c r="Z46" s="309">
        <v>0</v>
      </c>
      <c r="AA46" s="309"/>
      <c r="AB46" s="309">
        <v>0</v>
      </c>
      <c r="AC46" s="309"/>
      <c r="AD46" s="309">
        <v>0</v>
      </c>
      <c r="AE46" s="309"/>
      <c r="AF46" s="103"/>
    </row>
    <row r="47" spans="1:32" ht="121.8" x14ac:dyDescent="0.3">
      <c r="A47" s="1283" t="s">
        <v>260</v>
      </c>
      <c r="B47" s="133">
        <f>B48</f>
        <v>15524.650999999998</v>
      </c>
      <c r="C47" s="226">
        <f t="shared" ref="C47:D47" si="25">C48</f>
        <v>9178.5169999999998</v>
      </c>
      <c r="D47" s="226">
        <f t="shared" si="25"/>
        <v>0</v>
      </c>
      <c r="E47" s="226">
        <f>E48</f>
        <v>10721.999999999998</v>
      </c>
      <c r="F47" s="226">
        <f>E47/B47*100</f>
        <v>69.064354490158905</v>
      </c>
      <c r="G47" s="226">
        <f>E47/C47*100</f>
        <v>116.81625691819275</v>
      </c>
      <c r="H47" s="218">
        <f>H48</f>
        <v>3488.9389999999999</v>
      </c>
      <c r="I47" s="218">
        <f t="shared" ref="I47:AE47" si="26">I48</f>
        <v>396.69</v>
      </c>
      <c r="J47" s="218">
        <f t="shared" si="26"/>
        <v>827.83799999999997</v>
      </c>
      <c r="K47" s="218">
        <f t="shared" si="26"/>
        <v>827.84</v>
      </c>
      <c r="L47" s="218">
        <f t="shared" si="26"/>
        <v>1271.088</v>
      </c>
      <c r="M47" s="218">
        <f t="shared" si="26"/>
        <v>664.09</v>
      </c>
      <c r="N47" s="218">
        <f t="shared" si="26"/>
        <v>862.93000000000006</v>
      </c>
      <c r="O47" s="218">
        <f t="shared" si="26"/>
        <v>712.93000000000006</v>
      </c>
      <c r="P47" s="218">
        <f t="shared" si="26"/>
        <v>866.86799999999994</v>
      </c>
      <c r="Q47" s="218">
        <f t="shared" si="26"/>
        <v>441.87</v>
      </c>
      <c r="R47" s="218">
        <f t="shared" si="26"/>
        <v>516.62800000000004</v>
      </c>
      <c r="S47" s="218">
        <f t="shared" si="26"/>
        <v>516.67999999999995</v>
      </c>
      <c r="T47" s="218">
        <f t="shared" si="26"/>
        <v>547.14800000000002</v>
      </c>
      <c r="U47" s="218">
        <f t="shared" si="26"/>
        <v>546.76</v>
      </c>
      <c r="V47" s="218">
        <f t="shared" si="26"/>
        <v>593.52800000000002</v>
      </c>
      <c r="W47" s="218">
        <f t="shared" si="26"/>
        <v>976.43</v>
      </c>
      <c r="X47" s="218">
        <f t="shared" si="26"/>
        <v>897.16799999999989</v>
      </c>
      <c r="Y47" s="218">
        <f t="shared" si="26"/>
        <v>626.74</v>
      </c>
      <c r="Z47" s="218">
        <f t="shared" si="26"/>
        <v>1494.3679999999999</v>
      </c>
      <c r="AA47" s="218">
        <f t="shared" si="26"/>
        <v>697.03000000000009</v>
      </c>
      <c r="AB47" s="218">
        <f t="shared" si="26"/>
        <v>441.86799999999999</v>
      </c>
      <c r="AC47" s="218">
        <f t="shared" si="26"/>
        <v>441.87</v>
      </c>
      <c r="AD47" s="218">
        <f t="shared" si="26"/>
        <v>3424.5299999999997</v>
      </c>
      <c r="AE47" s="218">
        <f t="shared" si="26"/>
        <v>0</v>
      </c>
      <c r="AF47" s="103"/>
    </row>
    <row r="48" spans="1:32" ht="17.399999999999999" x14ac:dyDescent="0.3">
      <c r="A48" s="107" t="s">
        <v>26</v>
      </c>
      <c r="B48" s="1300">
        <f>B51+B50</f>
        <v>15524.650999999998</v>
      </c>
      <c r="C48" s="323">
        <f>C51+C50</f>
        <v>9178.5169999999998</v>
      </c>
      <c r="D48" s="323">
        <f t="shared" ref="D48" si="27">D51</f>
        <v>0</v>
      </c>
      <c r="E48" s="323">
        <f>E51+E50</f>
        <v>10721.999999999998</v>
      </c>
      <c r="F48" s="226">
        <f t="shared" ref="F48:F53" si="28">E48/B48*100</f>
        <v>69.064354490158905</v>
      </c>
      <c r="G48" s="226">
        <f t="shared" ref="G48:G53" si="29">E48/C48*100</f>
        <v>116.81625691819275</v>
      </c>
      <c r="H48" s="324">
        <f>H51+H50</f>
        <v>3488.9389999999999</v>
      </c>
      <c r="I48" s="324">
        <f t="shared" ref="I48:AE48" si="30">I51</f>
        <v>396.69</v>
      </c>
      <c r="J48" s="324">
        <f>J51</f>
        <v>827.83799999999997</v>
      </c>
      <c r="K48" s="324">
        <f t="shared" si="30"/>
        <v>827.84</v>
      </c>
      <c r="L48" s="324">
        <f>L51+L50</f>
        <v>1271.088</v>
      </c>
      <c r="M48" s="324">
        <f t="shared" si="30"/>
        <v>664.09</v>
      </c>
      <c r="N48" s="324">
        <f>N51+N50</f>
        <v>862.93000000000006</v>
      </c>
      <c r="O48" s="324">
        <f t="shared" si="30"/>
        <v>712.93000000000006</v>
      </c>
      <c r="P48" s="324">
        <f t="shared" si="30"/>
        <v>866.86799999999994</v>
      </c>
      <c r="Q48" s="324">
        <f t="shared" si="30"/>
        <v>441.87</v>
      </c>
      <c r="R48" s="324">
        <f t="shared" si="30"/>
        <v>516.62800000000004</v>
      </c>
      <c r="S48" s="324">
        <f t="shared" si="30"/>
        <v>516.67999999999995</v>
      </c>
      <c r="T48" s="324">
        <f t="shared" si="30"/>
        <v>547.14800000000002</v>
      </c>
      <c r="U48" s="324">
        <f t="shared" si="30"/>
        <v>546.76</v>
      </c>
      <c r="V48" s="324">
        <f t="shared" si="30"/>
        <v>593.52800000000002</v>
      </c>
      <c r="W48" s="324">
        <f t="shared" si="30"/>
        <v>976.43</v>
      </c>
      <c r="X48" s="324">
        <f t="shared" si="30"/>
        <v>897.16799999999989</v>
      </c>
      <c r="Y48" s="324">
        <f t="shared" si="30"/>
        <v>626.74</v>
      </c>
      <c r="Z48" s="324">
        <f t="shared" si="30"/>
        <v>1494.3679999999999</v>
      </c>
      <c r="AA48" s="324">
        <f>AA51+AA50</f>
        <v>697.03000000000009</v>
      </c>
      <c r="AB48" s="324">
        <f t="shared" si="30"/>
        <v>441.86799999999999</v>
      </c>
      <c r="AC48" s="324">
        <f t="shared" si="30"/>
        <v>441.87</v>
      </c>
      <c r="AD48" s="324">
        <f t="shared" si="30"/>
        <v>3424.5299999999997</v>
      </c>
      <c r="AE48" s="324">
        <f t="shared" si="30"/>
        <v>0</v>
      </c>
      <c r="AF48" s="103"/>
    </row>
    <row r="49" spans="1:32" ht="18" x14ac:dyDescent="0.35">
      <c r="A49" s="108" t="s">
        <v>29</v>
      </c>
      <c r="B49" s="309">
        <v>0</v>
      </c>
      <c r="C49" s="309"/>
      <c r="D49" s="309"/>
      <c r="E49" s="309"/>
      <c r="F49" s="217" t="e">
        <f t="shared" si="28"/>
        <v>#DIV/0!</v>
      </c>
      <c r="G49" s="217" t="e">
        <f t="shared" si="29"/>
        <v>#DIV/0!</v>
      </c>
      <c r="H49" s="309">
        <v>0</v>
      </c>
      <c r="I49" s="309"/>
      <c r="J49" s="309">
        <v>0</v>
      </c>
      <c r="K49" s="309"/>
      <c r="L49" s="309">
        <v>0</v>
      </c>
      <c r="M49" s="309"/>
      <c r="N49" s="309">
        <v>0</v>
      </c>
      <c r="O49" s="309"/>
      <c r="P49" s="309">
        <v>0</v>
      </c>
      <c r="Q49" s="309"/>
      <c r="R49" s="309">
        <v>0</v>
      </c>
      <c r="S49" s="309"/>
      <c r="T49" s="309">
        <v>0</v>
      </c>
      <c r="U49" s="309"/>
      <c r="V49" s="309">
        <v>0</v>
      </c>
      <c r="W49" s="309"/>
      <c r="X49" s="309">
        <v>0</v>
      </c>
      <c r="Y49" s="309"/>
      <c r="Z49" s="309">
        <v>0</v>
      </c>
      <c r="AA49" s="309"/>
      <c r="AB49" s="309">
        <v>0</v>
      </c>
      <c r="AC49" s="309"/>
      <c r="AD49" s="309">
        <v>0</v>
      </c>
      <c r="AE49" s="309"/>
      <c r="AF49" s="235"/>
    </row>
    <row r="50" spans="1:32" ht="36" x14ac:dyDescent="0.35">
      <c r="A50" s="138" t="s">
        <v>93</v>
      </c>
      <c r="B50" s="309">
        <f>B43</f>
        <v>4052.8</v>
      </c>
      <c r="C50" s="309">
        <f>H50+J50+L50+N50+P50+R50+T50</f>
        <v>4052.8</v>
      </c>
      <c r="D50" s="309"/>
      <c r="E50" s="309">
        <f>I50+K50+M50+O50+Q50+S50+U50+W50+AA50+AC50</f>
        <v>3951.5199999999995</v>
      </c>
      <c r="F50" s="217">
        <f t="shared" si="28"/>
        <v>97.500986971969979</v>
      </c>
      <c r="G50" s="217">
        <f t="shared" si="29"/>
        <v>97.500986971969979</v>
      </c>
      <c r="H50" s="309">
        <f t="shared" ref="H50:R50" si="31">H43</f>
        <v>3092.25</v>
      </c>
      <c r="I50" s="309">
        <f t="shared" si="31"/>
        <v>3085.1</v>
      </c>
      <c r="J50" s="309">
        <f t="shared" si="31"/>
        <v>0</v>
      </c>
      <c r="K50" s="309">
        <f t="shared" si="31"/>
        <v>0</v>
      </c>
      <c r="L50" s="309">
        <f t="shared" si="31"/>
        <v>607</v>
      </c>
      <c r="M50" s="309">
        <f t="shared" si="31"/>
        <v>531.42999999999995</v>
      </c>
      <c r="N50" s="309">
        <f t="shared" si="31"/>
        <v>150</v>
      </c>
      <c r="O50" s="309">
        <f t="shared" si="31"/>
        <v>0</v>
      </c>
      <c r="P50" s="309">
        <f t="shared" si="31"/>
        <v>150</v>
      </c>
      <c r="Q50" s="309">
        <f t="shared" si="31"/>
        <v>0</v>
      </c>
      <c r="R50" s="309">
        <f t="shared" si="31"/>
        <v>53.55</v>
      </c>
      <c r="S50" s="309">
        <f>S43</f>
        <v>11.85</v>
      </c>
      <c r="T50" s="309">
        <v>0</v>
      </c>
      <c r="U50" s="309">
        <f>U43</f>
        <v>8.24</v>
      </c>
      <c r="V50" s="309">
        <v>0</v>
      </c>
      <c r="W50" s="309">
        <f>W43</f>
        <v>15.53</v>
      </c>
      <c r="X50" s="309">
        <v>0</v>
      </c>
      <c r="Y50" s="309"/>
      <c r="Z50" s="309">
        <v>0</v>
      </c>
      <c r="AA50" s="309">
        <f>AA43</f>
        <v>66.599999999999994</v>
      </c>
      <c r="AB50" s="309">
        <v>0</v>
      </c>
      <c r="AC50" s="309">
        <f>AC43</f>
        <v>232.77</v>
      </c>
      <c r="AD50" s="309">
        <v>0</v>
      </c>
      <c r="AE50" s="309"/>
      <c r="AF50" s="235"/>
    </row>
    <row r="51" spans="1:32" ht="18" x14ac:dyDescent="0.35">
      <c r="A51" s="108" t="s">
        <v>28</v>
      </c>
      <c r="B51" s="1301">
        <f>B16+B23+B30+B37+B44</f>
        <v>11471.850999999999</v>
      </c>
      <c r="C51" s="309">
        <f>H51+J51+L51+N51+P51+R51+T51+V51</f>
        <v>5125.7170000000006</v>
      </c>
      <c r="D51" s="314"/>
      <c r="E51" s="314">
        <f>E44+E23+E30+E37+E16</f>
        <v>6770.4799999999987</v>
      </c>
      <c r="F51" s="217">
        <f t="shared" si="28"/>
        <v>59.018200288689236</v>
      </c>
      <c r="G51" s="217">
        <f t="shared" si="29"/>
        <v>132.08844733331938</v>
      </c>
      <c r="H51" s="315">
        <f t="shared" ref="H51:AE51" si="32">H44+H37+H30+H23+H16</f>
        <v>396.68900000000002</v>
      </c>
      <c r="I51" s="315">
        <f t="shared" si="32"/>
        <v>396.69</v>
      </c>
      <c r="J51" s="315">
        <f t="shared" si="32"/>
        <v>827.83799999999997</v>
      </c>
      <c r="K51" s="315">
        <f t="shared" si="32"/>
        <v>827.84</v>
      </c>
      <c r="L51" s="315">
        <f t="shared" si="32"/>
        <v>664.08799999999997</v>
      </c>
      <c r="M51" s="315">
        <f t="shared" si="32"/>
        <v>664.09</v>
      </c>
      <c r="N51" s="315">
        <f t="shared" si="32"/>
        <v>712.93000000000006</v>
      </c>
      <c r="O51" s="315">
        <f t="shared" si="32"/>
        <v>712.93000000000006</v>
      </c>
      <c r="P51" s="315">
        <f t="shared" si="32"/>
        <v>866.86799999999994</v>
      </c>
      <c r="Q51" s="315">
        <f t="shared" si="32"/>
        <v>441.87</v>
      </c>
      <c r="R51" s="315">
        <f>R44+R37+R30+R23+R16</f>
        <v>516.62800000000004</v>
      </c>
      <c r="S51" s="315">
        <f>S44+S37+S30+S23+S16+S43</f>
        <v>516.67999999999995</v>
      </c>
      <c r="T51" s="315">
        <f>T44+T37+T30+T23+T16</f>
        <v>547.14800000000002</v>
      </c>
      <c r="U51" s="315">
        <f t="shared" si="32"/>
        <v>546.76</v>
      </c>
      <c r="V51" s="315">
        <f>V44+V37+V30+V23+V16</f>
        <v>593.52800000000002</v>
      </c>
      <c r="W51" s="315">
        <f t="shared" si="32"/>
        <v>976.43</v>
      </c>
      <c r="X51" s="315">
        <f>X44+X37+X30+X23+X16</f>
        <v>897.16799999999989</v>
      </c>
      <c r="Y51" s="315">
        <f>Y44+Y37+Y30+Y23+Y16</f>
        <v>626.74</v>
      </c>
      <c r="Z51" s="315">
        <f>Z44+Z37+Z30+Z23+Z16</f>
        <v>1494.3679999999999</v>
      </c>
      <c r="AA51" s="315">
        <f>AA44+AA37+AA30+AA23+AA16</f>
        <v>630.43000000000006</v>
      </c>
      <c r="AB51" s="315">
        <f>AB44+AB37+AB30+AB23+AB16</f>
        <v>441.86799999999999</v>
      </c>
      <c r="AC51" s="315">
        <f t="shared" si="32"/>
        <v>441.87</v>
      </c>
      <c r="AD51" s="315">
        <f>AD44+AD37+AD30+AD23+AD16</f>
        <v>3424.5299999999997</v>
      </c>
      <c r="AE51" s="315">
        <f t="shared" si="32"/>
        <v>0</v>
      </c>
      <c r="AF51" s="235"/>
    </row>
    <row r="52" spans="1:32" ht="36" x14ac:dyDescent="0.35">
      <c r="A52" s="108" t="s">
        <v>94</v>
      </c>
      <c r="B52" s="309">
        <v>0</v>
      </c>
      <c r="C52" s="309"/>
      <c r="D52" s="309"/>
      <c r="E52" s="309"/>
      <c r="F52" s="217" t="e">
        <f t="shared" si="28"/>
        <v>#DIV/0!</v>
      </c>
      <c r="G52" s="217" t="e">
        <f t="shared" si="29"/>
        <v>#DIV/0!</v>
      </c>
      <c r="H52" s="309">
        <v>0</v>
      </c>
      <c r="I52" s="309"/>
      <c r="J52" s="309">
        <v>0</v>
      </c>
      <c r="K52" s="309"/>
      <c r="L52" s="309">
        <v>0</v>
      </c>
      <c r="M52" s="309"/>
      <c r="N52" s="309">
        <v>0</v>
      </c>
      <c r="O52" s="309"/>
      <c r="P52" s="309">
        <v>0</v>
      </c>
      <c r="Q52" s="309"/>
      <c r="R52" s="309">
        <v>0</v>
      </c>
      <c r="S52" s="309"/>
      <c r="T52" s="309">
        <v>0</v>
      </c>
      <c r="U52" s="309"/>
      <c r="V52" s="309">
        <v>0</v>
      </c>
      <c r="W52" s="309"/>
      <c r="X52" s="309">
        <v>0</v>
      </c>
      <c r="Y52" s="309"/>
      <c r="Z52" s="309">
        <v>0</v>
      </c>
      <c r="AA52" s="309"/>
      <c r="AB52" s="309">
        <v>0</v>
      </c>
      <c r="AC52" s="309"/>
      <c r="AD52" s="309">
        <v>0</v>
      </c>
      <c r="AE52" s="309"/>
      <c r="AF52" s="235"/>
    </row>
    <row r="53" spans="1:32" ht="18" x14ac:dyDescent="0.35">
      <c r="A53" s="108" t="s">
        <v>30</v>
      </c>
      <c r="B53" s="309">
        <v>0</v>
      </c>
      <c r="C53" s="309"/>
      <c r="D53" s="309"/>
      <c r="E53" s="309"/>
      <c r="F53" s="217" t="e">
        <f t="shared" si="28"/>
        <v>#DIV/0!</v>
      </c>
      <c r="G53" s="217" t="e">
        <f t="shared" si="29"/>
        <v>#DIV/0!</v>
      </c>
      <c r="H53" s="309">
        <v>0</v>
      </c>
      <c r="I53" s="309"/>
      <c r="J53" s="309">
        <v>0</v>
      </c>
      <c r="K53" s="309"/>
      <c r="L53" s="309">
        <v>0</v>
      </c>
      <c r="M53" s="309"/>
      <c r="N53" s="309">
        <v>0</v>
      </c>
      <c r="O53" s="309"/>
      <c r="P53" s="309">
        <v>0</v>
      </c>
      <c r="Q53" s="309"/>
      <c r="R53" s="309">
        <v>0</v>
      </c>
      <c r="S53" s="309"/>
      <c r="T53" s="309">
        <v>0</v>
      </c>
      <c r="U53" s="309"/>
      <c r="V53" s="309">
        <v>0</v>
      </c>
      <c r="W53" s="309"/>
      <c r="X53" s="309">
        <v>0</v>
      </c>
      <c r="Y53" s="309"/>
      <c r="Z53" s="309">
        <v>0</v>
      </c>
      <c r="AA53" s="309"/>
      <c r="AB53" s="309">
        <v>0</v>
      </c>
      <c r="AC53" s="309"/>
      <c r="AD53" s="309">
        <v>0</v>
      </c>
      <c r="AE53" s="309"/>
      <c r="AF53" s="235"/>
    </row>
    <row r="54" spans="1:32" ht="75" customHeight="1" x14ac:dyDescent="0.35">
      <c r="A54" s="311" t="s">
        <v>261</v>
      </c>
      <c r="B54" s="226">
        <f>B55</f>
        <v>299</v>
      </c>
      <c r="C54" s="226">
        <f t="shared" ref="C54:E54" si="33">C55</f>
        <v>254.60000000000002</v>
      </c>
      <c r="D54" s="226">
        <f t="shared" si="33"/>
        <v>0</v>
      </c>
      <c r="E54" s="226">
        <f t="shared" si="33"/>
        <v>192.51999999999998</v>
      </c>
      <c r="F54" s="226">
        <f>E54/B54*100</f>
        <v>64.38795986622074</v>
      </c>
      <c r="G54" s="226">
        <f>E54/C54*100</f>
        <v>75.616653574234078</v>
      </c>
      <c r="H54" s="218">
        <f>H55</f>
        <v>0</v>
      </c>
      <c r="I54" s="218">
        <f>I55</f>
        <v>0</v>
      </c>
      <c r="J54" s="218">
        <f t="shared" ref="J54:AE54" si="34">J55</f>
        <v>0</v>
      </c>
      <c r="K54" s="218">
        <f t="shared" si="34"/>
        <v>0</v>
      </c>
      <c r="L54" s="218">
        <f t="shared" si="34"/>
        <v>0</v>
      </c>
      <c r="M54" s="218">
        <f t="shared" si="34"/>
        <v>0</v>
      </c>
      <c r="N54" s="218">
        <f t="shared" si="34"/>
        <v>0</v>
      </c>
      <c r="O54" s="218">
        <f t="shared" si="34"/>
        <v>0</v>
      </c>
      <c r="P54" s="218">
        <f t="shared" si="34"/>
        <v>0</v>
      </c>
      <c r="Q54" s="218">
        <f t="shared" si="34"/>
        <v>0</v>
      </c>
      <c r="R54" s="218">
        <f t="shared" si="34"/>
        <v>100</v>
      </c>
      <c r="S54" s="218">
        <f t="shared" si="34"/>
        <v>0</v>
      </c>
      <c r="T54" s="218">
        <f t="shared" si="34"/>
        <v>36.700000000000003</v>
      </c>
      <c r="U54" s="218">
        <f t="shared" si="34"/>
        <v>76.400000000000006</v>
      </c>
      <c r="V54" s="218">
        <f t="shared" si="34"/>
        <v>39.6</v>
      </c>
      <c r="W54" s="218">
        <f t="shared" si="34"/>
        <v>31.8</v>
      </c>
      <c r="X54" s="218">
        <f t="shared" si="34"/>
        <v>39.700000000000003</v>
      </c>
      <c r="Y54" s="218">
        <f t="shared" si="34"/>
        <v>32.93</v>
      </c>
      <c r="Z54" s="218">
        <f t="shared" si="34"/>
        <v>19.3</v>
      </c>
      <c r="AA54" s="218">
        <f t="shared" si="34"/>
        <v>32.97</v>
      </c>
      <c r="AB54" s="218">
        <f t="shared" si="34"/>
        <v>19.3</v>
      </c>
      <c r="AC54" s="218">
        <f t="shared" si="34"/>
        <v>18.420000000000002</v>
      </c>
      <c r="AD54" s="218">
        <f t="shared" si="34"/>
        <v>44.4</v>
      </c>
      <c r="AE54" s="218">
        <f t="shared" si="34"/>
        <v>0</v>
      </c>
      <c r="AF54" s="235"/>
    </row>
    <row r="55" spans="1:32" ht="17.399999999999999" x14ac:dyDescent="0.3">
      <c r="A55" s="107" t="s">
        <v>26</v>
      </c>
      <c r="B55" s="226">
        <f>B58</f>
        <v>299</v>
      </c>
      <c r="C55" s="226">
        <f t="shared" ref="C55:E55" si="35">C58</f>
        <v>254.60000000000002</v>
      </c>
      <c r="D55" s="226">
        <f t="shared" si="35"/>
        <v>0</v>
      </c>
      <c r="E55" s="226">
        <f t="shared" si="35"/>
        <v>192.51999999999998</v>
      </c>
      <c r="F55" s="226">
        <f>E55/B55*100</f>
        <v>64.38795986622074</v>
      </c>
      <c r="G55" s="226">
        <f>E55/C55*100</f>
        <v>75.616653574234078</v>
      </c>
      <c r="H55" s="218">
        <f>H58</f>
        <v>0</v>
      </c>
      <c r="I55" s="218">
        <f t="shared" ref="I55:AE55" si="36">I58</f>
        <v>0</v>
      </c>
      <c r="J55" s="218">
        <f t="shared" si="36"/>
        <v>0</v>
      </c>
      <c r="K55" s="218">
        <f t="shared" si="36"/>
        <v>0</v>
      </c>
      <c r="L55" s="218">
        <f t="shared" si="36"/>
        <v>0</v>
      </c>
      <c r="M55" s="218">
        <f t="shared" si="36"/>
        <v>0</v>
      </c>
      <c r="N55" s="218">
        <f t="shared" si="36"/>
        <v>0</v>
      </c>
      <c r="O55" s="218">
        <f t="shared" si="36"/>
        <v>0</v>
      </c>
      <c r="P55" s="218">
        <f t="shared" si="36"/>
        <v>0</v>
      </c>
      <c r="Q55" s="218">
        <f t="shared" si="36"/>
        <v>0</v>
      </c>
      <c r="R55" s="218">
        <f>R58</f>
        <v>100</v>
      </c>
      <c r="S55" s="218">
        <f t="shared" si="36"/>
        <v>0</v>
      </c>
      <c r="T55" s="218">
        <f t="shared" si="36"/>
        <v>36.700000000000003</v>
      </c>
      <c r="U55" s="218">
        <f t="shared" si="36"/>
        <v>76.400000000000006</v>
      </c>
      <c r="V55" s="218">
        <f t="shared" si="36"/>
        <v>39.6</v>
      </c>
      <c r="W55" s="218">
        <f t="shared" si="36"/>
        <v>31.8</v>
      </c>
      <c r="X55" s="218">
        <f t="shared" si="36"/>
        <v>39.700000000000003</v>
      </c>
      <c r="Y55" s="218">
        <f t="shared" si="36"/>
        <v>32.93</v>
      </c>
      <c r="Z55" s="218">
        <f t="shared" si="36"/>
        <v>19.3</v>
      </c>
      <c r="AA55" s="218">
        <f t="shared" si="36"/>
        <v>32.97</v>
      </c>
      <c r="AB55" s="218">
        <f t="shared" si="36"/>
        <v>19.3</v>
      </c>
      <c r="AC55" s="218">
        <f t="shared" si="36"/>
        <v>18.420000000000002</v>
      </c>
      <c r="AD55" s="218">
        <f t="shared" si="36"/>
        <v>44.4</v>
      </c>
      <c r="AE55" s="218">
        <f t="shared" si="36"/>
        <v>0</v>
      </c>
      <c r="AF55" s="103"/>
    </row>
    <row r="56" spans="1:32" ht="18" x14ac:dyDescent="0.35">
      <c r="A56" s="108" t="s">
        <v>29</v>
      </c>
      <c r="B56" s="309">
        <v>0</v>
      </c>
      <c r="C56" s="309"/>
      <c r="D56" s="309"/>
      <c r="E56" s="309"/>
      <c r="F56" s="217" t="e">
        <f t="shared" ref="F56:F60" si="37">E56/B56*100</f>
        <v>#DIV/0!</v>
      </c>
      <c r="G56" s="217" t="e">
        <f t="shared" ref="G56:G60" si="38">E56/C56*100</f>
        <v>#DIV/0!</v>
      </c>
      <c r="H56" s="309">
        <v>0</v>
      </c>
      <c r="I56" s="309"/>
      <c r="J56" s="309">
        <v>0</v>
      </c>
      <c r="K56" s="309"/>
      <c r="L56" s="309">
        <v>0</v>
      </c>
      <c r="M56" s="309"/>
      <c r="N56" s="309">
        <v>0</v>
      </c>
      <c r="O56" s="309"/>
      <c r="P56" s="309">
        <v>0</v>
      </c>
      <c r="Q56" s="309"/>
      <c r="R56" s="309">
        <v>0</v>
      </c>
      <c r="S56" s="309"/>
      <c r="T56" s="309">
        <v>0</v>
      </c>
      <c r="U56" s="309"/>
      <c r="V56" s="309">
        <v>0</v>
      </c>
      <c r="W56" s="309"/>
      <c r="X56" s="309">
        <v>0</v>
      </c>
      <c r="Y56" s="309"/>
      <c r="Z56" s="309">
        <v>0</v>
      </c>
      <c r="AA56" s="309"/>
      <c r="AB56" s="309">
        <v>0</v>
      </c>
      <c r="AC56" s="309"/>
      <c r="AD56" s="309">
        <v>0</v>
      </c>
      <c r="AE56" s="309"/>
      <c r="AF56" s="235"/>
    </row>
    <row r="57" spans="1:32" ht="36" x14ac:dyDescent="0.35">
      <c r="A57" s="138" t="s">
        <v>93</v>
      </c>
      <c r="B57" s="309">
        <v>0</v>
      </c>
      <c r="C57" s="309"/>
      <c r="D57" s="309"/>
      <c r="E57" s="309"/>
      <c r="F57" s="217" t="e">
        <f t="shared" si="37"/>
        <v>#DIV/0!</v>
      </c>
      <c r="G57" s="217" t="e">
        <f t="shared" si="38"/>
        <v>#DIV/0!</v>
      </c>
      <c r="H57" s="309">
        <v>0</v>
      </c>
      <c r="I57" s="309"/>
      <c r="J57" s="309">
        <v>0</v>
      </c>
      <c r="K57" s="309"/>
      <c r="L57" s="309">
        <v>0</v>
      </c>
      <c r="M57" s="309"/>
      <c r="N57" s="309">
        <v>0</v>
      </c>
      <c r="O57" s="309"/>
      <c r="P57" s="309">
        <v>0</v>
      </c>
      <c r="Q57" s="309"/>
      <c r="R57" s="309">
        <v>0</v>
      </c>
      <c r="S57" s="309"/>
      <c r="T57" s="309">
        <v>0</v>
      </c>
      <c r="U57" s="309"/>
      <c r="V57" s="309">
        <v>0</v>
      </c>
      <c r="W57" s="309"/>
      <c r="X57" s="309">
        <v>0</v>
      </c>
      <c r="Y57" s="309"/>
      <c r="Z57" s="309">
        <v>0</v>
      </c>
      <c r="AA57" s="309"/>
      <c r="AB57" s="309">
        <v>0</v>
      </c>
      <c r="AC57" s="309"/>
      <c r="AD57" s="309">
        <v>0</v>
      </c>
      <c r="AE57" s="309"/>
      <c r="AF57" s="235"/>
    </row>
    <row r="58" spans="1:32" ht="18" x14ac:dyDescent="0.35">
      <c r="A58" s="108" t="s">
        <v>28</v>
      </c>
      <c r="B58" s="217">
        <f>H58+J58+L58+N58+P58+R58+T58+V58+X58+Z58+AB58+AD58</f>
        <v>299</v>
      </c>
      <c r="C58" s="217">
        <f>H58+J58+L58+N58+P58+R58+T58+V58+X58+Z58+AB58</f>
        <v>254.60000000000002</v>
      </c>
      <c r="D58" s="217"/>
      <c r="E58" s="217">
        <f>I58+K58+M58+O58+Q58+S58+U58+W58+Y58+AA58+AC58+AE58</f>
        <v>192.51999999999998</v>
      </c>
      <c r="F58" s="217">
        <f t="shared" si="37"/>
        <v>64.38795986622074</v>
      </c>
      <c r="G58" s="217">
        <f t="shared" si="38"/>
        <v>75.616653574234078</v>
      </c>
      <c r="H58" s="225">
        <v>0</v>
      </c>
      <c r="I58" s="225"/>
      <c r="J58" s="225">
        <v>0</v>
      </c>
      <c r="K58" s="225"/>
      <c r="L58" s="225">
        <v>0</v>
      </c>
      <c r="M58" s="225"/>
      <c r="N58" s="225">
        <v>0</v>
      </c>
      <c r="O58" s="225"/>
      <c r="P58" s="225">
        <v>0</v>
      </c>
      <c r="Q58" s="225"/>
      <c r="R58" s="225">
        <v>100</v>
      </c>
      <c r="S58" s="225"/>
      <c r="T58" s="225">
        <v>36.700000000000003</v>
      </c>
      <c r="U58" s="225">
        <v>76.400000000000006</v>
      </c>
      <c r="V58" s="225">
        <v>39.6</v>
      </c>
      <c r="W58" s="225">
        <v>31.8</v>
      </c>
      <c r="X58" s="225">
        <v>39.700000000000003</v>
      </c>
      <c r="Y58" s="225">
        <v>32.93</v>
      </c>
      <c r="Z58" s="225">
        <v>19.3</v>
      </c>
      <c r="AA58" s="225">
        <v>32.97</v>
      </c>
      <c r="AB58" s="225">
        <v>19.3</v>
      </c>
      <c r="AC58" s="225">
        <v>18.420000000000002</v>
      </c>
      <c r="AD58" s="225">
        <v>44.4</v>
      </c>
      <c r="AE58" s="225"/>
      <c r="AF58" s="235"/>
    </row>
    <row r="59" spans="1:32" ht="36" x14ac:dyDescent="0.35">
      <c r="A59" s="108" t="s">
        <v>94</v>
      </c>
      <c r="B59" s="309">
        <v>0</v>
      </c>
      <c r="C59" s="309"/>
      <c r="D59" s="309"/>
      <c r="E59" s="309"/>
      <c r="F59" s="217" t="e">
        <f t="shared" si="37"/>
        <v>#DIV/0!</v>
      </c>
      <c r="G59" s="217" t="e">
        <f t="shared" si="38"/>
        <v>#DIV/0!</v>
      </c>
      <c r="H59" s="309">
        <v>0</v>
      </c>
      <c r="I59" s="309"/>
      <c r="J59" s="309">
        <v>0</v>
      </c>
      <c r="K59" s="309"/>
      <c r="L59" s="309">
        <v>0</v>
      </c>
      <c r="M59" s="309"/>
      <c r="N59" s="309">
        <v>0</v>
      </c>
      <c r="O59" s="309"/>
      <c r="P59" s="309">
        <v>0</v>
      </c>
      <c r="Q59" s="309"/>
      <c r="R59" s="309">
        <v>0</v>
      </c>
      <c r="S59" s="309"/>
      <c r="T59" s="309">
        <v>0</v>
      </c>
      <c r="U59" s="309"/>
      <c r="V59" s="309">
        <v>0</v>
      </c>
      <c r="W59" s="309"/>
      <c r="X59" s="309">
        <v>0</v>
      </c>
      <c r="Y59" s="309"/>
      <c r="Z59" s="309">
        <v>0</v>
      </c>
      <c r="AA59" s="309"/>
      <c r="AB59" s="309">
        <v>0</v>
      </c>
      <c r="AC59" s="309"/>
      <c r="AD59" s="309">
        <v>0</v>
      </c>
      <c r="AE59" s="309"/>
      <c r="AF59" s="235"/>
    </row>
    <row r="60" spans="1:32" ht="18" x14ac:dyDescent="0.35">
      <c r="A60" s="108" t="s">
        <v>30</v>
      </c>
      <c r="B60" s="309">
        <v>0</v>
      </c>
      <c r="C60" s="309"/>
      <c r="D60" s="309"/>
      <c r="E60" s="309"/>
      <c r="F60" s="217" t="e">
        <f t="shared" si="37"/>
        <v>#DIV/0!</v>
      </c>
      <c r="G60" s="217" t="e">
        <f t="shared" si="38"/>
        <v>#DIV/0!</v>
      </c>
      <c r="H60" s="309">
        <v>0</v>
      </c>
      <c r="I60" s="309"/>
      <c r="J60" s="309">
        <v>0</v>
      </c>
      <c r="K60" s="309"/>
      <c r="L60" s="309">
        <v>0</v>
      </c>
      <c r="M60" s="309"/>
      <c r="N60" s="309">
        <v>0</v>
      </c>
      <c r="O60" s="309"/>
      <c r="P60" s="309">
        <v>0</v>
      </c>
      <c r="Q60" s="309"/>
      <c r="R60" s="309">
        <v>0</v>
      </c>
      <c r="S60" s="309"/>
      <c r="T60" s="309">
        <v>0</v>
      </c>
      <c r="U60" s="309"/>
      <c r="V60" s="309">
        <v>0</v>
      </c>
      <c r="W60" s="309"/>
      <c r="X60" s="309">
        <v>0</v>
      </c>
      <c r="Y60" s="309"/>
      <c r="Z60" s="309">
        <v>0</v>
      </c>
      <c r="AA60" s="309"/>
      <c r="AB60" s="309">
        <v>0</v>
      </c>
      <c r="AC60" s="309"/>
      <c r="AD60" s="309">
        <v>0</v>
      </c>
      <c r="AE60" s="309"/>
      <c r="AF60" s="235"/>
    </row>
    <row r="61" spans="1:32" ht="54" x14ac:dyDescent="0.35">
      <c r="A61" s="311" t="s">
        <v>262</v>
      </c>
      <c r="B61" s="325">
        <f>B62</f>
        <v>107.3</v>
      </c>
      <c r="C61" s="325">
        <f t="shared" ref="C61:E61" si="39">C62</f>
        <v>0</v>
      </c>
      <c r="D61" s="325">
        <f t="shared" si="39"/>
        <v>0</v>
      </c>
      <c r="E61" s="325">
        <f t="shared" si="39"/>
        <v>0</v>
      </c>
      <c r="F61" s="325">
        <f>E61/B61*100</f>
        <v>0</v>
      </c>
      <c r="G61" s="325" t="e">
        <f>E61/C61*100</f>
        <v>#DIV/0!</v>
      </c>
      <c r="H61" s="325">
        <v>0</v>
      </c>
      <c r="I61" s="325"/>
      <c r="J61" s="325">
        <v>0</v>
      </c>
      <c r="K61" s="325"/>
      <c r="L61" s="325">
        <v>0</v>
      </c>
      <c r="M61" s="325"/>
      <c r="N61" s="325">
        <v>0</v>
      </c>
      <c r="O61" s="325"/>
      <c r="P61" s="325">
        <v>0</v>
      </c>
      <c r="Q61" s="325"/>
      <c r="R61" s="325">
        <v>0</v>
      </c>
      <c r="S61" s="325"/>
      <c r="T61" s="325">
        <v>0</v>
      </c>
      <c r="U61" s="325"/>
      <c r="V61" s="325">
        <v>0</v>
      </c>
      <c r="W61" s="325"/>
      <c r="X61" s="325">
        <v>0</v>
      </c>
      <c r="Y61" s="325"/>
      <c r="Z61" s="325">
        <v>0</v>
      </c>
      <c r="AA61" s="325"/>
      <c r="AB61" s="325">
        <f>AB62</f>
        <v>107.3</v>
      </c>
      <c r="AC61" s="325"/>
      <c r="AD61" s="325">
        <v>0</v>
      </c>
      <c r="AE61" s="325"/>
      <c r="AF61" s="235"/>
    </row>
    <row r="62" spans="1:32" ht="18" x14ac:dyDescent="0.3">
      <c r="A62" s="107" t="s">
        <v>26</v>
      </c>
      <c r="B62" s="309">
        <f>B65</f>
        <v>107.3</v>
      </c>
      <c r="C62" s="309">
        <f t="shared" ref="C62:E62" si="40">C65</f>
        <v>0</v>
      </c>
      <c r="D62" s="309">
        <f t="shared" si="40"/>
        <v>0</v>
      </c>
      <c r="E62" s="309">
        <f t="shared" si="40"/>
        <v>0</v>
      </c>
      <c r="F62" s="309">
        <f t="shared" ref="F62:F67" si="41">E62/B62*100</f>
        <v>0</v>
      </c>
      <c r="G62" s="309" t="e">
        <f t="shared" ref="G62:G67" si="42">E62/C62*100</f>
        <v>#DIV/0!</v>
      </c>
      <c r="H62" s="309">
        <v>0</v>
      </c>
      <c r="I62" s="309"/>
      <c r="J62" s="309">
        <v>0</v>
      </c>
      <c r="K62" s="309"/>
      <c r="L62" s="309">
        <v>0</v>
      </c>
      <c r="M62" s="309"/>
      <c r="N62" s="309">
        <v>0</v>
      </c>
      <c r="O62" s="309"/>
      <c r="P62" s="309">
        <v>0</v>
      </c>
      <c r="Q62" s="309"/>
      <c r="R62" s="309">
        <v>0</v>
      </c>
      <c r="S62" s="309"/>
      <c r="T62" s="309">
        <v>0</v>
      </c>
      <c r="U62" s="309"/>
      <c r="V62" s="309">
        <v>0</v>
      </c>
      <c r="W62" s="309"/>
      <c r="X62" s="309">
        <v>0</v>
      </c>
      <c r="Y62" s="309"/>
      <c r="Z62" s="309">
        <v>0</v>
      </c>
      <c r="AA62" s="309"/>
      <c r="AB62" s="309">
        <f>AB65</f>
        <v>107.3</v>
      </c>
      <c r="AC62" s="309"/>
      <c r="AD62" s="309">
        <v>0</v>
      </c>
      <c r="AE62" s="309"/>
      <c r="AF62" s="235"/>
    </row>
    <row r="63" spans="1:32" ht="18" x14ac:dyDescent="0.35">
      <c r="A63" s="108" t="s">
        <v>29</v>
      </c>
      <c r="B63" s="309">
        <v>0</v>
      </c>
      <c r="C63" s="309"/>
      <c r="D63" s="309"/>
      <c r="E63" s="309"/>
      <c r="F63" s="309" t="e">
        <f t="shared" si="41"/>
        <v>#DIV/0!</v>
      </c>
      <c r="G63" s="309" t="e">
        <f t="shared" si="42"/>
        <v>#DIV/0!</v>
      </c>
      <c r="H63" s="309">
        <v>0</v>
      </c>
      <c r="I63" s="309"/>
      <c r="J63" s="309">
        <v>0</v>
      </c>
      <c r="K63" s="309"/>
      <c r="L63" s="309">
        <v>0</v>
      </c>
      <c r="M63" s="309"/>
      <c r="N63" s="309">
        <v>0</v>
      </c>
      <c r="O63" s="309"/>
      <c r="P63" s="309">
        <v>0</v>
      </c>
      <c r="Q63" s="309"/>
      <c r="R63" s="309">
        <v>0</v>
      </c>
      <c r="S63" s="309"/>
      <c r="T63" s="309">
        <v>0</v>
      </c>
      <c r="U63" s="309"/>
      <c r="V63" s="309">
        <v>0</v>
      </c>
      <c r="W63" s="309"/>
      <c r="X63" s="309">
        <v>0</v>
      </c>
      <c r="Y63" s="309"/>
      <c r="Z63" s="309">
        <v>0</v>
      </c>
      <c r="AA63" s="309"/>
      <c r="AB63" s="309">
        <v>0</v>
      </c>
      <c r="AC63" s="309"/>
      <c r="AD63" s="309">
        <v>0</v>
      </c>
      <c r="AE63" s="309"/>
      <c r="AF63" s="235"/>
    </row>
    <row r="64" spans="1:32" ht="36" x14ac:dyDescent="0.35">
      <c r="A64" s="138" t="s">
        <v>93</v>
      </c>
      <c r="B64" s="309">
        <v>0</v>
      </c>
      <c r="C64" s="309"/>
      <c r="D64" s="309"/>
      <c r="E64" s="309"/>
      <c r="F64" s="309" t="e">
        <f t="shared" si="41"/>
        <v>#DIV/0!</v>
      </c>
      <c r="G64" s="309" t="e">
        <f t="shared" si="42"/>
        <v>#DIV/0!</v>
      </c>
      <c r="H64" s="309">
        <v>0</v>
      </c>
      <c r="I64" s="309"/>
      <c r="J64" s="309">
        <v>0</v>
      </c>
      <c r="K64" s="309"/>
      <c r="L64" s="309">
        <v>0</v>
      </c>
      <c r="M64" s="309"/>
      <c r="N64" s="309">
        <v>0</v>
      </c>
      <c r="O64" s="309"/>
      <c r="P64" s="309">
        <v>0</v>
      </c>
      <c r="Q64" s="309"/>
      <c r="R64" s="309">
        <v>0</v>
      </c>
      <c r="S64" s="309"/>
      <c r="T64" s="309">
        <v>0</v>
      </c>
      <c r="U64" s="309"/>
      <c r="V64" s="309">
        <v>0</v>
      </c>
      <c r="W64" s="309"/>
      <c r="X64" s="309">
        <v>0</v>
      </c>
      <c r="Y64" s="309"/>
      <c r="Z64" s="309">
        <v>0</v>
      </c>
      <c r="AA64" s="309"/>
      <c r="AB64" s="309">
        <v>0</v>
      </c>
      <c r="AC64" s="309"/>
      <c r="AD64" s="309">
        <v>0</v>
      </c>
      <c r="AE64" s="309"/>
      <c r="AF64" s="235"/>
    </row>
    <row r="65" spans="1:32" ht="18" x14ac:dyDescent="0.35">
      <c r="A65" s="108" t="s">
        <v>28</v>
      </c>
      <c r="B65" s="309">
        <f>AB65</f>
        <v>107.3</v>
      </c>
      <c r="C65" s="309">
        <f>H65</f>
        <v>0</v>
      </c>
      <c r="D65" s="309"/>
      <c r="E65" s="309">
        <f>I65+K65+M65+O65+Q65+S65+U65+W65+Y65+AA65+AC65+AE65</f>
        <v>0</v>
      </c>
      <c r="F65" s="309">
        <f t="shared" si="41"/>
        <v>0</v>
      </c>
      <c r="G65" s="309" t="e">
        <f t="shared" si="42"/>
        <v>#DIV/0!</v>
      </c>
      <c r="H65" s="309">
        <v>0</v>
      </c>
      <c r="I65" s="309"/>
      <c r="J65" s="309">
        <v>0</v>
      </c>
      <c r="K65" s="309"/>
      <c r="L65" s="309">
        <v>0</v>
      </c>
      <c r="M65" s="309"/>
      <c r="N65" s="309">
        <v>0</v>
      </c>
      <c r="O65" s="309"/>
      <c r="P65" s="309">
        <v>0</v>
      </c>
      <c r="Q65" s="309"/>
      <c r="R65" s="309">
        <v>0</v>
      </c>
      <c r="S65" s="309"/>
      <c r="T65" s="309">
        <v>0</v>
      </c>
      <c r="U65" s="309"/>
      <c r="V65" s="309">
        <v>0</v>
      </c>
      <c r="W65" s="309"/>
      <c r="X65" s="309">
        <v>0</v>
      </c>
      <c r="Y65" s="309"/>
      <c r="Z65" s="309">
        <v>0</v>
      </c>
      <c r="AA65" s="309"/>
      <c r="AB65" s="309">
        <v>107.3</v>
      </c>
      <c r="AC65" s="309"/>
      <c r="AD65" s="309">
        <v>0</v>
      </c>
      <c r="AE65" s="309"/>
      <c r="AF65" s="235"/>
    </row>
    <row r="66" spans="1:32" ht="36" x14ac:dyDescent="0.35">
      <c r="A66" s="108" t="s">
        <v>94</v>
      </c>
      <c r="B66" s="309">
        <v>0</v>
      </c>
      <c r="C66" s="309"/>
      <c r="D66" s="309"/>
      <c r="E66" s="309"/>
      <c r="F66" s="309" t="e">
        <f t="shared" si="41"/>
        <v>#DIV/0!</v>
      </c>
      <c r="G66" s="309" t="e">
        <f t="shared" si="42"/>
        <v>#DIV/0!</v>
      </c>
      <c r="H66" s="309">
        <v>0</v>
      </c>
      <c r="I66" s="309"/>
      <c r="J66" s="309">
        <v>0</v>
      </c>
      <c r="K66" s="309"/>
      <c r="L66" s="309">
        <v>0</v>
      </c>
      <c r="M66" s="309"/>
      <c r="N66" s="309">
        <v>0</v>
      </c>
      <c r="O66" s="309"/>
      <c r="P66" s="309">
        <v>0</v>
      </c>
      <c r="Q66" s="309"/>
      <c r="R66" s="309">
        <v>0</v>
      </c>
      <c r="S66" s="309"/>
      <c r="T66" s="309">
        <v>0</v>
      </c>
      <c r="U66" s="309"/>
      <c r="V66" s="309">
        <v>0</v>
      </c>
      <c r="W66" s="309"/>
      <c r="X66" s="309">
        <v>0</v>
      </c>
      <c r="Y66" s="309"/>
      <c r="Z66" s="309">
        <v>0</v>
      </c>
      <c r="AA66" s="309"/>
      <c r="AB66" s="309">
        <v>0</v>
      </c>
      <c r="AC66" s="309"/>
      <c r="AD66" s="309">
        <v>0</v>
      </c>
      <c r="AE66" s="309"/>
      <c r="AF66" s="235"/>
    </row>
    <row r="67" spans="1:32" ht="18" x14ac:dyDescent="0.35">
      <c r="A67" s="108" t="s">
        <v>30</v>
      </c>
      <c r="B67" s="309">
        <v>0</v>
      </c>
      <c r="C67" s="309"/>
      <c r="D67" s="309"/>
      <c r="E67" s="309"/>
      <c r="F67" s="309" t="e">
        <f t="shared" si="41"/>
        <v>#DIV/0!</v>
      </c>
      <c r="G67" s="309" t="e">
        <f t="shared" si="42"/>
        <v>#DIV/0!</v>
      </c>
      <c r="H67" s="309">
        <v>0</v>
      </c>
      <c r="I67" s="309"/>
      <c r="J67" s="309">
        <v>0</v>
      </c>
      <c r="K67" s="309"/>
      <c r="L67" s="309">
        <v>0</v>
      </c>
      <c r="M67" s="309"/>
      <c r="N67" s="309">
        <v>0</v>
      </c>
      <c r="O67" s="309"/>
      <c r="P67" s="309">
        <v>0</v>
      </c>
      <c r="Q67" s="309"/>
      <c r="R67" s="309">
        <v>0</v>
      </c>
      <c r="S67" s="309"/>
      <c r="T67" s="309">
        <v>0</v>
      </c>
      <c r="U67" s="309"/>
      <c r="V67" s="309">
        <v>0</v>
      </c>
      <c r="W67" s="309"/>
      <c r="X67" s="309">
        <v>0</v>
      </c>
      <c r="Y67" s="309"/>
      <c r="Z67" s="309">
        <v>0</v>
      </c>
      <c r="AA67" s="309"/>
      <c r="AB67" s="309">
        <v>0</v>
      </c>
      <c r="AC67" s="309"/>
      <c r="AD67" s="309">
        <v>0</v>
      </c>
      <c r="AE67" s="309"/>
      <c r="AF67" s="235"/>
    </row>
    <row r="68" spans="1:32" ht="52.2" x14ac:dyDescent="0.3">
      <c r="A68" s="316" t="s">
        <v>263</v>
      </c>
      <c r="B68" s="226">
        <f t="shared" ref="B68:E68" si="43">B69</f>
        <v>406.29999999999995</v>
      </c>
      <c r="C68" s="226">
        <f t="shared" si="43"/>
        <v>254.60000000000002</v>
      </c>
      <c r="D68" s="226">
        <f t="shared" si="43"/>
        <v>0</v>
      </c>
      <c r="E68" s="226">
        <f t="shared" si="43"/>
        <v>192.51999999999998</v>
      </c>
      <c r="F68" s="226">
        <f>F69</f>
        <v>47.383706620723601</v>
      </c>
      <c r="G68" s="226">
        <f>G69</f>
        <v>75.616653574234078</v>
      </c>
      <c r="H68" s="226">
        <f>H69</f>
        <v>0</v>
      </c>
      <c r="I68" s="226">
        <f>I69</f>
        <v>0</v>
      </c>
      <c r="J68" s="226">
        <f t="shared" ref="J68:AE68" si="44">J69</f>
        <v>0</v>
      </c>
      <c r="K68" s="226">
        <f t="shared" si="44"/>
        <v>0</v>
      </c>
      <c r="L68" s="226">
        <f t="shared" si="44"/>
        <v>0</v>
      </c>
      <c r="M68" s="226">
        <f t="shared" si="44"/>
        <v>0</v>
      </c>
      <c r="N68" s="226">
        <f t="shared" si="44"/>
        <v>0</v>
      </c>
      <c r="O68" s="226">
        <f t="shared" si="44"/>
        <v>0</v>
      </c>
      <c r="P68" s="226">
        <f t="shared" si="44"/>
        <v>0</v>
      </c>
      <c r="Q68" s="226">
        <f t="shared" si="44"/>
        <v>0</v>
      </c>
      <c r="R68" s="226">
        <f t="shared" si="44"/>
        <v>100</v>
      </c>
      <c r="S68" s="226">
        <f t="shared" si="44"/>
        <v>0</v>
      </c>
      <c r="T68" s="226">
        <f t="shared" si="44"/>
        <v>36.700000000000003</v>
      </c>
      <c r="U68" s="226">
        <f t="shared" si="44"/>
        <v>76.400000000000006</v>
      </c>
      <c r="V68" s="226">
        <f t="shared" si="44"/>
        <v>39.6</v>
      </c>
      <c r="W68" s="226">
        <f t="shared" si="44"/>
        <v>31.8</v>
      </c>
      <c r="X68" s="226">
        <f t="shared" si="44"/>
        <v>39.700000000000003</v>
      </c>
      <c r="Y68" s="226">
        <f t="shared" si="44"/>
        <v>0</v>
      </c>
      <c r="Z68" s="226">
        <f t="shared" si="44"/>
        <v>19.3</v>
      </c>
      <c r="AA68" s="226">
        <f t="shared" si="44"/>
        <v>32.97</v>
      </c>
      <c r="AB68" s="226">
        <f t="shared" si="44"/>
        <v>126.6</v>
      </c>
      <c r="AC68" s="226">
        <f t="shared" si="44"/>
        <v>0</v>
      </c>
      <c r="AD68" s="226">
        <f t="shared" si="44"/>
        <v>44.4</v>
      </c>
      <c r="AE68" s="226">
        <f t="shared" si="44"/>
        <v>0</v>
      </c>
      <c r="AF68" s="235"/>
    </row>
    <row r="69" spans="1:32" ht="17.399999999999999" x14ac:dyDescent="0.3">
      <c r="A69" s="107" t="s">
        <v>26</v>
      </c>
      <c r="B69" s="226">
        <f>B72</f>
        <v>406.29999999999995</v>
      </c>
      <c r="C69" s="226">
        <f t="shared" ref="C69:E69" si="45">C72</f>
        <v>254.60000000000002</v>
      </c>
      <c r="D69" s="226">
        <f t="shared" si="45"/>
        <v>0</v>
      </c>
      <c r="E69" s="226">
        <f t="shared" si="45"/>
        <v>192.51999999999998</v>
      </c>
      <c r="F69" s="226">
        <f>E69/B69*100</f>
        <v>47.383706620723601</v>
      </c>
      <c r="G69" s="226">
        <f>E69/C69*100</f>
        <v>75.616653574234078</v>
      </c>
      <c r="H69" s="218">
        <f>H72</f>
        <v>0</v>
      </c>
      <c r="I69" s="218">
        <f>I72</f>
        <v>0</v>
      </c>
      <c r="J69" s="218">
        <f t="shared" ref="J69:AE69" si="46">J72</f>
        <v>0</v>
      </c>
      <c r="K69" s="218">
        <f t="shared" si="46"/>
        <v>0</v>
      </c>
      <c r="L69" s="218">
        <f t="shared" si="46"/>
        <v>0</v>
      </c>
      <c r="M69" s="218">
        <f t="shared" si="46"/>
        <v>0</v>
      </c>
      <c r="N69" s="218">
        <f t="shared" si="46"/>
        <v>0</v>
      </c>
      <c r="O69" s="218">
        <f t="shared" si="46"/>
        <v>0</v>
      </c>
      <c r="P69" s="218">
        <f t="shared" si="46"/>
        <v>0</v>
      </c>
      <c r="Q69" s="218">
        <f t="shared" si="46"/>
        <v>0</v>
      </c>
      <c r="R69" s="218">
        <f t="shared" si="46"/>
        <v>100</v>
      </c>
      <c r="S69" s="218">
        <f t="shared" si="46"/>
        <v>0</v>
      </c>
      <c r="T69" s="218">
        <f t="shared" si="46"/>
        <v>36.700000000000003</v>
      </c>
      <c r="U69" s="218">
        <f t="shared" si="46"/>
        <v>76.400000000000006</v>
      </c>
      <c r="V69" s="218">
        <f t="shared" si="46"/>
        <v>39.6</v>
      </c>
      <c r="W69" s="218">
        <f t="shared" si="46"/>
        <v>31.8</v>
      </c>
      <c r="X69" s="218">
        <f t="shared" si="46"/>
        <v>39.700000000000003</v>
      </c>
      <c r="Y69" s="218">
        <f t="shared" si="46"/>
        <v>0</v>
      </c>
      <c r="Z69" s="218">
        <f t="shared" si="46"/>
        <v>19.3</v>
      </c>
      <c r="AA69" s="218">
        <f t="shared" si="46"/>
        <v>32.97</v>
      </c>
      <c r="AB69" s="218">
        <f t="shared" si="46"/>
        <v>126.6</v>
      </c>
      <c r="AC69" s="218">
        <f t="shared" si="46"/>
        <v>0</v>
      </c>
      <c r="AD69" s="218">
        <f t="shared" si="46"/>
        <v>44.4</v>
      </c>
      <c r="AE69" s="218">
        <f t="shared" si="46"/>
        <v>0</v>
      </c>
      <c r="AF69" s="103"/>
    </row>
    <row r="70" spans="1:32" ht="18" x14ac:dyDescent="0.35">
      <c r="A70" s="108" t="s">
        <v>29</v>
      </c>
      <c r="B70" s="309">
        <v>0</v>
      </c>
      <c r="C70" s="309"/>
      <c r="D70" s="309"/>
      <c r="E70" s="309"/>
      <c r="F70" s="217" t="e">
        <f t="shared" ref="F70:F74" si="47">E70/B70*100</f>
        <v>#DIV/0!</v>
      </c>
      <c r="G70" s="217" t="e">
        <f t="shared" ref="G70:G74" si="48">E70/C70*100</f>
        <v>#DIV/0!</v>
      </c>
      <c r="H70" s="309">
        <v>0</v>
      </c>
      <c r="I70" s="309"/>
      <c r="J70" s="309">
        <v>0</v>
      </c>
      <c r="K70" s="309"/>
      <c r="L70" s="309">
        <v>0</v>
      </c>
      <c r="M70" s="309"/>
      <c r="N70" s="309">
        <v>0</v>
      </c>
      <c r="O70" s="309"/>
      <c r="P70" s="309">
        <v>0</v>
      </c>
      <c r="Q70" s="309"/>
      <c r="R70" s="309">
        <v>0</v>
      </c>
      <c r="S70" s="309"/>
      <c r="T70" s="309">
        <v>0</v>
      </c>
      <c r="U70" s="309"/>
      <c r="V70" s="309">
        <v>0</v>
      </c>
      <c r="W70" s="309"/>
      <c r="X70" s="309">
        <v>0</v>
      </c>
      <c r="Y70" s="309"/>
      <c r="Z70" s="309">
        <v>0</v>
      </c>
      <c r="AA70" s="309"/>
      <c r="AB70" s="309">
        <v>0</v>
      </c>
      <c r="AC70" s="309"/>
      <c r="AD70" s="309">
        <v>0</v>
      </c>
      <c r="AE70" s="309"/>
      <c r="AF70" s="235"/>
    </row>
    <row r="71" spans="1:32" ht="36" x14ac:dyDescent="0.35">
      <c r="A71" s="138" t="s">
        <v>93</v>
      </c>
      <c r="B71" s="309">
        <v>0</v>
      </c>
      <c r="C71" s="309"/>
      <c r="D71" s="309"/>
      <c r="E71" s="309"/>
      <c r="F71" s="217" t="e">
        <f t="shared" si="47"/>
        <v>#DIV/0!</v>
      </c>
      <c r="G71" s="217" t="e">
        <f t="shared" si="48"/>
        <v>#DIV/0!</v>
      </c>
      <c r="H71" s="309">
        <v>0</v>
      </c>
      <c r="I71" s="309"/>
      <c r="J71" s="309">
        <v>0</v>
      </c>
      <c r="K71" s="309"/>
      <c r="L71" s="309">
        <v>0</v>
      </c>
      <c r="M71" s="309"/>
      <c r="N71" s="309">
        <v>0</v>
      </c>
      <c r="O71" s="309"/>
      <c r="P71" s="309">
        <v>0</v>
      </c>
      <c r="Q71" s="309"/>
      <c r="R71" s="309">
        <v>0</v>
      </c>
      <c r="S71" s="309"/>
      <c r="T71" s="309">
        <v>0</v>
      </c>
      <c r="U71" s="309"/>
      <c r="V71" s="309">
        <v>0</v>
      </c>
      <c r="W71" s="309"/>
      <c r="X71" s="309">
        <v>0</v>
      </c>
      <c r="Y71" s="309"/>
      <c r="Z71" s="309">
        <v>0</v>
      </c>
      <c r="AA71" s="309"/>
      <c r="AB71" s="309">
        <v>0</v>
      </c>
      <c r="AC71" s="309"/>
      <c r="AD71" s="309">
        <v>0</v>
      </c>
      <c r="AE71" s="309"/>
      <c r="AF71" s="235"/>
    </row>
    <row r="72" spans="1:32" ht="18" x14ac:dyDescent="0.35">
      <c r="A72" s="108" t="s">
        <v>28</v>
      </c>
      <c r="B72" s="134">
        <f>H72+J72+L72+N72+P72+R72+T72+V72+X72+Z72+AB72+AD72</f>
        <v>406.29999999999995</v>
      </c>
      <c r="C72" s="134">
        <f>C65+C58</f>
        <v>254.60000000000002</v>
      </c>
      <c r="D72" s="134"/>
      <c r="E72" s="134">
        <f>E58+E65</f>
        <v>192.51999999999998</v>
      </c>
      <c r="F72" s="217">
        <f t="shared" si="47"/>
        <v>47.383706620723601</v>
      </c>
      <c r="G72" s="217">
        <f t="shared" si="48"/>
        <v>75.616653574234078</v>
      </c>
      <c r="H72" s="139">
        <f t="shared" ref="H72:AD72" si="49">H65+H58</f>
        <v>0</v>
      </c>
      <c r="I72" s="139"/>
      <c r="J72" s="139">
        <f t="shared" si="49"/>
        <v>0</v>
      </c>
      <c r="K72" s="139"/>
      <c r="L72" s="139">
        <f t="shared" si="49"/>
        <v>0</v>
      </c>
      <c r="M72" s="139"/>
      <c r="N72" s="139">
        <f t="shared" si="49"/>
        <v>0</v>
      </c>
      <c r="O72" s="139"/>
      <c r="P72" s="139">
        <f t="shared" si="49"/>
        <v>0</v>
      </c>
      <c r="Q72" s="139"/>
      <c r="R72" s="139">
        <f t="shared" si="49"/>
        <v>100</v>
      </c>
      <c r="S72" s="139"/>
      <c r="T72" s="134">
        <f t="shared" si="49"/>
        <v>36.700000000000003</v>
      </c>
      <c r="U72" s="134">
        <f>U58</f>
        <v>76.400000000000006</v>
      </c>
      <c r="V72" s="139">
        <f t="shared" si="49"/>
        <v>39.6</v>
      </c>
      <c r="W72" s="139">
        <f>W58</f>
        <v>31.8</v>
      </c>
      <c r="X72" s="139">
        <f t="shared" si="49"/>
        <v>39.700000000000003</v>
      </c>
      <c r="Y72" s="139"/>
      <c r="Z72" s="139">
        <f t="shared" si="49"/>
        <v>19.3</v>
      </c>
      <c r="AA72" s="139">
        <f>AA65+AA58</f>
        <v>32.97</v>
      </c>
      <c r="AB72" s="139">
        <f t="shared" si="49"/>
        <v>126.6</v>
      </c>
      <c r="AC72" s="139"/>
      <c r="AD72" s="139">
        <f t="shared" si="49"/>
        <v>44.4</v>
      </c>
      <c r="AE72" s="139"/>
      <c r="AF72" s="235"/>
    </row>
    <row r="73" spans="1:32" ht="36" x14ac:dyDescent="0.35">
      <c r="A73" s="108" t="s">
        <v>94</v>
      </c>
      <c r="B73" s="309">
        <v>0</v>
      </c>
      <c r="C73" s="309"/>
      <c r="D73" s="309"/>
      <c r="E73" s="309"/>
      <c r="F73" s="217" t="e">
        <f t="shared" si="47"/>
        <v>#DIV/0!</v>
      </c>
      <c r="G73" s="217" t="e">
        <f t="shared" si="48"/>
        <v>#DIV/0!</v>
      </c>
      <c r="H73" s="309">
        <v>0</v>
      </c>
      <c r="I73" s="309"/>
      <c r="J73" s="309">
        <v>0</v>
      </c>
      <c r="K73" s="309"/>
      <c r="L73" s="309">
        <v>0</v>
      </c>
      <c r="M73" s="309"/>
      <c r="N73" s="309">
        <v>0</v>
      </c>
      <c r="O73" s="309"/>
      <c r="P73" s="309">
        <v>0</v>
      </c>
      <c r="Q73" s="309"/>
      <c r="R73" s="309">
        <v>0</v>
      </c>
      <c r="S73" s="309"/>
      <c r="T73" s="309">
        <v>0</v>
      </c>
      <c r="U73" s="309"/>
      <c r="V73" s="309">
        <v>0</v>
      </c>
      <c r="W73" s="309"/>
      <c r="X73" s="309">
        <v>0</v>
      </c>
      <c r="Y73" s="309"/>
      <c r="Z73" s="309">
        <v>0</v>
      </c>
      <c r="AA73" s="309"/>
      <c r="AB73" s="309">
        <v>0</v>
      </c>
      <c r="AC73" s="309"/>
      <c r="AD73" s="309">
        <v>0</v>
      </c>
      <c r="AE73" s="309"/>
      <c r="AF73" s="235"/>
    </row>
    <row r="74" spans="1:32" ht="18" x14ac:dyDescent="0.35">
      <c r="A74" s="108" t="s">
        <v>30</v>
      </c>
      <c r="B74" s="309">
        <v>0</v>
      </c>
      <c r="C74" s="309"/>
      <c r="D74" s="309"/>
      <c r="E74" s="309"/>
      <c r="F74" s="217" t="e">
        <f t="shared" si="47"/>
        <v>#DIV/0!</v>
      </c>
      <c r="G74" s="217" t="e">
        <f t="shared" si="48"/>
        <v>#DIV/0!</v>
      </c>
      <c r="H74" s="309">
        <v>0</v>
      </c>
      <c r="I74" s="309"/>
      <c r="J74" s="309">
        <v>0</v>
      </c>
      <c r="K74" s="309"/>
      <c r="L74" s="309">
        <v>0</v>
      </c>
      <c r="M74" s="309"/>
      <c r="N74" s="309">
        <v>0</v>
      </c>
      <c r="O74" s="309"/>
      <c r="P74" s="309">
        <v>0</v>
      </c>
      <c r="Q74" s="309"/>
      <c r="R74" s="309">
        <v>0</v>
      </c>
      <c r="S74" s="309"/>
      <c r="T74" s="309">
        <v>0</v>
      </c>
      <c r="U74" s="309"/>
      <c r="V74" s="309">
        <v>0</v>
      </c>
      <c r="W74" s="309"/>
      <c r="X74" s="309">
        <v>0</v>
      </c>
      <c r="Y74" s="309"/>
      <c r="Z74" s="309">
        <v>0</v>
      </c>
      <c r="AA74" s="309"/>
      <c r="AB74" s="309">
        <v>0</v>
      </c>
      <c r="AC74" s="309"/>
      <c r="AD74" s="309">
        <v>0</v>
      </c>
      <c r="AE74" s="309"/>
      <c r="AF74" s="235"/>
    </row>
    <row r="75" spans="1:32" ht="121.8" x14ac:dyDescent="0.3">
      <c r="A75" s="142" t="s">
        <v>264</v>
      </c>
      <c r="B75" s="133">
        <f>B76+B83</f>
        <v>36640.601999999999</v>
      </c>
      <c r="C75" s="133">
        <f t="shared" ref="C75:D75" si="50">C76+C83</f>
        <v>29560.802000000003</v>
      </c>
      <c r="D75" s="133">
        <f t="shared" si="50"/>
        <v>32023.781999999999</v>
      </c>
      <c r="E75" s="133">
        <f>E76+E83</f>
        <v>30385.34</v>
      </c>
      <c r="F75" s="133">
        <f>E75/B75*100</f>
        <v>82.928058878508608</v>
      </c>
      <c r="G75" s="133">
        <f>E75/C75*100</f>
        <v>102.78929509422645</v>
      </c>
      <c r="H75" s="133">
        <f>H76+H83</f>
        <v>3578.9</v>
      </c>
      <c r="I75" s="133">
        <f>I76+I83</f>
        <v>1910.42</v>
      </c>
      <c r="J75" s="133">
        <f t="shared" ref="J75:AE75" si="51">J76+J83</f>
        <v>3150.34</v>
      </c>
      <c r="K75" s="133">
        <f t="shared" si="51"/>
        <v>3032.08</v>
      </c>
      <c r="L75" s="133">
        <f t="shared" si="51"/>
        <v>2765.46</v>
      </c>
      <c r="M75" s="133">
        <f t="shared" si="51"/>
        <v>2729.71</v>
      </c>
      <c r="N75" s="133">
        <f t="shared" si="51"/>
        <v>3864.21</v>
      </c>
      <c r="O75" s="133">
        <f t="shared" si="51"/>
        <v>3267.09</v>
      </c>
      <c r="P75" s="133">
        <f t="shared" si="51"/>
        <v>2974.0120000000002</v>
      </c>
      <c r="Q75" s="133">
        <f t="shared" si="51"/>
        <v>2620.2600000000002</v>
      </c>
      <c r="R75" s="133">
        <f t="shared" si="51"/>
        <v>3278.09</v>
      </c>
      <c r="S75" s="133">
        <f t="shared" si="51"/>
        <v>2706.53</v>
      </c>
      <c r="T75" s="133">
        <f t="shared" si="51"/>
        <v>3597.29</v>
      </c>
      <c r="U75" s="133">
        <f t="shared" si="51"/>
        <v>4103.6100000000006</v>
      </c>
      <c r="V75" s="133">
        <f t="shared" si="51"/>
        <v>2580.88</v>
      </c>
      <c r="W75" s="133">
        <f t="shared" si="51"/>
        <v>2548.34</v>
      </c>
      <c r="X75" s="133">
        <f t="shared" si="51"/>
        <v>2399.52</v>
      </c>
      <c r="Y75" s="133">
        <f t="shared" si="51"/>
        <v>2030.92</v>
      </c>
      <c r="Z75" s="133">
        <f t="shared" si="51"/>
        <v>3337.7</v>
      </c>
      <c r="AA75" s="133">
        <f>AA77+AA84</f>
        <v>2895.8700000000003</v>
      </c>
      <c r="AB75" s="133">
        <f t="shared" si="51"/>
        <v>2455.63</v>
      </c>
      <c r="AC75" s="133">
        <f t="shared" si="51"/>
        <v>1957.67</v>
      </c>
      <c r="AD75" s="133">
        <f t="shared" si="51"/>
        <v>2898.55</v>
      </c>
      <c r="AE75" s="133">
        <f t="shared" si="51"/>
        <v>0</v>
      </c>
      <c r="AF75" s="321"/>
    </row>
    <row r="76" spans="1:32" ht="126" x14ac:dyDescent="0.3">
      <c r="A76" s="106" t="s">
        <v>265</v>
      </c>
      <c r="B76" s="133">
        <f>B77</f>
        <v>7527.1019999999999</v>
      </c>
      <c r="C76" s="133">
        <f t="shared" ref="C76:E76" si="52">C77</f>
        <v>7034.652</v>
      </c>
      <c r="D76" s="133">
        <f t="shared" si="52"/>
        <v>7034.652</v>
      </c>
      <c r="E76" s="133">
        <f t="shared" si="52"/>
        <v>6408.7999999999993</v>
      </c>
      <c r="F76" s="133">
        <f>E76/B76*100</f>
        <v>85.14299394375152</v>
      </c>
      <c r="G76" s="133">
        <f>E76/C76*100</f>
        <v>91.103298357900272</v>
      </c>
      <c r="H76" s="133">
        <v>743.5</v>
      </c>
      <c r="I76" s="133">
        <f>I77</f>
        <v>587.91999999999996</v>
      </c>
      <c r="J76" s="133">
        <v>698.06</v>
      </c>
      <c r="K76" s="133">
        <f>K77</f>
        <v>720.11</v>
      </c>
      <c r="L76" s="133">
        <v>404.16</v>
      </c>
      <c r="M76" s="133">
        <f>M77</f>
        <v>402.91</v>
      </c>
      <c r="N76" s="133">
        <v>986.22</v>
      </c>
      <c r="O76" s="133">
        <f>O77</f>
        <v>740.34</v>
      </c>
      <c r="P76" s="133">
        <f t="shared" ref="P76:V76" si="53">P77</f>
        <v>497.36200000000002</v>
      </c>
      <c r="Q76" s="133">
        <f>Q77</f>
        <v>618.12</v>
      </c>
      <c r="R76" s="133">
        <f t="shared" si="53"/>
        <v>513.09</v>
      </c>
      <c r="S76" s="133">
        <f>S77</f>
        <v>591.57000000000005</v>
      </c>
      <c r="T76" s="133">
        <f t="shared" si="53"/>
        <v>988.72</v>
      </c>
      <c r="U76" s="133">
        <f>U77</f>
        <v>1068.3800000000001</v>
      </c>
      <c r="V76" s="133">
        <f t="shared" si="53"/>
        <v>497.36</v>
      </c>
      <c r="W76" s="133">
        <f>W77</f>
        <v>533.54</v>
      </c>
      <c r="X76" s="133">
        <v>334.09</v>
      </c>
      <c r="Y76" s="133"/>
      <c r="Z76" s="133">
        <v>874.72</v>
      </c>
      <c r="AA76" s="133"/>
      <c r="AB76" s="133">
        <v>497.36</v>
      </c>
      <c r="AC76" s="133"/>
      <c r="AD76" s="133">
        <v>732.45</v>
      </c>
      <c r="AE76" s="133"/>
      <c r="AF76" s="103"/>
    </row>
    <row r="77" spans="1:32" ht="17.399999999999999" x14ac:dyDescent="0.3">
      <c r="A77" s="317" t="s">
        <v>26</v>
      </c>
      <c r="B77" s="133">
        <f>B80</f>
        <v>7527.1019999999999</v>
      </c>
      <c r="C77" s="133">
        <f>C80</f>
        <v>7034.652</v>
      </c>
      <c r="D77" s="133">
        <f t="shared" ref="D77:E77" si="54">D80</f>
        <v>7034.652</v>
      </c>
      <c r="E77" s="133">
        <f t="shared" si="54"/>
        <v>6408.7999999999993</v>
      </c>
      <c r="F77" s="133">
        <f>E77/B77*100</f>
        <v>85.14299394375152</v>
      </c>
      <c r="G77" s="133">
        <f>E77/C77*100</f>
        <v>91.103298357900272</v>
      </c>
      <c r="H77" s="133">
        <f t="shared" ref="H77:AD77" si="55">H80</f>
        <v>743.5</v>
      </c>
      <c r="I77" s="133">
        <f>I80</f>
        <v>587.91999999999996</v>
      </c>
      <c r="J77" s="133">
        <f t="shared" si="55"/>
        <v>698.06</v>
      </c>
      <c r="K77" s="133">
        <f>K80</f>
        <v>720.11</v>
      </c>
      <c r="L77" s="133">
        <f t="shared" si="55"/>
        <v>404.17</v>
      </c>
      <c r="M77" s="133">
        <f>M80</f>
        <v>402.91</v>
      </c>
      <c r="N77" s="133">
        <f t="shared" si="55"/>
        <v>986.22</v>
      </c>
      <c r="O77" s="133">
        <f>O80</f>
        <v>740.34</v>
      </c>
      <c r="P77" s="133">
        <f t="shared" si="55"/>
        <v>497.36200000000002</v>
      </c>
      <c r="Q77" s="133">
        <f>Q80</f>
        <v>618.12</v>
      </c>
      <c r="R77" s="133">
        <f t="shared" si="55"/>
        <v>513.09</v>
      </c>
      <c r="S77" s="133">
        <f>S80</f>
        <v>591.57000000000005</v>
      </c>
      <c r="T77" s="133">
        <f t="shared" si="55"/>
        <v>988.72</v>
      </c>
      <c r="U77" s="133">
        <f>U80</f>
        <v>1068.3800000000001</v>
      </c>
      <c r="V77" s="133">
        <f t="shared" si="55"/>
        <v>497.36</v>
      </c>
      <c r="W77" s="133">
        <f>W80</f>
        <v>533.54</v>
      </c>
      <c r="X77" s="133">
        <f t="shared" si="55"/>
        <v>334.09</v>
      </c>
      <c r="Y77" s="133">
        <f>Y80</f>
        <v>296.82</v>
      </c>
      <c r="Z77" s="133">
        <f t="shared" si="55"/>
        <v>874.72</v>
      </c>
      <c r="AA77" s="133">
        <f>AA80</f>
        <v>563.07000000000005</v>
      </c>
      <c r="AB77" s="133">
        <f t="shared" si="55"/>
        <v>497.36</v>
      </c>
      <c r="AC77" s="133">
        <f>AC80</f>
        <v>286.02</v>
      </c>
      <c r="AD77" s="133">
        <f t="shared" si="55"/>
        <v>492.45</v>
      </c>
      <c r="AE77" s="133"/>
      <c r="AF77" s="103"/>
    </row>
    <row r="78" spans="1:32" ht="18" x14ac:dyDescent="0.3">
      <c r="A78" s="318" t="s">
        <v>29</v>
      </c>
      <c r="B78" s="309">
        <v>0</v>
      </c>
      <c r="C78" s="309"/>
      <c r="D78" s="309"/>
      <c r="E78" s="309"/>
      <c r="F78" s="134" t="e">
        <f t="shared" ref="F78:F82" si="56">E78/B78*100</f>
        <v>#DIV/0!</v>
      </c>
      <c r="G78" s="134" t="e">
        <f t="shared" ref="G78:G82" si="57">E78/C78*100</f>
        <v>#DIV/0!</v>
      </c>
      <c r="H78" s="309">
        <v>0</v>
      </c>
      <c r="I78" s="309"/>
      <c r="J78" s="309">
        <v>0</v>
      </c>
      <c r="K78" s="309"/>
      <c r="L78" s="309">
        <v>0</v>
      </c>
      <c r="M78" s="309"/>
      <c r="N78" s="309">
        <v>0</v>
      </c>
      <c r="O78" s="309"/>
      <c r="P78" s="309">
        <v>0</v>
      </c>
      <c r="Q78" s="309"/>
      <c r="R78" s="309">
        <v>0</v>
      </c>
      <c r="S78" s="309"/>
      <c r="T78" s="309">
        <v>0</v>
      </c>
      <c r="U78" s="309"/>
      <c r="V78" s="309">
        <v>0</v>
      </c>
      <c r="W78" s="309"/>
      <c r="X78" s="309">
        <v>0</v>
      </c>
      <c r="Y78" s="309"/>
      <c r="Z78" s="309">
        <v>0</v>
      </c>
      <c r="AA78" s="309"/>
      <c r="AB78" s="309">
        <v>0</v>
      </c>
      <c r="AC78" s="309"/>
      <c r="AD78" s="309">
        <v>0</v>
      </c>
      <c r="AE78" s="309"/>
      <c r="AF78" s="103"/>
    </row>
    <row r="79" spans="1:32" ht="36" x14ac:dyDescent="0.3">
      <c r="A79" s="106" t="s">
        <v>93</v>
      </c>
      <c r="B79" s="309">
        <v>0</v>
      </c>
      <c r="C79" s="309"/>
      <c r="D79" s="309"/>
      <c r="E79" s="309"/>
      <c r="F79" s="134" t="e">
        <f t="shared" si="56"/>
        <v>#DIV/0!</v>
      </c>
      <c r="G79" s="134" t="e">
        <f t="shared" si="57"/>
        <v>#DIV/0!</v>
      </c>
      <c r="H79" s="309">
        <v>0</v>
      </c>
      <c r="I79" s="309"/>
      <c r="J79" s="309">
        <v>0</v>
      </c>
      <c r="K79" s="309"/>
      <c r="L79" s="309">
        <v>0</v>
      </c>
      <c r="M79" s="309"/>
      <c r="N79" s="309">
        <v>0</v>
      </c>
      <c r="O79" s="309"/>
      <c r="P79" s="309">
        <v>0</v>
      </c>
      <c r="Q79" s="309"/>
      <c r="R79" s="309">
        <v>0</v>
      </c>
      <c r="S79" s="309"/>
      <c r="T79" s="309">
        <v>0</v>
      </c>
      <c r="U79" s="309"/>
      <c r="V79" s="309">
        <v>0</v>
      </c>
      <c r="W79" s="309"/>
      <c r="X79" s="309">
        <v>0</v>
      </c>
      <c r="Y79" s="309"/>
      <c r="Z79" s="309">
        <v>0</v>
      </c>
      <c r="AA79" s="309"/>
      <c r="AB79" s="309">
        <v>0</v>
      </c>
      <c r="AC79" s="309"/>
      <c r="AD79" s="309">
        <v>0</v>
      </c>
      <c r="AE79" s="309"/>
      <c r="AF79" s="103"/>
    </row>
    <row r="80" spans="1:32" ht="18" x14ac:dyDescent="0.3">
      <c r="A80" s="318" t="s">
        <v>28</v>
      </c>
      <c r="B80" s="134">
        <f>H80+J80+L80+N80+P80+R80+T80+V80+X80+Z80+AB80+AD80</f>
        <v>7527.1019999999999</v>
      </c>
      <c r="C80" s="134">
        <f>H80+J80+L80+N80+P80+R80+T80+V80+X80+Z80+AB80</f>
        <v>7034.652</v>
      </c>
      <c r="D80" s="134">
        <f>H80+J80+L80+N80+P80+R80+T80+V80+X80+Z80+AB80</f>
        <v>7034.652</v>
      </c>
      <c r="E80" s="134">
        <f>I80+K80+M80+O80+Q80+S80+U80+W80+Y80+AA80+AC80+AE80</f>
        <v>6408.7999999999993</v>
      </c>
      <c r="F80" s="134">
        <f t="shared" si="56"/>
        <v>85.14299394375152</v>
      </c>
      <c r="G80" s="134">
        <f>E80/C80*100</f>
        <v>91.103298357900272</v>
      </c>
      <c r="H80" s="225">
        <v>743.5</v>
      </c>
      <c r="I80" s="225">
        <v>587.91999999999996</v>
      </c>
      <c r="J80" s="225">
        <v>698.06</v>
      </c>
      <c r="K80" s="225">
        <v>720.11</v>
      </c>
      <c r="L80" s="225">
        <v>404.17</v>
      </c>
      <c r="M80" s="225">
        <v>402.91</v>
      </c>
      <c r="N80" s="225">
        <v>986.22</v>
      </c>
      <c r="O80" s="225">
        <v>740.34</v>
      </c>
      <c r="P80" s="225">
        <v>497.36200000000002</v>
      </c>
      <c r="Q80" s="225">
        <v>618.12</v>
      </c>
      <c r="R80" s="225">
        <v>513.09</v>
      </c>
      <c r="S80" s="225">
        <v>591.57000000000005</v>
      </c>
      <c r="T80" s="225">
        <f>935.72+53</f>
        <v>988.72</v>
      </c>
      <c r="U80" s="225">
        <v>1068.3800000000001</v>
      </c>
      <c r="V80" s="225">
        <v>497.36</v>
      </c>
      <c r="W80" s="225">
        <v>533.54</v>
      </c>
      <c r="X80" s="225">
        <v>334.09</v>
      </c>
      <c r="Y80" s="225">
        <v>296.82</v>
      </c>
      <c r="Z80" s="225">
        <v>874.72</v>
      </c>
      <c r="AA80" s="225">
        <v>563.07000000000005</v>
      </c>
      <c r="AB80" s="225">
        <v>497.36</v>
      </c>
      <c r="AC80" s="225">
        <v>286.02</v>
      </c>
      <c r="AD80" s="225">
        <v>492.45</v>
      </c>
      <c r="AE80" s="225"/>
      <c r="AF80" s="235"/>
    </row>
    <row r="81" spans="1:32" ht="36" x14ac:dyDescent="0.3">
      <c r="A81" s="318" t="s">
        <v>94</v>
      </c>
      <c r="B81" s="309">
        <v>0</v>
      </c>
      <c r="C81" s="309"/>
      <c r="D81" s="309"/>
      <c r="E81" s="309"/>
      <c r="F81" s="134" t="e">
        <f t="shared" si="56"/>
        <v>#DIV/0!</v>
      </c>
      <c r="G81" s="134" t="e">
        <f t="shared" si="57"/>
        <v>#DIV/0!</v>
      </c>
      <c r="H81" s="309">
        <v>0</v>
      </c>
      <c r="I81" s="309"/>
      <c r="J81" s="309">
        <v>0</v>
      </c>
      <c r="K81" s="309"/>
      <c r="L81" s="309">
        <v>0</v>
      </c>
      <c r="M81" s="309"/>
      <c r="N81" s="309">
        <v>0</v>
      </c>
      <c r="O81" s="309"/>
      <c r="P81" s="309">
        <v>0</v>
      </c>
      <c r="Q81" s="309"/>
      <c r="R81" s="309">
        <v>0</v>
      </c>
      <c r="S81" s="309"/>
      <c r="T81" s="309">
        <v>0</v>
      </c>
      <c r="U81" s="309"/>
      <c r="V81" s="309">
        <v>0</v>
      </c>
      <c r="W81" s="309"/>
      <c r="X81" s="309">
        <v>0</v>
      </c>
      <c r="Y81" s="309"/>
      <c r="Z81" s="309">
        <v>0</v>
      </c>
      <c r="AA81" s="309"/>
      <c r="AB81" s="309">
        <v>0</v>
      </c>
      <c r="AC81" s="309"/>
      <c r="AD81" s="309">
        <v>0</v>
      </c>
      <c r="AE81" s="309"/>
      <c r="AF81" s="235"/>
    </row>
    <row r="82" spans="1:32" ht="18" x14ac:dyDescent="0.3">
      <c r="A82" s="318" t="s">
        <v>30</v>
      </c>
      <c r="B82" s="309">
        <v>0</v>
      </c>
      <c r="C82" s="309"/>
      <c r="D82" s="309"/>
      <c r="E82" s="309"/>
      <c r="F82" s="134" t="e">
        <f t="shared" si="56"/>
        <v>#DIV/0!</v>
      </c>
      <c r="G82" s="134" t="e">
        <f t="shared" si="57"/>
        <v>#DIV/0!</v>
      </c>
      <c r="H82" s="309">
        <v>0</v>
      </c>
      <c r="I82" s="309"/>
      <c r="J82" s="309">
        <v>0</v>
      </c>
      <c r="K82" s="309"/>
      <c r="L82" s="309">
        <v>0</v>
      </c>
      <c r="M82" s="309"/>
      <c r="N82" s="309">
        <v>0</v>
      </c>
      <c r="O82" s="309"/>
      <c r="P82" s="309">
        <v>0</v>
      </c>
      <c r="Q82" s="309"/>
      <c r="R82" s="309">
        <v>0</v>
      </c>
      <c r="S82" s="309"/>
      <c r="T82" s="309">
        <v>0</v>
      </c>
      <c r="U82" s="309"/>
      <c r="V82" s="309">
        <v>0</v>
      </c>
      <c r="W82" s="309"/>
      <c r="X82" s="309">
        <v>0</v>
      </c>
      <c r="Y82" s="309"/>
      <c r="Z82" s="309">
        <v>0</v>
      </c>
      <c r="AA82" s="309"/>
      <c r="AB82" s="309">
        <v>0</v>
      </c>
      <c r="AC82" s="309"/>
      <c r="AD82" s="309">
        <v>0</v>
      </c>
      <c r="AE82" s="309"/>
      <c r="AF82" s="235"/>
    </row>
    <row r="83" spans="1:32" ht="108" x14ac:dyDescent="0.35">
      <c r="A83" s="311" t="s">
        <v>266</v>
      </c>
      <c r="B83" s="133">
        <f t="shared" ref="B83:E83" si="58">B84</f>
        <v>29113.5</v>
      </c>
      <c r="C83" s="133">
        <f t="shared" si="58"/>
        <v>22526.15</v>
      </c>
      <c r="D83" s="133">
        <f t="shared" si="58"/>
        <v>24989.13</v>
      </c>
      <c r="E83" s="133">
        <f t="shared" si="58"/>
        <v>23976.54</v>
      </c>
      <c r="F83" s="226">
        <f>E83/B83*100</f>
        <v>82.355402133031077</v>
      </c>
      <c r="G83" s="226">
        <f>E83/C83*100</f>
        <v>106.43869458385031</v>
      </c>
      <c r="H83" s="218">
        <f>H84</f>
        <v>2835.4</v>
      </c>
      <c r="I83" s="218">
        <f t="shared" ref="I83:AE83" si="59">I84</f>
        <v>1322.5</v>
      </c>
      <c r="J83" s="218">
        <f t="shared" si="59"/>
        <v>2452.2800000000002</v>
      </c>
      <c r="K83" s="218">
        <f t="shared" si="59"/>
        <v>2311.9699999999998</v>
      </c>
      <c r="L83" s="218">
        <v>2361.3000000000002</v>
      </c>
      <c r="M83" s="218">
        <f>M84</f>
        <v>2326.8000000000002</v>
      </c>
      <c r="N83" s="218">
        <f t="shared" si="59"/>
        <v>2877.99</v>
      </c>
      <c r="O83" s="218">
        <v>2526.75</v>
      </c>
      <c r="P83" s="218">
        <v>2476.65</v>
      </c>
      <c r="Q83" s="218">
        <f t="shared" si="59"/>
        <v>2002.14</v>
      </c>
      <c r="R83" s="218">
        <f t="shared" si="59"/>
        <v>2765</v>
      </c>
      <c r="S83" s="218">
        <f t="shared" si="59"/>
        <v>2114.96</v>
      </c>
      <c r="T83" s="218">
        <f t="shared" si="59"/>
        <v>2608.5700000000002</v>
      </c>
      <c r="U83" s="218">
        <f t="shared" si="59"/>
        <v>3035.23</v>
      </c>
      <c r="V83" s="218">
        <f t="shared" si="59"/>
        <v>2083.52</v>
      </c>
      <c r="W83" s="218">
        <f t="shared" si="59"/>
        <v>2014.8</v>
      </c>
      <c r="X83" s="218">
        <f t="shared" si="59"/>
        <v>2065.4299999999998</v>
      </c>
      <c r="Y83" s="218">
        <f t="shared" si="59"/>
        <v>2030.92</v>
      </c>
      <c r="Z83" s="218">
        <f t="shared" si="59"/>
        <v>2462.98</v>
      </c>
      <c r="AA83" s="218">
        <f t="shared" si="59"/>
        <v>2332.8000000000002</v>
      </c>
      <c r="AB83" s="218">
        <f t="shared" si="59"/>
        <v>1958.27</v>
      </c>
      <c r="AC83" s="218">
        <f t="shared" si="59"/>
        <v>1957.67</v>
      </c>
      <c r="AD83" s="218">
        <f t="shared" si="59"/>
        <v>2166.1</v>
      </c>
      <c r="AE83" s="218">
        <f t="shared" si="59"/>
        <v>0</v>
      </c>
      <c r="AF83" s="235"/>
    </row>
    <row r="84" spans="1:32" ht="17.399999999999999" x14ac:dyDescent="0.3">
      <c r="A84" s="142" t="s">
        <v>26</v>
      </c>
      <c r="B84" s="133">
        <f>B87</f>
        <v>29113.5</v>
      </c>
      <c r="C84" s="133">
        <f>C87</f>
        <v>22526.15</v>
      </c>
      <c r="D84" s="133">
        <f t="shared" ref="D84" si="60">D87</f>
        <v>24989.13</v>
      </c>
      <c r="E84" s="133">
        <f>E87</f>
        <v>23976.54</v>
      </c>
      <c r="F84" s="133">
        <f>E84/B84*100</f>
        <v>82.355402133031077</v>
      </c>
      <c r="G84" s="133">
        <f>E84/C84*100</f>
        <v>106.43869458385031</v>
      </c>
      <c r="H84" s="135">
        <f>H87</f>
        <v>2835.4</v>
      </c>
      <c r="I84" s="135">
        <f>I87</f>
        <v>1322.5</v>
      </c>
      <c r="J84" s="135">
        <f t="shared" ref="J84:AE84" si="61">J87</f>
        <v>2452.2800000000002</v>
      </c>
      <c r="K84" s="135">
        <f t="shared" si="61"/>
        <v>2311.9699999999998</v>
      </c>
      <c r="L84" s="135">
        <f t="shared" si="61"/>
        <v>2361.3000000000002</v>
      </c>
      <c r="M84" s="135">
        <f>M87</f>
        <v>2326.8000000000002</v>
      </c>
      <c r="N84" s="135">
        <v>2877.99</v>
      </c>
      <c r="O84" s="135">
        <f>O87</f>
        <v>2526.75</v>
      </c>
      <c r="P84" s="135">
        <f t="shared" si="61"/>
        <v>2476.66</v>
      </c>
      <c r="Q84" s="135">
        <f t="shared" si="61"/>
        <v>2002.14</v>
      </c>
      <c r="R84" s="135">
        <f t="shared" si="61"/>
        <v>2765</v>
      </c>
      <c r="S84" s="135">
        <f t="shared" si="61"/>
        <v>2114.96</v>
      </c>
      <c r="T84" s="135">
        <f t="shared" si="61"/>
        <v>2608.5700000000002</v>
      </c>
      <c r="U84" s="135">
        <f t="shared" si="61"/>
        <v>3035.23</v>
      </c>
      <c r="V84" s="135">
        <f t="shared" si="61"/>
        <v>2083.52</v>
      </c>
      <c r="W84" s="135">
        <f t="shared" si="61"/>
        <v>2014.8</v>
      </c>
      <c r="X84" s="135">
        <f t="shared" si="61"/>
        <v>2065.4299999999998</v>
      </c>
      <c r="Y84" s="135">
        <f t="shared" si="61"/>
        <v>2030.92</v>
      </c>
      <c r="Z84" s="135">
        <f t="shared" si="61"/>
        <v>2462.98</v>
      </c>
      <c r="AA84" s="135">
        <f t="shared" si="61"/>
        <v>2332.8000000000002</v>
      </c>
      <c r="AB84" s="135">
        <f t="shared" si="61"/>
        <v>1958.27</v>
      </c>
      <c r="AC84" s="135">
        <f t="shared" si="61"/>
        <v>1957.67</v>
      </c>
      <c r="AD84" s="135">
        <f t="shared" si="61"/>
        <v>2166.1</v>
      </c>
      <c r="AE84" s="135">
        <f t="shared" si="61"/>
        <v>0</v>
      </c>
      <c r="AF84" s="103"/>
    </row>
    <row r="85" spans="1:32" ht="18" x14ac:dyDescent="0.3">
      <c r="A85" s="106" t="s">
        <v>29</v>
      </c>
      <c r="B85" s="309">
        <v>0</v>
      </c>
      <c r="C85" s="309"/>
      <c r="D85" s="309"/>
      <c r="E85" s="309"/>
      <c r="F85" s="134" t="e">
        <f t="shared" ref="F85:F89" si="62">E85/B85*100</f>
        <v>#DIV/0!</v>
      </c>
      <c r="G85" s="134" t="e">
        <f t="shared" ref="G85:G89" si="63">E85/C85*100</f>
        <v>#DIV/0!</v>
      </c>
      <c r="H85" s="309">
        <v>0</v>
      </c>
      <c r="I85" s="309"/>
      <c r="J85" s="309">
        <v>0</v>
      </c>
      <c r="K85" s="309"/>
      <c r="L85" s="309">
        <v>0</v>
      </c>
      <c r="M85" s="309"/>
      <c r="N85" s="309">
        <v>0</v>
      </c>
      <c r="O85" s="309"/>
      <c r="P85" s="309">
        <v>0</v>
      </c>
      <c r="Q85" s="309"/>
      <c r="R85" s="309">
        <v>0</v>
      </c>
      <c r="S85" s="309"/>
      <c r="T85" s="309">
        <v>0</v>
      </c>
      <c r="U85" s="309"/>
      <c r="V85" s="309">
        <v>0</v>
      </c>
      <c r="W85" s="309"/>
      <c r="X85" s="309">
        <v>0</v>
      </c>
      <c r="Y85" s="309"/>
      <c r="Z85" s="309">
        <v>0</v>
      </c>
      <c r="AA85" s="309"/>
      <c r="AB85" s="309">
        <v>0</v>
      </c>
      <c r="AC85" s="309"/>
      <c r="AD85" s="309">
        <v>0</v>
      </c>
      <c r="AE85" s="309"/>
      <c r="AF85" s="235"/>
    </row>
    <row r="86" spans="1:32" ht="36" x14ac:dyDescent="0.3">
      <c r="A86" s="106" t="s">
        <v>93</v>
      </c>
      <c r="B86" s="309">
        <v>0</v>
      </c>
      <c r="C86" s="309"/>
      <c r="D86" s="309"/>
      <c r="E86" s="309"/>
      <c r="F86" s="134" t="e">
        <f t="shared" si="62"/>
        <v>#DIV/0!</v>
      </c>
      <c r="G86" s="134" t="e">
        <f t="shared" si="63"/>
        <v>#DIV/0!</v>
      </c>
      <c r="H86" s="309">
        <v>0</v>
      </c>
      <c r="I86" s="309"/>
      <c r="J86" s="309">
        <v>0</v>
      </c>
      <c r="K86" s="309"/>
      <c r="L86" s="309">
        <v>0</v>
      </c>
      <c r="M86" s="309"/>
      <c r="N86" s="309">
        <v>0</v>
      </c>
      <c r="O86" s="309"/>
      <c r="P86" s="309">
        <v>0</v>
      </c>
      <c r="Q86" s="309"/>
      <c r="R86" s="309">
        <v>0</v>
      </c>
      <c r="S86" s="309"/>
      <c r="T86" s="309">
        <v>0</v>
      </c>
      <c r="U86" s="309"/>
      <c r="V86" s="309">
        <v>0</v>
      </c>
      <c r="W86" s="309"/>
      <c r="X86" s="309">
        <v>0</v>
      </c>
      <c r="Y86" s="309"/>
      <c r="Z86" s="309">
        <v>0</v>
      </c>
      <c r="AA86" s="309"/>
      <c r="AB86" s="309">
        <v>0</v>
      </c>
      <c r="AC86" s="309"/>
      <c r="AD86" s="309">
        <v>0</v>
      </c>
      <c r="AE86" s="309"/>
      <c r="AF86" s="235"/>
    </row>
    <row r="87" spans="1:32" ht="18" x14ac:dyDescent="0.3">
      <c r="A87" s="106" t="s">
        <v>28</v>
      </c>
      <c r="B87" s="134">
        <f>H87+J87+L87+N87+P87+R87+T87+V87+X87+Z87+AB87+AD87</f>
        <v>29113.5</v>
      </c>
      <c r="C87" s="134">
        <f>H87+J87+L87+N87+P87+R87+T87+V87+X87</f>
        <v>22526.15</v>
      </c>
      <c r="D87" s="134">
        <f>H87+J87+L87+N87+P87+R87+T87+V87+X87+Z87</f>
        <v>24989.13</v>
      </c>
      <c r="E87" s="134">
        <f>I87+K87+M87+O87+Q87+S87+U87+W87+Y87+AA87+AC87+AE87</f>
        <v>23976.54</v>
      </c>
      <c r="F87" s="134">
        <f t="shared" si="62"/>
        <v>82.355402133031077</v>
      </c>
      <c r="G87" s="134">
        <f>E87/C87*100</f>
        <v>106.43869458385031</v>
      </c>
      <c r="H87" s="139">
        <v>2835.4</v>
      </c>
      <c r="I87" s="139">
        <v>1322.5</v>
      </c>
      <c r="J87" s="139">
        <v>2452.2800000000002</v>
      </c>
      <c r="K87" s="139">
        <v>2311.9699999999998</v>
      </c>
      <c r="L87" s="139">
        <v>2361.3000000000002</v>
      </c>
      <c r="M87" s="139">
        <v>2326.8000000000002</v>
      </c>
      <c r="N87" s="139">
        <v>2877.99</v>
      </c>
      <c r="O87" s="139">
        <v>2526.75</v>
      </c>
      <c r="P87" s="139">
        <v>2476.66</v>
      </c>
      <c r="Q87" s="139">
        <v>2002.14</v>
      </c>
      <c r="R87" s="139">
        <v>2765</v>
      </c>
      <c r="S87" s="139">
        <v>2114.96</v>
      </c>
      <c r="T87" s="139">
        <v>2608.5700000000002</v>
      </c>
      <c r="U87" s="139">
        <v>3035.23</v>
      </c>
      <c r="V87" s="139">
        <v>2083.52</v>
      </c>
      <c r="W87" s="139">
        <v>2014.8</v>
      </c>
      <c r="X87" s="139">
        <v>2065.4299999999998</v>
      </c>
      <c r="Y87" s="139">
        <v>2030.92</v>
      </c>
      <c r="Z87" s="139">
        <v>2462.98</v>
      </c>
      <c r="AA87" s="139">
        <v>2332.8000000000002</v>
      </c>
      <c r="AB87" s="139">
        <v>1958.27</v>
      </c>
      <c r="AC87" s="139">
        <v>1957.67</v>
      </c>
      <c r="AD87" s="139">
        <v>2166.1</v>
      </c>
      <c r="AE87" s="139"/>
      <c r="AF87" s="235"/>
    </row>
    <row r="88" spans="1:32" ht="36" x14ac:dyDescent="0.3">
      <c r="A88" s="106" t="s">
        <v>94</v>
      </c>
      <c r="B88" s="309">
        <v>0</v>
      </c>
      <c r="C88" s="309"/>
      <c r="D88" s="309"/>
      <c r="E88" s="309"/>
      <c r="F88" s="134" t="e">
        <f t="shared" si="62"/>
        <v>#DIV/0!</v>
      </c>
      <c r="G88" s="134" t="e">
        <f t="shared" si="63"/>
        <v>#DIV/0!</v>
      </c>
      <c r="H88" s="309">
        <v>0</v>
      </c>
      <c r="I88" s="309"/>
      <c r="J88" s="309">
        <v>0</v>
      </c>
      <c r="K88" s="309"/>
      <c r="L88" s="309">
        <v>0</v>
      </c>
      <c r="M88" s="309"/>
      <c r="N88" s="309">
        <v>0</v>
      </c>
      <c r="O88" s="309"/>
      <c r="P88" s="309">
        <v>0</v>
      </c>
      <c r="Q88" s="309"/>
      <c r="R88" s="309">
        <v>0</v>
      </c>
      <c r="S88" s="309"/>
      <c r="T88" s="309">
        <v>0</v>
      </c>
      <c r="U88" s="309"/>
      <c r="V88" s="309">
        <v>0</v>
      </c>
      <c r="W88" s="309"/>
      <c r="X88" s="309">
        <v>0</v>
      </c>
      <c r="Y88" s="309"/>
      <c r="Z88" s="309">
        <v>0</v>
      </c>
      <c r="AA88" s="309"/>
      <c r="AB88" s="309">
        <v>0</v>
      </c>
      <c r="AC88" s="309"/>
      <c r="AD88" s="309">
        <v>0</v>
      </c>
      <c r="AE88" s="309"/>
      <c r="AF88" s="235"/>
    </row>
    <row r="89" spans="1:32" ht="18" x14ac:dyDescent="0.3">
      <c r="A89" s="106" t="s">
        <v>30</v>
      </c>
      <c r="B89" s="309">
        <v>0</v>
      </c>
      <c r="C89" s="309"/>
      <c r="D89" s="309"/>
      <c r="E89" s="309"/>
      <c r="F89" s="134" t="e">
        <f t="shared" si="62"/>
        <v>#DIV/0!</v>
      </c>
      <c r="G89" s="134" t="e">
        <f t="shared" si="63"/>
        <v>#DIV/0!</v>
      </c>
      <c r="H89" s="309">
        <v>0</v>
      </c>
      <c r="I89" s="309"/>
      <c r="J89" s="309">
        <v>0</v>
      </c>
      <c r="K89" s="309"/>
      <c r="L89" s="309">
        <v>0</v>
      </c>
      <c r="M89" s="309"/>
      <c r="N89" s="309">
        <v>0</v>
      </c>
      <c r="O89" s="309"/>
      <c r="P89" s="309">
        <v>0</v>
      </c>
      <c r="Q89" s="309"/>
      <c r="R89" s="309">
        <v>0</v>
      </c>
      <c r="S89" s="309"/>
      <c r="T89" s="309">
        <v>0</v>
      </c>
      <c r="U89" s="309"/>
      <c r="V89" s="309">
        <v>0</v>
      </c>
      <c r="W89" s="309"/>
      <c r="X89" s="309">
        <v>0</v>
      </c>
      <c r="Y89" s="309"/>
      <c r="Z89" s="309">
        <v>0</v>
      </c>
      <c r="AA89" s="309"/>
      <c r="AB89" s="309">
        <v>0</v>
      </c>
      <c r="AC89" s="309"/>
      <c r="AD89" s="309">
        <v>0</v>
      </c>
      <c r="AE89" s="309"/>
      <c r="AF89" s="235"/>
    </row>
    <row r="90" spans="1:32" ht="139.19999999999999" x14ac:dyDescent="0.3">
      <c r="A90" s="142" t="s">
        <v>267</v>
      </c>
      <c r="B90" s="133">
        <f>B91</f>
        <v>36640.602000000006</v>
      </c>
      <c r="C90" s="133">
        <f t="shared" ref="C90:E90" si="64">C91</f>
        <v>3578.9</v>
      </c>
      <c r="D90" s="133">
        <f t="shared" si="64"/>
        <v>0</v>
      </c>
      <c r="E90" s="133">
        <f t="shared" si="64"/>
        <v>30385.34</v>
      </c>
      <c r="F90" s="133">
        <f>E90/B90*100</f>
        <v>82.928058878508594</v>
      </c>
      <c r="G90" s="133">
        <f>E90/C90*100</f>
        <v>849.01338400067061</v>
      </c>
      <c r="H90" s="135">
        <f t="shared" ref="H90:AD90" si="65">H91</f>
        <v>3578.9</v>
      </c>
      <c r="I90" s="135">
        <f>I91</f>
        <v>1910.42</v>
      </c>
      <c r="J90" s="135">
        <f>J91</f>
        <v>3150.34</v>
      </c>
      <c r="K90" s="135">
        <f>K91</f>
        <v>3032.08</v>
      </c>
      <c r="L90" s="135">
        <f t="shared" si="65"/>
        <v>2765.4700000000003</v>
      </c>
      <c r="M90" s="135">
        <f>M91</f>
        <v>2729.71</v>
      </c>
      <c r="N90" s="135">
        <f t="shared" si="65"/>
        <v>3864.21</v>
      </c>
      <c r="O90" s="135">
        <f>O91</f>
        <v>3267.09</v>
      </c>
      <c r="P90" s="135">
        <f>P91</f>
        <v>2974.0219999999999</v>
      </c>
      <c r="Q90" s="135">
        <f>Q91</f>
        <v>2620.2600000000002</v>
      </c>
      <c r="R90" s="135">
        <f t="shared" si="65"/>
        <v>3278.09</v>
      </c>
      <c r="S90" s="135">
        <f>S91</f>
        <v>2706.53</v>
      </c>
      <c r="T90" s="135">
        <f t="shared" si="65"/>
        <v>3597.29</v>
      </c>
      <c r="U90" s="135">
        <f>U91</f>
        <v>4103.6100000000006</v>
      </c>
      <c r="V90" s="135">
        <f>V91</f>
        <v>2580.88</v>
      </c>
      <c r="W90" s="135">
        <f>W91</f>
        <v>2548.34</v>
      </c>
      <c r="X90" s="135">
        <f t="shared" si="65"/>
        <v>2399.52</v>
      </c>
      <c r="Y90" s="135"/>
      <c r="Z90" s="135">
        <f>Z91</f>
        <v>3337.7</v>
      </c>
      <c r="AA90" s="135"/>
      <c r="AB90" s="135">
        <f t="shared" si="65"/>
        <v>2455.63</v>
      </c>
      <c r="AC90" s="135"/>
      <c r="AD90" s="135">
        <f t="shared" si="65"/>
        <v>2658.5499999999997</v>
      </c>
      <c r="AE90" s="135"/>
      <c r="AF90" s="235"/>
    </row>
    <row r="91" spans="1:32" ht="17.399999999999999" x14ac:dyDescent="0.3">
      <c r="A91" s="142" t="s">
        <v>26</v>
      </c>
      <c r="B91" s="133">
        <f>B94</f>
        <v>36640.602000000006</v>
      </c>
      <c r="C91" s="133">
        <f t="shared" ref="C91:AD91" si="66">C94</f>
        <v>3578.9</v>
      </c>
      <c r="D91" s="133">
        <f t="shared" si="66"/>
        <v>0</v>
      </c>
      <c r="E91" s="133">
        <f>E94</f>
        <v>30385.34</v>
      </c>
      <c r="F91" s="133">
        <f t="shared" ref="F91:F96" si="67">E91/B91*100</f>
        <v>82.928058878508594</v>
      </c>
      <c r="G91" s="133">
        <f t="shared" ref="G91:G96" si="68">E91/C91*100</f>
        <v>849.01338400067061</v>
      </c>
      <c r="H91" s="135">
        <f t="shared" si="66"/>
        <v>3578.9</v>
      </c>
      <c r="I91" s="135">
        <f>I84+I77</f>
        <v>1910.42</v>
      </c>
      <c r="J91" s="135">
        <f t="shared" si="66"/>
        <v>3150.34</v>
      </c>
      <c r="K91" s="135">
        <f>K84+K77</f>
        <v>3032.08</v>
      </c>
      <c r="L91" s="135">
        <f t="shared" si="66"/>
        <v>2765.4700000000003</v>
      </c>
      <c r="M91" s="135">
        <f>M84+M77</f>
        <v>2729.71</v>
      </c>
      <c r="N91" s="135">
        <f t="shared" si="66"/>
        <v>3864.21</v>
      </c>
      <c r="O91" s="135">
        <f>O84+O77</f>
        <v>3267.09</v>
      </c>
      <c r="P91" s="135">
        <f t="shared" si="66"/>
        <v>2974.0219999999999</v>
      </c>
      <c r="Q91" s="135">
        <f>Q84+Q77</f>
        <v>2620.2600000000002</v>
      </c>
      <c r="R91" s="135">
        <f t="shared" si="66"/>
        <v>3278.09</v>
      </c>
      <c r="S91" s="135">
        <f>S84+S77</f>
        <v>2706.53</v>
      </c>
      <c r="T91" s="135">
        <f t="shared" si="66"/>
        <v>3597.29</v>
      </c>
      <c r="U91" s="135">
        <f>U84+U77</f>
        <v>4103.6100000000006</v>
      </c>
      <c r="V91" s="135">
        <f t="shared" si="66"/>
        <v>2580.88</v>
      </c>
      <c r="W91" s="135">
        <f>W84+W77</f>
        <v>2548.34</v>
      </c>
      <c r="X91" s="135">
        <f t="shared" si="66"/>
        <v>2399.52</v>
      </c>
      <c r="Y91" s="135"/>
      <c r="Z91" s="135">
        <f t="shared" si="66"/>
        <v>3337.7</v>
      </c>
      <c r="AA91" s="135"/>
      <c r="AB91" s="135">
        <f t="shared" si="66"/>
        <v>2455.63</v>
      </c>
      <c r="AC91" s="135"/>
      <c r="AD91" s="135">
        <f t="shared" si="66"/>
        <v>2658.5499999999997</v>
      </c>
      <c r="AE91" s="135"/>
      <c r="AF91" s="103"/>
    </row>
    <row r="92" spans="1:32" ht="18" x14ac:dyDescent="0.3">
      <c r="A92" s="106" t="s">
        <v>29</v>
      </c>
      <c r="B92" s="309">
        <v>0</v>
      </c>
      <c r="C92" s="309"/>
      <c r="D92" s="309"/>
      <c r="E92" s="309"/>
      <c r="F92" s="134" t="e">
        <f t="shared" si="67"/>
        <v>#DIV/0!</v>
      </c>
      <c r="G92" s="134" t="e">
        <f t="shared" si="68"/>
        <v>#DIV/0!</v>
      </c>
      <c r="H92" s="309">
        <v>0</v>
      </c>
      <c r="I92" s="309"/>
      <c r="J92" s="309">
        <v>0</v>
      </c>
      <c r="K92" s="309"/>
      <c r="L92" s="309">
        <v>0</v>
      </c>
      <c r="M92" s="309"/>
      <c r="N92" s="309">
        <v>0</v>
      </c>
      <c r="O92" s="309"/>
      <c r="P92" s="309">
        <v>0</v>
      </c>
      <c r="Q92" s="309"/>
      <c r="R92" s="309">
        <v>0</v>
      </c>
      <c r="S92" s="309"/>
      <c r="T92" s="309">
        <v>0</v>
      </c>
      <c r="U92" s="309"/>
      <c r="V92" s="309">
        <v>0</v>
      </c>
      <c r="W92" s="309"/>
      <c r="X92" s="309">
        <v>0</v>
      </c>
      <c r="Y92" s="309"/>
      <c r="Z92" s="309">
        <v>0</v>
      </c>
      <c r="AA92" s="309"/>
      <c r="AB92" s="309">
        <v>0</v>
      </c>
      <c r="AC92" s="309"/>
      <c r="AD92" s="309">
        <v>0</v>
      </c>
      <c r="AE92" s="309"/>
      <c r="AF92" s="235"/>
    </row>
    <row r="93" spans="1:32" ht="36" x14ac:dyDescent="0.3">
      <c r="A93" s="106" t="s">
        <v>93</v>
      </c>
      <c r="B93" s="309">
        <v>0</v>
      </c>
      <c r="C93" s="309"/>
      <c r="D93" s="309"/>
      <c r="E93" s="309"/>
      <c r="F93" s="134" t="e">
        <f t="shared" si="67"/>
        <v>#DIV/0!</v>
      </c>
      <c r="G93" s="134" t="e">
        <f t="shared" si="68"/>
        <v>#DIV/0!</v>
      </c>
      <c r="H93" s="309">
        <v>0</v>
      </c>
      <c r="I93" s="309"/>
      <c r="J93" s="309">
        <v>0</v>
      </c>
      <c r="K93" s="309"/>
      <c r="L93" s="309">
        <v>0</v>
      </c>
      <c r="M93" s="309"/>
      <c r="N93" s="309">
        <v>0</v>
      </c>
      <c r="O93" s="309"/>
      <c r="P93" s="309">
        <v>0</v>
      </c>
      <c r="Q93" s="309"/>
      <c r="R93" s="309">
        <v>0</v>
      </c>
      <c r="S93" s="309"/>
      <c r="T93" s="309">
        <v>0</v>
      </c>
      <c r="U93" s="309"/>
      <c r="V93" s="309">
        <v>0</v>
      </c>
      <c r="W93" s="309"/>
      <c r="X93" s="309">
        <v>0</v>
      </c>
      <c r="Y93" s="309"/>
      <c r="Z93" s="309">
        <v>0</v>
      </c>
      <c r="AA93" s="309"/>
      <c r="AB93" s="309">
        <v>0</v>
      </c>
      <c r="AC93" s="309"/>
      <c r="AD93" s="309">
        <v>0</v>
      </c>
      <c r="AE93" s="309"/>
      <c r="AF93" s="235"/>
    </row>
    <row r="94" spans="1:32" ht="18" x14ac:dyDescent="0.3">
      <c r="A94" s="106" t="s">
        <v>28</v>
      </c>
      <c r="B94" s="134">
        <f>H94+J94+L94+N94+P94+R94+T94+V94+X94+Z94+AB94+AD94</f>
        <v>36640.602000000006</v>
      </c>
      <c r="C94" s="134">
        <f>H94</f>
        <v>3578.9</v>
      </c>
      <c r="D94" s="134"/>
      <c r="E94" s="134">
        <f>E87+E80</f>
        <v>30385.34</v>
      </c>
      <c r="F94" s="134">
        <f t="shared" si="67"/>
        <v>82.928058878508594</v>
      </c>
      <c r="G94" s="134">
        <f t="shared" si="68"/>
        <v>849.01338400067061</v>
      </c>
      <c r="H94" s="139">
        <f>H87+H80</f>
        <v>3578.9</v>
      </c>
      <c r="I94" s="139">
        <f>I87+I80</f>
        <v>1910.42</v>
      </c>
      <c r="J94" s="139">
        <f t="shared" ref="J94:AD94" si="69">J87+J80</f>
        <v>3150.34</v>
      </c>
      <c r="K94" s="139">
        <f>K87+K80</f>
        <v>3032.08</v>
      </c>
      <c r="L94" s="139">
        <f t="shared" si="69"/>
        <v>2765.4700000000003</v>
      </c>
      <c r="M94" s="139">
        <f>M87+M80</f>
        <v>2729.71</v>
      </c>
      <c r="N94" s="139">
        <f t="shared" si="69"/>
        <v>3864.21</v>
      </c>
      <c r="O94" s="139">
        <f>O87+O80</f>
        <v>3267.09</v>
      </c>
      <c r="P94" s="139">
        <f t="shared" si="69"/>
        <v>2974.0219999999999</v>
      </c>
      <c r="Q94" s="139">
        <f>Q87+Q80</f>
        <v>2620.2600000000002</v>
      </c>
      <c r="R94" s="139">
        <f t="shared" si="69"/>
        <v>3278.09</v>
      </c>
      <c r="S94" s="139">
        <f>S87+S80</f>
        <v>2706.53</v>
      </c>
      <c r="T94" s="139">
        <f t="shared" si="69"/>
        <v>3597.29</v>
      </c>
      <c r="U94" s="139">
        <f>U87+U80</f>
        <v>4103.6100000000006</v>
      </c>
      <c r="V94" s="139">
        <f t="shared" si="69"/>
        <v>2580.88</v>
      </c>
      <c r="W94" s="139">
        <f>W87+W80</f>
        <v>2548.34</v>
      </c>
      <c r="X94" s="139">
        <f t="shared" si="69"/>
        <v>2399.52</v>
      </c>
      <c r="Y94" s="139">
        <v>2548.34</v>
      </c>
      <c r="Z94" s="139">
        <f t="shared" si="69"/>
        <v>3337.7</v>
      </c>
      <c r="AA94" s="139">
        <f>AA87+AA80</f>
        <v>2895.8700000000003</v>
      </c>
      <c r="AB94" s="139">
        <f t="shared" si="69"/>
        <v>2455.63</v>
      </c>
      <c r="AC94" s="139"/>
      <c r="AD94" s="139">
        <f t="shared" si="69"/>
        <v>2658.5499999999997</v>
      </c>
      <c r="AE94" s="139"/>
      <c r="AF94" s="235"/>
    </row>
    <row r="95" spans="1:32" ht="36" x14ac:dyDescent="0.3">
      <c r="A95" s="106" t="s">
        <v>94</v>
      </c>
      <c r="B95" s="309">
        <v>0</v>
      </c>
      <c r="C95" s="309"/>
      <c r="D95" s="309"/>
      <c r="E95" s="309"/>
      <c r="F95" s="134" t="e">
        <f t="shared" si="67"/>
        <v>#DIV/0!</v>
      </c>
      <c r="G95" s="134" t="e">
        <f t="shared" si="68"/>
        <v>#DIV/0!</v>
      </c>
      <c r="H95" s="309">
        <v>0</v>
      </c>
      <c r="I95" s="309"/>
      <c r="J95" s="309">
        <v>0</v>
      </c>
      <c r="K95" s="309"/>
      <c r="L95" s="309">
        <v>0</v>
      </c>
      <c r="M95" s="309"/>
      <c r="N95" s="309">
        <v>0</v>
      </c>
      <c r="O95" s="309"/>
      <c r="P95" s="309">
        <v>0</v>
      </c>
      <c r="Q95" s="309"/>
      <c r="R95" s="309">
        <v>0</v>
      </c>
      <c r="S95" s="309"/>
      <c r="T95" s="309">
        <v>0</v>
      </c>
      <c r="U95" s="309"/>
      <c r="V95" s="309">
        <v>0</v>
      </c>
      <c r="W95" s="309"/>
      <c r="X95" s="309">
        <v>0</v>
      </c>
      <c r="Y95" s="309"/>
      <c r="Z95" s="309">
        <v>0</v>
      </c>
      <c r="AA95" s="309"/>
      <c r="AB95" s="309">
        <v>0</v>
      </c>
      <c r="AC95" s="309"/>
      <c r="AD95" s="309">
        <v>0</v>
      </c>
      <c r="AE95" s="309"/>
      <c r="AF95" s="235"/>
    </row>
    <row r="96" spans="1:32" ht="18" x14ac:dyDescent="0.3">
      <c r="A96" s="106" t="s">
        <v>30</v>
      </c>
      <c r="B96" s="309">
        <v>0</v>
      </c>
      <c r="C96" s="309"/>
      <c r="D96" s="309"/>
      <c r="E96" s="309"/>
      <c r="F96" s="134" t="e">
        <f t="shared" si="67"/>
        <v>#DIV/0!</v>
      </c>
      <c r="G96" s="134" t="e">
        <f t="shared" si="68"/>
        <v>#DIV/0!</v>
      </c>
      <c r="H96" s="309">
        <v>0</v>
      </c>
      <c r="I96" s="309"/>
      <c r="J96" s="309">
        <v>0</v>
      </c>
      <c r="K96" s="309"/>
      <c r="L96" s="309">
        <v>0</v>
      </c>
      <c r="M96" s="309"/>
      <c r="N96" s="309">
        <v>0</v>
      </c>
      <c r="O96" s="309"/>
      <c r="P96" s="309">
        <v>0</v>
      </c>
      <c r="Q96" s="309"/>
      <c r="R96" s="309">
        <v>0</v>
      </c>
      <c r="S96" s="309"/>
      <c r="T96" s="309">
        <v>0</v>
      </c>
      <c r="U96" s="309"/>
      <c r="V96" s="309">
        <v>0</v>
      </c>
      <c r="W96" s="309"/>
      <c r="X96" s="309">
        <v>0</v>
      </c>
      <c r="Y96" s="309"/>
      <c r="Z96" s="309">
        <v>0</v>
      </c>
      <c r="AA96" s="309"/>
      <c r="AB96" s="309">
        <v>0</v>
      </c>
      <c r="AC96" s="309"/>
      <c r="AD96" s="309">
        <v>0</v>
      </c>
      <c r="AE96" s="309"/>
      <c r="AF96" s="235"/>
    </row>
    <row r="97" spans="1:32" ht="34.799999999999997" x14ac:dyDescent="0.3">
      <c r="A97" s="142" t="s">
        <v>108</v>
      </c>
      <c r="B97" s="133">
        <f>B100+B99</f>
        <v>52571.553000000014</v>
      </c>
      <c r="C97" s="133">
        <f>C100+C99</f>
        <v>35144.019</v>
      </c>
      <c r="D97" s="133">
        <f t="shared" ref="D97" si="70">D100</f>
        <v>0</v>
      </c>
      <c r="E97" s="133">
        <f>E101+E99</f>
        <v>41299.859999999993</v>
      </c>
      <c r="F97" s="133">
        <f>E97/B97*100</f>
        <v>78.55933036636749</v>
      </c>
      <c r="G97" s="133">
        <f>E97/C97*100</f>
        <v>117.51604163428205</v>
      </c>
      <c r="H97" s="135">
        <f>H100</f>
        <v>3975.5889999999999</v>
      </c>
      <c r="I97" s="135">
        <f t="shared" ref="I97:AE97" si="71">I100</f>
        <v>2307.11</v>
      </c>
      <c r="J97" s="135">
        <f t="shared" si="71"/>
        <v>3978.1779999999999</v>
      </c>
      <c r="K97" s="135">
        <f t="shared" si="71"/>
        <v>3859.92</v>
      </c>
      <c r="L97" s="135">
        <f t="shared" si="71"/>
        <v>3429.558</v>
      </c>
      <c r="M97" s="135">
        <f t="shared" si="71"/>
        <v>3393.8</v>
      </c>
      <c r="N97" s="135">
        <f t="shared" si="71"/>
        <v>4577.1400000000003</v>
      </c>
      <c r="O97" s="135">
        <f t="shared" si="71"/>
        <v>3980.0200000000004</v>
      </c>
      <c r="P97" s="135">
        <f t="shared" si="71"/>
        <v>3840.89</v>
      </c>
      <c r="Q97" s="135">
        <f t="shared" si="71"/>
        <v>3062.13</v>
      </c>
      <c r="R97" s="135">
        <f t="shared" si="71"/>
        <v>3894.7180000000003</v>
      </c>
      <c r="S97" s="135">
        <f t="shared" si="71"/>
        <v>3223.21</v>
      </c>
      <c r="T97" s="135">
        <f t="shared" si="71"/>
        <v>4181.1379999999999</v>
      </c>
      <c r="U97" s="135">
        <f t="shared" si="71"/>
        <v>4714.9000000000005</v>
      </c>
      <c r="V97" s="135">
        <f t="shared" si="71"/>
        <v>3214.0079999999998</v>
      </c>
      <c r="W97" s="135">
        <f t="shared" si="71"/>
        <v>3556.57</v>
      </c>
      <c r="X97" s="135">
        <f t="shared" si="71"/>
        <v>3336.3879999999999</v>
      </c>
      <c r="Y97" s="135">
        <f t="shared" si="71"/>
        <v>3175.08</v>
      </c>
      <c r="Z97" s="135">
        <f t="shared" si="71"/>
        <v>4851.3680000000004</v>
      </c>
      <c r="AA97" s="135">
        <f t="shared" si="71"/>
        <v>3559.2700000000004</v>
      </c>
      <c r="AB97" s="135">
        <f t="shared" si="71"/>
        <v>3024.098</v>
      </c>
      <c r="AC97" s="135">
        <f t="shared" si="71"/>
        <v>441.87</v>
      </c>
      <c r="AD97" s="135">
        <f t="shared" si="71"/>
        <v>6127.48</v>
      </c>
      <c r="AE97" s="135">
        <f t="shared" si="71"/>
        <v>0</v>
      </c>
      <c r="AF97" s="103"/>
    </row>
    <row r="98" spans="1:32" ht="18" x14ac:dyDescent="0.3">
      <c r="A98" s="106" t="s">
        <v>29</v>
      </c>
      <c r="B98" s="309">
        <v>0</v>
      </c>
      <c r="C98" s="309"/>
      <c r="D98" s="309"/>
      <c r="E98" s="309"/>
      <c r="F98" s="134" t="e">
        <f t="shared" ref="F98:F102" si="72">E98/B98*100</f>
        <v>#DIV/0!</v>
      </c>
      <c r="G98" s="134" t="e">
        <f t="shared" ref="G98:G102" si="73">E98/C98*100</f>
        <v>#DIV/0!</v>
      </c>
      <c r="H98" s="309">
        <v>0</v>
      </c>
      <c r="I98" s="309"/>
      <c r="J98" s="309">
        <v>0</v>
      </c>
      <c r="K98" s="309"/>
      <c r="L98" s="309">
        <v>0</v>
      </c>
      <c r="M98" s="309"/>
      <c r="N98" s="309">
        <v>0</v>
      </c>
      <c r="O98" s="309"/>
      <c r="P98" s="309">
        <v>0</v>
      </c>
      <c r="Q98" s="309"/>
      <c r="R98" s="309">
        <v>0</v>
      </c>
      <c r="S98" s="309"/>
      <c r="T98" s="309">
        <v>0</v>
      </c>
      <c r="U98" s="309"/>
      <c r="V98" s="309">
        <v>0</v>
      </c>
      <c r="W98" s="309"/>
      <c r="X98" s="309">
        <v>0</v>
      </c>
      <c r="Y98" s="309"/>
      <c r="Z98" s="309">
        <v>0</v>
      </c>
      <c r="AA98" s="309"/>
      <c r="AB98" s="309">
        <v>0</v>
      </c>
      <c r="AC98" s="309"/>
      <c r="AD98" s="309">
        <v>0</v>
      </c>
      <c r="AE98" s="309"/>
      <c r="AF98" s="235"/>
    </row>
    <row r="99" spans="1:32" ht="36" x14ac:dyDescent="0.3">
      <c r="A99" s="106" t="s">
        <v>93</v>
      </c>
      <c r="B99" s="309">
        <f>B93+B71+B50</f>
        <v>4052.8</v>
      </c>
      <c r="C99" s="134">
        <f>H99+J99+L99+N99+P99+R99+T99+V99</f>
        <v>4052.8</v>
      </c>
      <c r="D99" s="309"/>
      <c r="E99" s="309">
        <f>E93+E71+E50</f>
        <v>3951.5199999999995</v>
      </c>
      <c r="F99" s="134">
        <f t="shared" si="72"/>
        <v>97.500986971969979</v>
      </c>
      <c r="G99" s="134">
        <f t="shared" si="73"/>
        <v>97.500986971969979</v>
      </c>
      <c r="H99" s="309">
        <f>H50</f>
        <v>3092.25</v>
      </c>
      <c r="I99" s="309"/>
      <c r="J99" s="309">
        <f>J50</f>
        <v>0</v>
      </c>
      <c r="K99" s="309"/>
      <c r="L99" s="309">
        <f>L50</f>
        <v>607</v>
      </c>
      <c r="M99" s="309"/>
      <c r="N99" s="309">
        <f>N50</f>
        <v>150</v>
      </c>
      <c r="O99" s="309"/>
      <c r="P99" s="309">
        <f>P50</f>
        <v>150</v>
      </c>
      <c r="Q99" s="309"/>
      <c r="R99" s="309">
        <f>R43</f>
        <v>53.55</v>
      </c>
      <c r="S99" s="309"/>
      <c r="T99" s="309">
        <v>0</v>
      </c>
      <c r="U99" s="309"/>
      <c r="V99" s="309">
        <v>0</v>
      </c>
      <c r="W99" s="309"/>
      <c r="X99" s="309">
        <v>0</v>
      </c>
      <c r="Y99" s="309"/>
      <c r="Z99" s="309">
        <v>0</v>
      </c>
      <c r="AA99" s="309"/>
      <c r="AB99" s="309">
        <v>0</v>
      </c>
      <c r="AC99" s="309"/>
      <c r="AD99" s="309">
        <v>0</v>
      </c>
      <c r="AE99" s="309"/>
      <c r="AF99" s="235"/>
    </row>
    <row r="100" spans="1:32" ht="18" x14ac:dyDescent="0.3">
      <c r="A100" s="106" t="s">
        <v>28</v>
      </c>
      <c r="B100" s="134">
        <f>B94+B72+B51</f>
        <v>48518.753000000012</v>
      </c>
      <c r="C100" s="134">
        <f>H100+J100+L100+N100+P100+R100+T100+V100</f>
        <v>31091.218999999997</v>
      </c>
      <c r="D100" s="134">
        <v>0</v>
      </c>
      <c r="F100" s="134">
        <f>E101/B100*100</f>
        <v>76.97712263956987</v>
      </c>
      <c r="G100" s="134">
        <f>E101/C100*100</f>
        <v>120.12504237932905</v>
      </c>
      <c r="H100" s="139">
        <f>H94+H72+H51</f>
        <v>3975.5889999999999</v>
      </c>
      <c r="I100" s="139">
        <f t="shared" ref="I100:AE100" si="74">I94+I72+I51</f>
        <v>2307.11</v>
      </c>
      <c r="J100" s="139">
        <f>J94+J72+J51</f>
        <v>3978.1779999999999</v>
      </c>
      <c r="K100" s="139">
        <f t="shared" si="74"/>
        <v>3859.92</v>
      </c>
      <c r="L100" s="139">
        <f>L94+L72+L51</f>
        <v>3429.558</v>
      </c>
      <c r="M100" s="139">
        <f t="shared" si="74"/>
        <v>3393.8</v>
      </c>
      <c r="N100" s="139">
        <f>N94+N72+N51</f>
        <v>4577.1400000000003</v>
      </c>
      <c r="O100" s="139">
        <f t="shared" si="74"/>
        <v>3980.0200000000004</v>
      </c>
      <c r="P100" s="139">
        <f>P94+P72+P51</f>
        <v>3840.89</v>
      </c>
      <c r="Q100" s="139">
        <f t="shared" si="74"/>
        <v>3062.13</v>
      </c>
      <c r="R100" s="139">
        <f>R94+R72+R51</f>
        <v>3894.7180000000003</v>
      </c>
      <c r="S100" s="139">
        <f t="shared" si="74"/>
        <v>3223.21</v>
      </c>
      <c r="T100" s="139">
        <f>T94+T72+T51</f>
        <v>4181.1379999999999</v>
      </c>
      <c r="U100" s="139">
        <f>U94+U72+U51-11.87</f>
        <v>4714.9000000000005</v>
      </c>
      <c r="V100" s="139">
        <f>V94+V72+V51</f>
        <v>3214.0079999999998</v>
      </c>
      <c r="W100" s="139">
        <f t="shared" si="74"/>
        <v>3556.57</v>
      </c>
      <c r="X100" s="139">
        <f>X94+X72+X51</f>
        <v>3336.3879999999999</v>
      </c>
      <c r="Y100" s="139">
        <f>Y94+Y72+Y51</f>
        <v>3175.08</v>
      </c>
      <c r="Z100" s="139">
        <f>Z94+Z72+Z51</f>
        <v>4851.3680000000004</v>
      </c>
      <c r="AA100" s="139">
        <f>AA94+AA72+AA51</f>
        <v>3559.2700000000004</v>
      </c>
      <c r="AB100" s="139">
        <f>AB94+AB72+AB51</f>
        <v>3024.098</v>
      </c>
      <c r="AC100" s="139">
        <f t="shared" si="74"/>
        <v>441.87</v>
      </c>
      <c r="AD100" s="139">
        <f>AD94+AD72+AD51</f>
        <v>6127.48</v>
      </c>
      <c r="AE100" s="139">
        <f t="shared" si="74"/>
        <v>0</v>
      </c>
      <c r="AF100" s="235"/>
    </row>
    <row r="101" spans="1:32" ht="36" x14ac:dyDescent="0.3">
      <c r="A101" s="106" t="s">
        <v>94</v>
      </c>
      <c r="B101" s="309">
        <v>0</v>
      </c>
      <c r="C101" s="309"/>
      <c r="D101" s="309"/>
      <c r="E101" s="134">
        <f>E94+E72+E51</f>
        <v>37348.339999999997</v>
      </c>
      <c r="F101" s="134" t="e">
        <f>#REF!/B101*100</f>
        <v>#REF!</v>
      </c>
      <c r="G101" s="134" t="e">
        <f>#REF!/C101*100</f>
        <v>#REF!</v>
      </c>
      <c r="H101" s="309">
        <v>0</v>
      </c>
      <c r="I101" s="309"/>
      <c r="J101" s="309">
        <v>0</v>
      </c>
      <c r="K101" s="309"/>
      <c r="L101" s="309">
        <v>0</v>
      </c>
      <c r="M101" s="309"/>
      <c r="N101" s="309">
        <v>0</v>
      </c>
      <c r="O101" s="309"/>
      <c r="P101" s="309">
        <v>0</v>
      </c>
      <c r="Q101" s="309"/>
      <c r="R101" s="309">
        <v>0</v>
      </c>
      <c r="S101" s="309"/>
      <c r="T101" s="309">
        <v>0</v>
      </c>
      <c r="U101" s="309"/>
      <c r="V101" s="309">
        <v>0</v>
      </c>
      <c r="W101" s="309"/>
      <c r="X101" s="309">
        <v>0</v>
      </c>
      <c r="Y101" s="309"/>
      <c r="Z101" s="309">
        <v>0</v>
      </c>
      <c r="AA101" s="309"/>
      <c r="AB101" s="309">
        <v>0</v>
      </c>
      <c r="AC101" s="309"/>
      <c r="AD101" s="309">
        <v>0</v>
      </c>
      <c r="AE101" s="309"/>
      <c r="AF101" s="235"/>
    </row>
    <row r="102" spans="1:32" ht="18" x14ac:dyDescent="0.3">
      <c r="A102" s="106" t="s">
        <v>30</v>
      </c>
      <c r="B102" s="309">
        <v>0</v>
      </c>
      <c r="C102" s="309"/>
      <c r="D102" s="309"/>
      <c r="E102" s="309"/>
      <c r="F102" s="134" t="e">
        <f t="shared" si="72"/>
        <v>#DIV/0!</v>
      </c>
      <c r="G102" s="134" t="e">
        <f t="shared" si="73"/>
        <v>#DIV/0!</v>
      </c>
      <c r="H102" s="309">
        <v>0</v>
      </c>
      <c r="I102" s="309"/>
      <c r="J102" s="309">
        <v>0</v>
      </c>
      <c r="K102" s="309"/>
      <c r="L102" s="309">
        <v>0</v>
      </c>
      <c r="M102" s="309"/>
      <c r="N102" s="309">
        <v>0</v>
      </c>
      <c r="O102" s="309"/>
      <c r="P102" s="309">
        <v>0</v>
      </c>
      <c r="Q102" s="309"/>
      <c r="R102" s="309">
        <v>0</v>
      </c>
      <c r="S102" s="309"/>
      <c r="T102" s="309">
        <v>0</v>
      </c>
      <c r="U102" s="309"/>
      <c r="V102" s="309">
        <v>0</v>
      </c>
      <c r="W102" s="309"/>
      <c r="X102" s="309">
        <v>0</v>
      </c>
      <c r="Y102" s="309"/>
      <c r="Z102" s="309">
        <v>0</v>
      </c>
      <c r="AA102" s="309"/>
      <c r="AB102" s="309">
        <v>0</v>
      </c>
      <c r="AC102" s="309"/>
      <c r="AD102" s="309">
        <v>0</v>
      </c>
      <c r="AE102" s="309"/>
      <c r="AF102" s="235"/>
    </row>
    <row r="103" spans="1:32" ht="18" x14ac:dyDescent="0.3">
      <c r="A103" s="1123"/>
      <c r="B103" s="3"/>
      <c r="C103" s="3"/>
      <c r="D103" s="3"/>
      <c r="E103" s="3"/>
      <c r="F103" s="3"/>
      <c r="G103" s="3"/>
      <c r="H103" s="59"/>
      <c r="I103" s="59"/>
      <c r="J103" s="59"/>
      <c r="K103" s="59"/>
      <c r="L103" s="59"/>
      <c r="M103" s="59"/>
      <c r="N103" s="59"/>
      <c r="O103" s="59"/>
      <c r="P103" s="59"/>
      <c r="Q103" s="59"/>
      <c r="R103" s="59"/>
      <c r="S103" s="59"/>
      <c r="T103" s="3"/>
      <c r="U103" s="3"/>
      <c r="V103" s="3"/>
      <c r="W103" s="3"/>
      <c r="X103" s="3"/>
      <c r="Y103" s="3"/>
      <c r="Z103" s="3"/>
      <c r="AA103" s="3"/>
      <c r="AB103" s="3"/>
      <c r="AC103" s="3"/>
      <c r="AD103" s="3"/>
      <c r="AE103" s="3"/>
      <c r="AF103" s="59"/>
    </row>
    <row r="104" spans="1:32" ht="18" x14ac:dyDescent="0.3">
      <c r="A104" s="1550" t="s">
        <v>268</v>
      </c>
      <c r="B104" s="1550"/>
      <c r="C104" s="1550"/>
      <c r="D104" s="1550"/>
      <c r="E104" s="1550"/>
      <c r="F104" s="1550"/>
      <c r="G104" s="1550"/>
      <c r="H104" s="1550"/>
      <c r="I104" s="1550"/>
      <c r="J104" s="1550"/>
      <c r="K104" s="1550"/>
      <c r="L104" s="1550"/>
      <c r="M104" s="1550"/>
      <c r="N104" s="1550"/>
      <c r="O104" s="1550"/>
      <c r="P104" s="1550"/>
      <c r="Q104" s="1123"/>
      <c r="R104" s="1128"/>
      <c r="S104" s="3"/>
      <c r="T104" s="59"/>
      <c r="U104" s="59"/>
      <c r="V104" s="59"/>
      <c r="W104" s="59"/>
      <c r="X104" s="59"/>
      <c r="Y104" s="59"/>
      <c r="Z104" s="59"/>
      <c r="AA104" s="59"/>
      <c r="AB104" s="59"/>
      <c r="AC104" s="59"/>
      <c r="AD104" s="59"/>
      <c r="AE104" s="59"/>
      <c r="AF104" s="59"/>
    </row>
    <row r="105" spans="1:32" ht="15.6" x14ac:dyDescent="0.3">
      <c r="A105" s="152"/>
      <c r="B105" s="152"/>
      <c r="C105" s="152"/>
      <c r="D105" s="152"/>
      <c r="E105" s="152"/>
      <c r="F105" s="152"/>
      <c r="G105" s="152"/>
      <c r="H105" s="1128"/>
      <c r="I105" s="1128"/>
      <c r="J105" s="1128"/>
      <c r="K105" s="1128"/>
      <c r="L105" s="1128"/>
      <c r="M105" s="1128"/>
      <c r="N105" s="1128"/>
      <c r="O105" s="1128"/>
      <c r="P105" s="1128"/>
      <c r="Q105" s="1128"/>
      <c r="R105" s="1128"/>
      <c r="S105" s="3"/>
      <c r="T105" s="59"/>
      <c r="U105" s="59"/>
      <c r="V105" s="59"/>
      <c r="W105" s="59"/>
      <c r="X105" s="59"/>
      <c r="Y105" s="59"/>
      <c r="Z105" s="59"/>
      <c r="AA105" s="59"/>
      <c r="AB105" s="59"/>
      <c r="AC105" s="59"/>
      <c r="AD105" s="59"/>
      <c r="AE105" s="59"/>
      <c r="AF105" s="59"/>
    </row>
    <row r="106" spans="1:32" ht="18" x14ac:dyDescent="0.3">
      <c r="A106" s="1550" t="s">
        <v>269</v>
      </c>
      <c r="B106" s="1550"/>
      <c r="C106" s="1550"/>
      <c r="D106" s="1550"/>
      <c r="E106" s="1550"/>
      <c r="F106" s="1550"/>
      <c r="G106" s="1550"/>
      <c r="H106" s="1550"/>
      <c r="I106" s="1550"/>
      <c r="J106" s="1550"/>
      <c r="K106" s="1550"/>
      <c r="L106" s="1550"/>
      <c r="M106" s="1550"/>
      <c r="N106" s="1550"/>
      <c r="O106" s="1550"/>
      <c r="P106" s="1550"/>
      <c r="Q106" s="1550"/>
      <c r="R106" s="1550"/>
      <c r="S106" s="1124"/>
      <c r="T106" s="59"/>
      <c r="U106" s="59"/>
      <c r="V106" s="59"/>
      <c r="W106" s="59"/>
      <c r="X106" s="59"/>
      <c r="Y106" s="59"/>
      <c r="Z106" s="59"/>
      <c r="AA106" s="59"/>
      <c r="AB106" s="59"/>
      <c r="AC106" s="59"/>
      <c r="AD106" s="59"/>
      <c r="AE106" s="59"/>
      <c r="AF106" s="59"/>
    </row>
    <row r="107" spans="1:32" ht="18" x14ac:dyDescent="0.3">
      <c r="A107" s="1123"/>
      <c r="B107" s="1123"/>
      <c r="C107" s="1123"/>
      <c r="D107" s="1123"/>
      <c r="E107" s="1123"/>
      <c r="F107" s="1123"/>
      <c r="G107" s="1123"/>
      <c r="H107" s="59"/>
      <c r="I107" s="59"/>
      <c r="J107" s="59"/>
      <c r="K107" s="59"/>
      <c r="L107" s="59"/>
      <c r="M107" s="59"/>
      <c r="N107" s="59"/>
      <c r="O107" s="59"/>
      <c r="P107" s="59"/>
      <c r="Q107" s="59"/>
      <c r="R107" s="59"/>
      <c r="S107" s="59"/>
      <c r="T107" s="3"/>
      <c r="U107" s="3"/>
      <c r="V107" s="3"/>
      <c r="W107" s="3"/>
      <c r="X107" s="3"/>
      <c r="Y107" s="3"/>
      <c r="Z107" s="3"/>
      <c r="AA107" s="3"/>
      <c r="AB107" s="3"/>
      <c r="AC107" s="3"/>
      <c r="AD107" s="3"/>
      <c r="AE107" s="3"/>
      <c r="AF107" s="59"/>
    </row>
    <row r="108" spans="1:32" ht="15.6" x14ac:dyDescent="0.3">
      <c r="A108" s="60"/>
      <c r="B108" s="60"/>
      <c r="C108" s="60"/>
      <c r="D108" s="60"/>
      <c r="E108" s="60"/>
      <c r="F108" s="60"/>
      <c r="G108" s="60"/>
      <c r="H108" s="59"/>
      <c r="I108" s="59"/>
      <c r="J108" s="59"/>
      <c r="K108" s="59"/>
      <c r="L108" s="59"/>
      <c r="M108" s="59"/>
      <c r="N108" s="59"/>
      <c r="O108" s="59"/>
      <c r="P108" s="59"/>
      <c r="Q108" s="59"/>
      <c r="R108" s="59"/>
      <c r="S108" s="59"/>
      <c r="T108" s="3"/>
      <c r="U108" s="3"/>
      <c r="V108" s="3"/>
      <c r="W108" s="3"/>
      <c r="X108" s="3"/>
      <c r="Y108" s="3"/>
      <c r="Z108" s="3"/>
      <c r="AA108" s="3"/>
      <c r="AB108" s="3"/>
      <c r="AC108" s="3"/>
      <c r="AD108" s="3"/>
      <c r="AE108" s="3"/>
      <c r="AF108" s="59"/>
    </row>
    <row r="109" spans="1:32" ht="18" x14ac:dyDescent="0.3">
      <c r="A109" s="60"/>
      <c r="B109" s="1123"/>
      <c r="C109" s="1123"/>
      <c r="D109" s="1123"/>
      <c r="E109" s="1123"/>
      <c r="F109" s="1123"/>
      <c r="G109" s="1123"/>
      <c r="H109" s="59"/>
      <c r="I109" s="59"/>
      <c r="J109" s="59"/>
      <c r="K109" s="59"/>
      <c r="L109" s="59"/>
      <c r="M109" s="59"/>
      <c r="N109" s="59"/>
      <c r="O109" s="59"/>
      <c r="P109" s="59"/>
      <c r="Q109" s="59"/>
      <c r="R109" s="59"/>
      <c r="S109" s="59"/>
      <c r="T109" s="3"/>
      <c r="U109" s="3"/>
      <c r="V109" s="3"/>
      <c r="W109" s="3"/>
      <c r="X109" s="3"/>
      <c r="Y109" s="3"/>
      <c r="Z109" s="3"/>
      <c r="AA109" s="3"/>
      <c r="AB109" s="3"/>
      <c r="AC109" s="3"/>
      <c r="AD109" s="3"/>
      <c r="AE109" s="3"/>
      <c r="AF109" s="59"/>
    </row>
  </sheetData>
  <customSheetViews>
    <customSheetView guid="{F10998C4-BD23-4123-9624-1436EC840983}"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
    </customSheetView>
    <customSheetView guid="{388A1E4B-B5AE-4D91-9FF1-5AD49EECDDED}"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
    </customSheetView>
    <customSheetView guid="{E4404F29-03A4-4E65-B4A8-EB6C15EFBA4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3"/>
    </customSheetView>
    <customSheetView guid="{C7EAD3F1-26A7-4DE4-A1DE-F77FB026865E}"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4"/>
    </customSheetView>
    <customSheetView guid="{79971965-4C3E-4F6D-82D4-06E9338FB302}" scale="60" showPageBreaks="1" view="pageBreakPreview">
      <selection activeCell="E12" sqref="E12"/>
      <pageMargins left="0" right="0" top="0.39370078740157483" bottom="0.39370078740157483" header="0.31496062992125984" footer="0.31496062992125984"/>
      <printOptions horizontalCentered="1"/>
      <pageSetup paperSize="9" scale="34" orientation="landscape" r:id="rId5"/>
    </customSheetView>
    <customSheetView guid="{67959110-810A-48DC-8557-7A749BB9427E}"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6"/>
    </customSheetView>
    <customSheetView guid="{7D83ADC9-554F-49F5-9F3A-8020034AA83A}" scale="60" showPageBreaks="1" view="pageBreakPreview">
      <pane ySplit="9" topLeftCell="A47" activePane="bottomLeft" state="frozen"/>
      <selection pane="bottomLeft" activeCell="D47" sqref="D47"/>
      <pageMargins left="0" right="0" top="0.39370078740157483" bottom="0.39370078740157483" header="0.31496062992125984" footer="0.31496062992125984"/>
      <printOptions horizontalCentered="1"/>
      <pageSetup paperSize="9" scale="34" orientation="landscape" r:id="rId7"/>
    </customSheetView>
    <customSheetView guid="{8991206F-96BC-4E4A-9BEF-FB119480CFE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8"/>
    </customSheetView>
    <customSheetView guid="{C599058B-0D9F-45BB-A102-E92C28C88691}" scale="40" showPageBreaks="1" view="pageBreakPreview" topLeftCell="A88">
      <selection activeCell="E90" sqref="E90"/>
      <pageMargins left="0" right="0" top="0.39370078740157483" bottom="0.39370078740157483" header="0.31496062992125984" footer="0.31496062992125984"/>
      <printOptions horizontalCentered="1"/>
      <pageSetup paperSize="9" scale="34" orientation="landscape" r:id="rId9"/>
    </customSheetView>
    <customSheetView guid="{FFEDA674-087A-4656-BF09-7E905D9B9A2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0"/>
    </customSheetView>
    <customSheetView guid="{CC99A19B-7C06-4842-B555-F1FC30BBAE15}"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1"/>
    </customSheetView>
    <customSheetView guid="{63473B3F-A685-4EE9-A01B-183212BE5C53}"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2"/>
    </customSheetView>
    <customSheetView guid="{B9F5A68E-7A21-490B-A9C1-858A34AED228}"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3"/>
    </customSheetView>
    <customSheetView guid="{2D22DDA1-0B32-4042-8E55-53A9917D8437}"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4"/>
    </customSheetView>
    <customSheetView guid="{B6ED5A6A-E502-40ED-B1F2-2FE231B320B9}"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5"/>
    </customSheetView>
    <customSheetView guid="{9A254B3E-BF29-465E-994B-E56187330748}"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6"/>
    </customSheetView>
    <customSheetView guid="{3680FFF4-6D9F-486C-AA14-8F72F031308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7"/>
    </customSheetView>
    <customSheetView guid="{EBBEF937-D19E-44FA-94D9-3672C89A5F2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8"/>
    </customSheetView>
    <customSheetView guid="{E83B3B5A-C7A8-4F47-A336-85E65C55625C}"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9"/>
    </customSheetView>
    <customSheetView guid="{A2E3A7A6-FF28-41C5-9BA8-3899D915CB9D}"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0"/>
    </customSheetView>
    <customSheetView guid="{C3FD0E28-97E5-445A-A080-491543C717B0}" scale="60" showPageBreaks="1" view="pageBreakPreview">
      <selection activeCell="E12" sqref="E12"/>
      <pageMargins left="0" right="0" top="0.39370078740157483" bottom="0.39370078740157483" header="0.31496062992125984" footer="0.31496062992125984"/>
      <printOptions horizontalCentered="1"/>
      <pageSetup paperSize="9" scale="34" orientation="landscape" r:id="rId21"/>
    </customSheetView>
    <customSheetView guid="{7C652CC3-AEBA-4CE1-8785-60610E85E470}" scale="60" showPageBreaks="1" view="pageBreakPreview" topLeftCell="D7">
      <selection activeCell="W15" sqref="W15"/>
      <pageMargins left="0" right="0" top="0.39370078740157483" bottom="0.39370078740157483" header="0.31496062992125984" footer="0.31496062992125984"/>
      <printOptions horizontalCentered="1"/>
      <pageSetup paperSize="9" scale="34" orientation="landscape" r:id="rId22"/>
    </customSheetView>
    <customSheetView guid="{3B746F1D-385E-47E1-9DD6-DF5EE791B92F}"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3"/>
    </customSheetView>
    <customSheetView guid="{F3ED6C4F-162A-421A-B77B-B013DF363C4B}"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4"/>
    </customSheetView>
    <customSheetView guid="{F6B45C19-5DEC-4311-9E14-1DFCA0D8A318}" scale="60" showPageBreaks="1" view="pageBreakPreview">
      <selection activeCell="L37" sqref="L37"/>
      <pageMargins left="0" right="0" top="0.39370078740157483" bottom="0.39370078740157483" header="0.31496062992125984" footer="0.31496062992125984"/>
      <printOptions horizontalCentered="1"/>
      <pageSetup paperSize="9" scale="34" orientation="landscape" r:id="rId25"/>
    </customSheetView>
    <customSheetView guid="{60316D21-4A2C-431E-9A80-483B098C48B4}"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6"/>
    </customSheetView>
    <customSheetView guid="{B20F874D-7001-429F-971F-C60F72171BB4}" scale="60" showPageBreaks="1" view="pageBreakPreview" topLeftCell="G1">
      <selection activeCell="W12" sqref="W12"/>
      <pageMargins left="0" right="0" top="0.39370078740157483" bottom="0.39370078740157483" header="0.31496062992125984" footer="0.31496062992125984"/>
      <printOptions horizontalCentered="1"/>
      <pageSetup paperSize="9" scale="34" orientation="landscape" r:id="rId27"/>
    </customSheetView>
    <customSheetView guid="{7E4D5209-3514-4B4B-9D2B-9C42A7BE704E}" scale="50" showPageBreaks="1" view="pageBreakPreview" topLeftCell="A76">
      <selection activeCell="E97" sqref="E97"/>
      <pageMargins left="0" right="0" top="0.39370078740157483" bottom="0.39370078740157483" header="0.31496062992125984" footer="0.31496062992125984"/>
      <printOptions horizontalCentered="1"/>
      <pageSetup paperSize="9" scale="34" orientation="landscape" r:id="rId28"/>
    </customSheetView>
  </customSheetViews>
  <mergeCells count="2">
    <mergeCell ref="A106:R106"/>
    <mergeCell ref="A104:P104"/>
  </mergeCells>
  <printOptions horizontalCentered="1"/>
  <pageMargins left="0" right="0" top="0.39370078740157483" bottom="0.39370078740157483" header="0.31496062992125984" footer="0.31496062992125984"/>
  <pageSetup paperSize="9" scale="34"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19</vt:i4>
      </vt:variant>
    </vt:vector>
  </HeadingPairs>
  <TitlesOfParts>
    <vt:vector size="41" baseType="lpstr">
      <vt:lpstr>МП Профилактика правонарушений</vt:lpstr>
      <vt:lpstr>МП РО</vt:lpstr>
      <vt:lpstr>МП СДР</vt:lpstr>
      <vt:lpstr>МП Культурное пространство</vt:lpstr>
      <vt:lpstr>МП Развитие ФКиС</vt:lpstr>
      <vt:lpstr>МП СЗН</vt:lpstr>
      <vt:lpstr>МП АПК</vt:lpstr>
      <vt:lpstr>МП Развитие жилсферы</vt:lpstr>
      <vt:lpstr>МП  БЖД</vt:lpstr>
      <vt:lpstr>МП Развитие муниц.службы</vt:lpstr>
      <vt:lpstr>МП СЭР</vt:lpstr>
      <vt:lpstr>МП  РИГО</vt:lpstr>
      <vt:lpstr>Лист1</vt:lpstr>
      <vt:lpstr>МП УМФ</vt:lpstr>
      <vt:lpstr>МП РЖКК</vt:lpstr>
      <vt:lpstr>МП СОГХ</vt:lpstr>
      <vt:lpstr>МП Развитие транспорт.системы</vt:lpstr>
      <vt:lpstr>МП ФКГС</vt:lpstr>
      <vt:lpstr>МП Экологическая без.</vt:lpstr>
      <vt:lpstr>МП Управление мун. имуществом</vt:lpstr>
      <vt:lpstr>МП Экстремизм</vt:lpstr>
      <vt:lpstr>Адресная переселение</vt:lpstr>
      <vt:lpstr>'МП АПК'!Заголовки_для_печати</vt:lpstr>
      <vt:lpstr>'МП Культурное пространство'!Заголовки_для_печати</vt:lpstr>
      <vt:lpstr>'МП Развитие жилсферы'!Заголовки_для_печати</vt:lpstr>
      <vt:lpstr>'МП Развитие муниц.службы'!Заголовки_для_печати</vt:lpstr>
      <vt:lpstr>'МП Развитие транспорт.системы'!Заголовки_для_печати</vt:lpstr>
      <vt:lpstr>'МП Развитие ФКиС'!Заголовки_для_печати</vt:lpstr>
      <vt:lpstr>'МП РЖКК'!Заголовки_для_печати</vt:lpstr>
      <vt:lpstr>'МП СЗН'!Заголовки_для_печати</vt:lpstr>
      <vt:lpstr>'МП СОГХ'!Заголовки_для_печати</vt:lpstr>
      <vt:lpstr>'МП АПК'!Область_печати</vt:lpstr>
      <vt:lpstr>'МП Культурное пространство'!Область_печати</vt:lpstr>
      <vt:lpstr>'МП Развитие жилсферы'!Область_печати</vt:lpstr>
      <vt:lpstr>'МП Развитие муниц.службы'!Область_печати</vt:lpstr>
      <vt:lpstr>'МП Развитие транспорт.системы'!Область_печати</vt:lpstr>
      <vt:lpstr>'МП Развитие ФКиС'!Область_печати</vt:lpstr>
      <vt:lpstr>'МП РЖКК'!Область_печати</vt:lpstr>
      <vt:lpstr>'МП РО'!Область_печати</vt:lpstr>
      <vt:lpstr>'МП СЗН'!Область_печати</vt:lpstr>
      <vt:lpstr>'МП СОГХ'!Область_печати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Марина Валерьевна</dc:creator>
  <cp:lastModifiedBy>SenivMV</cp:lastModifiedBy>
  <cp:lastPrinted>2022-03-04T07:09:26Z</cp:lastPrinted>
  <dcterms:created xsi:type="dcterms:W3CDTF">2006-09-16T00:00:00Z</dcterms:created>
  <dcterms:modified xsi:type="dcterms:W3CDTF">2022-03-04T07:10:38Z</dcterms:modified>
</cp:coreProperties>
</file>