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на 01.11.2021" sheetId="11" r:id="rId1"/>
  </sheets>
  <calcPr calcId="145621"/>
</workbook>
</file>

<file path=xl/calcChain.xml><?xml version="1.0" encoding="utf-8"?>
<calcChain xmlns="http://schemas.openxmlformats.org/spreadsheetml/2006/main">
  <c r="E82" i="11" l="1"/>
  <c r="C82" i="11"/>
  <c r="G82" i="11" s="1"/>
  <c r="B82" i="11"/>
  <c r="E77" i="11"/>
  <c r="F77" i="11" s="1"/>
  <c r="C77" i="11"/>
  <c r="G77" i="11" s="1"/>
  <c r="B77" i="11"/>
  <c r="E75" i="11"/>
  <c r="C75" i="11"/>
  <c r="G75" i="11" s="1"/>
  <c r="B75" i="11"/>
  <c r="E70" i="11"/>
  <c r="F70" i="11" s="1"/>
  <c r="C70" i="11"/>
  <c r="G70" i="11" s="1"/>
  <c r="B70" i="11"/>
  <c r="E66" i="11"/>
  <c r="C66" i="11"/>
  <c r="G66" i="11" s="1"/>
  <c r="B66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E63" i="11"/>
  <c r="F63" i="11" s="1"/>
  <c r="C63" i="11"/>
  <c r="G63" i="11" s="1"/>
  <c r="B63" i="11"/>
  <c r="E59" i="11"/>
  <c r="C59" i="11"/>
  <c r="G59" i="11" s="1"/>
  <c r="B59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E56" i="11"/>
  <c r="F56" i="11" s="1"/>
  <c r="C56" i="11"/>
  <c r="G56" i="11" s="1"/>
  <c r="B56" i="11"/>
  <c r="E52" i="11"/>
  <c r="C52" i="11"/>
  <c r="G52" i="11" s="1"/>
  <c r="B52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E49" i="11"/>
  <c r="F49" i="11" s="1"/>
  <c r="C49" i="11"/>
  <c r="G49" i="11" s="1"/>
  <c r="B49" i="11"/>
  <c r="AE47" i="11"/>
  <c r="AD47" i="11"/>
  <c r="AC47" i="11"/>
  <c r="AC88" i="11" s="1"/>
  <c r="AB47" i="11"/>
  <c r="AA47" i="11"/>
  <c r="Z47" i="11"/>
  <c r="Y47" i="11"/>
  <c r="Y88" i="11" s="1"/>
  <c r="X47" i="11"/>
  <c r="W47" i="11"/>
  <c r="V47" i="11"/>
  <c r="U47" i="11"/>
  <c r="U88" i="11" s="1"/>
  <c r="T47" i="11"/>
  <c r="S47" i="11"/>
  <c r="R47" i="11"/>
  <c r="Q47" i="11"/>
  <c r="Q88" i="11" s="1"/>
  <c r="P47" i="11"/>
  <c r="O47" i="11"/>
  <c r="N47" i="11"/>
  <c r="M47" i="11"/>
  <c r="M88" i="11" s="1"/>
  <c r="L47" i="11"/>
  <c r="K47" i="11"/>
  <c r="J47" i="11"/>
  <c r="I47" i="11"/>
  <c r="I88" i="11" s="1"/>
  <c r="H47" i="11"/>
  <c r="G47" i="11"/>
  <c r="E47" i="11"/>
  <c r="F47" i="11" s="1"/>
  <c r="D47" i="11"/>
  <c r="C47" i="11"/>
  <c r="B47" i="11"/>
  <c r="AE46" i="11"/>
  <c r="AE87" i="11" s="1"/>
  <c r="AD46" i="11"/>
  <c r="AC46" i="11"/>
  <c r="AB46" i="11"/>
  <c r="AA46" i="11"/>
  <c r="AA87" i="11" s="1"/>
  <c r="Z46" i="11"/>
  <c r="Y46" i="11"/>
  <c r="X46" i="11"/>
  <c r="W46" i="11"/>
  <c r="W87" i="11" s="1"/>
  <c r="V46" i="11"/>
  <c r="U46" i="11"/>
  <c r="T46" i="11"/>
  <c r="S46" i="11"/>
  <c r="S87" i="11" s="1"/>
  <c r="R46" i="11"/>
  <c r="Q46" i="11"/>
  <c r="P46" i="11"/>
  <c r="O46" i="11"/>
  <c r="O87" i="11" s="1"/>
  <c r="N46" i="11"/>
  <c r="M46" i="11"/>
  <c r="L46" i="11"/>
  <c r="K46" i="11"/>
  <c r="K87" i="11" s="1"/>
  <c r="J46" i="11"/>
  <c r="I46" i="11"/>
  <c r="H46" i="11"/>
  <c r="AE45" i="11"/>
  <c r="AD45" i="11"/>
  <c r="AC45" i="11"/>
  <c r="AC86" i="11" s="1"/>
  <c r="AB45" i="11"/>
  <c r="AA45" i="11"/>
  <c r="Z45" i="11"/>
  <c r="Y45" i="11"/>
  <c r="Y86" i="11" s="1"/>
  <c r="X45" i="11"/>
  <c r="W45" i="11"/>
  <c r="V45" i="11"/>
  <c r="U45" i="11"/>
  <c r="U86" i="11" s="1"/>
  <c r="T45" i="11"/>
  <c r="S45" i="11"/>
  <c r="R45" i="11"/>
  <c r="Q45" i="11"/>
  <c r="Q86" i="11" s="1"/>
  <c r="P45" i="11"/>
  <c r="O45" i="11"/>
  <c r="N45" i="11"/>
  <c r="M45" i="11"/>
  <c r="M86" i="11" s="1"/>
  <c r="L45" i="11"/>
  <c r="K45" i="11"/>
  <c r="J45" i="11"/>
  <c r="I45" i="11"/>
  <c r="I86" i="11" s="1"/>
  <c r="H45" i="11"/>
  <c r="E45" i="11"/>
  <c r="G45" i="11" s="1"/>
  <c r="C45" i="11"/>
  <c r="B45" i="11"/>
  <c r="AE44" i="11"/>
  <c r="AE85" i="11" s="1"/>
  <c r="AD44" i="11"/>
  <c r="AC44" i="11"/>
  <c r="AB44" i="11"/>
  <c r="AA44" i="11"/>
  <c r="AA85" i="11" s="1"/>
  <c r="Z44" i="11"/>
  <c r="Y44" i="11"/>
  <c r="X44" i="11"/>
  <c r="W44" i="11"/>
  <c r="W85" i="11" s="1"/>
  <c r="V44" i="11"/>
  <c r="U44" i="11"/>
  <c r="T44" i="11"/>
  <c r="S44" i="11"/>
  <c r="S85" i="11" s="1"/>
  <c r="R44" i="11"/>
  <c r="Q44" i="11"/>
  <c r="P44" i="11"/>
  <c r="O44" i="11"/>
  <c r="O85" i="11" s="1"/>
  <c r="N44" i="11"/>
  <c r="M44" i="11"/>
  <c r="L44" i="11"/>
  <c r="K44" i="11"/>
  <c r="K85" i="11" s="1"/>
  <c r="J44" i="11"/>
  <c r="I44" i="11"/>
  <c r="H44" i="11"/>
  <c r="AE43" i="11"/>
  <c r="AD43" i="11"/>
  <c r="AC43" i="11"/>
  <c r="AC84" i="11" s="1"/>
  <c r="AB43" i="11"/>
  <c r="AA43" i="11"/>
  <c r="Z43" i="11"/>
  <c r="Y43" i="11"/>
  <c r="Y84" i="11" s="1"/>
  <c r="X43" i="11"/>
  <c r="W43" i="11"/>
  <c r="V43" i="11"/>
  <c r="U43" i="11"/>
  <c r="U84" i="11" s="1"/>
  <c r="T43" i="11"/>
  <c r="S43" i="11"/>
  <c r="R43" i="11"/>
  <c r="Q43" i="11"/>
  <c r="Q84" i="11" s="1"/>
  <c r="P43" i="11"/>
  <c r="O43" i="11"/>
  <c r="N43" i="11"/>
  <c r="M43" i="11"/>
  <c r="M84" i="11" s="1"/>
  <c r="L43" i="11"/>
  <c r="K43" i="11"/>
  <c r="J43" i="11"/>
  <c r="I43" i="11"/>
  <c r="I84" i="11" s="1"/>
  <c r="H43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E42" i="11"/>
  <c r="G42" i="11" s="1"/>
  <c r="C42" i="11"/>
  <c r="B42" i="11"/>
  <c r="F42" i="11" s="1"/>
  <c r="E40" i="11"/>
  <c r="G40" i="11" s="1"/>
  <c r="D40" i="11"/>
  <c r="C40" i="11"/>
  <c r="B40" i="11"/>
  <c r="F40" i="11" s="1"/>
  <c r="E39" i="11"/>
  <c r="G39" i="11" s="1"/>
  <c r="D39" i="11"/>
  <c r="C39" i="11"/>
  <c r="B39" i="11"/>
  <c r="F39" i="11" s="1"/>
  <c r="E38" i="11"/>
  <c r="G38" i="11" s="1"/>
  <c r="D38" i="11"/>
  <c r="C38" i="11"/>
  <c r="B38" i="11"/>
  <c r="F38" i="11" s="1"/>
  <c r="E37" i="11"/>
  <c r="G37" i="11" s="1"/>
  <c r="D37" i="11"/>
  <c r="C37" i="11"/>
  <c r="B37" i="11"/>
  <c r="F37" i="11" s="1"/>
  <c r="E36" i="11"/>
  <c r="G36" i="11" s="1"/>
  <c r="D36" i="11"/>
  <c r="C36" i="11"/>
  <c r="B36" i="11"/>
  <c r="F36" i="11" s="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E35" i="11"/>
  <c r="G35" i="11" s="1"/>
  <c r="D35" i="11"/>
  <c r="C35" i="11"/>
  <c r="B35" i="11"/>
  <c r="F35" i="11" s="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E33" i="11"/>
  <c r="G33" i="11" s="1"/>
  <c r="D33" i="11"/>
  <c r="C33" i="11"/>
  <c r="B33" i="11"/>
  <c r="F33" i="11" s="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E32" i="11"/>
  <c r="G32" i="11" s="1"/>
  <c r="D32" i="11"/>
  <c r="C32" i="11"/>
  <c r="B32" i="11"/>
  <c r="F32" i="11" s="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E31" i="11"/>
  <c r="G31" i="11" s="1"/>
  <c r="D31" i="11"/>
  <c r="C31" i="11"/>
  <c r="B31" i="11"/>
  <c r="F31" i="11" s="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E30" i="11"/>
  <c r="G30" i="11" s="1"/>
  <c r="D30" i="11"/>
  <c r="C30" i="11"/>
  <c r="B30" i="11"/>
  <c r="F30" i="11" s="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E29" i="11"/>
  <c r="G29" i="11" s="1"/>
  <c r="D29" i="11"/>
  <c r="C29" i="11"/>
  <c r="B29" i="11"/>
  <c r="F29" i="11" s="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E28" i="11"/>
  <c r="G28" i="11" s="1"/>
  <c r="D28" i="11"/>
  <c r="C28" i="11"/>
  <c r="B28" i="11"/>
  <c r="F28" i="11" s="1"/>
  <c r="E26" i="11"/>
  <c r="G26" i="11" s="1"/>
  <c r="D26" i="11"/>
  <c r="C26" i="11"/>
  <c r="B26" i="11"/>
  <c r="F26" i="11" s="1"/>
  <c r="E25" i="11"/>
  <c r="G25" i="11" s="1"/>
  <c r="D25" i="11"/>
  <c r="C25" i="11"/>
  <c r="B25" i="11"/>
  <c r="F25" i="11" s="1"/>
  <c r="E24" i="11"/>
  <c r="G24" i="11" s="1"/>
  <c r="D24" i="11"/>
  <c r="C24" i="11"/>
  <c r="B24" i="11"/>
  <c r="F24" i="11" s="1"/>
  <c r="E23" i="11"/>
  <c r="G23" i="11" s="1"/>
  <c r="D23" i="11"/>
  <c r="C23" i="11"/>
  <c r="B23" i="11"/>
  <c r="F23" i="11" s="1"/>
  <c r="E22" i="11"/>
  <c r="G22" i="11" s="1"/>
  <c r="D22" i="11"/>
  <c r="C22" i="11"/>
  <c r="B22" i="11"/>
  <c r="F22" i="11" s="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E21" i="11"/>
  <c r="G21" i="11" s="1"/>
  <c r="D21" i="11"/>
  <c r="C21" i="11"/>
  <c r="B21" i="11"/>
  <c r="F21" i="11" s="1"/>
  <c r="AA19" i="11"/>
  <c r="X19" i="11"/>
  <c r="C19" i="11" s="1"/>
  <c r="C12" i="11" s="1"/>
  <c r="E19" i="11"/>
  <c r="D19" i="11"/>
  <c r="B19" i="11"/>
  <c r="AA18" i="11"/>
  <c r="X18" i="11"/>
  <c r="C18" i="11" s="1"/>
  <c r="C11" i="11" s="1"/>
  <c r="C87" i="11" s="1"/>
  <c r="E18" i="11"/>
  <c r="D18" i="11"/>
  <c r="B18" i="11"/>
  <c r="AA17" i="11"/>
  <c r="X17" i="11"/>
  <c r="C17" i="11" s="1"/>
  <c r="C10" i="11" s="1"/>
  <c r="E17" i="11"/>
  <c r="D17" i="11"/>
  <c r="B17" i="11"/>
  <c r="F17" i="11" s="1"/>
  <c r="AA16" i="11"/>
  <c r="X16" i="11"/>
  <c r="C16" i="11" s="1"/>
  <c r="E16" i="11"/>
  <c r="D16" i="11"/>
  <c r="B16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E14" i="11"/>
  <c r="D14" i="11"/>
  <c r="B14" i="11"/>
  <c r="F14" i="11" s="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E12" i="11"/>
  <c r="G12" i="11" s="1"/>
  <c r="D12" i="11"/>
  <c r="B12" i="11"/>
  <c r="F12" i="11" s="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E11" i="11"/>
  <c r="E87" i="11" s="1"/>
  <c r="G87" i="11" s="1"/>
  <c r="D11" i="11"/>
  <c r="D87" i="11" s="1"/>
  <c r="B11" i="11"/>
  <c r="B87" i="11" s="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E10" i="11"/>
  <c r="G10" i="11" s="1"/>
  <c r="D10" i="11"/>
  <c r="B10" i="11"/>
  <c r="F10" i="11" s="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E9" i="11"/>
  <c r="E85" i="11" s="1"/>
  <c r="D9" i="11"/>
  <c r="D85" i="11" s="1"/>
  <c r="B9" i="11"/>
  <c r="B85" i="11" s="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E8" i="11"/>
  <c r="E84" i="11" s="1"/>
  <c r="D8" i="11"/>
  <c r="D84" i="11" s="1"/>
  <c r="C8" i="11"/>
  <c r="C84" i="11" s="1"/>
  <c r="B8" i="11"/>
  <c r="B84" i="11" s="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E7" i="11"/>
  <c r="D7" i="11"/>
  <c r="B7" i="11"/>
  <c r="F7" i="11" s="1"/>
  <c r="F84" i="11" l="1"/>
  <c r="G84" i="11"/>
  <c r="E83" i="11"/>
  <c r="M83" i="11"/>
  <c r="U83" i="11"/>
  <c r="AC83" i="11"/>
  <c r="C14" i="11"/>
  <c r="G14" i="11" s="1"/>
  <c r="C9" i="11"/>
  <c r="G17" i="11"/>
  <c r="F9" i="11"/>
  <c r="H84" i="11"/>
  <c r="J84" i="11"/>
  <c r="L84" i="11"/>
  <c r="N84" i="11"/>
  <c r="P84" i="11"/>
  <c r="R84" i="11"/>
  <c r="T84" i="11"/>
  <c r="V84" i="11"/>
  <c r="X84" i="11"/>
  <c r="Z84" i="11"/>
  <c r="AB84" i="11"/>
  <c r="AD84" i="11"/>
  <c r="H85" i="11"/>
  <c r="J85" i="11"/>
  <c r="L85" i="11"/>
  <c r="N85" i="11"/>
  <c r="P85" i="11"/>
  <c r="R85" i="11"/>
  <c r="T85" i="11"/>
  <c r="V85" i="11"/>
  <c r="X85" i="11"/>
  <c r="Z85" i="11"/>
  <c r="AB85" i="11"/>
  <c r="AD85" i="11"/>
  <c r="B86" i="11"/>
  <c r="F45" i="11"/>
  <c r="H86" i="11"/>
  <c r="J86" i="11"/>
  <c r="L86" i="11"/>
  <c r="N86" i="11"/>
  <c r="P86" i="11"/>
  <c r="R86" i="11"/>
  <c r="T86" i="11"/>
  <c r="V86" i="11"/>
  <c r="X86" i="11"/>
  <c r="Z86" i="11"/>
  <c r="AB86" i="11"/>
  <c r="AD86" i="11"/>
  <c r="H87" i="11"/>
  <c r="J87" i="11"/>
  <c r="L87" i="11"/>
  <c r="N87" i="11"/>
  <c r="P87" i="11"/>
  <c r="R87" i="11"/>
  <c r="T87" i="11"/>
  <c r="V87" i="11"/>
  <c r="X87" i="11"/>
  <c r="Z87" i="11"/>
  <c r="K88" i="11"/>
  <c r="O88" i="11"/>
  <c r="S88" i="11"/>
  <c r="W88" i="11"/>
  <c r="AA88" i="11"/>
  <c r="AE88" i="11"/>
  <c r="E86" i="11"/>
  <c r="F8" i="11"/>
  <c r="F11" i="11"/>
  <c r="G8" i="11"/>
  <c r="F85" i="11"/>
  <c r="G9" i="11"/>
  <c r="F87" i="11"/>
  <c r="G11" i="11"/>
  <c r="K84" i="11"/>
  <c r="K83" i="11" s="1"/>
  <c r="O84" i="11"/>
  <c r="S84" i="11"/>
  <c r="S83" i="11" s="1"/>
  <c r="W84" i="11"/>
  <c r="AA84" i="11"/>
  <c r="AA83" i="11" s="1"/>
  <c r="AE84" i="11"/>
  <c r="I85" i="11"/>
  <c r="I83" i="11" s="1"/>
  <c r="M85" i="11"/>
  <c r="Q85" i="11"/>
  <c r="Q83" i="11" s="1"/>
  <c r="U85" i="11"/>
  <c r="Y85" i="11"/>
  <c r="Y83" i="11" s="1"/>
  <c r="AC85" i="11"/>
  <c r="C86" i="11"/>
  <c r="K86" i="11"/>
  <c r="O86" i="11"/>
  <c r="S86" i="11"/>
  <c r="W86" i="11"/>
  <c r="AA86" i="11"/>
  <c r="AE86" i="11"/>
  <c r="I87" i="11"/>
  <c r="M87" i="11"/>
  <c r="Q87" i="11"/>
  <c r="U87" i="11"/>
  <c r="Y87" i="11"/>
  <c r="AC87" i="11"/>
  <c r="C88" i="11"/>
  <c r="F52" i="11"/>
  <c r="D52" i="11"/>
  <c r="F59" i="11"/>
  <c r="D59" i="11"/>
  <c r="D56" i="11" s="1"/>
  <c r="F66" i="11"/>
  <c r="D66" i="11"/>
  <c r="D63" i="11" s="1"/>
  <c r="F75" i="11"/>
  <c r="D75" i="11"/>
  <c r="D70" i="11" s="1"/>
  <c r="F82" i="11"/>
  <c r="D82" i="11"/>
  <c r="D77" i="11" s="1"/>
  <c r="E88" i="11"/>
  <c r="AB87" i="11"/>
  <c r="AD87" i="11"/>
  <c r="B88" i="11"/>
  <c r="B83" i="11" s="1"/>
  <c r="D88" i="11"/>
  <c r="H88" i="11"/>
  <c r="J88" i="11"/>
  <c r="L88" i="11"/>
  <c r="N88" i="11"/>
  <c r="P88" i="11"/>
  <c r="R88" i="11"/>
  <c r="T88" i="11"/>
  <c r="V88" i="11"/>
  <c r="X88" i="11"/>
  <c r="Z88" i="11"/>
  <c r="AB88" i="11"/>
  <c r="AD88" i="11"/>
  <c r="AD83" i="11" l="1"/>
  <c r="Z83" i="11"/>
  <c r="V83" i="11"/>
  <c r="R83" i="11"/>
  <c r="N83" i="11"/>
  <c r="J83" i="11"/>
  <c r="F83" i="11"/>
  <c r="F88" i="11"/>
  <c r="G88" i="11"/>
  <c r="D49" i="11"/>
  <c r="D45" i="11"/>
  <c r="AE83" i="11"/>
  <c r="W83" i="11"/>
  <c r="O83" i="11"/>
  <c r="F86" i="11"/>
  <c r="G86" i="11"/>
  <c r="AB83" i="11"/>
  <c r="X83" i="11"/>
  <c r="T83" i="11"/>
  <c r="P83" i="11"/>
  <c r="L83" i="11"/>
  <c r="H83" i="11"/>
  <c r="C7" i="11"/>
  <c r="G7" i="11" s="1"/>
  <c r="C85" i="11"/>
  <c r="C83" i="11" l="1"/>
  <c r="G83" i="11" s="1"/>
  <c r="G85" i="11"/>
  <c r="D86" i="11"/>
  <c r="D83" i="11" s="1"/>
  <c r="D42" i="11"/>
</calcChain>
</file>

<file path=xl/sharedStrings.xml><?xml version="1.0" encoding="utf-8"?>
<sst xmlns="http://schemas.openxmlformats.org/spreadsheetml/2006/main" count="146" uniqueCount="57">
  <si>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</si>
  <si>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</si>
  <si>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</si>
  <si>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</si>
  <si>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</si>
  <si>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</si>
  <si>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</si>
  <si>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</si>
  <si>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</si>
  <si>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</si>
  <si>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</si>
  <si>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</si>
  <si>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</si>
  <si>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</si>
  <si>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</si>
  <si>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</si>
  <si>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</si>
  <si>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</si>
  <si>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</si>
  <si>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</si>
  <si>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</si>
  <si>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</si>
  <si>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</si>
  <si>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</si>
  <si>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</si>
  <si>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Ответственный за составление сетевого графика</t>
  </si>
  <si>
    <t>в т.ч. МБ в части софинансирования</t>
  </si>
  <si>
    <t>бюджет ХМАО – Югры</t>
  </si>
  <si>
    <t>А.Т.Бутаев</t>
  </si>
  <si>
    <t>тыс.рублей</t>
  </si>
  <si>
    <t xml:space="preserve">Наименование мероприятий программы </t>
  </si>
  <si>
    <t>1.1. Основное мероприятие "Региональный проект "Формирование комфортной городской среды" (показатели 1, 2, 3, 4, 5, 6, 7)</t>
  </si>
  <si>
    <t>внебюджетные источники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</si>
  <si>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</si>
  <si>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>Всего по программе</t>
  </si>
  <si>
    <t>И.А.Цыганкова, тел. 93-790</t>
  </si>
  <si>
    <t xml:space="preserve">
План на
</t>
  </si>
  <si>
    <t>1.1.1. Благоустройство дворовых территорий в городе Когалыме в рамках регионального проекта "Формирование комфортной городской среды)</t>
  </si>
  <si>
    <t>1.1.2.1. Объект благоустройства "Набережная реки Ингу-Ягун"</t>
  </si>
  <si>
    <t xml:space="preserve">1.2.1.Реконструкция объекта «Бульвар вдоль улицы Мира» со строительством сухого </t>
  </si>
  <si>
    <t>1.2.  Основное мероприятие "Строительство, реконструкция и ремонт, в том числе капитальный, объектов благоустройства города Когалыма" (показатели 5,6,8)</t>
  </si>
  <si>
    <t xml:space="preserve">1.2.3. Капитальный ремонт памятника «Нефтяникам», расположенного на пересечении проспекта Нефтяников и улицы Авиаторов в городе Когалыме </t>
  </si>
  <si>
    <t>Директор 
МКУ "УЖКХ г.Когалыма"</t>
  </si>
  <si>
    <t>1.2.4. Выполнение ремонтных работ на объекте  «Рябиновый бульвар в городе Когалыме»</t>
  </si>
  <si>
    <t>1.2.5. Строительство объекта «Сквер по улице Сибирской»</t>
  </si>
  <si>
    <t>1.1.1.1. Реализация инициативного проекта "Двор моей мечты"</t>
  </si>
  <si>
    <t>1.2.2. Ремонт стелы, расположенной на 2-ом километре автодороги Когалым-Сургут в городе Когалыме</t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</si>
  <si>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№0187300013721000012 от 12.03.2021 на сумму 515,69 тыс. руб., срок завершения выполнения работ 30.06.2021, работы выполнены и оплачены в полном объеме.
2. Муниципальный контракт №18 от 09.07.2021 на сумму 240,37 тыс. руб., работы выполнены и оплачены в полном объеме.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</si>
  <si>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Муниципальный контракт №0187300013721000110 от 31.05.2021 на сумму 5 828,00 тыс. руб., срок завершения выполнения работ 30.08.2021.
Работы выполнены и оплачены в полном объеме.
Сетевой график неисполнен, в связи с образованием экономии по результатам проведения электронного аукциона.</t>
    </r>
  </si>
  <si>
    <t>Отчет о ходе реализации муниципальной программы "Формирование комфортной городской среды в городе Когалыме" по состоянию на 01.11.2021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</si>
  <si>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01.11.2021</t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</si>
  <si>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На основании уведомления Департамента финансов ХМАО-Югры от 21.04.2021 №460/04/232 на благоустройство дворовых территорий выделены плановые ассигнования в сумме 13 959,0 тыс.руб. 
На основании уведомления Департамента финансов ХМАО-Югры от 19.05.2021 №460/05/368 выделены дополнительные плановые ассигнования на благоустройство дворовых территорий в сумме 1 200,0 тыс.руб.
С ООО "Дорстройсервис" заключен МК от 09.08.2021 №0187300013721000148 на выполнение работ по благоустройству дворовых территорий многоквартирных домов в городе Когалыме на сумму 31 435,84 тыс.руб. 
Согласно подписанного доп.соглашения к МК от 09.08.2021 №0187300013721000148 стоимость работ по МК составила 30 841,90 тыс.руб. Оплата произведена в полном объеме.
С ООО "Дорстройсервис" заключен МК от 11.10.2021 №21ДО554 на выполнение работ по устройству асфальтобетонного покрытия на сумму 589,672 тыс.руб. Работы по контракту выполнены. Расчет будет произведен после предоставления подрядчиком документов для оплаты.</t>
    </r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</si>
  <si>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На основании приказа КФ Администрации г.Когалыма от 20.05.2021 №47-О, в соответствии с уведомлением Департамента финансов ХМАО-Югры от 13.05.2021 №250/05/11, выделены плановые ассигнования на финансирование инициативного проекта "Двор моей мечты"  в сумме 2 954,80 тыс.руб.
На основании решения Думы города Когалыма от 21.04.2021 №562-ГД выделены дополнительные плановые ассигнования на софинансирование инициативного проекта "Двор моей мечты" за счет средств местного бюджета в сумме 425,0 тыс.руб., за счет средств собственников МКД в сумме 845,7 тыс.руб. 
С ООО "КСИЛ-Югра" заключен МК 0187300013721000156 от 26.07.2021 на поставку оборудования для детских игровых площадок на сумму 3 519,36 тыс.руб. Работы по контракту выполнены и оплачены в полном объеме.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</si>
  <si>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№0187300013721000054 от 15.04.2021 на строительство объекта, цена контракта 103 254,14 тыс. руб., срок окончания выполнения работ 22.11.2021, ведутся работы.
2. Муниципальный контракт №0187300013721000176 от 07.09.2021 на строительство объекта, цена контракта 7 565,92 тыс. руб., срок окончания выполнения работ 22.11.2021, ведутся работы.
3. Муниципальный контракт №11/09/21Д от 16.09.2021 на проведение повторной государственной экспертизы в объеме проверки достоверности определения сметной стоимости, цена контракта 53,47 тыс. руб., срок окончания оказания услуг 23.10.2021, ведется исполнение контракта.
4. Муниципальный контракт 33/2021 от 29.10.2021 на оказание услуг по оформлению технического плана системы электроснаюджения по объекту на сумму 64,58 тыс.руб, срок выполнения работ - 15.11.2021.
5. Ведется процедура размещения электронного аукциона на выполнение работ по строительству объекта на сумму 16 992,29 тыс.руб. Планируемый срок закупки - ноябрь 2021 г.
Низкое освоение плановых ассигнований связано с отсутствием заявок на участие в 2х электронных аукционах.
</t>
    </r>
    <r>
      <rPr>
        <b/>
        <sz val="12"/>
        <color theme="1"/>
        <rFont val="Times New Roman"/>
        <family val="1"/>
        <charset val="204"/>
      </rPr>
      <t>ОАиГ Администрации г.Когалыма:</t>
    </r>
    <r>
      <rPr>
        <sz val="12"/>
        <color theme="1"/>
        <rFont val="Times New Roman"/>
        <family val="1"/>
        <charset val="204"/>
      </rPr>
      <t xml:space="preserve">
Заключен муниципальный контракт №01873000137200002990001 от 24.09.2020 на сумму 5 423,50 тыс.руб. на оказание услуг по разработке проектно-сметной документации для благоустройства объекта: «Набережная реки Ингу-Ягун». Работы выполнены и оплачены в полном объеме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</si>
  <si>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№1 от 04.02.2021 на выполнение проекно-сметной документации на сумму 490,00 тыс. руб.
2. Муниципальный контракт №0187300013721000115 от 01.06.2021 на сумму 19 949,66 тыс. руб.
2. Муниципальный контракт №30/2021 от 14.09.2021 на сумму 402,17 тыс. руб.
Работы выполнены и оплачены в полном объеме.
Неисполнение сетевого графика, в связи с уменьшением объема работ по МК №0187300013721000115 от 01.06.2021.</t>
    </r>
  </si>
  <si>
    <r>
      <t xml:space="preserve">ОАиГ Администрации г.Когалыма
</t>
    </r>
    <r>
      <rPr>
        <sz val="12"/>
        <color theme="1"/>
        <rFont val="Times New Roman"/>
        <family val="1"/>
        <charset val="204"/>
      </rPr>
      <t>Финансирование мероприятия осуществляется за счет средств ПАО «ЛУКОЙЛ». В настоящее время разработка проекта по благоустройству Рябинового бульвара находится в стадии согласования с руководством ПАО «ЛУКОЙЛ». Планируемый срок исполнения мероприятия – декабрь 2021 года.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</si>
  <si>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Контракт №17-21ПИ от 04.06.2021 на выполнение проектно-изыскательских работ на сумму 1 622,59 тыс. руб. срок завершения выполнения работ - 30.07.2021.
2. Контракт №01/21Д0446 от 12.07.2021 на строительство объекта на сумму 18 377,41 тыс. руб.  
Работы выполнены и оплачены в полном объеме.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</si>
</sst>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15" fillId="0" borderId="0"/>
    <xf numFmtId="9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96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8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 wrapText="1"/>
    </xf>
    <xf numFmtId="16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/>
    </xf>
    <xf numFmtId="49" fontId="20" fillId="0" borderId="7" xfId="0" applyNumberFormat="1" applyFont="1" applyBorder="1" applyAlignment="1">
      <alignment horizontal="center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3" borderId="5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="60" zoomScaleNormal="60" workbookViewId="0">
      <selection activeCell="G26" sqref="G26"/>
    </sheetView>
  </sheetViews>
  <sheetFormatPr defaultRowHeight="15" x14ac:dyDescent="0.25"/>
  <cols>
    <col min="1" max="1" width="25.7109375" customWidth="1"/>
    <col min="2" max="2" width="18.7109375" customWidth="1"/>
    <col min="3" max="3" width="14.7109375" customWidth="1"/>
    <col min="4" max="4" width="14" customWidth="1"/>
    <col min="5" max="5" width="14.42578125" customWidth="1"/>
    <col min="6" max="6" width="16.42578125" customWidth="1"/>
    <col min="7" max="7" width="13.5703125" customWidth="1"/>
    <col min="8" max="8" width="15.28515625" customWidth="1"/>
    <col min="9" max="31" width="13.42578125" customWidth="1"/>
    <col min="32" max="32" width="66.7109375" customWidth="1"/>
  </cols>
  <sheetData>
    <row r="1" spans="1:32" ht="26.25" x14ac:dyDescent="0.25">
      <c r="A1" s="94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8"/>
      <c r="AF1" s="8"/>
    </row>
    <row r="2" spans="1:32" ht="16.5" customHeight="1" x14ac:dyDescent="0.25">
      <c r="A2" s="8"/>
      <c r="B2" s="46" t="s">
        <v>36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8"/>
      <c r="AF2" s="11" t="s">
        <v>29</v>
      </c>
    </row>
    <row r="3" spans="1:32" ht="15.75" customHeight="1" x14ac:dyDescent="0.25">
      <c r="A3" s="60" t="s">
        <v>30</v>
      </c>
      <c r="B3" s="63" t="s">
        <v>0</v>
      </c>
      <c r="C3" s="65" t="s">
        <v>0</v>
      </c>
      <c r="D3" s="67" t="s">
        <v>1</v>
      </c>
      <c r="E3" s="67" t="s">
        <v>2</v>
      </c>
      <c r="F3" s="69" t="s">
        <v>3</v>
      </c>
      <c r="G3" s="69"/>
      <c r="H3" s="69" t="s">
        <v>4</v>
      </c>
      <c r="I3" s="69"/>
      <c r="J3" s="69" t="s">
        <v>5</v>
      </c>
      <c r="K3" s="69"/>
      <c r="L3" s="69" t="s">
        <v>6</v>
      </c>
      <c r="M3" s="69"/>
      <c r="N3" s="69" t="s">
        <v>7</v>
      </c>
      <c r="O3" s="69"/>
      <c r="P3" s="69" t="s">
        <v>8</v>
      </c>
      <c r="Q3" s="69"/>
      <c r="R3" s="69" t="s">
        <v>9</v>
      </c>
      <c r="S3" s="69"/>
      <c r="T3" s="69" t="s">
        <v>10</v>
      </c>
      <c r="U3" s="69"/>
      <c r="V3" s="69" t="s">
        <v>11</v>
      </c>
      <c r="W3" s="69"/>
      <c r="X3" s="69" t="s">
        <v>12</v>
      </c>
      <c r="Y3" s="69"/>
      <c r="Z3" s="69" t="s">
        <v>13</v>
      </c>
      <c r="AA3" s="69"/>
      <c r="AB3" s="69" t="s">
        <v>14</v>
      </c>
      <c r="AC3" s="69"/>
      <c r="AD3" s="69" t="s">
        <v>15</v>
      </c>
      <c r="AE3" s="69"/>
      <c r="AF3" s="69" t="s">
        <v>16</v>
      </c>
    </row>
    <row r="4" spans="1:32" ht="15" customHeight="1" x14ac:dyDescent="0.25">
      <c r="A4" s="61"/>
      <c r="B4" s="64"/>
      <c r="C4" s="66"/>
      <c r="D4" s="68"/>
      <c r="E4" s="68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69"/>
    </row>
    <row r="5" spans="1:32" ht="47.25" x14ac:dyDescent="0.25">
      <c r="A5" s="62"/>
      <c r="B5" s="51">
        <v>2021</v>
      </c>
      <c r="C5" s="49">
        <v>44501</v>
      </c>
      <c r="D5" s="15">
        <v>44501</v>
      </c>
      <c r="E5" s="50" t="s">
        <v>50</v>
      </c>
      <c r="F5" s="53" t="s">
        <v>17</v>
      </c>
      <c r="G5" s="14" t="s">
        <v>18</v>
      </c>
      <c r="H5" s="14" t="s">
        <v>23</v>
      </c>
      <c r="I5" s="14" t="s">
        <v>19</v>
      </c>
      <c r="J5" s="14" t="s">
        <v>23</v>
      </c>
      <c r="K5" s="14" t="s">
        <v>19</v>
      </c>
      <c r="L5" s="14" t="s">
        <v>23</v>
      </c>
      <c r="M5" s="14" t="s">
        <v>19</v>
      </c>
      <c r="N5" s="14" t="s">
        <v>23</v>
      </c>
      <c r="O5" s="14" t="s">
        <v>19</v>
      </c>
      <c r="P5" s="14" t="s">
        <v>23</v>
      </c>
      <c r="Q5" s="14" t="s">
        <v>19</v>
      </c>
      <c r="R5" s="14" t="s">
        <v>23</v>
      </c>
      <c r="S5" s="14" t="s">
        <v>19</v>
      </c>
      <c r="T5" s="14" t="s">
        <v>23</v>
      </c>
      <c r="U5" s="14" t="s">
        <v>19</v>
      </c>
      <c r="V5" s="14" t="s">
        <v>23</v>
      </c>
      <c r="W5" s="14" t="s">
        <v>19</v>
      </c>
      <c r="X5" s="14" t="s">
        <v>23</v>
      </c>
      <c r="Y5" s="14" t="s">
        <v>19</v>
      </c>
      <c r="Z5" s="14" t="s">
        <v>19</v>
      </c>
      <c r="AA5" s="14" t="s">
        <v>19</v>
      </c>
      <c r="AB5" s="14" t="s">
        <v>23</v>
      </c>
      <c r="AC5" s="14" t="s">
        <v>19</v>
      </c>
      <c r="AD5" s="14" t="s">
        <v>23</v>
      </c>
      <c r="AE5" s="14" t="s">
        <v>19</v>
      </c>
      <c r="AF5" s="57"/>
    </row>
    <row r="6" spans="1:32" ht="20.25" x14ac:dyDescent="0.25">
      <c r="A6" s="70" t="s">
        <v>31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2"/>
      <c r="AF6" s="57"/>
    </row>
    <row r="7" spans="1:32" ht="27" customHeight="1" x14ac:dyDescent="0.25">
      <c r="A7" s="16" t="s">
        <v>20</v>
      </c>
      <c r="B7" s="17">
        <f>B8+B9+B10+B12</f>
        <v>176972.49000000002</v>
      </c>
      <c r="C7" s="17">
        <f>C8+C9+C10+C12</f>
        <v>144144.56</v>
      </c>
      <c r="D7" s="17">
        <f t="shared" ref="D7:AE7" si="0">D8+D9+D10+D12</f>
        <v>137011.6</v>
      </c>
      <c r="E7" s="17">
        <f t="shared" si="0"/>
        <v>137011.6</v>
      </c>
      <c r="F7" s="17">
        <f>E7/B7%</f>
        <v>77.419716476837721</v>
      </c>
      <c r="G7" s="17">
        <f>IFERROR(E7/C7%,)</f>
        <v>95.051523276355354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6000</v>
      </c>
      <c r="S7" s="17">
        <f t="shared" si="0"/>
        <v>6000</v>
      </c>
      <c r="T7" s="17">
        <f t="shared" si="0"/>
        <v>30457.759999999998</v>
      </c>
      <c r="U7" s="17">
        <f t="shared" si="0"/>
        <v>30457.759999999998</v>
      </c>
      <c r="V7" s="17">
        <f t="shared" si="0"/>
        <v>16213.09</v>
      </c>
      <c r="W7" s="17">
        <f t="shared" si="0"/>
        <v>16213.09</v>
      </c>
      <c r="X7" s="17">
        <f t="shared" si="0"/>
        <v>59847.28</v>
      </c>
      <c r="Y7" s="17">
        <f t="shared" si="0"/>
        <v>26127.64</v>
      </c>
      <c r="Z7" s="17">
        <f t="shared" si="0"/>
        <v>31626.43</v>
      </c>
      <c r="AA7" s="17">
        <f t="shared" si="0"/>
        <v>58213.109999999993</v>
      </c>
      <c r="AB7" s="17">
        <f t="shared" si="0"/>
        <v>19201.150000000001</v>
      </c>
      <c r="AC7" s="17">
        <f t="shared" si="0"/>
        <v>0</v>
      </c>
      <c r="AD7" s="17">
        <f t="shared" si="0"/>
        <v>13626.779999999999</v>
      </c>
      <c r="AE7" s="17">
        <f t="shared" si="0"/>
        <v>0</v>
      </c>
      <c r="AF7" s="77"/>
    </row>
    <row r="8" spans="1:32" ht="24.75" customHeight="1" x14ac:dyDescent="0.25">
      <c r="A8" s="18" t="s">
        <v>22</v>
      </c>
      <c r="B8" s="19">
        <f>H8+J8+L8+N8+P8+R8+T8+V8+X8+Z8+AB8+AD8</f>
        <v>85174.399999999994</v>
      </c>
      <c r="C8" s="20">
        <f>C15+C29</f>
        <v>85174.399999999994</v>
      </c>
      <c r="D8" s="19">
        <f>E8</f>
        <v>85174.399999999994</v>
      </c>
      <c r="E8" s="19">
        <f>I8+K8+M8+O8+Q8+S8+U8+W8+Y8+AA8+AC8+AE8</f>
        <v>85174.399999999994</v>
      </c>
      <c r="F8" s="21">
        <f>IFERROR(E8/B8%,0)</f>
        <v>100</v>
      </c>
      <c r="G8" s="21">
        <f>IFERROR(E8/C8%,0)</f>
        <v>100</v>
      </c>
      <c r="H8" s="20">
        <f t="shared" ref="H8:AE12" si="1">H15+H29</f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6000</v>
      </c>
      <c r="S8" s="20">
        <f t="shared" si="1"/>
        <v>6000</v>
      </c>
      <c r="T8" s="20">
        <f t="shared" si="1"/>
        <v>25034.26</v>
      </c>
      <c r="U8" s="20">
        <f t="shared" si="1"/>
        <v>25034.26</v>
      </c>
      <c r="V8" s="20">
        <f t="shared" si="1"/>
        <v>14409.94</v>
      </c>
      <c r="W8" s="20">
        <f t="shared" si="1"/>
        <v>14409.94</v>
      </c>
      <c r="X8" s="20">
        <f t="shared" si="1"/>
        <v>26074.17</v>
      </c>
      <c r="Y8" s="20">
        <f t="shared" si="1"/>
        <v>26074.17</v>
      </c>
      <c r="Z8" s="20">
        <f t="shared" si="1"/>
        <v>13656.03</v>
      </c>
      <c r="AA8" s="20">
        <f t="shared" si="1"/>
        <v>13656.03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77"/>
    </row>
    <row r="9" spans="1:32" ht="21" customHeight="1" x14ac:dyDescent="0.25">
      <c r="A9" s="18" t="s">
        <v>27</v>
      </c>
      <c r="B9" s="19">
        <f t="shared" ref="B9:B12" si="2">H9+J9+L9+N9+P9+R9+T9+V9+X9+Z9+AB9+AD9</f>
        <v>52472.79</v>
      </c>
      <c r="C9" s="20">
        <f>C16+C30</f>
        <v>26279.53</v>
      </c>
      <c r="D9" s="19">
        <f t="shared" ref="D9:D12" si="3">E9</f>
        <v>26279.53</v>
      </c>
      <c r="E9" s="19">
        <f t="shared" ref="E9:E12" si="4">I9+K9+M9+O9+Q9+S9+U9+W9+Y9+AA9+AC9+AE9</f>
        <v>26279.53</v>
      </c>
      <c r="F9" s="21">
        <f t="shared" ref="F9:F12" si="5">IFERROR(E9/B9%,0)</f>
        <v>50.082204510185186</v>
      </c>
      <c r="G9" s="21">
        <f t="shared" ref="G9:G12" si="6">IFERROR(E9/C9%,0)</f>
        <v>100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18113.8</v>
      </c>
      <c r="Y9" s="20">
        <f t="shared" si="1"/>
        <v>0</v>
      </c>
      <c r="Z9" s="20">
        <f t="shared" si="1"/>
        <v>8165.73</v>
      </c>
      <c r="AA9" s="20">
        <f t="shared" si="1"/>
        <v>26279.53</v>
      </c>
      <c r="AB9" s="20">
        <f t="shared" si="1"/>
        <v>15360.86</v>
      </c>
      <c r="AC9" s="20">
        <f t="shared" si="1"/>
        <v>0</v>
      </c>
      <c r="AD9" s="20">
        <f t="shared" si="1"/>
        <v>10832.4</v>
      </c>
      <c r="AE9" s="20">
        <f t="shared" si="1"/>
        <v>0</v>
      </c>
      <c r="AF9" s="77"/>
    </row>
    <row r="10" spans="1:32" ht="34.5" customHeight="1" x14ac:dyDescent="0.25">
      <c r="A10" s="18" t="s">
        <v>21</v>
      </c>
      <c r="B10" s="19">
        <f t="shared" si="2"/>
        <v>38479.599999999999</v>
      </c>
      <c r="C10" s="20">
        <f>C17+C31</f>
        <v>31844.93</v>
      </c>
      <c r="D10" s="19">
        <f t="shared" si="3"/>
        <v>24711.969999999998</v>
      </c>
      <c r="E10" s="19">
        <f t="shared" si="4"/>
        <v>24711.969999999998</v>
      </c>
      <c r="F10" s="21">
        <f t="shared" si="5"/>
        <v>64.220963835382904</v>
      </c>
      <c r="G10" s="21">
        <f t="shared" si="6"/>
        <v>77.600955630927743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5423.5</v>
      </c>
      <c r="U10" s="20">
        <f t="shared" si="1"/>
        <v>5423.5</v>
      </c>
      <c r="V10" s="20">
        <f t="shared" si="1"/>
        <v>1803.15</v>
      </c>
      <c r="W10" s="20">
        <f t="shared" si="1"/>
        <v>1803.15</v>
      </c>
      <c r="X10" s="20">
        <f t="shared" si="1"/>
        <v>14813.609999999999</v>
      </c>
      <c r="Y10" s="20">
        <f t="shared" si="1"/>
        <v>53.47</v>
      </c>
      <c r="Z10" s="20">
        <f t="shared" si="1"/>
        <v>9804.67</v>
      </c>
      <c r="AA10" s="20">
        <f t="shared" si="1"/>
        <v>17431.849999999999</v>
      </c>
      <c r="AB10" s="20">
        <f t="shared" si="1"/>
        <v>3840.29</v>
      </c>
      <c r="AC10" s="20">
        <f t="shared" si="1"/>
        <v>0</v>
      </c>
      <c r="AD10" s="20">
        <f t="shared" si="1"/>
        <v>2794.38</v>
      </c>
      <c r="AE10" s="20">
        <f t="shared" si="1"/>
        <v>0</v>
      </c>
      <c r="AF10" s="77"/>
    </row>
    <row r="11" spans="1:32" ht="34.5" customHeight="1" x14ac:dyDescent="0.25">
      <c r="A11" s="22" t="s">
        <v>26</v>
      </c>
      <c r="B11" s="19">
        <f t="shared" si="2"/>
        <v>13798.22</v>
      </c>
      <c r="C11" s="23">
        <f>C18+C32</f>
        <v>7249.83</v>
      </c>
      <c r="D11" s="19">
        <f t="shared" si="3"/>
        <v>7318.9599999999991</v>
      </c>
      <c r="E11" s="19">
        <f t="shared" si="4"/>
        <v>7318.9599999999991</v>
      </c>
      <c r="F11" s="21">
        <f t="shared" si="5"/>
        <v>53.042783779357038</v>
      </c>
      <c r="G11" s="21">
        <f t="shared" si="6"/>
        <v>100.95353960023888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1803.15</v>
      </c>
      <c r="W11" s="20">
        <f t="shared" si="1"/>
        <v>1803.15</v>
      </c>
      <c r="X11" s="20">
        <f t="shared" si="1"/>
        <v>2180.7799999999997</v>
      </c>
      <c r="Y11" s="20">
        <f t="shared" si="1"/>
        <v>0</v>
      </c>
      <c r="Z11" s="20">
        <f t="shared" si="1"/>
        <v>3265.9</v>
      </c>
      <c r="AA11" s="20">
        <f t="shared" si="1"/>
        <v>5515.8099999999995</v>
      </c>
      <c r="AB11" s="20">
        <f t="shared" si="1"/>
        <v>3840.29</v>
      </c>
      <c r="AC11" s="20">
        <f t="shared" si="1"/>
        <v>0</v>
      </c>
      <c r="AD11" s="20">
        <f t="shared" si="1"/>
        <v>2708.1</v>
      </c>
      <c r="AE11" s="20">
        <f t="shared" si="1"/>
        <v>0</v>
      </c>
      <c r="AF11" s="77"/>
    </row>
    <row r="12" spans="1:32" ht="34.5" customHeight="1" x14ac:dyDescent="0.25">
      <c r="A12" s="18" t="s">
        <v>32</v>
      </c>
      <c r="B12" s="19">
        <f t="shared" si="2"/>
        <v>845.7</v>
      </c>
      <c r="C12" s="20">
        <f>C19+C33</f>
        <v>845.7</v>
      </c>
      <c r="D12" s="19">
        <f t="shared" si="3"/>
        <v>845.7</v>
      </c>
      <c r="E12" s="19">
        <f t="shared" si="4"/>
        <v>845.7</v>
      </c>
      <c r="F12" s="21">
        <f t="shared" si="5"/>
        <v>100</v>
      </c>
      <c r="G12" s="21">
        <f t="shared" si="6"/>
        <v>100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845.7</v>
      </c>
      <c r="Y12" s="20">
        <f t="shared" si="1"/>
        <v>0</v>
      </c>
      <c r="Z12" s="20">
        <f t="shared" si="1"/>
        <v>0</v>
      </c>
      <c r="AA12" s="20">
        <f t="shared" si="1"/>
        <v>845.7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77"/>
    </row>
    <row r="13" spans="1:32" ht="18.75" customHeight="1" x14ac:dyDescent="0.25">
      <c r="A13" s="74" t="s">
        <v>37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6"/>
      <c r="AF13" s="24"/>
    </row>
    <row r="14" spans="1:32" ht="75" customHeight="1" x14ac:dyDescent="0.25">
      <c r="A14" s="16" t="s">
        <v>20</v>
      </c>
      <c r="B14" s="17">
        <f t="shared" ref="B14:AE14" si="7">B15+B16+B17+B19</f>
        <v>35384.5</v>
      </c>
      <c r="C14" s="17">
        <f t="shared" si="7"/>
        <v>35384.5</v>
      </c>
      <c r="D14" s="17">
        <f t="shared" si="7"/>
        <v>34790.259999999995</v>
      </c>
      <c r="E14" s="17">
        <f t="shared" si="7"/>
        <v>34790.259999999995</v>
      </c>
      <c r="F14" s="17">
        <f t="shared" ref="F14:F87" si="8">E14/B14%</f>
        <v>98.320620610719359</v>
      </c>
      <c r="G14" s="17">
        <f>IFERROR(E14/C14%,0)</f>
        <v>98.320620610719359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1734.02</v>
      </c>
      <c r="W14" s="17">
        <f t="shared" si="7"/>
        <v>1734.02</v>
      </c>
      <c r="X14" s="17">
        <f t="shared" si="7"/>
        <v>33650.479999999996</v>
      </c>
      <c r="Y14" s="17">
        <f t="shared" si="7"/>
        <v>0</v>
      </c>
      <c r="Z14" s="17">
        <f>Z15+Z16+Z17+Z19</f>
        <v>0</v>
      </c>
      <c r="AA14" s="17">
        <f t="shared" si="7"/>
        <v>33056.239999999998</v>
      </c>
      <c r="AB14" s="17">
        <f t="shared" si="7"/>
        <v>0</v>
      </c>
      <c r="AC14" s="17">
        <f t="shared" si="7"/>
        <v>0</v>
      </c>
      <c r="AD14" s="17">
        <f t="shared" si="7"/>
        <v>0</v>
      </c>
      <c r="AE14" s="17">
        <f t="shared" si="7"/>
        <v>0</v>
      </c>
      <c r="AF14" s="78" t="s">
        <v>51</v>
      </c>
    </row>
    <row r="15" spans="1:32" ht="40.5" customHeight="1" x14ac:dyDescent="0.25">
      <c r="A15" s="18" t="s">
        <v>22</v>
      </c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79"/>
    </row>
    <row r="16" spans="1:32" ht="59.25" customHeight="1" x14ac:dyDescent="0.25">
      <c r="A16" s="18" t="s">
        <v>27</v>
      </c>
      <c r="B16" s="19">
        <f>H16+J16+L16+N16+P16+R16+T16+V16+X16+Z16+AB16+AD16</f>
        <v>18113.8</v>
      </c>
      <c r="C16" s="19">
        <f>H16+J16+L16+N16+P16+R16+T16+V16+X16+Z16</f>
        <v>18113.8</v>
      </c>
      <c r="D16" s="19">
        <f>E16</f>
        <v>18113.8</v>
      </c>
      <c r="E16" s="19">
        <f>I16+K16+M16+O16+Q16+S16+U16+W16+Y16+AA16+AC16+AE16</f>
        <v>18113.8</v>
      </c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f>15159+X23</f>
        <v>18113.8</v>
      </c>
      <c r="Y16" s="19"/>
      <c r="Z16" s="19"/>
      <c r="AA16" s="19">
        <f>15159+AA23</f>
        <v>18113.8</v>
      </c>
      <c r="AB16" s="19"/>
      <c r="AC16" s="19"/>
      <c r="AD16" s="19"/>
      <c r="AE16" s="19"/>
      <c r="AF16" s="79"/>
    </row>
    <row r="17" spans="1:32" ht="65.25" customHeight="1" x14ac:dyDescent="0.25">
      <c r="A17" s="18" t="s">
        <v>21</v>
      </c>
      <c r="B17" s="19">
        <f>H17+J17+L17+N17+P17+R17+T17+V17+X17+Z17+AB17+AD17</f>
        <v>16425</v>
      </c>
      <c r="C17" s="19">
        <f t="shared" ref="C17:C19" si="9">H17+J17+L17+N17+P17+R17+T17+V17+X17+Z17</f>
        <v>16425</v>
      </c>
      <c r="D17" s="19">
        <f t="shared" ref="D17" si="10">E17</f>
        <v>15830.76</v>
      </c>
      <c r="E17" s="19">
        <f t="shared" ref="E17" si="11">I17+K17+M17+O17+Q17+S17+U17+W17+Y17+AA17+AC17+AE17</f>
        <v>15830.76</v>
      </c>
      <c r="F17" s="21">
        <f t="shared" ref="F17" si="12">IFERROR(E17/B17%,0)</f>
        <v>96.382100456621004</v>
      </c>
      <c r="G17" s="21">
        <f t="shared" ref="G17" si="13">IFERROR(E17/C17%,0)</f>
        <v>96.382100456621004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1734.02</v>
      </c>
      <c r="W17" s="19">
        <v>1734.02</v>
      </c>
      <c r="X17" s="19">
        <f>14265.98+X24</f>
        <v>14690.98</v>
      </c>
      <c r="Y17" s="19"/>
      <c r="Z17" s="19"/>
      <c r="AA17" s="19">
        <f>13671.74+AA24</f>
        <v>14096.74</v>
      </c>
      <c r="AB17" s="19"/>
      <c r="AC17" s="19"/>
      <c r="AD17" s="19"/>
      <c r="AE17" s="19"/>
      <c r="AF17" s="79"/>
    </row>
    <row r="18" spans="1:32" ht="51.75" customHeight="1" x14ac:dyDescent="0.25">
      <c r="A18" s="22" t="s">
        <v>26</v>
      </c>
      <c r="B18" s="19">
        <f>H18+J18+L18+N18+P18+R18+T18+V18+X18+Z18+AB18+AD18</f>
        <v>3914.7999999999997</v>
      </c>
      <c r="C18" s="19">
        <f t="shared" si="9"/>
        <v>3914.7999999999997</v>
      </c>
      <c r="D18" s="19">
        <f>E18</f>
        <v>3914.7999999999997</v>
      </c>
      <c r="E18" s="19">
        <f>I18+K18+M18+O18+Q18+S18+U18+W18+Y18+AA18+AC18+AE18</f>
        <v>3914.7999999999997</v>
      </c>
      <c r="F18" s="21"/>
      <c r="G18" s="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>
        <v>1734.02</v>
      </c>
      <c r="W18" s="25">
        <v>1734.02</v>
      </c>
      <c r="X18" s="25">
        <f>1755.78+X25</f>
        <v>2180.7799999999997</v>
      </c>
      <c r="Y18" s="25"/>
      <c r="Z18" s="19"/>
      <c r="AA18" s="25">
        <f>1755.78+AA25</f>
        <v>2180.7799999999997</v>
      </c>
      <c r="AB18" s="25"/>
      <c r="AC18" s="25"/>
      <c r="AD18" s="25"/>
      <c r="AE18" s="25"/>
      <c r="AF18" s="79"/>
    </row>
    <row r="19" spans="1:32" ht="69.75" customHeight="1" x14ac:dyDescent="0.25">
      <c r="A19" s="18" t="s">
        <v>32</v>
      </c>
      <c r="B19" s="19">
        <f>H19+J19+L19+N19+P19+R19+T19+V19+X19+Z19+AB19+AD19</f>
        <v>845.7</v>
      </c>
      <c r="C19" s="19">
        <f t="shared" si="9"/>
        <v>845.7</v>
      </c>
      <c r="D19" s="19">
        <f>E19</f>
        <v>845.7</v>
      </c>
      <c r="E19" s="19">
        <f>I19+K19+M19+O19+Q19+S19+U19+W19+Y19+AA19+AC19+AE19</f>
        <v>845.7</v>
      </c>
      <c r="F19" s="21"/>
      <c r="G19" s="2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9"/>
      <c r="W19" s="19"/>
      <c r="X19" s="19">
        <f>X26</f>
        <v>845.7</v>
      </c>
      <c r="Y19" s="19"/>
      <c r="Z19" s="19"/>
      <c r="AA19" s="19">
        <f>AA26</f>
        <v>845.7</v>
      </c>
      <c r="AB19" s="19"/>
      <c r="AC19" s="19"/>
      <c r="AD19" s="19"/>
      <c r="AE19" s="19"/>
      <c r="AF19" s="80"/>
    </row>
    <row r="20" spans="1:32" ht="81.75" customHeight="1" x14ac:dyDescent="0.25">
      <c r="A20" s="74" t="s">
        <v>45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6"/>
      <c r="AF20" s="78" t="s">
        <v>52</v>
      </c>
    </row>
    <row r="21" spans="1:32" ht="24.75" customHeight="1" x14ac:dyDescent="0.25">
      <c r="A21" s="16" t="s">
        <v>20</v>
      </c>
      <c r="B21" s="28">
        <f>B22+B23+B24+B26</f>
        <v>4225.5</v>
      </c>
      <c r="C21" s="17">
        <f t="shared" ref="C21:E21" si="14">C22+C23+C24+C26</f>
        <v>4225.5</v>
      </c>
      <c r="D21" s="17">
        <f t="shared" si="14"/>
        <v>4225.5</v>
      </c>
      <c r="E21" s="17">
        <f t="shared" si="14"/>
        <v>4225.5</v>
      </c>
      <c r="F21" s="17">
        <f>IFERROR(E21/B21%,0)</f>
        <v>100</v>
      </c>
      <c r="G21" s="17">
        <f>IFERROR(E21/C21%,0)</f>
        <v>100</v>
      </c>
      <c r="H21" s="17">
        <f t="shared" ref="H21:AE21" si="15">H22+H23+H24+H26</f>
        <v>0</v>
      </c>
      <c r="I21" s="17">
        <f t="shared" si="15"/>
        <v>0</v>
      </c>
      <c r="J21" s="17">
        <f t="shared" si="15"/>
        <v>0</v>
      </c>
      <c r="K21" s="17">
        <f t="shared" si="15"/>
        <v>0</v>
      </c>
      <c r="L21" s="17">
        <f t="shared" si="15"/>
        <v>0</v>
      </c>
      <c r="M21" s="17">
        <f t="shared" si="15"/>
        <v>0</v>
      </c>
      <c r="N21" s="17">
        <f t="shared" si="15"/>
        <v>0</v>
      </c>
      <c r="O21" s="17">
        <f t="shared" si="15"/>
        <v>0</v>
      </c>
      <c r="P21" s="17">
        <f t="shared" si="15"/>
        <v>0</v>
      </c>
      <c r="Q21" s="17">
        <f t="shared" si="15"/>
        <v>0</v>
      </c>
      <c r="R21" s="17">
        <f t="shared" si="15"/>
        <v>0</v>
      </c>
      <c r="S21" s="17">
        <f t="shared" si="15"/>
        <v>0</v>
      </c>
      <c r="T21" s="17">
        <f t="shared" si="15"/>
        <v>0</v>
      </c>
      <c r="U21" s="17">
        <f t="shared" si="15"/>
        <v>0</v>
      </c>
      <c r="V21" s="17">
        <f t="shared" si="15"/>
        <v>0</v>
      </c>
      <c r="W21" s="17">
        <f t="shared" si="15"/>
        <v>0</v>
      </c>
      <c r="X21" s="17">
        <f t="shared" si="15"/>
        <v>4225.5</v>
      </c>
      <c r="Y21" s="17">
        <f t="shared" si="15"/>
        <v>0</v>
      </c>
      <c r="Z21" s="17">
        <f t="shared" si="15"/>
        <v>0</v>
      </c>
      <c r="AA21" s="17">
        <f t="shared" si="15"/>
        <v>4225.5</v>
      </c>
      <c r="AB21" s="17">
        <f t="shared" si="15"/>
        <v>0</v>
      </c>
      <c r="AC21" s="17">
        <f t="shared" si="15"/>
        <v>0</v>
      </c>
      <c r="AD21" s="17">
        <f t="shared" si="15"/>
        <v>0</v>
      </c>
      <c r="AE21" s="17">
        <f t="shared" si="15"/>
        <v>0</v>
      </c>
      <c r="AF21" s="79"/>
    </row>
    <row r="22" spans="1:32" ht="21.75" customHeight="1" x14ac:dyDescent="0.25">
      <c r="A22" s="18" t="s">
        <v>22</v>
      </c>
      <c r="B22" s="19">
        <f>H22+J22+L22+N22+P22+R22+T22+V22+X22+Z22+AB22+AD22</f>
        <v>0</v>
      </c>
      <c r="C22" s="19">
        <f>H22+J22+L22+N22+P22+R22+T22+V22+X22+Z22</f>
        <v>0</v>
      </c>
      <c r="D22" s="19">
        <f>E22</f>
        <v>0</v>
      </c>
      <c r="E22" s="19">
        <f>I22+K22+M22+O22+Q22+S22+U22+W22+Y22+AA22+AC22+AE22</f>
        <v>0</v>
      </c>
      <c r="F22" s="21">
        <f>IFERROR(E22/B22%,0)</f>
        <v>0</v>
      </c>
      <c r="G22" s="21">
        <f>IFERROR(E22/C22%,0)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79"/>
    </row>
    <row r="23" spans="1:32" ht="21.75" customHeight="1" x14ac:dyDescent="0.25">
      <c r="A23" s="18" t="s">
        <v>27</v>
      </c>
      <c r="B23" s="19">
        <f t="shared" ref="B23:B26" si="16">H23+J23+L23+N23+P23+R23+T23+V23+X23+Z23+AB23+AD23</f>
        <v>2954.8</v>
      </c>
      <c r="C23" s="19">
        <f t="shared" ref="C23:C26" si="17">H23+J23+L23+N23+P23+R23+T23+V23+X23+Z23</f>
        <v>2954.8</v>
      </c>
      <c r="D23" s="19">
        <f t="shared" ref="D23:D26" si="18">E23</f>
        <v>2954.8</v>
      </c>
      <c r="E23" s="19">
        <f t="shared" ref="E23:E26" si="19">I23+K23+M23+O23+Q23+S23+U23+W23+Y23+AA23+AC23+AE23</f>
        <v>2954.8</v>
      </c>
      <c r="F23" s="21">
        <f t="shared" ref="F23:F26" si="20">IFERROR(E23/B23%,0)</f>
        <v>100</v>
      </c>
      <c r="G23" s="21">
        <f t="shared" ref="G23:G26" si="21">IFERROR(E23/C23%,0)</f>
        <v>100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v>2954.8</v>
      </c>
      <c r="Y23" s="19"/>
      <c r="Z23" s="19"/>
      <c r="AA23" s="19">
        <v>2954.8</v>
      </c>
      <c r="AB23" s="19"/>
      <c r="AC23" s="19"/>
      <c r="AD23" s="19"/>
      <c r="AE23" s="19"/>
      <c r="AF23" s="79"/>
    </row>
    <row r="24" spans="1:32" ht="33" customHeight="1" x14ac:dyDescent="0.25">
      <c r="A24" s="18" t="s">
        <v>21</v>
      </c>
      <c r="B24" s="19">
        <f t="shared" si="16"/>
        <v>425</v>
      </c>
      <c r="C24" s="19">
        <f t="shared" si="17"/>
        <v>425</v>
      </c>
      <c r="D24" s="19">
        <f t="shared" si="18"/>
        <v>425</v>
      </c>
      <c r="E24" s="19">
        <f t="shared" si="19"/>
        <v>425</v>
      </c>
      <c r="F24" s="21">
        <f t="shared" si="20"/>
        <v>100</v>
      </c>
      <c r="G24" s="21">
        <f t="shared" si="21"/>
        <v>100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425</v>
      </c>
      <c r="Y24" s="19"/>
      <c r="Z24" s="19"/>
      <c r="AA24" s="19">
        <v>425</v>
      </c>
      <c r="AB24" s="19"/>
      <c r="AC24" s="19"/>
      <c r="AD24" s="19"/>
      <c r="AE24" s="19"/>
      <c r="AF24" s="79"/>
    </row>
    <row r="25" spans="1:32" ht="30.75" customHeight="1" x14ac:dyDescent="0.25">
      <c r="A25" s="29" t="s">
        <v>26</v>
      </c>
      <c r="B25" s="19">
        <f t="shared" si="16"/>
        <v>425</v>
      </c>
      <c r="C25" s="19">
        <f t="shared" si="17"/>
        <v>425</v>
      </c>
      <c r="D25" s="19">
        <f t="shared" si="18"/>
        <v>425</v>
      </c>
      <c r="E25" s="19">
        <f t="shared" si="19"/>
        <v>425</v>
      </c>
      <c r="F25" s="21">
        <f t="shared" si="20"/>
        <v>100</v>
      </c>
      <c r="G25" s="21">
        <f t="shared" si="21"/>
        <v>100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>
        <v>425</v>
      </c>
      <c r="Y25" s="19"/>
      <c r="Z25" s="19"/>
      <c r="AA25" s="19">
        <v>425</v>
      </c>
      <c r="AB25" s="19"/>
      <c r="AC25" s="19"/>
      <c r="AD25" s="19"/>
      <c r="AE25" s="19"/>
      <c r="AF25" s="79"/>
    </row>
    <row r="26" spans="1:32" ht="34.5" customHeight="1" x14ac:dyDescent="0.25">
      <c r="A26" s="18" t="s">
        <v>32</v>
      </c>
      <c r="B26" s="19">
        <f t="shared" si="16"/>
        <v>845.7</v>
      </c>
      <c r="C26" s="19">
        <f t="shared" si="17"/>
        <v>845.7</v>
      </c>
      <c r="D26" s="19">
        <f t="shared" si="18"/>
        <v>845.7</v>
      </c>
      <c r="E26" s="19">
        <f t="shared" si="19"/>
        <v>845.7</v>
      </c>
      <c r="F26" s="21">
        <f t="shared" si="20"/>
        <v>100</v>
      </c>
      <c r="G26" s="21">
        <f t="shared" si="21"/>
        <v>100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845.7</v>
      </c>
      <c r="Y26" s="19"/>
      <c r="Z26" s="19"/>
      <c r="AA26" s="19">
        <v>845.7</v>
      </c>
      <c r="AB26" s="19"/>
      <c r="AC26" s="19"/>
      <c r="AD26" s="19"/>
      <c r="AE26" s="19"/>
      <c r="AF26" s="80"/>
    </row>
    <row r="27" spans="1:32" ht="18.75" x14ac:dyDescent="0.25">
      <c r="A27" s="74" t="s">
        <v>33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/>
      <c r="AF27" s="58"/>
    </row>
    <row r="28" spans="1:32" ht="24.75" customHeight="1" x14ac:dyDescent="0.25">
      <c r="A28" s="16" t="s">
        <v>20</v>
      </c>
      <c r="B28" s="28">
        <f t="shared" ref="B28:AE28" si="22">B29+B30+B31+B33</f>
        <v>141587.99</v>
      </c>
      <c r="C28" s="17">
        <f t="shared" si="22"/>
        <v>108760.06</v>
      </c>
      <c r="D28" s="17">
        <f t="shared" si="22"/>
        <v>102221.34</v>
      </c>
      <c r="E28" s="17">
        <f t="shared" si="22"/>
        <v>102221.34</v>
      </c>
      <c r="F28" s="17">
        <f t="shared" si="8"/>
        <v>72.196335296517731</v>
      </c>
      <c r="G28" s="17">
        <f>IFERROR(E28/C28%,0)</f>
        <v>93.987940058142669</v>
      </c>
      <c r="H28" s="17">
        <f t="shared" si="22"/>
        <v>0</v>
      </c>
      <c r="I28" s="17">
        <f t="shared" si="22"/>
        <v>0</v>
      </c>
      <c r="J28" s="17">
        <f t="shared" si="22"/>
        <v>0</v>
      </c>
      <c r="K28" s="17">
        <f t="shared" si="22"/>
        <v>0</v>
      </c>
      <c r="L28" s="17">
        <f t="shared" si="22"/>
        <v>0</v>
      </c>
      <c r="M28" s="17">
        <f t="shared" si="22"/>
        <v>0</v>
      </c>
      <c r="N28" s="17">
        <f t="shared" si="22"/>
        <v>0</v>
      </c>
      <c r="O28" s="17">
        <f t="shared" si="22"/>
        <v>0</v>
      </c>
      <c r="P28" s="17">
        <f t="shared" si="22"/>
        <v>0</v>
      </c>
      <c r="Q28" s="17">
        <f t="shared" si="22"/>
        <v>0</v>
      </c>
      <c r="R28" s="17">
        <f t="shared" si="22"/>
        <v>6000</v>
      </c>
      <c r="S28" s="17">
        <f t="shared" si="22"/>
        <v>6000</v>
      </c>
      <c r="T28" s="17">
        <f t="shared" si="22"/>
        <v>30457.759999999998</v>
      </c>
      <c r="U28" s="17">
        <f t="shared" si="22"/>
        <v>30457.759999999998</v>
      </c>
      <c r="V28" s="17">
        <f t="shared" si="22"/>
        <v>14479.07</v>
      </c>
      <c r="W28" s="17">
        <f t="shared" si="22"/>
        <v>14479.07</v>
      </c>
      <c r="X28" s="17">
        <f t="shared" si="22"/>
        <v>26196.799999999999</v>
      </c>
      <c r="Y28" s="17">
        <f t="shared" si="22"/>
        <v>26127.64</v>
      </c>
      <c r="Z28" s="17">
        <f t="shared" si="22"/>
        <v>31626.43</v>
      </c>
      <c r="AA28" s="17">
        <f t="shared" si="22"/>
        <v>25156.870000000003</v>
      </c>
      <c r="AB28" s="17">
        <f t="shared" si="22"/>
        <v>19201.150000000001</v>
      </c>
      <c r="AC28" s="17">
        <f t="shared" si="22"/>
        <v>0</v>
      </c>
      <c r="AD28" s="17">
        <f t="shared" si="22"/>
        <v>13626.779999999999</v>
      </c>
      <c r="AE28" s="17">
        <f t="shared" si="22"/>
        <v>0</v>
      </c>
      <c r="AF28" s="73"/>
    </row>
    <row r="29" spans="1:32" ht="21.75" customHeight="1" x14ac:dyDescent="0.25">
      <c r="A29" s="18" t="s">
        <v>22</v>
      </c>
      <c r="B29" s="19">
        <f t="shared" ref="B29:C33" si="23">B36</f>
        <v>85174.399999999994</v>
      </c>
      <c r="C29" s="19">
        <f>C36</f>
        <v>85174.399999999994</v>
      </c>
      <c r="D29" s="19">
        <f t="shared" ref="D29:D33" si="24">E29</f>
        <v>85174.399999999994</v>
      </c>
      <c r="E29" s="19">
        <f t="shared" ref="E29:E33" si="25">I29+K29+M29+O29+Q29+S29+U29+W29+Y29+AA29+AC29+AE29</f>
        <v>85174.399999999994</v>
      </c>
      <c r="F29" s="21">
        <f>IFERROR(E29/B29%,0)</f>
        <v>100</v>
      </c>
      <c r="G29" s="21">
        <f>IFERROR(E29/C29%,0)</f>
        <v>100</v>
      </c>
      <c r="H29" s="19">
        <f>H36</f>
        <v>0</v>
      </c>
      <c r="I29" s="19">
        <f>I36</f>
        <v>0</v>
      </c>
      <c r="J29" s="19">
        <f>J36</f>
        <v>0</v>
      </c>
      <c r="K29" s="19">
        <f>K36</f>
        <v>0</v>
      </c>
      <c r="L29" s="19">
        <f>L36</f>
        <v>0</v>
      </c>
      <c r="M29" s="19">
        <f t="shared" ref="M29:AE33" si="26">M36</f>
        <v>0</v>
      </c>
      <c r="N29" s="19">
        <f t="shared" si="26"/>
        <v>0</v>
      </c>
      <c r="O29" s="19">
        <f t="shared" si="26"/>
        <v>0</v>
      </c>
      <c r="P29" s="19">
        <f t="shared" si="26"/>
        <v>0</v>
      </c>
      <c r="Q29" s="19">
        <f t="shared" si="26"/>
        <v>0</v>
      </c>
      <c r="R29" s="19">
        <f t="shared" si="26"/>
        <v>6000</v>
      </c>
      <c r="S29" s="19">
        <f t="shared" si="26"/>
        <v>6000</v>
      </c>
      <c r="T29" s="19">
        <f t="shared" si="26"/>
        <v>25034.26</v>
      </c>
      <c r="U29" s="19">
        <f t="shared" si="26"/>
        <v>25034.26</v>
      </c>
      <c r="V29" s="19">
        <f t="shared" si="26"/>
        <v>14409.94</v>
      </c>
      <c r="W29" s="19">
        <f t="shared" si="26"/>
        <v>14409.94</v>
      </c>
      <c r="X29" s="19">
        <f t="shared" si="26"/>
        <v>26074.17</v>
      </c>
      <c r="Y29" s="19">
        <f t="shared" si="26"/>
        <v>26074.17</v>
      </c>
      <c r="Z29" s="19">
        <f t="shared" si="26"/>
        <v>13656.03</v>
      </c>
      <c r="AA29" s="19">
        <f t="shared" si="26"/>
        <v>13656.03</v>
      </c>
      <c r="AB29" s="19">
        <f t="shared" si="26"/>
        <v>0</v>
      </c>
      <c r="AC29" s="19">
        <f t="shared" si="26"/>
        <v>0</v>
      </c>
      <c r="AD29" s="19">
        <f t="shared" si="26"/>
        <v>0</v>
      </c>
      <c r="AE29" s="19">
        <f t="shared" si="26"/>
        <v>0</v>
      </c>
      <c r="AF29" s="73"/>
    </row>
    <row r="30" spans="1:32" ht="21.75" customHeight="1" x14ac:dyDescent="0.25">
      <c r="A30" s="18" t="s">
        <v>27</v>
      </c>
      <c r="B30" s="19">
        <f t="shared" si="23"/>
        <v>34358.99</v>
      </c>
      <c r="C30" s="19">
        <f t="shared" si="23"/>
        <v>8165.73</v>
      </c>
      <c r="D30" s="19">
        <f t="shared" si="24"/>
        <v>8165.73</v>
      </c>
      <c r="E30" s="19">
        <f t="shared" si="25"/>
        <v>8165.73</v>
      </c>
      <c r="F30" s="21">
        <f t="shared" ref="F30:F33" si="27">IFERROR(E30/B30%,0)</f>
        <v>23.765919778200697</v>
      </c>
      <c r="G30" s="21">
        <f t="shared" ref="G30:G33" si="28">IFERROR(E30/C30%,0)</f>
        <v>100</v>
      </c>
      <c r="H30" s="19">
        <f t="shared" ref="H30:W33" si="29">H37</f>
        <v>0</v>
      </c>
      <c r="I30" s="19">
        <f t="shared" si="29"/>
        <v>0</v>
      </c>
      <c r="J30" s="19">
        <f t="shared" si="29"/>
        <v>0</v>
      </c>
      <c r="K30" s="19">
        <f t="shared" si="29"/>
        <v>0</v>
      </c>
      <c r="L30" s="19">
        <f t="shared" si="29"/>
        <v>0</v>
      </c>
      <c r="M30" s="19">
        <f t="shared" si="29"/>
        <v>0</v>
      </c>
      <c r="N30" s="19">
        <f t="shared" si="29"/>
        <v>0</v>
      </c>
      <c r="O30" s="19">
        <f t="shared" si="29"/>
        <v>0</v>
      </c>
      <c r="P30" s="19">
        <f t="shared" si="29"/>
        <v>0</v>
      </c>
      <c r="Q30" s="19">
        <f t="shared" si="29"/>
        <v>0</v>
      </c>
      <c r="R30" s="19">
        <f t="shared" si="29"/>
        <v>0</v>
      </c>
      <c r="S30" s="19">
        <f t="shared" si="29"/>
        <v>0</v>
      </c>
      <c r="T30" s="19">
        <f t="shared" si="29"/>
        <v>0</v>
      </c>
      <c r="U30" s="19">
        <f t="shared" si="29"/>
        <v>0</v>
      </c>
      <c r="V30" s="19">
        <f t="shared" si="29"/>
        <v>0</v>
      </c>
      <c r="W30" s="19">
        <f t="shared" si="29"/>
        <v>0</v>
      </c>
      <c r="X30" s="19">
        <f t="shared" si="26"/>
        <v>0</v>
      </c>
      <c r="Y30" s="19">
        <f t="shared" si="26"/>
        <v>0</v>
      </c>
      <c r="Z30" s="19">
        <f t="shared" si="26"/>
        <v>8165.73</v>
      </c>
      <c r="AA30" s="19">
        <f t="shared" si="26"/>
        <v>8165.73</v>
      </c>
      <c r="AB30" s="19">
        <f t="shared" si="26"/>
        <v>15360.86</v>
      </c>
      <c r="AC30" s="19">
        <f t="shared" si="26"/>
        <v>0</v>
      </c>
      <c r="AD30" s="19">
        <f t="shared" si="26"/>
        <v>10832.4</v>
      </c>
      <c r="AE30" s="19">
        <f t="shared" si="26"/>
        <v>0</v>
      </c>
      <c r="AF30" s="73"/>
    </row>
    <row r="31" spans="1:32" ht="33" customHeight="1" x14ac:dyDescent="0.25">
      <c r="A31" s="18" t="s">
        <v>21</v>
      </c>
      <c r="B31" s="19">
        <f t="shared" si="23"/>
        <v>22054.600000000002</v>
      </c>
      <c r="C31" s="19">
        <f t="shared" si="23"/>
        <v>15419.93</v>
      </c>
      <c r="D31" s="19">
        <f t="shared" si="24"/>
        <v>8881.2100000000009</v>
      </c>
      <c r="E31" s="19">
        <f t="shared" si="25"/>
        <v>8881.2100000000009</v>
      </c>
      <c r="F31" s="21">
        <f t="shared" si="27"/>
        <v>40.269195541973104</v>
      </c>
      <c r="G31" s="21">
        <f t="shared" si="28"/>
        <v>57.595657049026819</v>
      </c>
      <c r="H31" s="19">
        <f t="shared" si="29"/>
        <v>0</v>
      </c>
      <c r="I31" s="19">
        <f t="shared" si="29"/>
        <v>0</v>
      </c>
      <c r="J31" s="19">
        <f t="shared" si="29"/>
        <v>0</v>
      </c>
      <c r="K31" s="19">
        <f t="shared" si="29"/>
        <v>0</v>
      </c>
      <c r="L31" s="19">
        <f t="shared" si="29"/>
        <v>0</v>
      </c>
      <c r="M31" s="19">
        <f t="shared" si="29"/>
        <v>0</v>
      </c>
      <c r="N31" s="19">
        <f t="shared" si="29"/>
        <v>0</v>
      </c>
      <c r="O31" s="19">
        <f t="shared" si="29"/>
        <v>0</v>
      </c>
      <c r="P31" s="19">
        <f t="shared" si="29"/>
        <v>0</v>
      </c>
      <c r="Q31" s="19">
        <f t="shared" si="29"/>
        <v>0</v>
      </c>
      <c r="R31" s="19">
        <f t="shared" si="29"/>
        <v>0</v>
      </c>
      <c r="S31" s="19">
        <f t="shared" si="29"/>
        <v>0</v>
      </c>
      <c r="T31" s="19">
        <f t="shared" si="29"/>
        <v>5423.5</v>
      </c>
      <c r="U31" s="19">
        <f t="shared" si="29"/>
        <v>5423.5</v>
      </c>
      <c r="V31" s="19">
        <f t="shared" si="29"/>
        <v>69.13</v>
      </c>
      <c r="W31" s="19">
        <f t="shared" si="29"/>
        <v>69.13</v>
      </c>
      <c r="X31" s="19">
        <f t="shared" si="26"/>
        <v>122.63</v>
      </c>
      <c r="Y31" s="19">
        <f t="shared" si="26"/>
        <v>53.47</v>
      </c>
      <c r="Z31" s="19">
        <f t="shared" si="26"/>
        <v>9804.67</v>
      </c>
      <c r="AA31" s="19">
        <f t="shared" si="26"/>
        <v>3335.11</v>
      </c>
      <c r="AB31" s="19">
        <f t="shared" si="26"/>
        <v>3840.29</v>
      </c>
      <c r="AC31" s="19">
        <f t="shared" si="26"/>
        <v>0</v>
      </c>
      <c r="AD31" s="19">
        <f t="shared" si="26"/>
        <v>2794.38</v>
      </c>
      <c r="AE31" s="19">
        <f t="shared" si="26"/>
        <v>0</v>
      </c>
      <c r="AF31" s="73"/>
    </row>
    <row r="32" spans="1:32" ht="30.75" customHeight="1" x14ac:dyDescent="0.25">
      <c r="A32" s="29" t="s">
        <v>26</v>
      </c>
      <c r="B32" s="19">
        <f t="shared" si="23"/>
        <v>9883.42</v>
      </c>
      <c r="C32" s="19">
        <f t="shared" si="23"/>
        <v>3335.03</v>
      </c>
      <c r="D32" s="30">
        <f t="shared" si="24"/>
        <v>3404.1600000000003</v>
      </c>
      <c r="E32" s="30">
        <f t="shared" si="25"/>
        <v>3404.1600000000003</v>
      </c>
      <c r="F32" s="21">
        <f t="shared" si="27"/>
        <v>34.443138104016633</v>
      </c>
      <c r="G32" s="21">
        <f t="shared" si="28"/>
        <v>102.07284492193473</v>
      </c>
      <c r="H32" s="19">
        <f t="shared" si="29"/>
        <v>0</v>
      </c>
      <c r="I32" s="19">
        <f t="shared" si="29"/>
        <v>0</v>
      </c>
      <c r="J32" s="19">
        <f t="shared" si="29"/>
        <v>0</v>
      </c>
      <c r="K32" s="19">
        <f t="shared" si="29"/>
        <v>0</v>
      </c>
      <c r="L32" s="19">
        <f t="shared" si="29"/>
        <v>0</v>
      </c>
      <c r="M32" s="19">
        <f t="shared" si="29"/>
        <v>0</v>
      </c>
      <c r="N32" s="19">
        <f t="shared" si="29"/>
        <v>0</v>
      </c>
      <c r="O32" s="19">
        <f t="shared" si="29"/>
        <v>0</v>
      </c>
      <c r="P32" s="19">
        <f t="shared" si="29"/>
        <v>0</v>
      </c>
      <c r="Q32" s="19">
        <f t="shared" si="29"/>
        <v>0</v>
      </c>
      <c r="R32" s="19">
        <f t="shared" si="29"/>
        <v>0</v>
      </c>
      <c r="S32" s="19">
        <f t="shared" si="29"/>
        <v>0</v>
      </c>
      <c r="T32" s="19">
        <f t="shared" si="29"/>
        <v>0</v>
      </c>
      <c r="U32" s="19">
        <f t="shared" si="29"/>
        <v>0</v>
      </c>
      <c r="V32" s="19">
        <f t="shared" si="29"/>
        <v>69.13</v>
      </c>
      <c r="W32" s="19">
        <f t="shared" si="29"/>
        <v>69.13</v>
      </c>
      <c r="X32" s="19">
        <f t="shared" si="26"/>
        <v>0</v>
      </c>
      <c r="Y32" s="19">
        <f t="shared" si="26"/>
        <v>0</v>
      </c>
      <c r="Z32" s="19">
        <f t="shared" si="26"/>
        <v>3265.9</v>
      </c>
      <c r="AA32" s="19">
        <f t="shared" si="26"/>
        <v>3335.03</v>
      </c>
      <c r="AB32" s="19">
        <f t="shared" si="26"/>
        <v>3840.29</v>
      </c>
      <c r="AC32" s="19">
        <f t="shared" si="26"/>
        <v>0</v>
      </c>
      <c r="AD32" s="19">
        <f t="shared" si="26"/>
        <v>2708.1</v>
      </c>
      <c r="AE32" s="19">
        <f t="shared" si="26"/>
        <v>0</v>
      </c>
      <c r="AF32" s="73"/>
    </row>
    <row r="33" spans="1:32" ht="34.5" customHeight="1" x14ac:dyDescent="0.25">
      <c r="A33" s="18" t="s">
        <v>32</v>
      </c>
      <c r="B33" s="19">
        <f t="shared" si="23"/>
        <v>0</v>
      </c>
      <c r="C33" s="19">
        <f t="shared" si="23"/>
        <v>0</v>
      </c>
      <c r="D33" s="19">
        <f t="shared" si="24"/>
        <v>0</v>
      </c>
      <c r="E33" s="19">
        <f t="shared" si="25"/>
        <v>0</v>
      </c>
      <c r="F33" s="21">
        <f t="shared" si="27"/>
        <v>0</v>
      </c>
      <c r="G33" s="21">
        <f t="shared" si="28"/>
        <v>0</v>
      </c>
      <c r="H33" s="19">
        <f t="shared" si="29"/>
        <v>0</v>
      </c>
      <c r="I33" s="19">
        <f t="shared" si="29"/>
        <v>0</v>
      </c>
      <c r="J33" s="19">
        <f t="shared" si="29"/>
        <v>0</v>
      </c>
      <c r="K33" s="19">
        <f t="shared" si="29"/>
        <v>0</v>
      </c>
      <c r="L33" s="19">
        <f t="shared" si="29"/>
        <v>0</v>
      </c>
      <c r="M33" s="19">
        <f t="shared" si="29"/>
        <v>0</v>
      </c>
      <c r="N33" s="19">
        <f t="shared" si="29"/>
        <v>0</v>
      </c>
      <c r="O33" s="19">
        <f t="shared" si="29"/>
        <v>0</v>
      </c>
      <c r="P33" s="19">
        <f t="shared" si="29"/>
        <v>0</v>
      </c>
      <c r="Q33" s="19">
        <f t="shared" si="29"/>
        <v>0</v>
      </c>
      <c r="R33" s="19">
        <f t="shared" si="29"/>
        <v>0</v>
      </c>
      <c r="S33" s="19">
        <f t="shared" si="29"/>
        <v>0</v>
      </c>
      <c r="T33" s="19">
        <f t="shared" si="29"/>
        <v>0</v>
      </c>
      <c r="U33" s="19">
        <f t="shared" si="29"/>
        <v>0</v>
      </c>
      <c r="V33" s="19">
        <f t="shared" si="29"/>
        <v>0</v>
      </c>
      <c r="W33" s="19">
        <f t="shared" si="29"/>
        <v>0</v>
      </c>
      <c r="X33" s="19">
        <f t="shared" si="26"/>
        <v>0</v>
      </c>
      <c r="Y33" s="19">
        <f t="shared" si="26"/>
        <v>0</v>
      </c>
      <c r="Z33" s="19">
        <f t="shared" si="26"/>
        <v>0</v>
      </c>
      <c r="AA33" s="19">
        <f t="shared" si="26"/>
        <v>0</v>
      </c>
      <c r="AB33" s="19">
        <f t="shared" si="26"/>
        <v>0</v>
      </c>
      <c r="AC33" s="19">
        <f t="shared" si="26"/>
        <v>0</v>
      </c>
      <c r="AD33" s="19">
        <f t="shared" si="26"/>
        <v>0</v>
      </c>
      <c r="AE33" s="19">
        <f t="shared" si="26"/>
        <v>0</v>
      </c>
      <c r="AF33" s="73"/>
    </row>
    <row r="34" spans="1:32" ht="326.25" customHeight="1" x14ac:dyDescent="0.25">
      <c r="A34" s="74" t="s">
        <v>38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6"/>
      <c r="AF34" s="78" t="s">
        <v>53</v>
      </c>
    </row>
    <row r="35" spans="1:32" ht="26.25" customHeight="1" x14ac:dyDescent="0.25">
      <c r="A35" s="16" t="s">
        <v>20</v>
      </c>
      <c r="B35" s="17">
        <f>B36+B37+B38+B40</f>
        <v>141587.99</v>
      </c>
      <c r="C35" s="17">
        <f t="shared" ref="C35:AE35" si="30">C36+C37+C38+C40</f>
        <v>108760.06</v>
      </c>
      <c r="D35" s="17">
        <f t="shared" si="30"/>
        <v>102221.34</v>
      </c>
      <c r="E35" s="17">
        <f t="shared" si="30"/>
        <v>102221.34</v>
      </c>
      <c r="F35" s="17">
        <f t="shared" si="8"/>
        <v>72.196335296517731</v>
      </c>
      <c r="G35" s="17">
        <f>IFERROR(E35/C35%,0)</f>
        <v>93.987940058142669</v>
      </c>
      <c r="H35" s="17">
        <f t="shared" si="30"/>
        <v>0</v>
      </c>
      <c r="I35" s="17">
        <f t="shared" si="30"/>
        <v>0</v>
      </c>
      <c r="J35" s="17">
        <f t="shared" si="30"/>
        <v>0</v>
      </c>
      <c r="K35" s="17">
        <f t="shared" si="30"/>
        <v>0</v>
      </c>
      <c r="L35" s="17">
        <f t="shared" si="30"/>
        <v>0</v>
      </c>
      <c r="M35" s="17">
        <f t="shared" si="30"/>
        <v>0</v>
      </c>
      <c r="N35" s="17">
        <f t="shared" si="30"/>
        <v>0</v>
      </c>
      <c r="O35" s="17">
        <f t="shared" si="30"/>
        <v>0</v>
      </c>
      <c r="P35" s="17">
        <f t="shared" si="30"/>
        <v>0</v>
      </c>
      <c r="Q35" s="17">
        <f t="shared" si="30"/>
        <v>0</v>
      </c>
      <c r="R35" s="17">
        <f t="shared" si="30"/>
        <v>6000</v>
      </c>
      <c r="S35" s="17">
        <f t="shared" si="30"/>
        <v>6000</v>
      </c>
      <c r="T35" s="17">
        <f t="shared" si="30"/>
        <v>30457.759999999998</v>
      </c>
      <c r="U35" s="17">
        <f t="shared" si="30"/>
        <v>30457.759999999998</v>
      </c>
      <c r="V35" s="17">
        <f t="shared" si="30"/>
        <v>14479.07</v>
      </c>
      <c r="W35" s="17">
        <f t="shared" si="30"/>
        <v>14479.07</v>
      </c>
      <c r="X35" s="17">
        <f t="shared" si="30"/>
        <v>26196.799999999999</v>
      </c>
      <c r="Y35" s="17">
        <f t="shared" si="30"/>
        <v>26127.64</v>
      </c>
      <c r="Z35" s="17">
        <f t="shared" si="30"/>
        <v>31626.43</v>
      </c>
      <c r="AA35" s="17">
        <f t="shared" si="30"/>
        <v>25156.870000000003</v>
      </c>
      <c r="AB35" s="17">
        <f t="shared" si="30"/>
        <v>19201.150000000001</v>
      </c>
      <c r="AC35" s="17">
        <f t="shared" si="30"/>
        <v>0</v>
      </c>
      <c r="AD35" s="17">
        <f t="shared" si="30"/>
        <v>13626.779999999999</v>
      </c>
      <c r="AE35" s="17">
        <f t="shared" si="30"/>
        <v>0</v>
      </c>
      <c r="AF35" s="79"/>
    </row>
    <row r="36" spans="1:32" ht="23.25" customHeight="1" x14ac:dyDescent="0.25">
      <c r="A36" s="18" t="s">
        <v>22</v>
      </c>
      <c r="B36" s="19">
        <f>H36+J36+L36+N36+P36+R36+T36+V36+X36+Z36+AB36+AD36</f>
        <v>85174.399999999994</v>
      </c>
      <c r="C36" s="19">
        <f>H36+J36+L36+N36+P36+R36+T36+V36+X36+Z36</f>
        <v>85174.399999999994</v>
      </c>
      <c r="D36" s="19">
        <f t="shared" ref="D36:D40" si="31">E36</f>
        <v>85174.399999999994</v>
      </c>
      <c r="E36" s="19">
        <f t="shared" ref="E36:E40" si="32">I36+K36+M36+O36+Q36+S36+U36+W36+Y36+AA36+AC36+AE36</f>
        <v>85174.399999999994</v>
      </c>
      <c r="F36" s="21">
        <f>IFERROR(E36/B36%,0)</f>
        <v>100</v>
      </c>
      <c r="G36" s="21">
        <f>IFERROR(E36/C36%,0)</f>
        <v>100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6000</v>
      </c>
      <c r="S36" s="19">
        <v>6000</v>
      </c>
      <c r="T36" s="19">
        <v>25034.26</v>
      </c>
      <c r="U36" s="19">
        <v>25034.26</v>
      </c>
      <c r="V36" s="19">
        <v>14409.94</v>
      </c>
      <c r="W36" s="19">
        <v>14409.94</v>
      </c>
      <c r="X36" s="19">
        <v>26074.17</v>
      </c>
      <c r="Y36" s="19">
        <v>26074.17</v>
      </c>
      <c r="Z36" s="19">
        <v>13656.03</v>
      </c>
      <c r="AA36" s="19">
        <v>13656.03</v>
      </c>
      <c r="AB36" s="19"/>
      <c r="AC36" s="19"/>
      <c r="AD36" s="19"/>
      <c r="AE36" s="19"/>
      <c r="AF36" s="79"/>
    </row>
    <row r="37" spans="1:32" ht="21.75" customHeight="1" x14ac:dyDescent="0.25">
      <c r="A37" s="18" t="s">
        <v>27</v>
      </c>
      <c r="B37" s="19">
        <f t="shared" ref="B37:B40" si="33">H37+J37+L37+N37+P37+R37+T37+V37+X37+Z37+AB37+AD37</f>
        <v>34358.99</v>
      </c>
      <c r="C37" s="19">
        <f t="shared" ref="C37:C40" si="34">H37+J37+L37+N37+P37+R37+T37+V37+X37+Z37</f>
        <v>8165.73</v>
      </c>
      <c r="D37" s="19">
        <f t="shared" si="31"/>
        <v>8165.73</v>
      </c>
      <c r="E37" s="19">
        <f t="shared" si="32"/>
        <v>8165.73</v>
      </c>
      <c r="F37" s="21">
        <f t="shared" ref="F37:F40" si="35">IFERROR(E37/B37%,0)</f>
        <v>23.765919778200697</v>
      </c>
      <c r="G37" s="21">
        <f t="shared" ref="G37:G40" si="36">IFERROR(E37/C37%,0)</f>
        <v>100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v>8165.73</v>
      </c>
      <c r="AA37" s="19">
        <v>8165.73</v>
      </c>
      <c r="AB37" s="19">
        <v>15360.86</v>
      </c>
      <c r="AC37" s="19"/>
      <c r="AD37" s="19">
        <v>10832.4</v>
      </c>
      <c r="AE37" s="19"/>
      <c r="AF37" s="79"/>
    </row>
    <row r="38" spans="1:32" ht="35.25" customHeight="1" x14ac:dyDescent="0.25">
      <c r="A38" s="18" t="s">
        <v>21</v>
      </c>
      <c r="B38" s="19">
        <f>H38+J38+L38+N38+P38+R38+T38+V38+X38+Z38+AB38+AD38</f>
        <v>22054.600000000002</v>
      </c>
      <c r="C38" s="19">
        <f t="shared" si="34"/>
        <v>15419.93</v>
      </c>
      <c r="D38" s="19">
        <f t="shared" si="31"/>
        <v>8881.2100000000009</v>
      </c>
      <c r="E38" s="19">
        <f t="shared" si="32"/>
        <v>8881.2100000000009</v>
      </c>
      <c r="F38" s="21">
        <f t="shared" si="35"/>
        <v>40.269195541973104</v>
      </c>
      <c r="G38" s="21">
        <f t="shared" si="36"/>
        <v>57.595657049026819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5423.5</v>
      </c>
      <c r="U38" s="19">
        <v>5423.5</v>
      </c>
      <c r="V38" s="19">
        <v>69.13</v>
      </c>
      <c r="W38" s="19">
        <v>69.13</v>
      </c>
      <c r="X38" s="19">
        <v>122.63</v>
      </c>
      <c r="Y38" s="19">
        <v>53.47</v>
      </c>
      <c r="Z38" s="19">
        <v>9804.67</v>
      </c>
      <c r="AA38" s="19">
        <v>3335.11</v>
      </c>
      <c r="AB38" s="19">
        <v>3840.29</v>
      </c>
      <c r="AC38" s="19"/>
      <c r="AD38" s="19">
        <v>2794.38</v>
      </c>
      <c r="AE38" s="19"/>
      <c r="AF38" s="79"/>
    </row>
    <row r="39" spans="1:32" ht="27.75" customHeight="1" x14ac:dyDescent="0.25">
      <c r="A39" s="29" t="s">
        <v>26</v>
      </c>
      <c r="B39" s="30">
        <f t="shared" si="33"/>
        <v>9883.42</v>
      </c>
      <c r="C39" s="19">
        <f t="shared" si="34"/>
        <v>3335.03</v>
      </c>
      <c r="D39" s="30">
        <f t="shared" si="31"/>
        <v>3404.1600000000003</v>
      </c>
      <c r="E39" s="30">
        <f t="shared" si="32"/>
        <v>3404.1600000000003</v>
      </c>
      <c r="F39" s="21">
        <f t="shared" si="35"/>
        <v>34.443138104016633</v>
      </c>
      <c r="G39" s="21">
        <f t="shared" si="36"/>
        <v>102.07284492193473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69.13</v>
      </c>
      <c r="W39" s="30">
        <v>69.13</v>
      </c>
      <c r="X39" s="30"/>
      <c r="Y39" s="30"/>
      <c r="Z39" s="30">
        <v>3265.9</v>
      </c>
      <c r="AA39" s="30">
        <v>3335.03</v>
      </c>
      <c r="AB39" s="30">
        <v>3840.29</v>
      </c>
      <c r="AC39" s="30"/>
      <c r="AD39" s="30">
        <v>2708.1</v>
      </c>
      <c r="AE39" s="30"/>
      <c r="AF39" s="79"/>
    </row>
    <row r="40" spans="1:32" ht="33.75" customHeight="1" x14ac:dyDescent="0.25">
      <c r="A40" s="18" t="s">
        <v>32</v>
      </c>
      <c r="B40" s="19">
        <f t="shared" si="33"/>
        <v>0</v>
      </c>
      <c r="C40" s="19">
        <f t="shared" si="34"/>
        <v>0</v>
      </c>
      <c r="D40" s="19">
        <f t="shared" si="31"/>
        <v>0</v>
      </c>
      <c r="E40" s="19">
        <f t="shared" si="32"/>
        <v>0</v>
      </c>
      <c r="F40" s="21">
        <f t="shared" si="35"/>
        <v>0</v>
      </c>
      <c r="G40" s="21">
        <f t="shared" si="36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80"/>
    </row>
    <row r="41" spans="1:32" ht="20.25" x14ac:dyDescent="0.25">
      <c r="A41" s="70" t="s">
        <v>40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2"/>
      <c r="AF41" s="32"/>
    </row>
    <row r="42" spans="1:32" ht="24" customHeight="1" x14ac:dyDescent="0.25">
      <c r="A42" s="16" t="s">
        <v>20</v>
      </c>
      <c r="B42" s="27">
        <f>B43+B44+B45+B47</f>
        <v>53069.599999999999</v>
      </c>
      <c r="C42" s="27">
        <f t="shared" ref="C42:E42" si="37">C43+C44+C45+C47</f>
        <v>28069.599999999999</v>
      </c>
      <c r="D42" s="27">
        <f t="shared" si="37"/>
        <v>27330.500000000004</v>
      </c>
      <c r="E42" s="27">
        <f t="shared" si="37"/>
        <v>27330.500000000004</v>
      </c>
      <c r="F42" s="17">
        <f>IFERROR(E42/B42%,0)</f>
        <v>51.499351794624424</v>
      </c>
      <c r="G42" s="17">
        <f>IFERROR(E42/C42%,0)</f>
        <v>97.366902271496585</v>
      </c>
      <c r="H42" s="27">
        <f t="shared" ref="H42:AE42" si="38">H43+H44+H45+H47</f>
        <v>0</v>
      </c>
      <c r="I42" s="27">
        <f t="shared" si="38"/>
        <v>0</v>
      </c>
      <c r="J42" s="27">
        <f t="shared" si="38"/>
        <v>0</v>
      </c>
      <c r="K42" s="27">
        <f t="shared" si="38"/>
        <v>0</v>
      </c>
      <c r="L42" s="27">
        <f t="shared" si="38"/>
        <v>490</v>
      </c>
      <c r="M42" s="27">
        <f t="shared" si="38"/>
        <v>0</v>
      </c>
      <c r="N42" s="27">
        <f t="shared" si="38"/>
        <v>0</v>
      </c>
      <c r="O42" s="27">
        <f t="shared" si="38"/>
        <v>490</v>
      </c>
      <c r="P42" s="27">
        <f t="shared" si="38"/>
        <v>0</v>
      </c>
      <c r="Q42" s="27">
        <f t="shared" si="38"/>
        <v>0</v>
      </c>
      <c r="R42" s="27">
        <f t="shared" si="38"/>
        <v>0</v>
      </c>
      <c r="S42" s="27">
        <f t="shared" si="38"/>
        <v>0</v>
      </c>
      <c r="T42" s="27">
        <f t="shared" si="38"/>
        <v>756.09</v>
      </c>
      <c r="U42" s="27">
        <f t="shared" si="38"/>
        <v>756.06</v>
      </c>
      <c r="V42" s="27">
        <f t="shared" si="38"/>
        <v>4740.18</v>
      </c>
      <c r="W42" s="27">
        <f t="shared" si="38"/>
        <v>4740.18</v>
      </c>
      <c r="X42" s="27">
        <f t="shared" si="38"/>
        <v>22083.33</v>
      </c>
      <c r="Y42" s="27">
        <f t="shared" si="38"/>
        <v>9774.75</v>
      </c>
      <c r="Z42" s="27">
        <f t="shared" si="38"/>
        <v>0</v>
      </c>
      <c r="AA42" s="27">
        <f t="shared" si="38"/>
        <v>11569.51</v>
      </c>
      <c r="AB42" s="27">
        <f t="shared" si="38"/>
        <v>0</v>
      </c>
      <c r="AC42" s="27">
        <f t="shared" si="38"/>
        <v>0</v>
      </c>
      <c r="AD42" s="27">
        <f t="shared" si="38"/>
        <v>5000</v>
      </c>
      <c r="AE42" s="27">
        <f t="shared" si="38"/>
        <v>0</v>
      </c>
      <c r="AF42" s="81"/>
    </row>
    <row r="43" spans="1:32" ht="22.5" customHeight="1" x14ac:dyDescent="0.25">
      <c r="A43" s="18" t="s">
        <v>22</v>
      </c>
      <c r="B43" s="19"/>
      <c r="C43" s="19"/>
      <c r="D43" s="19"/>
      <c r="E43" s="19"/>
      <c r="F43" s="21"/>
      <c r="G43" s="21"/>
      <c r="H43" s="19">
        <f>H50+H57+H64+H71</f>
        <v>0</v>
      </c>
      <c r="I43" s="19">
        <f t="shared" ref="I43:AE47" si="39">I50+I57+I64+I71</f>
        <v>0</v>
      </c>
      <c r="J43" s="19">
        <f t="shared" si="39"/>
        <v>0</v>
      </c>
      <c r="K43" s="19">
        <f t="shared" si="39"/>
        <v>0</v>
      </c>
      <c r="L43" s="19">
        <f t="shared" si="39"/>
        <v>0</v>
      </c>
      <c r="M43" s="19">
        <f t="shared" si="39"/>
        <v>0</v>
      </c>
      <c r="N43" s="19">
        <f t="shared" si="39"/>
        <v>0</v>
      </c>
      <c r="O43" s="19">
        <f t="shared" si="39"/>
        <v>0</v>
      </c>
      <c r="P43" s="19">
        <f t="shared" si="39"/>
        <v>0</v>
      </c>
      <c r="Q43" s="19">
        <f t="shared" si="39"/>
        <v>0</v>
      </c>
      <c r="R43" s="19">
        <f t="shared" si="39"/>
        <v>0</v>
      </c>
      <c r="S43" s="19">
        <f t="shared" si="39"/>
        <v>0</v>
      </c>
      <c r="T43" s="19">
        <f t="shared" si="39"/>
        <v>0</v>
      </c>
      <c r="U43" s="19">
        <f t="shared" si="39"/>
        <v>0</v>
      </c>
      <c r="V43" s="19">
        <f t="shared" si="39"/>
        <v>0</v>
      </c>
      <c r="W43" s="19">
        <f t="shared" si="39"/>
        <v>0</v>
      </c>
      <c r="X43" s="19">
        <f t="shared" si="39"/>
        <v>0</v>
      </c>
      <c r="Y43" s="19">
        <f t="shared" si="39"/>
        <v>0</v>
      </c>
      <c r="Z43" s="19">
        <f t="shared" si="39"/>
        <v>0</v>
      </c>
      <c r="AA43" s="19">
        <f t="shared" si="39"/>
        <v>0</v>
      </c>
      <c r="AB43" s="19">
        <f t="shared" si="39"/>
        <v>0</v>
      </c>
      <c r="AC43" s="19">
        <f t="shared" si="39"/>
        <v>0</v>
      </c>
      <c r="AD43" s="19">
        <f t="shared" si="39"/>
        <v>0</v>
      </c>
      <c r="AE43" s="19">
        <f t="shared" si="39"/>
        <v>0</v>
      </c>
      <c r="AF43" s="81"/>
    </row>
    <row r="44" spans="1:32" ht="21" customHeight="1" x14ac:dyDescent="0.25">
      <c r="A44" s="18" t="s">
        <v>27</v>
      </c>
      <c r="B44" s="19"/>
      <c r="C44" s="19"/>
      <c r="D44" s="19"/>
      <c r="E44" s="19"/>
      <c r="F44" s="21"/>
      <c r="G44" s="21"/>
      <c r="H44" s="19">
        <f t="shared" ref="H44:W47" si="40">H51+H58+H65+H72</f>
        <v>0</v>
      </c>
      <c r="I44" s="19">
        <f t="shared" si="40"/>
        <v>0</v>
      </c>
      <c r="J44" s="19">
        <f t="shared" si="40"/>
        <v>0</v>
      </c>
      <c r="K44" s="19">
        <f t="shared" si="40"/>
        <v>0</v>
      </c>
      <c r="L44" s="19">
        <f t="shared" si="40"/>
        <v>0</v>
      </c>
      <c r="M44" s="19">
        <f t="shared" si="40"/>
        <v>0</v>
      </c>
      <c r="N44" s="19">
        <f t="shared" si="40"/>
        <v>0</v>
      </c>
      <c r="O44" s="19">
        <f t="shared" si="40"/>
        <v>0</v>
      </c>
      <c r="P44" s="19">
        <f t="shared" si="40"/>
        <v>0</v>
      </c>
      <c r="Q44" s="19">
        <f t="shared" si="40"/>
        <v>0</v>
      </c>
      <c r="R44" s="19">
        <f t="shared" si="40"/>
        <v>0</v>
      </c>
      <c r="S44" s="19">
        <f t="shared" si="40"/>
        <v>0</v>
      </c>
      <c r="T44" s="19">
        <f t="shared" si="40"/>
        <v>0</v>
      </c>
      <c r="U44" s="19">
        <f t="shared" si="40"/>
        <v>0</v>
      </c>
      <c r="V44" s="19">
        <f t="shared" si="40"/>
        <v>0</v>
      </c>
      <c r="W44" s="19">
        <f t="shared" si="40"/>
        <v>0</v>
      </c>
      <c r="X44" s="19">
        <f t="shared" si="39"/>
        <v>0</v>
      </c>
      <c r="Y44" s="19">
        <f t="shared" si="39"/>
        <v>0</v>
      </c>
      <c r="Z44" s="19">
        <f t="shared" si="39"/>
        <v>0</v>
      </c>
      <c r="AA44" s="19">
        <f t="shared" si="39"/>
        <v>0</v>
      </c>
      <c r="AB44" s="19">
        <f t="shared" si="39"/>
        <v>0</v>
      </c>
      <c r="AC44" s="19">
        <f t="shared" si="39"/>
        <v>0</v>
      </c>
      <c r="AD44" s="19">
        <f t="shared" si="39"/>
        <v>0</v>
      </c>
      <c r="AE44" s="19">
        <f t="shared" si="39"/>
        <v>0</v>
      </c>
      <c r="AF44" s="81"/>
    </row>
    <row r="45" spans="1:32" ht="33.75" customHeight="1" x14ac:dyDescent="0.25">
      <c r="A45" s="18" t="s">
        <v>21</v>
      </c>
      <c r="B45" s="19">
        <f>B52+B59+B66+B73+B80</f>
        <v>28069.599999999999</v>
      </c>
      <c r="C45" s="19">
        <f>C52+C59+C66</f>
        <v>28069.599999999999</v>
      </c>
      <c r="D45" s="19">
        <f t="shared" ref="D45" si="41">D52+D59+D66</f>
        <v>27330.500000000004</v>
      </c>
      <c r="E45" s="19">
        <f>E52+E59+E66</f>
        <v>27330.500000000004</v>
      </c>
      <c r="F45" s="21">
        <f t="shared" ref="F45:F47" si="42">IFERROR(E45/B45%,0)</f>
        <v>97.366902271496585</v>
      </c>
      <c r="G45" s="21">
        <f>IFERROR(E45/C45%,0)</f>
        <v>97.366902271496585</v>
      </c>
      <c r="H45" s="19">
        <f t="shared" si="40"/>
        <v>0</v>
      </c>
      <c r="I45" s="19">
        <f t="shared" si="40"/>
        <v>0</v>
      </c>
      <c r="J45" s="19">
        <f t="shared" si="40"/>
        <v>0</v>
      </c>
      <c r="K45" s="19">
        <f t="shared" si="40"/>
        <v>0</v>
      </c>
      <c r="L45" s="19">
        <f t="shared" si="40"/>
        <v>490</v>
      </c>
      <c r="M45" s="19">
        <f t="shared" si="40"/>
        <v>0</v>
      </c>
      <c r="N45" s="19">
        <f t="shared" si="40"/>
        <v>0</v>
      </c>
      <c r="O45" s="19">
        <f t="shared" si="40"/>
        <v>490</v>
      </c>
      <c r="P45" s="19">
        <f t="shared" si="40"/>
        <v>0</v>
      </c>
      <c r="Q45" s="19">
        <f t="shared" si="40"/>
        <v>0</v>
      </c>
      <c r="R45" s="19">
        <f t="shared" si="40"/>
        <v>0</v>
      </c>
      <c r="S45" s="19">
        <f t="shared" si="40"/>
        <v>0</v>
      </c>
      <c r="T45" s="19">
        <f t="shared" si="40"/>
        <v>756.09</v>
      </c>
      <c r="U45" s="19">
        <f t="shared" si="40"/>
        <v>756.06</v>
      </c>
      <c r="V45" s="19">
        <f t="shared" si="40"/>
        <v>4740.18</v>
      </c>
      <c r="W45" s="19">
        <f t="shared" si="40"/>
        <v>4740.18</v>
      </c>
      <c r="X45" s="19">
        <f t="shared" si="39"/>
        <v>22083.33</v>
      </c>
      <c r="Y45" s="19">
        <f t="shared" si="39"/>
        <v>9774.75</v>
      </c>
      <c r="Z45" s="19">
        <f t="shared" si="39"/>
        <v>0</v>
      </c>
      <c r="AA45" s="19">
        <f t="shared" si="39"/>
        <v>11569.51</v>
      </c>
      <c r="AB45" s="19">
        <f t="shared" si="39"/>
        <v>0</v>
      </c>
      <c r="AC45" s="19">
        <f t="shared" si="39"/>
        <v>0</v>
      </c>
      <c r="AD45" s="19">
        <f t="shared" si="39"/>
        <v>0</v>
      </c>
      <c r="AE45" s="19">
        <f t="shared" si="39"/>
        <v>0</v>
      </c>
      <c r="AF45" s="81"/>
    </row>
    <row r="46" spans="1:32" ht="32.25" customHeight="1" x14ac:dyDescent="0.25">
      <c r="A46" s="31" t="s">
        <v>26</v>
      </c>
      <c r="B46" s="19"/>
      <c r="C46" s="30"/>
      <c r="D46" s="30"/>
      <c r="E46" s="30"/>
      <c r="F46" s="21"/>
      <c r="G46" s="21"/>
      <c r="H46" s="19">
        <f t="shared" si="40"/>
        <v>0</v>
      </c>
      <c r="I46" s="19">
        <f t="shared" si="40"/>
        <v>0</v>
      </c>
      <c r="J46" s="19">
        <f t="shared" si="40"/>
        <v>0</v>
      </c>
      <c r="K46" s="19">
        <f t="shared" si="40"/>
        <v>0</v>
      </c>
      <c r="L46" s="19">
        <f t="shared" si="40"/>
        <v>0</v>
      </c>
      <c r="M46" s="19">
        <f t="shared" si="40"/>
        <v>0</v>
      </c>
      <c r="N46" s="19">
        <f t="shared" si="40"/>
        <v>0</v>
      </c>
      <c r="O46" s="19">
        <f t="shared" si="40"/>
        <v>0</v>
      </c>
      <c r="P46" s="19">
        <f t="shared" si="40"/>
        <v>0</v>
      </c>
      <c r="Q46" s="19">
        <f t="shared" si="40"/>
        <v>0</v>
      </c>
      <c r="R46" s="19">
        <f t="shared" si="40"/>
        <v>0</v>
      </c>
      <c r="S46" s="19">
        <f t="shared" si="40"/>
        <v>0</v>
      </c>
      <c r="T46" s="19">
        <f t="shared" si="40"/>
        <v>0</v>
      </c>
      <c r="U46" s="19">
        <f t="shared" si="40"/>
        <v>0</v>
      </c>
      <c r="V46" s="19">
        <f t="shared" si="40"/>
        <v>0</v>
      </c>
      <c r="W46" s="19">
        <f t="shared" si="40"/>
        <v>0</v>
      </c>
      <c r="X46" s="19">
        <f t="shared" si="39"/>
        <v>0</v>
      </c>
      <c r="Y46" s="19">
        <f t="shared" si="39"/>
        <v>0</v>
      </c>
      <c r="Z46" s="19">
        <f t="shared" si="39"/>
        <v>0</v>
      </c>
      <c r="AA46" s="19">
        <f t="shared" si="39"/>
        <v>0</v>
      </c>
      <c r="AB46" s="19">
        <f t="shared" si="39"/>
        <v>0</v>
      </c>
      <c r="AC46" s="19">
        <f t="shared" si="39"/>
        <v>0</v>
      </c>
      <c r="AD46" s="19">
        <f t="shared" si="39"/>
        <v>0</v>
      </c>
      <c r="AE46" s="19">
        <f t="shared" si="39"/>
        <v>0</v>
      </c>
      <c r="AF46" s="81"/>
    </row>
    <row r="47" spans="1:32" ht="32.25" customHeight="1" x14ac:dyDescent="0.25">
      <c r="A47" s="18" t="s">
        <v>32</v>
      </c>
      <c r="B47" s="19">
        <f t="shared" ref="B47" si="43">B54+B61+B68+B75+B82</f>
        <v>25000</v>
      </c>
      <c r="C47" s="19">
        <f>C54+C61+C68</f>
        <v>0</v>
      </c>
      <c r="D47" s="19">
        <f>D54+D61+D68</f>
        <v>0</v>
      </c>
      <c r="E47" s="19">
        <f>E54+E61+E68</f>
        <v>0</v>
      </c>
      <c r="F47" s="21">
        <f t="shared" si="42"/>
        <v>0</v>
      </c>
      <c r="G47" s="21">
        <f t="shared" ref="G47" si="44">IFERROR(E47/C47%,0)</f>
        <v>0</v>
      </c>
      <c r="H47" s="19">
        <f t="shared" si="40"/>
        <v>0</v>
      </c>
      <c r="I47" s="19">
        <f t="shared" si="40"/>
        <v>0</v>
      </c>
      <c r="J47" s="19">
        <f t="shared" si="40"/>
        <v>0</v>
      </c>
      <c r="K47" s="19">
        <f t="shared" si="40"/>
        <v>0</v>
      </c>
      <c r="L47" s="19">
        <f t="shared" si="40"/>
        <v>0</v>
      </c>
      <c r="M47" s="19">
        <f t="shared" si="40"/>
        <v>0</v>
      </c>
      <c r="N47" s="19">
        <f t="shared" si="40"/>
        <v>0</v>
      </c>
      <c r="O47" s="19">
        <f t="shared" si="40"/>
        <v>0</v>
      </c>
      <c r="P47" s="19">
        <f t="shared" si="40"/>
        <v>0</v>
      </c>
      <c r="Q47" s="19">
        <f t="shared" si="40"/>
        <v>0</v>
      </c>
      <c r="R47" s="19">
        <f t="shared" si="40"/>
        <v>0</v>
      </c>
      <c r="S47" s="19">
        <f t="shared" si="40"/>
        <v>0</v>
      </c>
      <c r="T47" s="19">
        <f t="shared" si="40"/>
        <v>0</v>
      </c>
      <c r="U47" s="19">
        <f t="shared" si="40"/>
        <v>0</v>
      </c>
      <c r="V47" s="19">
        <f t="shared" si="40"/>
        <v>0</v>
      </c>
      <c r="W47" s="19">
        <f t="shared" si="40"/>
        <v>0</v>
      </c>
      <c r="X47" s="19">
        <f t="shared" si="39"/>
        <v>0</v>
      </c>
      <c r="Y47" s="19">
        <f t="shared" si="39"/>
        <v>0</v>
      </c>
      <c r="Z47" s="19">
        <f t="shared" si="39"/>
        <v>0</v>
      </c>
      <c r="AA47" s="19">
        <f t="shared" si="39"/>
        <v>0</v>
      </c>
      <c r="AB47" s="19">
        <f t="shared" si="39"/>
        <v>0</v>
      </c>
      <c r="AC47" s="19">
        <f t="shared" si="39"/>
        <v>0</v>
      </c>
      <c r="AD47" s="19">
        <f t="shared" si="39"/>
        <v>5000</v>
      </c>
      <c r="AE47" s="19">
        <f t="shared" si="39"/>
        <v>0</v>
      </c>
      <c r="AF47" s="81"/>
    </row>
    <row r="48" spans="1:32" ht="18.75" x14ac:dyDescent="0.25">
      <c r="A48" s="74" t="s">
        <v>39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6"/>
      <c r="AF48" s="78" t="s">
        <v>54</v>
      </c>
    </row>
    <row r="49" spans="1:32" ht="21.75" customHeight="1" x14ac:dyDescent="0.25">
      <c r="A49" s="16" t="s">
        <v>20</v>
      </c>
      <c r="B49" s="27">
        <f>B50+B51+B52+B54</f>
        <v>21109.600000000002</v>
      </c>
      <c r="C49" s="27">
        <f t="shared" ref="C49:E49" si="45">C50+C51+C52+C54</f>
        <v>21109.600000000002</v>
      </c>
      <c r="D49" s="27">
        <f t="shared" si="45"/>
        <v>20746.440000000002</v>
      </c>
      <c r="E49" s="27">
        <f t="shared" si="45"/>
        <v>20746.440000000002</v>
      </c>
      <c r="F49" s="17">
        <f t="shared" si="8"/>
        <v>98.279645279872668</v>
      </c>
      <c r="G49" s="17">
        <f>IFERROR(E49/C49%,0)</f>
        <v>98.279645279872668</v>
      </c>
      <c r="H49" s="27">
        <f t="shared" ref="H49:AE49" si="46">H50+H51+H52+H54</f>
        <v>0</v>
      </c>
      <c r="I49" s="27">
        <f t="shared" si="46"/>
        <v>0</v>
      </c>
      <c r="J49" s="27">
        <f t="shared" si="46"/>
        <v>0</v>
      </c>
      <c r="K49" s="27">
        <f t="shared" si="46"/>
        <v>0</v>
      </c>
      <c r="L49" s="27">
        <f t="shared" si="46"/>
        <v>490</v>
      </c>
      <c r="M49" s="27">
        <f t="shared" si="46"/>
        <v>0</v>
      </c>
      <c r="N49" s="27">
        <f t="shared" si="46"/>
        <v>0</v>
      </c>
      <c r="O49" s="27">
        <f t="shared" si="46"/>
        <v>490</v>
      </c>
      <c r="P49" s="27">
        <f t="shared" si="46"/>
        <v>0</v>
      </c>
      <c r="Q49" s="27">
        <f t="shared" si="46"/>
        <v>0</v>
      </c>
      <c r="R49" s="27">
        <f t="shared" si="46"/>
        <v>0</v>
      </c>
      <c r="S49" s="27">
        <f t="shared" si="46"/>
        <v>0</v>
      </c>
      <c r="T49" s="27">
        <f t="shared" si="46"/>
        <v>0</v>
      </c>
      <c r="U49" s="27">
        <f t="shared" si="46"/>
        <v>0</v>
      </c>
      <c r="V49" s="27">
        <f t="shared" si="46"/>
        <v>1119.79</v>
      </c>
      <c r="W49" s="27">
        <f t="shared" si="46"/>
        <v>1119.79</v>
      </c>
      <c r="X49" s="27">
        <f t="shared" si="46"/>
        <v>19499.810000000001</v>
      </c>
      <c r="Y49" s="27">
        <f t="shared" si="46"/>
        <v>7567.14</v>
      </c>
      <c r="Z49" s="27">
        <f>Z50+Z51+Z52+Z54</f>
        <v>0</v>
      </c>
      <c r="AA49" s="27">
        <f t="shared" si="46"/>
        <v>11569.51</v>
      </c>
      <c r="AB49" s="27">
        <f>AB50+AB51+AB52+AB54</f>
        <v>0</v>
      </c>
      <c r="AC49" s="27">
        <f t="shared" si="46"/>
        <v>0</v>
      </c>
      <c r="AD49" s="27">
        <f t="shared" si="46"/>
        <v>0</v>
      </c>
      <c r="AE49" s="27">
        <f t="shared" si="46"/>
        <v>0</v>
      </c>
      <c r="AF49" s="79"/>
    </row>
    <row r="50" spans="1:32" ht="23.25" customHeight="1" x14ac:dyDescent="0.25">
      <c r="A50" s="18" t="s">
        <v>22</v>
      </c>
      <c r="B50" s="19"/>
      <c r="C50" s="19"/>
      <c r="D50" s="19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79"/>
    </row>
    <row r="51" spans="1:32" ht="21.75" customHeight="1" x14ac:dyDescent="0.25">
      <c r="A51" s="18" t="s">
        <v>27</v>
      </c>
      <c r="B51" s="19"/>
      <c r="C51" s="19"/>
      <c r="D51" s="19"/>
      <c r="E51" s="19"/>
      <c r="F51" s="21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79"/>
    </row>
    <row r="52" spans="1:32" ht="34.5" customHeight="1" x14ac:dyDescent="0.25">
      <c r="A52" s="18" t="s">
        <v>21</v>
      </c>
      <c r="B52" s="19">
        <f t="shared" ref="B52" si="47">H52+J52+L52+N52+P52+R52+T52+V52+X52+Z52+AB52+AD52</f>
        <v>21109.600000000002</v>
      </c>
      <c r="C52" s="19">
        <f>H52+J52+L52+N52+P52+R52+T52+V52+X52+Z52</f>
        <v>21109.600000000002</v>
      </c>
      <c r="D52" s="19">
        <f t="shared" ref="D52" si="48">E52</f>
        <v>20746.440000000002</v>
      </c>
      <c r="E52" s="19">
        <f t="shared" ref="E52" si="49">I52+K52+M52+O52+Q52+S52+U52+W52+Y52+AA52+AC52+AE52</f>
        <v>20746.440000000002</v>
      </c>
      <c r="F52" s="21">
        <f t="shared" ref="F52" si="50">IFERROR(E52/B52%,0)</f>
        <v>98.279645279872668</v>
      </c>
      <c r="G52" s="21">
        <f t="shared" ref="G52" si="51">IFERROR(E52/C52%,0)</f>
        <v>98.279645279872668</v>
      </c>
      <c r="H52" s="19"/>
      <c r="I52" s="19"/>
      <c r="J52" s="19"/>
      <c r="K52" s="19"/>
      <c r="L52" s="19">
        <v>490</v>
      </c>
      <c r="M52" s="19"/>
      <c r="N52" s="19"/>
      <c r="O52" s="19">
        <v>490</v>
      </c>
      <c r="P52" s="19"/>
      <c r="Q52" s="19"/>
      <c r="R52" s="19"/>
      <c r="S52" s="19"/>
      <c r="T52" s="19"/>
      <c r="U52" s="19"/>
      <c r="V52" s="19">
        <v>1119.79</v>
      </c>
      <c r="W52" s="19">
        <v>1119.79</v>
      </c>
      <c r="X52" s="19">
        <v>19499.810000000001</v>
      </c>
      <c r="Y52" s="19">
        <v>7567.14</v>
      </c>
      <c r="Z52" s="19"/>
      <c r="AA52" s="19">
        <v>11569.51</v>
      </c>
      <c r="AB52" s="19"/>
      <c r="AC52" s="19"/>
      <c r="AD52" s="19"/>
      <c r="AE52" s="19"/>
      <c r="AF52" s="79"/>
    </row>
    <row r="53" spans="1:32" ht="27" customHeight="1" x14ac:dyDescent="0.25">
      <c r="A53" s="31" t="s">
        <v>26</v>
      </c>
      <c r="B53" s="30"/>
      <c r="C53" s="19"/>
      <c r="D53" s="30"/>
      <c r="E53" s="30"/>
      <c r="F53" s="21"/>
      <c r="G53" s="2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79"/>
    </row>
    <row r="54" spans="1:32" ht="33" customHeight="1" x14ac:dyDescent="0.25">
      <c r="A54" s="18" t="s">
        <v>32</v>
      </c>
      <c r="B54" s="19"/>
      <c r="C54" s="19"/>
      <c r="D54" s="19"/>
      <c r="E54" s="19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80"/>
    </row>
    <row r="55" spans="1:32" ht="18.75" x14ac:dyDescent="0.25">
      <c r="A55" s="74" t="s">
        <v>46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6"/>
      <c r="AF55" s="78" t="s">
        <v>47</v>
      </c>
    </row>
    <row r="56" spans="1:32" ht="23.25" customHeight="1" x14ac:dyDescent="0.25">
      <c r="A56" s="16" t="s">
        <v>20</v>
      </c>
      <c r="B56" s="27">
        <f>B57+B58+B59+B61</f>
        <v>756.1</v>
      </c>
      <c r="C56" s="27">
        <f t="shared" ref="C56:AE56" si="52">C57+C58+C59+C61</f>
        <v>756.1</v>
      </c>
      <c r="D56" s="27">
        <f t="shared" si="52"/>
        <v>756.06</v>
      </c>
      <c r="E56" s="27">
        <f t="shared" si="52"/>
        <v>756.06</v>
      </c>
      <c r="F56" s="17">
        <f t="shared" si="8"/>
        <v>99.994709694484854</v>
      </c>
      <c r="G56" s="17">
        <f>IFERROR(E56/C56%,0)</f>
        <v>99.994709694484854</v>
      </c>
      <c r="H56" s="27">
        <f t="shared" si="52"/>
        <v>0</v>
      </c>
      <c r="I56" s="27">
        <f t="shared" si="52"/>
        <v>0</v>
      </c>
      <c r="J56" s="27">
        <f t="shared" si="52"/>
        <v>0</v>
      </c>
      <c r="K56" s="27">
        <f t="shared" si="52"/>
        <v>0</v>
      </c>
      <c r="L56" s="27">
        <f t="shared" si="52"/>
        <v>0</v>
      </c>
      <c r="M56" s="27">
        <f t="shared" si="52"/>
        <v>0</v>
      </c>
      <c r="N56" s="27">
        <f t="shared" si="52"/>
        <v>0</v>
      </c>
      <c r="O56" s="27">
        <f t="shared" si="52"/>
        <v>0</v>
      </c>
      <c r="P56" s="27">
        <f t="shared" si="52"/>
        <v>0</v>
      </c>
      <c r="Q56" s="27">
        <f t="shared" si="52"/>
        <v>0</v>
      </c>
      <c r="R56" s="27">
        <f t="shared" si="52"/>
        <v>0</v>
      </c>
      <c r="S56" s="27">
        <f t="shared" si="52"/>
        <v>0</v>
      </c>
      <c r="T56" s="27">
        <f t="shared" si="52"/>
        <v>756.09</v>
      </c>
      <c r="U56" s="27">
        <f t="shared" si="52"/>
        <v>756.06</v>
      </c>
      <c r="V56" s="27">
        <f t="shared" si="52"/>
        <v>0</v>
      </c>
      <c r="W56" s="27">
        <f t="shared" si="52"/>
        <v>0</v>
      </c>
      <c r="X56" s="27">
        <f t="shared" si="52"/>
        <v>0.01</v>
      </c>
      <c r="Y56" s="27">
        <f t="shared" si="52"/>
        <v>0</v>
      </c>
      <c r="Z56" s="27">
        <f t="shared" si="52"/>
        <v>0</v>
      </c>
      <c r="AA56" s="27">
        <f t="shared" si="52"/>
        <v>0</v>
      </c>
      <c r="AB56" s="27">
        <f t="shared" si="52"/>
        <v>0</v>
      </c>
      <c r="AC56" s="27">
        <f t="shared" si="52"/>
        <v>0</v>
      </c>
      <c r="AD56" s="27">
        <f t="shared" si="52"/>
        <v>0</v>
      </c>
      <c r="AE56" s="27">
        <f t="shared" si="52"/>
        <v>0</v>
      </c>
      <c r="AF56" s="79"/>
    </row>
    <row r="57" spans="1:32" ht="22.5" customHeight="1" x14ac:dyDescent="0.25">
      <c r="A57" s="18" t="s">
        <v>22</v>
      </c>
      <c r="B57" s="19"/>
      <c r="C57" s="19"/>
      <c r="D57" s="19"/>
      <c r="E57" s="19"/>
      <c r="F57" s="21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79"/>
    </row>
    <row r="58" spans="1:32" ht="25.5" customHeight="1" x14ac:dyDescent="0.25">
      <c r="A58" s="18" t="s">
        <v>27</v>
      </c>
      <c r="B58" s="19"/>
      <c r="C58" s="19"/>
      <c r="D58" s="19"/>
      <c r="E58" s="19"/>
      <c r="F58" s="21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79"/>
    </row>
    <row r="59" spans="1:32" ht="34.5" customHeight="1" x14ac:dyDescent="0.25">
      <c r="A59" s="18" t="s">
        <v>21</v>
      </c>
      <c r="B59" s="19">
        <f t="shared" ref="B59" si="53">H59+J59+L59+N59+P59+R59+T59+V59+X59+Z59+AB59+AD59</f>
        <v>756.1</v>
      </c>
      <c r="C59" s="19">
        <f>H59+J59+L59+N59+P59+R59+T59+V59+X59+Z59</f>
        <v>756.1</v>
      </c>
      <c r="D59" s="19">
        <f t="shared" ref="D59" si="54">E59</f>
        <v>756.06</v>
      </c>
      <c r="E59" s="19">
        <f t="shared" ref="E59" si="55">I59+K59+M59+O59+Q59+S59+U59+W59+Y59+AA59+AC59+AE59</f>
        <v>756.06</v>
      </c>
      <c r="F59" s="21">
        <f t="shared" ref="F59" si="56">IFERROR(E59/B59%,0)</f>
        <v>99.994709694484854</v>
      </c>
      <c r="G59" s="21">
        <f t="shared" ref="G59" si="57">IFERROR(E59/C59%,0)</f>
        <v>99.994709694484854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>
        <v>756.09</v>
      </c>
      <c r="U59" s="19">
        <v>756.06</v>
      </c>
      <c r="V59" s="19"/>
      <c r="W59" s="19"/>
      <c r="X59" s="19">
        <v>0.01</v>
      </c>
      <c r="Y59" s="19"/>
      <c r="Z59" s="19"/>
      <c r="AA59" s="19"/>
      <c r="AB59" s="19"/>
      <c r="AC59" s="19"/>
      <c r="AD59" s="19"/>
      <c r="AE59" s="19"/>
      <c r="AF59" s="79"/>
    </row>
    <row r="60" spans="1:32" ht="29.25" customHeight="1" x14ac:dyDescent="0.25">
      <c r="A60" s="31" t="s">
        <v>26</v>
      </c>
      <c r="B60" s="30"/>
      <c r="C60" s="19"/>
      <c r="D60" s="30"/>
      <c r="E60" s="30"/>
      <c r="F60" s="21"/>
      <c r="G60" s="2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79"/>
    </row>
    <row r="61" spans="1:32" ht="38.25" customHeight="1" x14ac:dyDescent="0.25">
      <c r="A61" s="18" t="s">
        <v>32</v>
      </c>
      <c r="B61" s="19"/>
      <c r="C61" s="19"/>
      <c r="D61" s="19"/>
      <c r="E61" s="19"/>
      <c r="F61" s="21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80"/>
    </row>
    <row r="62" spans="1:32" ht="18.75" x14ac:dyDescent="0.25">
      <c r="A62" s="74" t="s">
        <v>41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6"/>
      <c r="AF62" s="78" t="s">
        <v>48</v>
      </c>
    </row>
    <row r="63" spans="1:32" ht="25.5" customHeight="1" x14ac:dyDescent="0.25">
      <c r="A63" s="16" t="s">
        <v>20</v>
      </c>
      <c r="B63" s="27">
        <f>B64+B65+B66+B68</f>
        <v>6203.9</v>
      </c>
      <c r="C63" s="27">
        <f t="shared" ref="C63:E63" si="58">C64+C65+C66+C68</f>
        <v>6203.9</v>
      </c>
      <c r="D63" s="27">
        <f t="shared" si="58"/>
        <v>5828</v>
      </c>
      <c r="E63" s="27">
        <f t="shared" si="58"/>
        <v>5828</v>
      </c>
      <c r="F63" s="17">
        <f t="shared" si="8"/>
        <v>93.940908138429066</v>
      </c>
      <c r="G63" s="17">
        <f>IFERROR(E63/C63%,0)</f>
        <v>93.940908138429066</v>
      </c>
      <c r="H63" s="27">
        <f t="shared" ref="H63:AE63" si="59">H64+H65+H66+H68</f>
        <v>0</v>
      </c>
      <c r="I63" s="27">
        <f t="shared" si="59"/>
        <v>0</v>
      </c>
      <c r="J63" s="27">
        <f t="shared" si="59"/>
        <v>0</v>
      </c>
      <c r="K63" s="27">
        <f t="shared" si="59"/>
        <v>0</v>
      </c>
      <c r="L63" s="27">
        <f t="shared" si="59"/>
        <v>0</v>
      </c>
      <c r="M63" s="27">
        <f t="shared" si="59"/>
        <v>0</v>
      </c>
      <c r="N63" s="27">
        <f t="shared" si="59"/>
        <v>0</v>
      </c>
      <c r="O63" s="27">
        <f t="shared" si="59"/>
        <v>0</v>
      </c>
      <c r="P63" s="27">
        <f t="shared" si="59"/>
        <v>0</v>
      </c>
      <c r="Q63" s="27">
        <f t="shared" si="59"/>
        <v>0</v>
      </c>
      <c r="R63" s="27">
        <f t="shared" si="59"/>
        <v>0</v>
      </c>
      <c r="S63" s="27">
        <f t="shared" si="59"/>
        <v>0</v>
      </c>
      <c r="T63" s="27">
        <f t="shared" si="59"/>
        <v>0</v>
      </c>
      <c r="U63" s="27">
        <f t="shared" si="59"/>
        <v>0</v>
      </c>
      <c r="V63" s="27">
        <f t="shared" si="59"/>
        <v>3620.39</v>
      </c>
      <c r="W63" s="27">
        <f t="shared" si="59"/>
        <v>3620.39</v>
      </c>
      <c r="X63" s="27">
        <f t="shared" si="59"/>
        <v>2583.5100000000002</v>
      </c>
      <c r="Y63" s="27">
        <f t="shared" si="59"/>
        <v>2207.61</v>
      </c>
      <c r="Z63" s="27">
        <f t="shared" si="59"/>
        <v>0</v>
      </c>
      <c r="AA63" s="27">
        <f t="shared" si="59"/>
        <v>0</v>
      </c>
      <c r="AB63" s="27">
        <f t="shared" si="59"/>
        <v>0</v>
      </c>
      <c r="AC63" s="27">
        <f t="shared" si="59"/>
        <v>0</v>
      </c>
      <c r="AD63" s="27">
        <f t="shared" si="59"/>
        <v>0</v>
      </c>
      <c r="AE63" s="27">
        <f t="shared" si="59"/>
        <v>0</v>
      </c>
      <c r="AF63" s="79"/>
    </row>
    <row r="64" spans="1:32" ht="24" customHeight="1" x14ac:dyDescent="0.25">
      <c r="A64" s="18" t="s">
        <v>22</v>
      </c>
      <c r="B64" s="19"/>
      <c r="C64" s="19"/>
      <c r="D64" s="19"/>
      <c r="E64" s="19"/>
      <c r="F64" s="21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79"/>
    </row>
    <row r="65" spans="1:32" ht="24" customHeight="1" x14ac:dyDescent="0.25">
      <c r="A65" s="18" t="s">
        <v>27</v>
      </c>
      <c r="B65" s="19"/>
      <c r="C65" s="19"/>
      <c r="D65" s="19"/>
      <c r="E65" s="19"/>
      <c r="F65" s="21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79"/>
    </row>
    <row r="66" spans="1:32" ht="33.75" customHeight="1" x14ac:dyDescent="0.25">
      <c r="A66" s="18" t="s">
        <v>21</v>
      </c>
      <c r="B66" s="19">
        <f t="shared" ref="B66" si="60">H66+J66+L66+N66+P66+R66+T66+V66+X66+Z66+AB66+AD66</f>
        <v>6203.9</v>
      </c>
      <c r="C66" s="19">
        <f>H66+J66+L66+N66+P66+R66+T66+V66+X66+Z66</f>
        <v>6203.9</v>
      </c>
      <c r="D66" s="19">
        <f t="shared" ref="D66" si="61">E66</f>
        <v>5828</v>
      </c>
      <c r="E66" s="19">
        <f t="shared" ref="E66" si="62">I66+K66+M66+O66+Q66+S66+U66+W66+Y66+AA66+AC66+AE66</f>
        <v>5828</v>
      </c>
      <c r="F66" s="21">
        <f t="shared" ref="F66" si="63">IFERROR(E66/B66%,0)</f>
        <v>93.940908138429066</v>
      </c>
      <c r="G66" s="21">
        <f t="shared" ref="G66" si="64">IFERROR(E66/C66%,0)</f>
        <v>93.940908138429066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>
        <v>3620.39</v>
      </c>
      <c r="W66" s="19">
        <v>3620.39</v>
      </c>
      <c r="X66" s="19">
        <v>2583.5100000000002</v>
      </c>
      <c r="Y66" s="19">
        <v>2207.61</v>
      </c>
      <c r="Z66" s="19"/>
      <c r="AA66" s="19"/>
      <c r="AB66" s="19"/>
      <c r="AC66" s="19"/>
      <c r="AD66" s="19"/>
      <c r="AE66" s="19"/>
      <c r="AF66" s="79"/>
    </row>
    <row r="67" spans="1:32" ht="33.75" customHeight="1" x14ac:dyDescent="0.25">
      <c r="A67" s="31" t="s">
        <v>26</v>
      </c>
      <c r="B67" s="30"/>
      <c r="C67" s="19"/>
      <c r="D67" s="30"/>
      <c r="E67" s="30"/>
      <c r="F67" s="21"/>
      <c r="G67" s="2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79"/>
    </row>
    <row r="68" spans="1:32" ht="33.75" customHeight="1" x14ac:dyDescent="0.25">
      <c r="A68" s="18" t="s">
        <v>32</v>
      </c>
      <c r="B68" s="19"/>
      <c r="C68" s="19"/>
      <c r="D68" s="19"/>
      <c r="E68" s="19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80"/>
    </row>
    <row r="69" spans="1:32" ht="26.25" customHeight="1" x14ac:dyDescent="0.25">
      <c r="A69" s="88" t="s">
        <v>43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  <c r="W69" s="89"/>
      <c r="X69" s="89"/>
      <c r="Y69" s="89"/>
      <c r="Z69" s="89"/>
      <c r="AA69" s="89"/>
      <c r="AB69" s="89"/>
      <c r="AC69" s="89"/>
      <c r="AD69" s="89"/>
      <c r="AE69" s="90"/>
      <c r="AF69" s="91" t="s">
        <v>55</v>
      </c>
    </row>
    <row r="70" spans="1:32" ht="21" customHeight="1" x14ac:dyDescent="0.25">
      <c r="A70" s="16" t="s">
        <v>20</v>
      </c>
      <c r="B70" s="54">
        <f>B71+B72+B73+B74+B75</f>
        <v>5000</v>
      </c>
      <c r="C70" s="54">
        <f t="shared" ref="C70:E70" si="65">C71+C72+C73+C74+C75</f>
        <v>0</v>
      </c>
      <c r="D70" s="54">
        <f t="shared" si="65"/>
        <v>0</v>
      </c>
      <c r="E70" s="54">
        <f t="shared" si="65"/>
        <v>0</v>
      </c>
      <c r="F70" s="55">
        <f>E70/B70*100</f>
        <v>0</v>
      </c>
      <c r="G70" s="55" t="e">
        <f>E70/C70*100</f>
        <v>#DIV/0!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92"/>
    </row>
    <row r="71" spans="1:32" ht="18.75" customHeight="1" x14ac:dyDescent="0.25">
      <c r="A71" s="18" t="s">
        <v>22</v>
      </c>
      <c r="B71" s="19"/>
      <c r="C71" s="19"/>
      <c r="D71" s="19"/>
      <c r="E71" s="19"/>
      <c r="F71" s="55"/>
      <c r="G71" s="5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92"/>
    </row>
    <row r="72" spans="1:32" ht="24" customHeight="1" x14ac:dyDescent="0.25">
      <c r="A72" s="18" t="s">
        <v>27</v>
      </c>
      <c r="B72" s="19"/>
      <c r="C72" s="19"/>
      <c r="D72" s="19"/>
      <c r="E72" s="19"/>
      <c r="F72" s="55"/>
      <c r="G72" s="5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92"/>
    </row>
    <row r="73" spans="1:32" ht="34.5" customHeight="1" x14ac:dyDescent="0.25">
      <c r="A73" s="18" t="s">
        <v>21</v>
      </c>
      <c r="B73" s="19"/>
      <c r="C73" s="19"/>
      <c r="D73" s="19"/>
      <c r="E73" s="19"/>
      <c r="F73" s="55"/>
      <c r="G73" s="5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92"/>
    </row>
    <row r="74" spans="1:32" ht="33.75" customHeight="1" x14ac:dyDescent="0.25">
      <c r="A74" s="31" t="s">
        <v>26</v>
      </c>
      <c r="B74" s="19"/>
      <c r="C74" s="19"/>
      <c r="D74" s="19"/>
      <c r="E74" s="19"/>
      <c r="F74" s="55"/>
      <c r="G74" s="5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92"/>
    </row>
    <row r="75" spans="1:32" ht="33.75" customHeight="1" x14ac:dyDescent="0.25">
      <c r="A75" s="18" t="s">
        <v>32</v>
      </c>
      <c r="B75" s="19">
        <f t="shared" ref="B75" si="66">H75+J75+L75+N75+P75+R75+T75+V75+X75+Z75+AB75+AD75</f>
        <v>5000</v>
      </c>
      <c r="C75" s="19">
        <f>H75+J75+L75+N75+P75+R75+T75+V75+X75+Z75</f>
        <v>0</v>
      </c>
      <c r="D75" s="19">
        <f t="shared" ref="D75" si="67">E75</f>
        <v>0</v>
      </c>
      <c r="E75" s="19">
        <f t="shared" ref="E75" si="68">I75+K75+M75+O75+Q75+S75+U75+W75+Y75+AA75+AC75+AE75</f>
        <v>0</v>
      </c>
      <c r="F75" s="55">
        <f t="shared" ref="F75" si="69">E75/B75*100</f>
        <v>0</v>
      </c>
      <c r="G75" s="55" t="e">
        <f t="shared" ref="G75" si="70">E75/C75*100</f>
        <v>#DIV/0!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>
        <v>5000</v>
      </c>
      <c r="AE75" s="20"/>
      <c r="AF75" s="93"/>
    </row>
    <row r="76" spans="1:32" ht="26.25" customHeight="1" x14ac:dyDescent="0.25">
      <c r="A76" s="88" t="s">
        <v>44</v>
      </c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89"/>
      <c r="AC76" s="89"/>
      <c r="AD76" s="89"/>
      <c r="AE76" s="90"/>
      <c r="AF76" s="78" t="s">
        <v>56</v>
      </c>
    </row>
    <row r="77" spans="1:32" ht="21" customHeight="1" x14ac:dyDescent="0.25">
      <c r="A77" s="16" t="s">
        <v>20</v>
      </c>
      <c r="B77" s="54">
        <f>B78+B79+B80+B81+B82</f>
        <v>20000</v>
      </c>
      <c r="C77" s="54">
        <f t="shared" ref="C77:E77" si="71">C78+C79+C80+C81+C82</f>
        <v>20000</v>
      </c>
      <c r="D77" s="54">
        <f t="shared" si="71"/>
        <v>20000</v>
      </c>
      <c r="E77" s="54">
        <f t="shared" si="71"/>
        <v>20000</v>
      </c>
      <c r="F77" s="55">
        <f>E77/B77*100</f>
        <v>100</v>
      </c>
      <c r="G77" s="55">
        <f>E77/C77*100</f>
        <v>100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79"/>
    </row>
    <row r="78" spans="1:32" ht="18.75" customHeight="1" x14ac:dyDescent="0.25">
      <c r="A78" s="18" t="s">
        <v>22</v>
      </c>
      <c r="B78" s="19"/>
      <c r="C78" s="19"/>
      <c r="D78" s="19"/>
      <c r="E78" s="19"/>
      <c r="F78" s="55"/>
      <c r="G78" s="5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79"/>
    </row>
    <row r="79" spans="1:32" ht="24" customHeight="1" x14ac:dyDescent="0.25">
      <c r="A79" s="18" t="s">
        <v>27</v>
      </c>
      <c r="B79" s="19"/>
      <c r="C79" s="19"/>
      <c r="D79" s="19"/>
      <c r="E79" s="19"/>
      <c r="F79" s="55"/>
      <c r="G79" s="5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79"/>
    </row>
    <row r="80" spans="1:32" ht="34.5" customHeight="1" x14ac:dyDescent="0.25">
      <c r="A80" s="18" t="s">
        <v>21</v>
      </c>
      <c r="B80" s="19"/>
      <c r="C80" s="19"/>
      <c r="D80" s="19"/>
      <c r="E80" s="19"/>
      <c r="F80" s="55"/>
      <c r="G80" s="5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79"/>
    </row>
    <row r="81" spans="1:32" ht="33.75" customHeight="1" x14ac:dyDescent="0.25">
      <c r="A81" s="31" t="s">
        <v>26</v>
      </c>
      <c r="B81" s="19"/>
      <c r="C81" s="19"/>
      <c r="D81" s="19"/>
      <c r="E81" s="19"/>
      <c r="F81" s="55"/>
      <c r="G81" s="5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79"/>
    </row>
    <row r="82" spans="1:32" ht="33.75" customHeight="1" x14ac:dyDescent="0.25">
      <c r="A82" s="18" t="s">
        <v>32</v>
      </c>
      <c r="B82" s="19">
        <f t="shared" ref="B82" si="72">H82+J82+L82+N82+P82+R82+T82+V82+X82+Z82+AB82+AD82</f>
        <v>20000</v>
      </c>
      <c r="C82" s="19">
        <f>H82+J82+L82+N82+P82+R82+T82+V82+X82+Z82</f>
        <v>20000</v>
      </c>
      <c r="D82" s="19">
        <f t="shared" ref="D82" si="73">E82</f>
        <v>20000</v>
      </c>
      <c r="E82" s="19">
        <f t="shared" ref="E82" si="74">I82+K82+M82+O82+Q82+S82+U82+W82+Y82+AA82+AC82+AE82</f>
        <v>20000</v>
      </c>
      <c r="F82" s="55">
        <f t="shared" ref="F82" si="75">E82/B82*100</f>
        <v>100</v>
      </c>
      <c r="G82" s="55">
        <f t="shared" ref="G82" si="76">E82/C82*100</f>
        <v>100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>
        <v>2622.59</v>
      </c>
      <c r="U82" s="20">
        <v>549.23</v>
      </c>
      <c r="V82" s="20">
        <v>4513.22</v>
      </c>
      <c r="W82" s="20">
        <v>1073.3599999999999</v>
      </c>
      <c r="X82" s="20"/>
      <c r="Y82" s="20"/>
      <c r="Z82" s="20">
        <v>12864.19</v>
      </c>
      <c r="AA82" s="20">
        <v>18377.41</v>
      </c>
      <c r="AB82" s="20"/>
      <c r="AC82" s="20"/>
      <c r="AD82" s="20"/>
      <c r="AE82" s="20"/>
      <c r="AF82" s="80"/>
    </row>
    <row r="83" spans="1:32" ht="16.5" x14ac:dyDescent="0.25">
      <c r="A83" s="33" t="s">
        <v>34</v>
      </c>
      <c r="B83" s="34">
        <f>B84+B85+B86+B88</f>
        <v>230042.09000000003</v>
      </c>
      <c r="C83" s="34">
        <f>C84+C85+C86+C88</f>
        <v>172214.16</v>
      </c>
      <c r="D83" s="34">
        <f t="shared" ref="D83:AE83" si="77">D84+D85+D86+D88</f>
        <v>164342.1</v>
      </c>
      <c r="E83" s="34">
        <f t="shared" si="77"/>
        <v>164342.1</v>
      </c>
      <c r="F83" s="34">
        <f t="shared" si="8"/>
        <v>71.440013434063303</v>
      </c>
      <c r="G83" s="34">
        <f>IFERROR(E83/C83%,0)</f>
        <v>95.428912465734527</v>
      </c>
      <c r="H83" s="34">
        <f t="shared" si="77"/>
        <v>0</v>
      </c>
      <c r="I83" s="34">
        <f t="shared" si="77"/>
        <v>0</v>
      </c>
      <c r="J83" s="34">
        <f t="shared" si="77"/>
        <v>0</v>
      </c>
      <c r="K83" s="34">
        <f t="shared" si="77"/>
        <v>0</v>
      </c>
      <c r="L83" s="34">
        <f t="shared" si="77"/>
        <v>490</v>
      </c>
      <c r="M83" s="34">
        <f t="shared" si="77"/>
        <v>0</v>
      </c>
      <c r="N83" s="34">
        <f t="shared" si="77"/>
        <v>0</v>
      </c>
      <c r="O83" s="34">
        <f t="shared" si="77"/>
        <v>490</v>
      </c>
      <c r="P83" s="34">
        <f t="shared" si="77"/>
        <v>0</v>
      </c>
      <c r="Q83" s="34">
        <f t="shared" si="77"/>
        <v>0</v>
      </c>
      <c r="R83" s="34">
        <f t="shared" si="77"/>
        <v>6000</v>
      </c>
      <c r="S83" s="34">
        <f t="shared" si="77"/>
        <v>6000</v>
      </c>
      <c r="T83" s="34">
        <f t="shared" si="77"/>
        <v>31213.85</v>
      </c>
      <c r="U83" s="34">
        <f t="shared" si="77"/>
        <v>31213.82</v>
      </c>
      <c r="V83" s="34">
        <f t="shared" si="77"/>
        <v>20953.27</v>
      </c>
      <c r="W83" s="34">
        <f t="shared" si="77"/>
        <v>20953.27</v>
      </c>
      <c r="X83" s="34">
        <f t="shared" si="77"/>
        <v>81930.61</v>
      </c>
      <c r="Y83" s="34">
        <f t="shared" si="77"/>
        <v>35902.39</v>
      </c>
      <c r="Z83" s="34">
        <f t="shared" si="77"/>
        <v>31626.43</v>
      </c>
      <c r="AA83" s="34">
        <f t="shared" si="77"/>
        <v>69782.62</v>
      </c>
      <c r="AB83" s="34">
        <f t="shared" si="77"/>
        <v>19201.150000000001</v>
      </c>
      <c r="AC83" s="34">
        <f t="shared" si="77"/>
        <v>0</v>
      </c>
      <c r="AD83" s="34">
        <f t="shared" si="77"/>
        <v>18626.78</v>
      </c>
      <c r="AE83" s="34">
        <f t="shared" si="77"/>
        <v>0</v>
      </c>
      <c r="AF83" s="77"/>
    </row>
    <row r="84" spans="1:32" ht="27" customHeight="1" x14ac:dyDescent="0.25">
      <c r="A84" s="18" t="s">
        <v>22</v>
      </c>
      <c r="B84" s="19">
        <f>B43+B8</f>
        <v>85174.399999999994</v>
      </c>
      <c r="C84" s="19">
        <f t="shared" ref="C84:E88" si="78">C43+C8</f>
        <v>85174.399999999994</v>
      </c>
      <c r="D84" s="19">
        <f t="shared" si="78"/>
        <v>85174.399999999994</v>
      </c>
      <c r="E84" s="19">
        <f t="shared" si="78"/>
        <v>85174.399999999994</v>
      </c>
      <c r="F84" s="21">
        <f t="shared" si="8"/>
        <v>100</v>
      </c>
      <c r="G84" s="47">
        <f t="shared" ref="G84:G88" si="79">IFERROR(E84/C84%,0)</f>
        <v>100</v>
      </c>
      <c r="H84" s="19">
        <f t="shared" ref="H84:AE88" si="80">H43+H8</f>
        <v>0</v>
      </c>
      <c r="I84" s="19">
        <f t="shared" si="80"/>
        <v>0</v>
      </c>
      <c r="J84" s="19">
        <f t="shared" si="80"/>
        <v>0</v>
      </c>
      <c r="K84" s="19">
        <f t="shared" si="80"/>
        <v>0</v>
      </c>
      <c r="L84" s="19">
        <f t="shared" si="80"/>
        <v>0</v>
      </c>
      <c r="M84" s="19">
        <f t="shared" si="80"/>
        <v>0</v>
      </c>
      <c r="N84" s="19">
        <f t="shared" si="80"/>
        <v>0</v>
      </c>
      <c r="O84" s="19">
        <f t="shared" si="80"/>
        <v>0</v>
      </c>
      <c r="P84" s="19">
        <f t="shared" si="80"/>
        <v>0</v>
      </c>
      <c r="Q84" s="19">
        <f t="shared" si="80"/>
        <v>0</v>
      </c>
      <c r="R84" s="19">
        <f t="shared" si="80"/>
        <v>6000</v>
      </c>
      <c r="S84" s="19">
        <f t="shared" si="80"/>
        <v>6000</v>
      </c>
      <c r="T84" s="19">
        <f t="shared" si="80"/>
        <v>25034.26</v>
      </c>
      <c r="U84" s="19">
        <f t="shared" si="80"/>
        <v>25034.26</v>
      </c>
      <c r="V84" s="19">
        <f t="shared" si="80"/>
        <v>14409.94</v>
      </c>
      <c r="W84" s="19">
        <f t="shared" si="80"/>
        <v>14409.94</v>
      </c>
      <c r="X84" s="19">
        <f t="shared" si="80"/>
        <v>26074.17</v>
      </c>
      <c r="Y84" s="19">
        <f t="shared" si="80"/>
        <v>26074.17</v>
      </c>
      <c r="Z84" s="19">
        <f t="shared" si="80"/>
        <v>13656.03</v>
      </c>
      <c r="AA84" s="19">
        <f t="shared" si="80"/>
        <v>13656.03</v>
      </c>
      <c r="AB84" s="19">
        <f t="shared" si="80"/>
        <v>0</v>
      </c>
      <c r="AC84" s="19">
        <f t="shared" si="80"/>
        <v>0</v>
      </c>
      <c r="AD84" s="19">
        <f t="shared" si="80"/>
        <v>0</v>
      </c>
      <c r="AE84" s="19">
        <f t="shared" si="80"/>
        <v>0</v>
      </c>
      <c r="AF84" s="77"/>
    </row>
    <row r="85" spans="1:32" ht="23.25" customHeight="1" x14ac:dyDescent="0.25">
      <c r="A85" s="18" t="s">
        <v>27</v>
      </c>
      <c r="B85" s="19">
        <f>B44+B9</f>
        <v>52472.79</v>
      </c>
      <c r="C85" s="19">
        <f t="shared" si="78"/>
        <v>26279.53</v>
      </c>
      <c r="D85" s="19">
        <f t="shared" si="78"/>
        <v>26279.53</v>
      </c>
      <c r="E85" s="19">
        <f t="shared" si="78"/>
        <v>26279.53</v>
      </c>
      <c r="F85" s="21">
        <f t="shared" si="8"/>
        <v>50.082204510185186</v>
      </c>
      <c r="G85" s="47">
        <f t="shared" si="79"/>
        <v>100</v>
      </c>
      <c r="H85" s="19">
        <f t="shared" si="80"/>
        <v>0</v>
      </c>
      <c r="I85" s="19">
        <f t="shared" si="80"/>
        <v>0</v>
      </c>
      <c r="J85" s="19">
        <f t="shared" si="80"/>
        <v>0</v>
      </c>
      <c r="K85" s="19">
        <f t="shared" si="80"/>
        <v>0</v>
      </c>
      <c r="L85" s="19">
        <f t="shared" si="80"/>
        <v>0</v>
      </c>
      <c r="M85" s="19">
        <f t="shared" si="80"/>
        <v>0</v>
      </c>
      <c r="N85" s="19">
        <f t="shared" si="80"/>
        <v>0</v>
      </c>
      <c r="O85" s="19">
        <f t="shared" si="80"/>
        <v>0</v>
      </c>
      <c r="P85" s="19">
        <f t="shared" si="80"/>
        <v>0</v>
      </c>
      <c r="Q85" s="19">
        <f t="shared" si="80"/>
        <v>0</v>
      </c>
      <c r="R85" s="19">
        <f t="shared" si="80"/>
        <v>0</v>
      </c>
      <c r="S85" s="19">
        <f t="shared" si="80"/>
        <v>0</v>
      </c>
      <c r="T85" s="19">
        <f t="shared" si="80"/>
        <v>0</v>
      </c>
      <c r="U85" s="19">
        <f t="shared" si="80"/>
        <v>0</v>
      </c>
      <c r="V85" s="19">
        <f t="shared" si="80"/>
        <v>0</v>
      </c>
      <c r="W85" s="19">
        <f t="shared" si="80"/>
        <v>0</v>
      </c>
      <c r="X85" s="19">
        <f t="shared" si="80"/>
        <v>18113.8</v>
      </c>
      <c r="Y85" s="19">
        <f t="shared" si="80"/>
        <v>0</v>
      </c>
      <c r="Z85" s="19">
        <f t="shared" si="80"/>
        <v>8165.73</v>
      </c>
      <c r="AA85" s="19">
        <f t="shared" si="80"/>
        <v>26279.53</v>
      </c>
      <c r="AB85" s="19">
        <f t="shared" si="80"/>
        <v>15360.86</v>
      </c>
      <c r="AC85" s="19">
        <f t="shared" si="80"/>
        <v>0</v>
      </c>
      <c r="AD85" s="19">
        <f t="shared" si="80"/>
        <v>10832.4</v>
      </c>
      <c r="AE85" s="19">
        <f t="shared" si="80"/>
        <v>0</v>
      </c>
      <c r="AF85" s="77"/>
    </row>
    <row r="86" spans="1:32" ht="35.25" customHeight="1" x14ac:dyDescent="0.25">
      <c r="A86" s="18" t="s">
        <v>21</v>
      </c>
      <c r="B86" s="19">
        <f>B45+B10</f>
        <v>66549.2</v>
      </c>
      <c r="C86" s="19">
        <f t="shared" si="78"/>
        <v>59914.53</v>
      </c>
      <c r="D86" s="19">
        <f t="shared" si="78"/>
        <v>52042.47</v>
      </c>
      <c r="E86" s="19">
        <f t="shared" si="78"/>
        <v>52042.47</v>
      </c>
      <c r="F86" s="21">
        <f t="shared" si="8"/>
        <v>78.20149603601547</v>
      </c>
      <c r="G86" s="47">
        <f t="shared" si="79"/>
        <v>86.861183756260786</v>
      </c>
      <c r="H86" s="19">
        <f t="shared" si="80"/>
        <v>0</v>
      </c>
      <c r="I86" s="19">
        <f t="shared" si="80"/>
        <v>0</v>
      </c>
      <c r="J86" s="19">
        <f t="shared" si="80"/>
        <v>0</v>
      </c>
      <c r="K86" s="19">
        <f t="shared" si="80"/>
        <v>0</v>
      </c>
      <c r="L86" s="19">
        <f t="shared" si="80"/>
        <v>490</v>
      </c>
      <c r="M86" s="19">
        <f t="shared" si="80"/>
        <v>0</v>
      </c>
      <c r="N86" s="19">
        <f t="shared" si="80"/>
        <v>0</v>
      </c>
      <c r="O86" s="19">
        <f t="shared" si="80"/>
        <v>490</v>
      </c>
      <c r="P86" s="19">
        <f t="shared" si="80"/>
        <v>0</v>
      </c>
      <c r="Q86" s="19">
        <f t="shared" si="80"/>
        <v>0</v>
      </c>
      <c r="R86" s="19">
        <f t="shared" si="80"/>
        <v>0</v>
      </c>
      <c r="S86" s="19">
        <f t="shared" si="80"/>
        <v>0</v>
      </c>
      <c r="T86" s="19">
        <f t="shared" si="80"/>
        <v>6179.59</v>
      </c>
      <c r="U86" s="19">
        <f t="shared" si="80"/>
        <v>6179.5599999999995</v>
      </c>
      <c r="V86" s="19">
        <f t="shared" si="80"/>
        <v>6543.33</v>
      </c>
      <c r="W86" s="19">
        <f t="shared" si="80"/>
        <v>6543.33</v>
      </c>
      <c r="X86" s="19">
        <f t="shared" si="80"/>
        <v>36896.94</v>
      </c>
      <c r="Y86" s="19">
        <f t="shared" si="80"/>
        <v>9828.2199999999993</v>
      </c>
      <c r="Z86" s="19">
        <f t="shared" si="80"/>
        <v>9804.67</v>
      </c>
      <c r="AA86" s="19">
        <f t="shared" si="80"/>
        <v>29001.360000000001</v>
      </c>
      <c r="AB86" s="19">
        <f t="shared" si="80"/>
        <v>3840.29</v>
      </c>
      <c r="AC86" s="19">
        <f t="shared" si="80"/>
        <v>0</v>
      </c>
      <c r="AD86" s="19">
        <f t="shared" si="80"/>
        <v>2794.38</v>
      </c>
      <c r="AE86" s="19">
        <f t="shared" si="80"/>
        <v>0</v>
      </c>
      <c r="AF86" s="77"/>
    </row>
    <row r="87" spans="1:32" ht="35.25" customHeight="1" x14ac:dyDescent="0.25">
      <c r="A87" s="48" t="s">
        <v>26</v>
      </c>
      <c r="B87" s="19">
        <f>B46+B11</f>
        <v>13798.22</v>
      </c>
      <c r="C87" s="25">
        <f t="shared" si="78"/>
        <v>7249.83</v>
      </c>
      <c r="D87" s="25">
        <f t="shared" si="78"/>
        <v>7318.9599999999991</v>
      </c>
      <c r="E87" s="25">
        <f t="shared" si="78"/>
        <v>7318.9599999999991</v>
      </c>
      <c r="F87" s="26">
        <f t="shared" si="8"/>
        <v>53.042783779357038</v>
      </c>
      <c r="G87" s="47">
        <f t="shared" si="79"/>
        <v>100.95353960023888</v>
      </c>
      <c r="H87" s="25">
        <f t="shared" si="80"/>
        <v>0</v>
      </c>
      <c r="I87" s="25">
        <f t="shared" si="80"/>
        <v>0</v>
      </c>
      <c r="J87" s="25">
        <f t="shared" si="80"/>
        <v>0</v>
      </c>
      <c r="K87" s="25">
        <f t="shared" si="80"/>
        <v>0</v>
      </c>
      <c r="L87" s="25">
        <f t="shared" si="80"/>
        <v>0</v>
      </c>
      <c r="M87" s="25">
        <f t="shared" si="80"/>
        <v>0</v>
      </c>
      <c r="N87" s="25">
        <f t="shared" si="80"/>
        <v>0</v>
      </c>
      <c r="O87" s="25">
        <f t="shared" si="80"/>
        <v>0</v>
      </c>
      <c r="P87" s="25">
        <f t="shared" si="80"/>
        <v>0</v>
      </c>
      <c r="Q87" s="25">
        <f t="shared" si="80"/>
        <v>0</v>
      </c>
      <c r="R87" s="25">
        <f t="shared" si="80"/>
        <v>0</v>
      </c>
      <c r="S87" s="25">
        <f t="shared" si="80"/>
        <v>0</v>
      </c>
      <c r="T87" s="25">
        <f t="shared" si="80"/>
        <v>0</v>
      </c>
      <c r="U87" s="25">
        <f t="shared" si="80"/>
        <v>0</v>
      </c>
      <c r="V87" s="25">
        <f t="shared" si="80"/>
        <v>1803.15</v>
      </c>
      <c r="W87" s="25">
        <f t="shared" si="80"/>
        <v>1803.15</v>
      </c>
      <c r="X87" s="25">
        <f t="shared" si="80"/>
        <v>2180.7799999999997</v>
      </c>
      <c r="Y87" s="25">
        <f t="shared" si="80"/>
        <v>0</v>
      </c>
      <c r="Z87" s="25">
        <f t="shared" si="80"/>
        <v>3265.9</v>
      </c>
      <c r="AA87" s="25">
        <f t="shared" si="80"/>
        <v>5515.8099999999995</v>
      </c>
      <c r="AB87" s="25">
        <f t="shared" si="80"/>
        <v>3840.29</v>
      </c>
      <c r="AC87" s="25">
        <f t="shared" si="80"/>
        <v>0</v>
      </c>
      <c r="AD87" s="25">
        <f t="shared" si="80"/>
        <v>2708.1</v>
      </c>
      <c r="AE87" s="25">
        <f t="shared" si="80"/>
        <v>0</v>
      </c>
      <c r="AF87" s="77"/>
    </row>
    <row r="88" spans="1:32" ht="34.5" customHeight="1" x14ac:dyDescent="0.25">
      <c r="A88" s="18" t="s">
        <v>32</v>
      </c>
      <c r="B88" s="19">
        <f>B47+B12</f>
        <v>25845.7</v>
      </c>
      <c r="C88" s="19">
        <f t="shared" si="78"/>
        <v>845.7</v>
      </c>
      <c r="D88" s="19">
        <f t="shared" si="78"/>
        <v>845.7</v>
      </c>
      <c r="E88" s="19">
        <f t="shared" si="78"/>
        <v>845.7</v>
      </c>
      <c r="F88" s="21">
        <f>E88/B88%</f>
        <v>3.2721110281400776</v>
      </c>
      <c r="G88" s="47">
        <f t="shared" si="79"/>
        <v>100</v>
      </c>
      <c r="H88" s="19">
        <f t="shared" si="80"/>
        <v>0</v>
      </c>
      <c r="I88" s="19">
        <f t="shared" si="80"/>
        <v>0</v>
      </c>
      <c r="J88" s="19">
        <f t="shared" si="80"/>
        <v>0</v>
      </c>
      <c r="K88" s="19">
        <f t="shared" si="80"/>
        <v>0</v>
      </c>
      <c r="L88" s="19">
        <f t="shared" si="80"/>
        <v>0</v>
      </c>
      <c r="M88" s="19">
        <f t="shared" si="80"/>
        <v>0</v>
      </c>
      <c r="N88" s="19">
        <f t="shared" si="80"/>
        <v>0</v>
      </c>
      <c r="O88" s="19">
        <f t="shared" si="80"/>
        <v>0</v>
      </c>
      <c r="P88" s="19">
        <f t="shared" si="80"/>
        <v>0</v>
      </c>
      <c r="Q88" s="19">
        <f t="shared" si="80"/>
        <v>0</v>
      </c>
      <c r="R88" s="19">
        <f t="shared" si="80"/>
        <v>0</v>
      </c>
      <c r="S88" s="19">
        <f t="shared" si="80"/>
        <v>0</v>
      </c>
      <c r="T88" s="19">
        <f t="shared" si="80"/>
        <v>0</v>
      </c>
      <c r="U88" s="19">
        <f t="shared" si="80"/>
        <v>0</v>
      </c>
      <c r="V88" s="19">
        <f t="shared" si="80"/>
        <v>0</v>
      </c>
      <c r="W88" s="19">
        <f t="shared" si="80"/>
        <v>0</v>
      </c>
      <c r="X88" s="19">
        <f t="shared" si="80"/>
        <v>845.7</v>
      </c>
      <c r="Y88" s="19">
        <f t="shared" si="80"/>
        <v>0</v>
      </c>
      <c r="Z88" s="19">
        <f t="shared" si="80"/>
        <v>0</v>
      </c>
      <c r="AA88" s="19">
        <f t="shared" si="80"/>
        <v>845.7</v>
      </c>
      <c r="AB88" s="19">
        <f t="shared" si="80"/>
        <v>0</v>
      </c>
      <c r="AC88" s="19">
        <f t="shared" si="80"/>
        <v>0</v>
      </c>
      <c r="AD88" s="19">
        <f t="shared" si="80"/>
        <v>5000</v>
      </c>
      <c r="AE88" s="19">
        <f t="shared" si="80"/>
        <v>0</v>
      </c>
      <c r="AF88" s="77"/>
    </row>
    <row r="89" spans="1:32" ht="16.5" x14ac:dyDescent="0.25">
      <c r="A89" s="8"/>
      <c r="B89" s="35"/>
      <c r="C89" s="35"/>
      <c r="D89" s="35"/>
      <c r="E89" s="35"/>
      <c r="F89" s="35"/>
      <c r="G89" s="35"/>
      <c r="H89" s="35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7"/>
      <c r="AF89" s="8"/>
    </row>
    <row r="90" spans="1:32" ht="56.25" customHeight="1" x14ac:dyDescent="0.3">
      <c r="A90" s="82" t="s">
        <v>42</v>
      </c>
      <c r="B90" s="82"/>
      <c r="C90" s="1"/>
      <c r="D90" s="1"/>
      <c r="E90" s="1"/>
      <c r="F90" s="38"/>
      <c r="G90" s="52" t="s">
        <v>25</v>
      </c>
      <c r="H90" s="2"/>
      <c r="I90" s="2"/>
      <c r="J90" s="2"/>
      <c r="K90" s="39"/>
      <c r="L90" s="39"/>
      <c r="M90" s="3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</row>
    <row r="91" spans="1:32" ht="18.75" x14ac:dyDescent="0.3">
      <c r="A91" s="3"/>
      <c r="B91" s="59" t="s">
        <v>28</v>
      </c>
      <c r="C91" s="42"/>
      <c r="D91" s="1"/>
      <c r="E91" s="1"/>
      <c r="F91" s="4"/>
      <c r="G91" s="83"/>
      <c r="H91" s="83"/>
      <c r="I91" s="84" t="s">
        <v>35</v>
      </c>
      <c r="J91" s="84"/>
      <c r="K91" s="8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7"/>
      <c r="AF91" s="43"/>
    </row>
    <row r="92" spans="1:32" ht="15.75" x14ac:dyDescent="0.25">
      <c r="A92" s="5" t="s">
        <v>24</v>
      </c>
      <c r="B92" s="6"/>
      <c r="C92" s="7"/>
      <c r="D92" s="7"/>
      <c r="E92" s="7"/>
      <c r="F92" s="7"/>
      <c r="G92" s="85" t="s">
        <v>24</v>
      </c>
      <c r="H92" s="85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44"/>
    </row>
    <row r="93" spans="1:32" ht="18.75" x14ac:dyDescent="0.3">
      <c r="A93" s="86"/>
      <c r="B93" s="8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7"/>
      <c r="AF93" s="45"/>
    </row>
  </sheetData>
  <mergeCells count="48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F28:AF33"/>
    <mergeCell ref="Z3:AA3"/>
    <mergeCell ref="AB3:AC3"/>
    <mergeCell ref="AD3:AE3"/>
    <mergeCell ref="AF3:AF4"/>
    <mergeCell ref="A6:AE6"/>
    <mergeCell ref="AF7:AF12"/>
    <mergeCell ref="N3:O3"/>
    <mergeCell ref="P3:Q3"/>
    <mergeCell ref="R3:S3"/>
    <mergeCell ref="T3:U3"/>
    <mergeCell ref="V3:W3"/>
    <mergeCell ref="X3:Y3"/>
    <mergeCell ref="A13:AE13"/>
    <mergeCell ref="AF14:AF19"/>
    <mergeCell ref="A20:AE20"/>
    <mergeCell ref="AF20:AF26"/>
    <mergeCell ref="A27:AE27"/>
    <mergeCell ref="A34:AE34"/>
    <mergeCell ref="AF34:AF40"/>
    <mergeCell ref="A41:AE41"/>
    <mergeCell ref="AF42:AF47"/>
    <mergeCell ref="A48:AE48"/>
    <mergeCell ref="AF48:AF54"/>
    <mergeCell ref="A55:AE55"/>
    <mergeCell ref="AF55:AF61"/>
    <mergeCell ref="A62:AE62"/>
    <mergeCell ref="AF62:AF68"/>
    <mergeCell ref="A69:AE69"/>
    <mergeCell ref="AF69:AF75"/>
    <mergeCell ref="G92:H92"/>
    <mergeCell ref="A93:B93"/>
    <mergeCell ref="A76:AE76"/>
    <mergeCell ref="AF76:AF82"/>
    <mergeCell ref="AF83:AF88"/>
    <mergeCell ref="A90:B90"/>
    <mergeCell ref="G91:H91"/>
    <mergeCell ref="I91:K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01.11.2021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2021-11-12T11:06:34Z</dcterms:modified>
</cp:coreProperties>
</file>