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6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000"/>
  </bookViews>
  <sheets>
    <sheet name="Целевые показатели (август)" sheetId="1" r:id="rId1"/>
    <sheet name="по Указу Президента" sheetId="2" state="hidden" r:id="rId2"/>
    <sheet name="Лист1" sheetId="3" state="hidden" r:id="rId3"/>
  </sheets>
  <definedNames>
    <definedName name="_xlnm._FilterDatabase" localSheetId="0" hidden="1">'Целевые показатели (август)'!$B$1:$B$28</definedName>
    <definedName name="Z_0BE6A845_0C11_4FB2_A3D6_BB28B3D9CDCE_.wvu.FilterData" localSheetId="0" hidden="1">'Целевые показатели (август)'!$B$1:$B$28</definedName>
    <definedName name="Z_0CCC334F_A139_4164_902F_4CBEBAD64F14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0CCC334F_A139_4164_902F_4CBEBAD64F14_.wvu.FilterData" localSheetId="0" hidden="1">'Целевые показатели (август)'!$B$1:$B$28</definedName>
    <definedName name="Z_0CCC334F_A139_4164_902F_4CBEBAD64F14_.wvu.PrintArea" localSheetId="1" hidden="1">'по Указу Президента'!$A$1:$AK$39</definedName>
    <definedName name="Z_0CCC334F_A139_4164_902F_4CBEBAD64F14_.wvu.PrintTitles" localSheetId="1" hidden="1">'по Указу Президента'!$4:$5</definedName>
    <definedName name="Z_0CCC334F_A139_4164_902F_4CBEBAD64F14_.wvu.PrintTitles" localSheetId="0" hidden="1">'Целевые показатели (август)'!$1:$3</definedName>
    <definedName name="Z_0CCC334F_A139_4164_902F_4CBEBAD64F14_.wvu.Rows" localSheetId="1" hidden="1">'по Указу Президента'!$6:$6,'по Указу Президента'!$32:$32,'по Указу Президента'!$35:$35</definedName>
    <definedName name="Z_0E965F54_95DE_4A4D_84A6_A7DA734314CB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0E965F54_95DE_4A4D_84A6_A7DA734314CB_.wvu.FilterData" localSheetId="0" hidden="1">'Целевые показатели (август)'!$B$1:$B$28</definedName>
    <definedName name="Z_0E965F54_95DE_4A4D_84A6_A7DA734314CB_.wvu.PrintArea" localSheetId="1" hidden="1">'по Указу Президента'!$A$1:$AK$39</definedName>
    <definedName name="Z_0E965F54_95DE_4A4D_84A6_A7DA734314CB_.wvu.PrintTitles" localSheetId="1" hidden="1">'по Указу Президента'!$4:$5</definedName>
    <definedName name="Z_0E965F54_95DE_4A4D_84A6_A7DA734314CB_.wvu.PrintTitles" localSheetId="0" hidden="1">'Целевые показатели (август)'!$1:$3</definedName>
    <definedName name="Z_0E965F54_95DE_4A4D_84A6_A7DA734314CB_.wvu.Rows" localSheetId="1" hidden="1">'по Указу Президента'!$6:$6,'по Указу Президента'!$32:$32,'по Указу Президента'!$35:$35</definedName>
    <definedName name="Z_1AB05C5A_40AF_415D_9F20_B95C359A8DA1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1AB05C5A_40AF_415D_9F20_B95C359A8DA1_.wvu.FilterData" localSheetId="0" hidden="1">'Целевые показатели (август)'!$B$1:$B$28</definedName>
    <definedName name="Z_1AB05C5A_40AF_415D_9F20_B95C359A8DA1_.wvu.PrintArea" localSheetId="1" hidden="1">'по Указу Президента'!$A$1:$AK$39</definedName>
    <definedName name="Z_1AB05C5A_40AF_415D_9F20_B95C359A8DA1_.wvu.PrintTitles" localSheetId="1" hidden="1">'по Указу Президента'!$4:$5</definedName>
    <definedName name="Z_1AB05C5A_40AF_415D_9F20_B95C359A8DA1_.wvu.PrintTitles" localSheetId="0" hidden="1">'Целевые показатели (август)'!$1:$3</definedName>
    <definedName name="Z_1AB05C5A_40AF_415D_9F20_B95C359A8DA1_.wvu.Rows" localSheetId="1" hidden="1">'по Указу Президента'!$6:$6,'по Указу Президента'!$32:$32,'по Указу Президента'!$35:$35</definedName>
    <definedName name="Z_2E8A952D_E985_40E8_8EC5_ACD08050691F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2E8A952D_E985_40E8_8EC5_ACD08050691F_.wvu.FilterData" localSheetId="0" hidden="1">'Целевые показатели (август)'!$B$1:$B$28</definedName>
    <definedName name="Z_2E8A952D_E985_40E8_8EC5_ACD08050691F_.wvu.PrintArea" localSheetId="1" hidden="1">'по Указу Президента'!$A$1:$AK$39</definedName>
    <definedName name="Z_2E8A952D_E985_40E8_8EC5_ACD08050691F_.wvu.PrintTitles" localSheetId="1" hidden="1">'по Указу Президента'!$4:$5</definedName>
    <definedName name="Z_2E8A952D_E985_40E8_8EC5_ACD08050691F_.wvu.PrintTitles" localSheetId="0" hidden="1">'Целевые показатели (август)'!$1:$3</definedName>
    <definedName name="Z_2E8A952D_E985_40E8_8EC5_ACD08050691F_.wvu.Rows" localSheetId="1" hidden="1">'по Указу Президента'!$6:$6,'по Указу Президента'!$32:$32,'по Указу Президента'!$35:$35</definedName>
    <definedName name="Z_3C371E9D_A6BE_4DD0_BA79_4C3BE855C468_.wvu.FilterData" localSheetId="0" hidden="1">'Целевые показатели (август)'!$B$1:$B$28</definedName>
    <definedName name="Z_3E0C6E8C_1A97_4E3B_87BA_F9EB1CE600FD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3E0C6E8C_1A97_4E3B_87BA_F9EB1CE600FD_.wvu.FilterData" localSheetId="0" hidden="1">'Целевые показатели (август)'!$B$1:$B$28</definedName>
    <definedName name="Z_3E0C6E8C_1A97_4E3B_87BA_F9EB1CE600FD_.wvu.PrintArea" localSheetId="1" hidden="1">'по Указу Президента'!$A$1:$AK$39</definedName>
    <definedName name="Z_3E0C6E8C_1A97_4E3B_87BA_F9EB1CE600FD_.wvu.PrintTitles" localSheetId="1" hidden="1">'по Указу Президента'!$4:$5</definedName>
    <definedName name="Z_3E0C6E8C_1A97_4E3B_87BA_F9EB1CE600FD_.wvu.PrintTitles" localSheetId="0" hidden="1">'Целевые показатели (август)'!$1:$3</definedName>
    <definedName name="Z_3E0C6E8C_1A97_4E3B_87BA_F9EB1CE600FD_.wvu.Rows" localSheetId="1" hidden="1">'по Указу Президента'!$6:$6,'по Указу Президента'!$32:$32,'по Указу Президента'!$35:$35</definedName>
    <definedName name="Z_43EF499D_BC58_4720_8C2B_75B175473AF0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43EF499D_BC58_4720_8C2B_75B175473AF0_.wvu.FilterData" localSheetId="0" hidden="1">'Целевые показатели (август)'!$B$1:$B$28</definedName>
    <definedName name="Z_43EF499D_BC58_4720_8C2B_75B175473AF0_.wvu.PrintArea" localSheetId="1" hidden="1">'по Указу Президента'!$A$1:$AK$39</definedName>
    <definedName name="Z_43EF499D_BC58_4720_8C2B_75B175473AF0_.wvu.PrintTitles" localSheetId="1" hidden="1">'по Указу Президента'!$4:$5</definedName>
    <definedName name="Z_43EF499D_BC58_4720_8C2B_75B175473AF0_.wvu.PrintTitles" localSheetId="0" hidden="1">'Целевые показатели (август)'!$1:$3</definedName>
    <definedName name="Z_43EF499D_BC58_4720_8C2B_75B175473AF0_.wvu.Rows" localSheetId="1" hidden="1">'по Указу Президента'!$6:$6,'по Указу Президента'!$32:$32,'по Указу Президента'!$35:$35</definedName>
    <definedName name="Z_4CE27EDA_8940_4856_9353_4C2165724CBF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4CE27EDA_8940_4856_9353_4C2165724CBF_.wvu.FilterData" localSheetId="0" hidden="1">'Целевые показатели (август)'!$B$1:$B$28</definedName>
    <definedName name="Z_4CE27EDA_8940_4856_9353_4C2165724CBF_.wvu.PrintArea" localSheetId="1" hidden="1">'по Указу Президента'!$A$1:$AK$39</definedName>
    <definedName name="Z_4CE27EDA_8940_4856_9353_4C2165724CBF_.wvu.PrintTitles" localSheetId="1" hidden="1">'по Указу Президента'!$4:$5</definedName>
    <definedName name="Z_4CE27EDA_8940_4856_9353_4C2165724CBF_.wvu.PrintTitles" localSheetId="0" hidden="1">'Целевые показатели (август)'!$1:$3</definedName>
    <definedName name="Z_4CE27EDA_8940_4856_9353_4C2165724CBF_.wvu.Rows" localSheetId="1" hidden="1">'по Указу Президента'!$6:$6,'по Указу Президента'!$32:$32,'по Указу Президента'!$35:$35</definedName>
    <definedName name="Z_4E0D83F6_5920_42AF_A934_9127831F8C28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4E0D83F6_5920_42AF_A934_9127831F8C28_.wvu.FilterData" localSheetId="0" hidden="1">'Целевые показатели (август)'!$B$1:$B$28</definedName>
    <definedName name="Z_4E0D83F6_5920_42AF_A934_9127831F8C28_.wvu.PrintArea" localSheetId="1" hidden="1">'по Указу Президента'!$A$1:$AK$39</definedName>
    <definedName name="Z_4E0D83F6_5920_42AF_A934_9127831F8C28_.wvu.PrintTitles" localSheetId="1" hidden="1">'по Указу Президента'!$4:$5</definedName>
    <definedName name="Z_4E0D83F6_5920_42AF_A934_9127831F8C28_.wvu.PrintTitles" localSheetId="0" hidden="1">'Целевые показатели (август)'!$1:$3</definedName>
    <definedName name="Z_4E0D83F6_5920_42AF_A934_9127831F8C28_.wvu.Rows" localSheetId="1" hidden="1">'по Указу Президента'!$6:$6,'по Указу Президента'!$32:$32,'по Указу Президента'!$35:$35</definedName>
    <definedName name="Z_61EF0633_7940_4673_A6A4_B0CC2BDA66F0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61EF0633_7940_4673_A6A4_B0CC2BDA66F0_.wvu.FilterData" localSheetId="0" hidden="1">'Целевые показатели (август)'!$B$1:$B$28</definedName>
    <definedName name="Z_61EF0633_7940_4673_A6A4_B0CC2BDA66F0_.wvu.PrintArea" localSheetId="1" hidden="1">'по Указу Президента'!$A$1:$AK$39</definedName>
    <definedName name="Z_61EF0633_7940_4673_A6A4_B0CC2BDA66F0_.wvu.PrintTitles" localSheetId="1" hidden="1">'по Указу Президента'!$4:$5</definedName>
    <definedName name="Z_61EF0633_7940_4673_A6A4_B0CC2BDA66F0_.wvu.PrintTitles" localSheetId="0" hidden="1">'Целевые показатели (август)'!$1:$3</definedName>
    <definedName name="Z_61EF0633_7940_4673_A6A4_B0CC2BDA66F0_.wvu.Rows" localSheetId="1" hidden="1">'по Указу Президента'!$6:$6,'по Указу Президента'!$32:$32,'по Указу Президента'!$35:$35</definedName>
    <definedName name="Z_75326CCB_8B2D_4938_8578_FD660195DA28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75326CCB_8B2D_4938_8578_FD660195DA28_.wvu.FilterData" localSheetId="0" hidden="1">'Целевые показатели (август)'!$B$1:$B$28</definedName>
    <definedName name="Z_75326CCB_8B2D_4938_8578_FD660195DA28_.wvu.PrintArea" localSheetId="1" hidden="1">'по Указу Президента'!$A$1:$AK$39</definedName>
    <definedName name="Z_75326CCB_8B2D_4938_8578_FD660195DA28_.wvu.PrintTitles" localSheetId="1" hidden="1">'по Указу Президента'!$4:$5</definedName>
    <definedName name="Z_75326CCB_8B2D_4938_8578_FD660195DA28_.wvu.PrintTitles" localSheetId="0" hidden="1">'Целевые показатели (август)'!$1:$3</definedName>
    <definedName name="Z_75326CCB_8B2D_4938_8578_FD660195DA28_.wvu.Rows" localSheetId="1" hidden="1">'по Указу Президента'!$6:$6,'по Указу Президента'!$32:$32,'по Указу Президента'!$35:$35</definedName>
    <definedName name="Z_78CD0B5A_77F1_4436_8EFB_C59E1525C99B_.wvu.FilterData" localSheetId="0" hidden="1">'Целевые показатели (август)'!$B$1:$B$28</definedName>
    <definedName name="Z_7AF049B1_FF33_4C96_8CF2_F9143048B7E6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7AF049B1_FF33_4C96_8CF2_F9143048B7E6_.wvu.PrintArea" localSheetId="1" hidden="1">'по Указу Президента'!$A$1:$AK$39</definedName>
    <definedName name="Z_7AF049B1_FF33_4C96_8CF2_F9143048B7E6_.wvu.PrintTitles" localSheetId="1" hidden="1">'по Указу Президента'!$4:$5</definedName>
    <definedName name="Z_7AF049B1_FF33_4C96_8CF2_F9143048B7E6_.wvu.PrintTitles" localSheetId="0" hidden="1">'Целевые показатели (август)'!$1:$3</definedName>
    <definedName name="Z_7AF049B1_FF33_4C96_8CF2_F9143048B7E6_.wvu.Rows" localSheetId="1" hidden="1">'по Указу Президента'!$6:$6,'по Указу Президента'!$32:$32,'по Указу Президента'!$35:$35</definedName>
    <definedName name="Z_873551C1_B90F_48E6_9E71_AF7266B17A6B_.wvu.FilterData" localSheetId="0" hidden="1">'Целевые показатели (август)'!$B$1:$B$28</definedName>
    <definedName name="Z_89180B11_F85F_43AB_A1AE_434D6F6400AD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89180B11_F85F_43AB_A1AE_434D6F6400AD_.wvu.FilterData" localSheetId="0" hidden="1">'Целевые показатели (август)'!$B$1:$B$28</definedName>
    <definedName name="Z_89180B11_F85F_43AB_A1AE_434D6F6400AD_.wvu.PrintArea" localSheetId="1" hidden="1">'по Указу Президента'!$A$1:$AK$39</definedName>
    <definedName name="Z_89180B11_F85F_43AB_A1AE_434D6F6400AD_.wvu.PrintTitles" localSheetId="1" hidden="1">'по Указу Президента'!$4:$5</definedName>
    <definedName name="Z_89180B11_F85F_43AB_A1AE_434D6F6400AD_.wvu.PrintTitles" localSheetId="0" hidden="1">'Целевые показатели (август)'!$1:$3</definedName>
    <definedName name="Z_89180B11_F85F_43AB_A1AE_434D6F6400AD_.wvu.Rows" localSheetId="1" hidden="1">'по Указу Президента'!$6:$6,'по Указу Президента'!$32:$32,'по Указу Президента'!$35:$35</definedName>
    <definedName name="Z_8AC54897_4EA3_44AC_8471_C165985EB3F2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8AC54897_4EA3_44AC_8471_C165985EB3F2_.wvu.FilterData" localSheetId="0" hidden="1">'Целевые показатели (август)'!$B$1:$B$28</definedName>
    <definedName name="Z_8AC54897_4EA3_44AC_8471_C165985EB3F2_.wvu.PrintArea" localSheetId="1" hidden="1">'по Указу Президента'!$A$1:$AK$39</definedName>
    <definedName name="Z_8AC54897_4EA3_44AC_8471_C165985EB3F2_.wvu.PrintTitles" localSheetId="1" hidden="1">'по Указу Президента'!$4:$5</definedName>
    <definedName name="Z_8AC54897_4EA3_44AC_8471_C165985EB3F2_.wvu.PrintTitles" localSheetId="0" hidden="1">'Целевые показатели (август)'!$1:$3</definedName>
    <definedName name="Z_8AC54897_4EA3_44AC_8471_C165985EB3F2_.wvu.Rows" localSheetId="1" hidden="1">'по Указу Президента'!$6:$6,'по Указу Президента'!$32:$32,'по Указу Президента'!$35:$35</definedName>
    <definedName name="Z_96644365_2A39_4519_B8E7_0B27FD181E54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96644365_2A39_4519_B8E7_0B27FD181E54_.wvu.FilterData" localSheetId="0" hidden="1">'Целевые показатели (август)'!$B$1:$B$28</definedName>
    <definedName name="Z_96644365_2A39_4519_B8E7_0B27FD181E54_.wvu.PrintArea" localSheetId="1" hidden="1">'по Указу Президента'!$A$1:$AK$39</definedName>
    <definedName name="Z_96644365_2A39_4519_B8E7_0B27FD181E54_.wvu.PrintTitles" localSheetId="1" hidden="1">'по Указу Президента'!$4:$5</definedName>
    <definedName name="Z_96644365_2A39_4519_B8E7_0B27FD181E54_.wvu.PrintTitles" localSheetId="0" hidden="1">'Целевые показатели (август)'!$1:$3</definedName>
    <definedName name="Z_96644365_2A39_4519_B8E7_0B27FD181E54_.wvu.Rows" localSheetId="1" hidden="1">'по Указу Президента'!$6:$6,'по Указу Президента'!$32:$32,'по Указу Президента'!$35:$35</definedName>
    <definedName name="Z_9AAC3DD1_5EED_418B_B181_5917A4EC146A_.wvu.FilterData" localSheetId="0" hidden="1">'Целевые показатели (август)'!$B$1:$B$28</definedName>
    <definedName name="Z_9CA57FEE_3225_43BE_8D88_A86E62ED5930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9CA57FEE_3225_43BE_8D88_A86E62ED5930_.wvu.FilterData" localSheetId="0" hidden="1">'Целевые показатели (август)'!$B$1:$B$28</definedName>
    <definedName name="Z_9CA57FEE_3225_43BE_8D88_A86E62ED5930_.wvu.PrintArea" localSheetId="1" hidden="1">'по Указу Президента'!$A$1:$AK$39</definedName>
    <definedName name="Z_9CA57FEE_3225_43BE_8D88_A86E62ED5930_.wvu.PrintTitles" localSheetId="1" hidden="1">'по Указу Президента'!$4:$5</definedName>
    <definedName name="Z_9CA57FEE_3225_43BE_8D88_A86E62ED5930_.wvu.PrintTitles" localSheetId="0" hidden="1">'Целевые показатели (август)'!$1:$3</definedName>
    <definedName name="Z_9CA57FEE_3225_43BE_8D88_A86E62ED5930_.wvu.Rows" localSheetId="1" hidden="1">'по Указу Президента'!$6:$6,'по Указу Президента'!$32:$32,'по Указу Президента'!$35:$35</definedName>
    <definedName name="Z_A1848812_FE48_4121_8DA7_07B6CCCADC0D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A1848812_FE48_4121_8DA7_07B6CCCADC0D_.wvu.FilterData" localSheetId="0" hidden="1">'Целевые показатели (август)'!$B$1:$B$28</definedName>
    <definedName name="Z_A1848812_FE48_4121_8DA7_07B6CCCADC0D_.wvu.PrintArea" localSheetId="1" hidden="1">'по Указу Президента'!$A$1:$AK$39</definedName>
    <definedName name="Z_A1848812_FE48_4121_8DA7_07B6CCCADC0D_.wvu.PrintTitles" localSheetId="1" hidden="1">'по Указу Президента'!$4:$5</definedName>
    <definedName name="Z_A1848812_FE48_4121_8DA7_07B6CCCADC0D_.wvu.PrintTitles" localSheetId="0" hidden="1">'Целевые показатели (август)'!$1:$3</definedName>
    <definedName name="Z_A1848812_FE48_4121_8DA7_07B6CCCADC0D_.wvu.Rows" localSheetId="1" hidden="1">'по Указу Президента'!$6:$6,'по Указу Президента'!$32:$32,'по Указу Президента'!$35:$35</definedName>
    <definedName name="Z_A2E499A3_D96B_43B9_A753_1F5CA4D04F31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A2E499A3_D96B_43B9_A753_1F5CA4D04F31_.wvu.FilterData" localSheetId="0" hidden="1">'Целевые показатели (август)'!$B$1:$B$28</definedName>
    <definedName name="Z_A2E499A3_D96B_43B9_A753_1F5CA4D04F31_.wvu.PrintArea" localSheetId="1" hidden="1">'по Указу Президента'!$A$1:$AK$39</definedName>
    <definedName name="Z_A2E499A3_D96B_43B9_A753_1F5CA4D04F31_.wvu.PrintTitles" localSheetId="1" hidden="1">'по Указу Президента'!$4:$5</definedName>
    <definedName name="Z_A2E499A3_D96B_43B9_A753_1F5CA4D04F31_.wvu.PrintTitles" localSheetId="0" hidden="1">'Целевые показатели (август)'!$1:$3</definedName>
    <definedName name="Z_A2E499A3_D96B_43B9_A753_1F5CA4D04F31_.wvu.Rows" localSheetId="1" hidden="1">'по Указу Президента'!$6:$6,'по Указу Президента'!$32:$32,'по Указу Президента'!$35:$35</definedName>
    <definedName name="Z_ABB8B301_13EF_4253_A382_5228B0DEDE46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ABB8B301_13EF_4253_A382_5228B0DEDE46_.wvu.PrintArea" localSheetId="1" hidden="1">'по Указу Президента'!$A$1:$AK$39</definedName>
    <definedName name="Z_ABB8B301_13EF_4253_A382_5228B0DEDE46_.wvu.PrintTitles" localSheetId="1" hidden="1">'по Указу Президента'!$4:$5</definedName>
    <definedName name="Z_ABB8B301_13EF_4253_A382_5228B0DEDE46_.wvu.PrintTitles" localSheetId="0" hidden="1">'Целевые показатели (август)'!$1:$3</definedName>
    <definedName name="Z_ABB8B301_13EF_4253_A382_5228B0DEDE46_.wvu.Rows" localSheetId="1" hidden="1">'по Указу Президента'!$6:$6,'по Указу Президента'!$32:$32,'по Указу Президента'!$35:$35</definedName>
    <definedName name="Z_C5170D8F_9E8C_4274_806B_EC1923B08FFC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C5170D8F_9E8C_4274_806B_EC1923B08FFC_.wvu.FilterData" localSheetId="0" hidden="1">'Целевые показатели (август)'!$B$1:$B$28</definedName>
    <definedName name="Z_C5170D8F_9E8C_4274_806B_EC1923B08FFC_.wvu.PrintArea" localSheetId="1" hidden="1">'по Указу Президента'!$A$1:$AK$39</definedName>
    <definedName name="Z_C5170D8F_9E8C_4274_806B_EC1923B08FFC_.wvu.PrintTitles" localSheetId="1" hidden="1">'по Указу Президента'!$4:$5</definedName>
    <definedName name="Z_C5170D8F_9E8C_4274_806B_EC1923B08FFC_.wvu.PrintTitles" localSheetId="0" hidden="1">'Целевые показатели (август)'!$1:$3</definedName>
    <definedName name="Z_C5170D8F_9E8C_4274_806B_EC1923B08FFC_.wvu.Rows" localSheetId="1" hidden="1">'по Указу Президента'!$6:$6,'по Указу Президента'!$32:$32,'по Указу Президента'!$35:$35</definedName>
    <definedName name="Z_C66D6FB4_3D63_4A3D_872E_FC08EBE1B505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C66D6FB4_3D63_4A3D_872E_FC08EBE1B505_.wvu.FilterData" localSheetId="0" hidden="1">'Целевые показатели (август)'!$B$1:$B$28</definedName>
    <definedName name="Z_C66D6FB4_3D63_4A3D_872E_FC08EBE1B505_.wvu.PrintArea" localSheetId="1" hidden="1">'по Указу Президента'!$A$1:$AK$39</definedName>
    <definedName name="Z_C66D6FB4_3D63_4A3D_872E_FC08EBE1B505_.wvu.PrintTitles" localSheetId="1" hidden="1">'по Указу Президента'!$4:$5</definedName>
    <definedName name="Z_C66D6FB4_3D63_4A3D_872E_FC08EBE1B505_.wvu.PrintTitles" localSheetId="0" hidden="1">'Целевые показатели (август)'!$1:$3</definedName>
    <definedName name="Z_C66D6FB4_3D63_4A3D_872E_FC08EBE1B505_.wvu.Rows" localSheetId="1" hidden="1">'по Указу Президента'!$6:$6,'по Указу Президента'!$32:$32,'по Указу Президента'!$35:$35</definedName>
    <definedName name="Z_CC54D513_20D8_48EE_B3A8_FA795281D19E_.wvu.FilterData" localSheetId="0" hidden="1">'Целевые показатели (август)'!$B$1:$B$28</definedName>
    <definedName name="Z_D390A300_DB65_4AA8_96B8_2D891972D629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D390A300_DB65_4AA8_96B8_2D891972D629_.wvu.FilterData" localSheetId="0" hidden="1">'Целевые показатели (август)'!$B$1:$B$28</definedName>
    <definedName name="Z_D390A300_DB65_4AA8_96B8_2D891972D629_.wvu.PrintArea" localSheetId="1" hidden="1">'по Указу Президента'!$A$1:$AK$39</definedName>
    <definedName name="Z_D390A300_DB65_4AA8_96B8_2D891972D629_.wvu.PrintTitles" localSheetId="1" hidden="1">'по Указу Президента'!$4:$5</definedName>
    <definedName name="Z_D390A300_DB65_4AA8_96B8_2D891972D629_.wvu.PrintTitles" localSheetId="0" hidden="1">'Целевые показатели (август)'!$1:$3</definedName>
    <definedName name="Z_D390A300_DB65_4AA8_96B8_2D891972D629_.wvu.Rows" localSheetId="1" hidden="1">'по Указу Президента'!$6:$6,'по Указу Президента'!$32:$32,'по Указу Президента'!$35:$35</definedName>
    <definedName name="Z_D8819D0B_C367_4601_A3B2_2EFA753DE6B1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D8819D0B_C367_4601_A3B2_2EFA753DE6B1_.wvu.FilterData" localSheetId="0" hidden="1">'Целевые показатели (август)'!$B$1:$B$28</definedName>
    <definedName name="Z_D8819D0B_C367_4601_A3B2_2EFA753DE6B1_.wvu.PrintArea" localSheetId="1" hidden="1">'по Указу Президента'!$A$1:$AK$39</definedName>
    <definedName name="Z_D8819D0B_C367_4601_A3B2_2EFA753DE6B1_.wvu.PrintTitles" localSheetId="1" hidden="1">'по Указу Президента'!$4:$5</definedName>
    <definedName name="Z_D8819D0B_C367_4601_A3B2_2EFA753DE6B1_.wvu.PrintTitles" localSheetId="0" hidden="1">'Целевые показатели (август)'!$1:$3</definedName>
    <definedName name="Z_D8819D0B_C367_4601_A3B2_2EFA753DE6B1_.wvu.Rows" localSheetId="1" hidden="1">'по Указу Президента'!$6:$6,'по Указу Президента'!$32:$32,'по Указу Президента'!$35:$35</definedName>
    <definedName name="Z_DB99321D_2738_44A0_9783_290218640B67_.wvu.FilterData" localSheetId="0" hidden="1">'Целевые показатели (август)'!$B$1:$B$28</definedName>
    <definedName name="Z_DC83F167_2D74_4B88_8AFB_CA89035729DC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DC83F167_2D74_4B88_8AFB_CA89035729DC_.wvu.FilterData" localSheetId="0" hidden="1">'Целевые показатели (август)'!$B$1:$B$28</definedName>
    <definedName name="Z_DC83F167_2D74_4B88_8AFB_CA89035729DC_.wvu.PrintArea" localSheetId="1" hidden="1">'по Указу Президента'!$A$1:$AK$39</definedName>
    <definedName name="Z_DC83F167_2D74_4B88_8AFB_CA89035729DC_.wvu.PrintTitles" localSheetId="1" hidden="1">'по Указу Президента'!$4:$5</definedName>
    <definedName name="Z_DC83F167_2D74_4B88_8AFB_CA89035729DC_.wvu.PrintTitles" localSheetId="0" hidden="1">'Целевые показатели (август)'!$1:$3</definedName>
    <definedName name="Z_DC83F167_2D74_4B88_8AFB_CA89035729DC_.wvu.Rows" localSheetId="1" hidden="1">'по Указу Президента'!$6:$6,'по Указу Президента'!$32:$32,'по Указу Президента'!$35:$35</definedName>
    <definedName name="Z_E5A0E5C8_27D2_4CBE_AC99_55FC98F271F0_.wvu.FilterData" localSheetId="0" hidden="1">'Целевые показатели (август)'!$B$1:$B$28</definedName>
    <definedName name="Z_EF421FDF_D3A8_40DB_83F2_DDEEE9F91069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EF421FDF_D3A8_40DB_83F2_DDEEE9F91069_.wvu.FilterData" localSheetId="0" hidden="1">'Целевые показатели (август)'!$B$1:$B$28</definedName>
    <definedName name="Z_EF421FDF_D3A8_40DB_83F2_DDEEE9F91069_.wvu.PrintArea" localSheetId="1" hidden="1">'по Указу Президента'!$A$1:$AK$39</definedName>
    <definedName name="Z_EF421FDF_D3A8_40DB_83F2_DDEEE9F91069_.wvu.PrintTitles" localSheetId="1" hidden="1">'по Указу Президента'!$4:$5</definedName>
    <definedName name="Z_EF421FDF_D3A8_40DB_83F2_DDEEE9F91069_.wvu.PrintTitles" localSheetId="0" hidden="1">'Целевые показатели (август)'!$1:$3</definedName>
    <definedName name="Z_EF421FDF_D3A8_40DB_83F2_DDEEE9F91069_.wvu.Rows" localSheetId="1" hidden="1">'по Указу Президента'!$6:$6,'по Указу Президента'!$32:$32,'по Указу Президента'!$35:$35</definedName>
    <definedName name="Z_FE144461_EC2E_482C_8365_89512417FA0F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FE144461_EC2E_482C_8365_89512417FA0F_.wvu.FilterData" localSheetId="0" hidden="1">'Целевые показатели (август)'!$B$1:$B$28</definedName>
    <definedName name="Z_FE144461_EC2E_482C_8365_89512417FA0F_.wvu.PrintArea" localSheetId="1" hidden="1">'по Указу Президента'!$A$1:$AK$39</definedName>
    <definedName name="Z_FE144461_EC2E_482C_8365_89512417FA0F_.wvu.PrintTitles" localSheetId="1" hidden="1">'по Указу Президента'!$4:$5</definedName>
    <definedName name="Z_FE144461_EC2E_482C_8365_89512417FA0F_.wvu.PrintTitles" localSheetId="0" hidden="1">'Целевые показатели (август)'!$1:$3</definedName>
    <definedName name="Z_FE144461_EC2E_482C_8365_89512417FA0F_.wvu.Rows" localSheetId="1" hidden="1">'по Указу Президента'!$6:$6,'по Указу Президента'!$32:$32,'по Указу Президента'!$35:$35</definedName>
    <definedName name="Z_FE144461_EC2E_482C_8365_89512417FA0F_.wvu.Rows" localSheetId="0" hidden="1">'Целевые показатели (август)'!#REF!</definedName>
    <definedName name="_xlnm.Print_Titles" localSheetId="1">'по Указу Президента'!$4:$5</definedName>
    <definedName name="_xlnm.Print_Titles" localSheetId="0">'Целевые показатели (август)'!$1:$3</definedName>
    <definedName name="_xlnm.Print_Area" localSheetId="1">'по Указу Президента'!$A$1:$AK$39</definedName>
  </definedNames>
  <calcPr calcId="145621"/>
  <customWorkbookViews>
    <customWorkbookView name="Игошкина Марина Юрьевна - Личное представление" guid="{61EF0633-7940-4673-A6A4-B0CC2BDA66F0}" mergeInterval="0" personalView="1" maximized="1" windowWidth="1916" windowHeight="789" activeSheetId="1" showComments="commIndAndComment"/>
    <customWorkbookView name="Митина Екатерина Сергеевна - Личное представление" guid="{4E0D83F6-5920-42AF-A934-9127831F8C28}" mergeInterval="0" personalView="1" maximized="1" xWindow="-8" yWindow="-8" windowWidth="1936" windowHeight="1056" activeSheetId="1"/>
    <customWorkbookView name="Гончарова Анжела Васильевна - Личное представление" guid="{1AB05C5A-40AF-415D-9F20-B95C359A8DA1}" mergeInterval="0" personalView="1" maximized="1" windowWidth="1360" windowHeight="587" activeSheetId="1"/>
    <customWorkbookView name="Сорока Юлия Игоревна - Личное представление" guid="{A1848812-FE48-4121-8DA7-07B6CCCADC0D}" mergeInterval="0" personalView="1" maximized="1" xWindow="-8" yWindow="-8" windowWidth="1296" windowHeight="1000" activeSheetId="1"/>
    <customWorkbookView name="Смекалин Дмитрий Александрович - Личное представление" guid="{3E0C6E8C-1A97-4E3B-87BA-F9EB1CE600FD}" mergeInterval="0" personalView="1" maximized="1" xWindow="-8" yWindow="-8" windowWidth="1936" windowHeight="1056" activeSheetId="1"/>
    <customWorkbookView name="Ирина С. Леонова - Личное представление" guid="{89180B11-F85F-43AB-A1AE-434D6F6400AD}" mergeInterval="0" personalView="1" maximized="1" windowWidth="1664" windowHeight="766" activeSheetId="1"/>
    <customWorkbookView name="Ольга В. Василкова - Личное представление" guid="{4CE27EDA-8940-4856-9353-4C2165724CBF}" mergeInterval="0" personalView="1" maximized="1" xWindow="-8" yWindow="-8" windowWidth="1936" windowHeight="1056" activeSheetId="1"/>
    <customWorkbookView name="Орехова Олеся Ришатовна - Личное представление" guid="{EF421FDF-D3A8-40DB-83F2-DDEEE9F91069}" mergeInterval="0" personalView="1" maximized="1" xWindow="-8" yWindow="-8" windowWidth="1936" windowHeight="1056" activeSheetId="1"/>
    <customWorkbookView name="user - Личное представление" guid="{2E8A952D-E985-40E8-8EC5-ACD08050691F}" mergeInterval="0" personalView="1" maximized="1" windowWidth="1916" windowHeight="755" activeSheetId="1"/>
    <customWorkbookView name="Лилия У. Капитонова - Личное представление" guid="{D390A300-DB65-4AA8-96B8-2D891972D629}" mergeInterval="0" personalView="1" maximized="1" windowWidth="1916" windowHeight="803" activeSheetId="1"/>
    <customWorkbookView name="Ларионов Сергей Александрович - Личное представление" guid="{96644365-2A39-4519-B8E7-0B27FD181E54}" mergeInterval="0" personalView="1" maximized="1" xWindow="-8" yWindow="-8" windowWidth="1936" windowHeight="1056" activeSheetId="1"/>
    <customWorkbookView name="Генова Елена Вячеславовна - Личное представление" guid="{D8819D0B-C367-4601-A3B2-2EFA753DE6B1}" mergeInterval="0" personalView="1" maximized="1" xWindow="-8" yWindow="-8" windowWidth="1296" windowHeight="1000" activeSheetId="1"/>
    <customWorkbookView name="Логинова Ленара Юлдашевна - Личное представление" guid="{43EF499D-BC58-4720-8C2B-75B175473AF0}" mergeInterval="0" personalView="1" maximized="1" windowWidth="1916" windowHeight="854" activeSheetId="1"/>
    <customWorkbookView name="Ахрамович Евгения Анатольевна - Личное представление" guid="{7AF049B1-FF33-4C96-8CF2-F9143048B7E6}" mergeInterval="0" personalView="1" maximized="1" xWindow="-8" yWindow="-8" windowWidth="1616" windowHeight="876" activeSheetId="1"/>
    <customWorkbookView name="Кузьменков Павел Александрович - Личное представление" guid="{ABB8B301-13EF-4253-A382-5228B0DEDE46}" mergeInterval="0" personalView="1" maximized="1" xWindow="-8" yWindow="-8" windowWidth="1936" windowHeight="1056" activeSheetId="1"/>
    <customWorkbookView name="Бондарева Оксана Петровна - Личное представление" guid="{DC83F167-2D74-4B88-8AFB-CA89035729DC}" mergeInterval="0" personalView="1" maximized="1" xWindow="-8" yWindow="-8" windowWidth="1936" windowHeight="1056" activeSheetId="1"/>
    <customWorkbookView name="Лаишевцева Наталья Николаевна - Личное представление" guid="{C5170D8F-9E8C-4274-806B-EC1923B08FFC}" mergeInterval="0" personalView="1" maximized="1" windowWidth="1360" windowHeight="543" activeSheetId="1" showComments="commIndAndComment"/>
    <customWorkbookView name="Краева Ольга Витальевна - Личное представление" guid="{8AC54897-4EA3-44AC-8471-C165985EB3F2}" mergeInterval="0" personalView="1" xWindow="1" yWindow="25" windowWidth="1463" windowHeight="832" activeSheetId="1"/>
    <customWorkbookView name="Наталья В. Балабанская - Личное представление" guid="{75326CCB-8B2D-4938-8578-FD660195DA28}" mergeInterval="0" personalView="1" maximized="1" xWindow="-8" yWindow="-8" windowWidth="1936" windowHeight="1056" activeSheetId="1"/>
    <customWorkbookView name="Степаненко Наталья Алексеевна - Личное представление" guid="{0E965F54-95DE-4A4D-84A6-A7DA734314CB}" mergeInterval="0" personalView="1" maximized="1" xWindow="-8" yWindow="-8" windowWidth="1936" windowHeight="1056" activeSheetId="1"/>
    <customWorkbookView name="Дульцева Елена Владимировна - Личное представление" guid="{0CCC334F-A139-4164-902F-4CBEBAD64F14}" mergeInterval="0" personalView="1" maximized="1" xWindow="-8" yWindow="-8" windowWidth="1936" windowHeight="1056" activeSheetId="1"/>
    <customWorkbookView name="Цыганкова Ирина Анатольевн - Личное представление" guid="{C66D6FB4-3D63-4A3D-872E-FC08EBE1B505}" mergeInterval="0" personalView="1" maximized="1" windowWidth="1916" windowHeight="855" activeSheetId="1"/>
    <customWorkbookView name="SenivMV - Личное представление" guid="{9CA57FEE-3225-43BE-8D88-A86E62ED5930}" mergeInterval="0" personalView="1" maximized="1" xWindow="-9" yWindow="-9" windowWidth="1938" windowHeight="1050" activeSheetId="1"/>
    <customWorkbookView name="Мартынова Снежана Владимировна - Личное представление" guid="{FE144461-EC2E-482C-8365-89512417FA0F}" mergeInterval="0" personalView="1" maximized="1" windowWidth="1916" windowHeight="835" activeSheetId="1"/>
    <customWorkbookView name="Александра Н. Лаврентьева - Личное представление" guid="{A2E499A3-D96B-43B9-A753-1F5CA4D04F31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1" i="3" l="1"/>
  <c r="AJ15" i="2" l="1"/>
  <c r="AJ16" i="2"/>
  <c r="AJ13" i="2"/>
  <c r="AJ12" i="2"/>
  <c r="AJ11" i="2"/>
  <c r="AJ10" i="2"/>
  <c r="AJ9" i="2"/>
  <c r="AJ39" i="2" l="1"/>
  <c r="AJ36" i="2"/>
  <c r="AJ31" i="2"/>
  <c r="AJ29" i="2"/>
  <c r="AJ25" i="2"/>
  <c r="AJ24" i="2"/>
  <c r="AJ19" i="2"/>
  <c r="AJ20" i="2"/>
  <c r="AJ21" i="2" l="1"/>
  <c r="AJ22" i="2"/>
  <c r="AJ17" i="2"/>
  <c r="AF11" i="2" l="1"/>
  <c r="S11" i="2" l="1"/>
  <c r="T11" i="2"/>
  <c r="AE11" i="2" l="1"/>
  <c r="AD11" i="2" l="1"/>
  <c r="AC11" i="2"/>
  <c r="AB11" i="2"/>
  <c r="Y11" i="2"/>
  <c r="AA11" i="2"/>
  <c r="Z11" i="2"/>
  <c r="X25" i="2" l="1"/>
  <c r="W25" i="2"/>
  <c r="V25" i="2"/>
  <c r="BJ11" i="2" l="1"/>
  <c r="V10" i="2" l="1"/>
  <c r="W10" i="2" l="1"/>
  <c r="BI11" i="2" s="1"/>
  <c r="BH11" i="2"/>
  <c r="BK3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30" i="2"/>
  <c r="BK32" i="2"/>
  <c r="BK33" i="2"/>
  <c r="BK34" i="2"/>
  <c r="BK35" i="2"/>
  <c r="BK36" i="2"/>
  <c r="BK37" i="2"/>
  <c r="BK38" i="2"/>
  <c r="BK39" i="2"/>
  <c r="BK9" i="2"/>
  <c r="BK10" i="2" l="1"/>
  <c r="R11" i="2" l="1"/>
  <c r="U11" i="2"/>
  <c r="BK11" i="2" l="1"/>
  <c r="AM39" i="2"/>
  <c r="L36" i="2"/>
  <c r="K36" i="2"/>
  <c r="G12" i="2"/>
  <c r="Q11" i="2"/>
  <c r="P11" i="2"/>
  <c r="O11" i="2"/>
  <c r="N11" i="2"/>
  <c r="K11" i="2"/>
  <c r="J11" i="2"/>
  <c r="I11" i="2"/>
  <c r="H11" i="2"/>
  <c r="G11" i="2"/>
  <c r="M10" i="2"/>
  <c r="M11" i="2" s="1"/>
  <c r="L10" i="2"/>
  <c r="L11" i="2" s="1"/>
  <c r="AO4" i="2"/>
  <c r="AO3" i="2" s="1"/>
</calcChain>
</file>

<file path=xl/sharedStrings.xml><?xml version="1.0" encoding="utf-8"?>
<sst xmlns="http://schemas.openxmlformats.org/spreadsheetml/2006/main" count="222" uniqueCount="152">
  <si>
    <t>Наименование показателей результатов</t>
  </si>
  <si>
    <t>№ п/п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</si>
  <si>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</si>
  <si>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</si>
  <si>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</si>
  <si>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</si>
  <si>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</si>
  <si>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</si>
  <si>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</si>
  <si>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</si>
  <si>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</si>
  <si>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</si>
  <si>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</si>
  <si>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</si>
  <si>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</si>
  <si>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</si>
  <si>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</si>
  <si>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Доля педагогических работников, участвующих в профессиональных конкурсах</t>
  </si>
  <si>
    <t>Охват детей в возрасте 5-18 лет программами дополнительного образования (удельный вес численности детей, получающих услугу дополнительного образования, в общей численности детей в возрасте 5-18 лет)</t>
  </si>
  <si>
    <t>единиц</t>
  </si>
  <si>
    <t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</t>
  </si>
  <si>
    <t>человек</t>
  </si>
  <si>
    <t>-</t>
  </si>
  <si>
    <t>%</t>
  </si>
  <si>
    <t xml:space="preserve">Увеличение численности занятых в сфере малого и среднего предпринимательства, включая индивидуальных предпринимателей </t>
  </si>
  <si>
    <t>Единица измерения</t>
  </si>
  <si>
    <t>Доля населения города Когалыма, систематически занимающегося физической культурой и спортом, в общей численности населения</t>
  </si>
  <si>
    <t>чел.</t>
  </si>
  <si>
    <t>шт.</t>
  </si>
  <si>
    <t>Количество квадратных метров расселенного аварийного жилищного фонда</t>
  </si>
  <si>
    <t>Обеспечение условий для выполнения полномочий и функций, возложенных на органы местного самоуправления города Когалыма</t>
  </si>
  <si>
    <t>Уровень удовлетворенности населения города Когалыма услугами в сфере государственной регистрацией актов гражданского состояния</t>
  </si>
  <si>
    <t>Целевые показатели социально-экономического развития  города Когалыма, установленные Указом Президента РФ от 07 мая 2018 года №204, от 7 мая 2012 года №596,№599 и №600</t>
  </si>
  <si>
    <t>план</t>
  </si>
  <si>
    <t>не сдали уо</t>
  </si>
  <si>
    <t>№             п/п</t>
  </si>
  <si>
    <t>№ из списка ХМАО</t>
  </si>
  <si>
    <t>Наименование показателя</t>
  </si>
  <si>
    <t>ед. изм.</t>
  </si>
  <si>
    <t xml:space="preserve">Ответственные </t>
  </si>
  <si>
    <r>
      <rPr>
        <b/>
        <sz val="11"/>
        <rFont val="Times New Roman"/>
        <family val="1"/>
        <charset val="204"/>
      </rPr>
      <t>Степень достижения</t>
    </r>
    <r>
      <rPr>
        <sz val="11"/>
        <rFont val="Times New Roman"/>
        <family val="1"/>
        <charset val="204"/>
      </rPr>
      <t xml:space="preserve"> запланированного результата за отчетный период, </t>
    </r>
    <r>
      <rPr>
        <b/>
        <sz val="11"/>
        <rFont val="Times New Roman"/>
        <family val="1"/>
        <charset val="204"/>
      </rPr>
      <t>причины отрицательной динамики</t>
    </r>
    <r>
      <rPr>
        <sz val="11"/>
        <rFont val="Times New Roman"/>
        <family val="1"/>
        <charset val="204"/>
      </rPr>
      <t xml:space="preserve"> показателей, а также </t>
    </r>
    <r>
      <rPr>
        <b/>
        <sz val="11"/>
        <rFont val="Times New Roman"/>
        <family val="1"/>
        <charset val="204"/>
      </rPr>
      <t>меры</t>
    </r>
    <r>
      <rPr>
        <sz val="11"/>
        <rFont val="Times New Roman"/>
        <family val="1"/>
        <charset val="204"/>
      </rPr>
      <t xml:space="preserve"> с помощью которых удалось улучшить значение целевых показателей</t>
    </r>
    <r>
      <rPr>
        <b/>
        <sz val="11"/>
        <rFont val="Times New Roman"/>
        <family val="1"/>
        <charset val="204"/>
      </rPr>
      <t xml:space="preserve"> 
</t>
    </r>
  </si>
  <si>
    <t>Документ программно-целевого планирования (Муниципальная программа, "Дорожная карта", Стратегия СЭР, Прогноз СЭР)</t>
  </si>
  <si>
    <t>жил фонд стал в конце</t>
  </si>
  <si>
    <t>уидрп мы сами</t>
  </si>
  <si>
    <t>факт</t>
  </si>
  <si>
    <r>
      <t xml:space="preserve">план </t>
    </r>
    <r>
      <rPr>
        <b/>
        <sz val="11"/>
        <rFont val="Times New Roman"/>
        <family val="1"/>
        <charset val="204"/>
      </rPr>
      <t>(год)</t>
    </r>
  </si>
  <si>
    <t>план (год)</t>
  </si>
  <si>
    <t>январь - апрель</t>
  </si>
  <si>
    <t>январь-май</t>
  </si>
  <si>
    <t>январь-июнь</t>
  </si>
  <si>
    <t>январь-июль</t>
  </si>
  <si>
    <t>план         (год)</t>
  </si>
  <si>
    <t>месяца нарастающим янв-февр.  И т.д.</t>
  </si>
  <si>
    <t>Указ от 7 мая 2018 года № 204"О национальных целях и стратегических задачах развития Российской Федерации на период до 2024 года"</t>
  </si>
  <si>
    <t>Указ от 7 мая 2018 года № 204 «О национальных целях и стратегических задачах развития Российской Федерации на период до 2024 года»</t>
  </si>
  <si>
    <t xml:space="preserve">Сфера демографического развития </t>
  </si>
  <si>
    <t>Ожидаемая продолжительность жизни при рождении</t>
  </si>
  <si>
    <t>лет</t>
  </si>
  <si>
    <t>БУ ХМАО-Югры "Когалымская городская больница"</t>
  </si>
  <si>
    <t>Число родившихся</t>
  </si>
  <si>
    <t>тыс. человек</t>
  </si>
  <si>
    <t>Управление экономики</t>
  </si>
  <si>
    <t>на 1000 населения</t>
  </si>
  <si>
    <t>1.65</t>
  </si>
  <si>
    <t>процентов</t>
  </si>
  <si>
    <t>Управление культуры, спорта и молодежной политики</t>
  </si>
  <si>
    <t xml:space="preserve">Муниципальная программа 
«Развитие физической культуры и спорта в городе Когалыме», утверждённая постановлением Администрации города Когалыма от 11.10.2013 №2920 </t>
  </si>
  <si>
    <t>1.68</t>
  </si>
  <si>
    <t>Уровень обеспеченности населения спортивными сооружениями, исходя из единовременной пропускной способности объектов спорта</t>
  </si>
  <si>
    <t xml:space="preserve">При расчете показателя учитывается численность населения в возрасте от 3-79 лет. </t>
  </si>
  <si>
    <t xml:space="preserve">Сфера здравоохранения  </t>
  </si>
  <si>
    <t xml:space="preserve">Смертность населения трудоспособного возраста </t>
  </si>
  <si>
    <t>случаев на 100 тыс. чел. нас.</t>
  </si>
  <si>
    <t>Смертность от новообразований (в том числе злокачественных)</t>
  </si>
  <si>
    <t>1.67</t>
  </si>
  <si>
    <t xml:space="preserve">Охват граждан профилактическими медицинскими осмотрами </t>
  </si>
  <si>
    <t>Сфера образования</t>
  </si>
  <si>
    <t>Управление образования</t>
  </si>
  <si>
    <t>МП "Развитие образования в городе Когалыме", утв. постановлением от 11.10.2013 года № 2899</t>
  </si>
  <si>
    <t>млн.кв.м</t>
  </si>
  <si>
    <t xml:space="preserve">Отдел архитектуры и градостроительства </t>
  </si>
  <si>
    <t>МП "Развитие жилищной сферы города Когалыма", утв. постановлением от 15.10.2013 №2931</t>
  </si>
  <si>
    <t>МКУ "Управление жилищно - коммунального хозяйства города Когалыма"</t>
  </si>
  <si>
    <t xml:space="preserve">Сфера экологии </t>
  </si>
  <si>
    <t xml:space="preserve">Количество ликвидированных несанкционированных свалок на территории города Когалыма </t>
  </si>
  <si>
    <t>МП "Экологическая безопасность города Когалыма", утв. постановлением от 11.10.2013 №2909</t>
  </si>
  <si>
    <t xml:space="preserve">Создание безопасных и качественных автомобильных дорог </t>
  </si>
  <si>
    <t>Смертность в результате дорожно-транспортных происшествий</t>
  </si>
  <si>
    <t>Меры: дооснащение автомобилей скорой медицинской помощи медицинским оборудованием, оборудованием системы Глонасс</t>
  </si>
  <si>
    <t xml:space="preserve">Сфера развития малого и среднего предпринимательства и поддержки индивидуальной предпринимательской деятельности </t>
  </si>
  <si>
    <t xml:space="preserve">Управление инвестиционной деятельности и развития предпринимательства </t>
  </si>
  <si>
    <t>МП "Социально - экономическое развитие и инвестиции муниципального образования город Когалым", утв. постановлением от 11.10.2013 №2919</t>
  </si>
  <si>
    <r>
  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ПРЕДЛАГАЮ ИСКЛЮЧИТЬ </t>
    </r>
    <r>
      <rPr>
        <b/>
        <sz val="11"/>
        <rFont val="Times New Roman"/>
        <family val="1"/>
        <charset val="204"/>
      </rPr>
      <t>(598 указ)</t>
    </r>
  </si>
  <si>
    <t>Показатель стабилен, группы АФК заполнены.</t>
  </si>
  <si>
    <t>"Дорожная карта"</t>
  </si>
  <si>
    <t>динамика стабильна</t>
  </si>
  <si>
    <t>Цель: Дальнейшее совершенствование государственной политики в области образования и науки и подготовки квалифицированных специалистов с учетом требований инновационной экономики.</t>
  </si>
  <si>
    <t>1.24</t>
  </si>
  <si>
    <t>Доля детей в возрасте от 3-х до 7-ми лет, получающих дошкольную образовательную услугу и (или) услугу по их содержанию (исключить, динамика 100%)</t>
  </si>
  <si>
    <t>процентов от численности детей от 3-х до 7-ми лет</t>
  </si>
  <si>
    <t>100% обеспечение всех желающих очередность в данной возрастной категории отсутствует (94,8% от общего количества детей зарегистрированных на территории города)</t>
  </si>
  <si>
    <t>динамика 100%</t>
  </si>
  <si>
    <t>1.26</t>
  </si>
  <si>
    <t>кол-во человек уменьшилось</t>
  </si>
  <si>
    <t>часть педагогов занимается внеурочной деятельностью</t>
  </si>
  <si>
    <t>срок до 2020</t>
  </si>
  <si>
    <t>Цель: Улучшение жилищных условий граждан РФ, дальнейшее повышение доступности жилья и качества жилищно-коммунальных услуг.</t>
  </si>
  <si>
    <t>1.56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</si>
  <si>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</si>
  <si>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Управление по жилищной политике</t>
  </si>
  <si>
    <t>МП "Развитие жилищной сферы города Когалыма", утв. постановлением Администрации города Когалыма от 15.10.2013 №2931</t>
  </si>
  <si>
    <r>
      <rPr>
        <b/>
        <sz val="10"/>
        <rFont val="Times New Roman"/>
        <family val="1"/>
        <charset val="204"/>
      </rPr>
      <t>на 1 октября 2017</t>
    </r>
    <r>
      <rPr>
        <sz val="10"/>
        <rFont val="Times New Roman"/>
        <family val="1"/>
        <charset val="204"/>
      </rPr>
      <t xml:space="preserve">
кол-во семей получивших поддержку </t>
    </r>
    <r>
      <rPr>
        <b/>
        <sz val="10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 xml:space="preserve">/ общее кол-во семей </t>
    </r>
    <r>
      <rPr>
        <b/>
        <sz val="10"/>
        <rFont val="Times New Roman"/>
        <family val="1"/>
        <charset val="204"/>
      </rPr>
      <t>(32)</t>
    </r>
    <r>
      <rPr>
        <sz val="10"/>
        <rFont val="Times New Roman"/>
        <family val="1"/>
        <charset val="204"/>
      </rPr>
      <t xml:space="preserve"> * 100=</t>
    </r>
    <r>
      <rPr>
        <b/>
        <sz val="10"/>
        <rFont val="Times New Roman"/>
        <family val="1"/>
        <charset val="204"/>
      </rPr>
      <t>12,5 (выплатили только 2 из 4, поэтому будет 6,3</t>
    </r>
  </si>
  <si>
    <t>1800/1485=1,2</t>
  </si>
  <si>
    <t>до 2020</t>
  </si>
  <si>
    <t xml:space="preserve">Меры: увеличение охвата населения скрининговыми исследованиями, диспансеризация населения, выявление заболевания на ранней стадии, профилактическая работа Центра здоровья по выявлению факторов риска заболеваний, пропаганда здорового образа жизни, отказа от вредных привычек. </t>
  </si>
  <si>
    <t>"Дорожная карта" (Постановление Правительства ХМАО-Югры от 09.02.2013 №38-п)</t>
  </si>
  <si>
    <t>Госзадание БУ ХМАО - Югры "Когалымская городская больница"</t>
  </si>
  <si>
    <t>цел.показатели  сетевому</t>
  </si>
  <si>
    <t>данные Россоловой, дают УЖКХ</t>
  </si>
  <si>
    <t>Необходимые условия для осуществления деятельности органов местного самоуправления муниципального образования городской округ город Когалым обеспечены в полном объеме в пределах запланированного финансирования.</t>
  </si>
  <si>
    <t>апрель дал Пеккер</t>
  </si>
  <si>
    <t xml:space="preserve">Меры: Осуществление комплекса организационных, профилактических, лечебных мероприятий в рамках полномочий, направленных в первую очередь на снижение младенческой, детской смертности и смертности населения в трудоспособном возрасте (показатель рассчитывается по итогам за год). </t>
  </si>
  <si>
    <t>Численность обучающихся, вовлеченных в деятельность общественных объединений, на базе образовательных организаций общего образования и среднего профессионального образования</t>
  </si>
  <si>
    <t xml:space="preserve">Доля граждан, вовлеченных в добровольческую деятельность </t>
  </si>
  <si>
    <t>нет данных</t>
  </si>
  <si>
    <t xml:space="preserve">Показатель рассчитывается нарастающим итогом </t>
  </si>
  <si>
    <t>На 2020 год запланировано проф. мед. осмотры: взрослые - 14 733, из них за январь прошло500; дети - 13344, из них прошло в январе - 1239.</t>
  </si>
  <si>
    <t>По данным  отдела записи актов гражданского состояния Администрации города Когалыма на 01.02.2020 Показатель рассчитывается нарастающим итогом.</t>
  </si>
  <si>
    <t>По оценке управления экономики Администрации города Когалыма на 01.02.2020. Показатель рассчитывается нарастающим итогом.</t>
  </si>
  <si>
    <t>процент исполниения к плану на год,%</t>
  </si>
  <si>
    <t>1.</t>
  </si>
  <si>
    <t>Доля муниципальных служащих органов местного самоуправления города Когалыма, прошедших дополнительное профессиональное образование и имеющих высокий уровень развития профессиональных компетенций</t>
  </si>
  <si>
    <t>2.</t>
  </si>
  <si>
    <t>Доля  муниципальных служащих, соблюдающих ограничения и запреты, требования к служебному поведению</t>
  </si>
  <si>
    <t xml:space="preserve">% </t>
  </si>
  <si>
    <t xml:space="preserve">Все муниципальные служащие соблюдают ограничения,  запреты, требования к служебному поведению. </t>
  </si>
  <si>
    <t>3.</t>
  </si>
  <si>
    <t>Средний срок простоя муниципальных систем в результате  компьютерных атак, часов</t>
  </si>
  <si>
    <t>час</t>
  </si>
  <si>
    <t>4.</t>
  </si>
  <si>
    <t xml:space="preserve">ед. </t>
  </si>
  <si>
    <t>5.</t>
  </si>
  <si>
    <t>Увеличение объема жилищного строительства</t>
  </si>
  <si>
    <t>В 2020 году запланировано ввести 17517 кв.м жилья, из них индивидуальное жилищное строительство - 500 кв.м</t>
  </si>
  <si>
    <t>Утверждено программой на 2020 год</t>
  </si>
  <si>
    <t>Указ от 7 мая 2012 года № 600 «О мерах по обеспечению граждан РФ доступным и комфортным жильем и повышению качества жилищно-коммунальных услуг» ( к 2020 году)</t>
  </si>
  <si>
    <t>Указ от 7 мая 2012 года № 599 «О мерах по реализация государственной политики в области образования и науки» (к 2020 году)</t>
  </si>
  <si>
    <t>останется в нац проектах</t>
  </si>
  <si>
    <r>
      <t xml:space="preserve">Анализ достижения целевых показателей, предусмотренных муниципальной программой "Развитие муниципальной службы и резерва управленческих кадров в городе Когалыме" </t>
    </r>
    <r>
      <rPr>
        <b/>
        <sz val="14"/>
        <color theme="1"/>
        <rFont val="Times New Roman"/>
        <family val="1"/>
        <charset val="204"/>
      </rPr>
      <t>в 2020 году</t>
    </r>
  </si>
  <si>
    <t>Обучение муниципальных служащих в августе 2020 года не проводилось, в связи с этим доля  муниципальных служащих, прошедших обучение по программам дополнительного профессионального образования не увеличилась.</t>
  </si>
  <si>
    <t>Простоев муниципальных систем в результате  компьютерных атак в январе - августе 2020 года не происходило.</t>
  </si>
  <si>
    <t>Жалобы, нарекания на качество оказания услуг по государственной регистрации актов гражданского состояния и юридически значимых действий от граждан в январе - августе  2020 года не поступали. Государственные услуги оказаны качественно и в срок. По заявлениям граждан зарегистрировано актов гражданского состояния 1194 , оказано юридически значимых действий - 2202.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</si>
</sst>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3" fillId="0" borderId="0"/>
    <xf numFmtId="0" fontId="13" fillId="0" borderId="0"/>
  </cellStyleXfs>
  <cellXfs count="19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0" fillId="0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/>
    </xf>
    <xf numFmtId="0" fontId="12" fillId="0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13" fillId="0" borderId="0" xfId="2"/>
    <xf numFmtId="0" fontId="8" fillId="0" borderId="0" xfId="2" applyFont="1" applyFill="1" applyAlignment="1">
      <alignment vertical="center"/>
    </xf>
    <xf numFmtId="2" fontId="8" fillId="0" borderId="0" xfId="2" applyNumberFormat="1" applyFont="1" applyAlignment="1">
      <alignment vertical="center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0" fontId="13" fillId="0" borderId="0" xfId="2" applyBorder="1"/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15" fillId="5" borderId="0" xfId="2" applyFont="1" applyFill="1" applyBorder="1" applyAlignment="1">
      <alignment horizontal="left" vertical="center" wrapText="1" shrinkToFit="1"/>
    </xf>
    <xf numFmtId="0" fontId="8" fillId="0" borderId="0" xfId="2" applyFont="1" applyBorder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49" fontId="9" fillId="4" borderId="1" xfId="2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13" fillId="7" borderId="0" xfId="2" applyFill="1"/>
    <xf numFmtId="166" fontId="9" fillId="4" borderId="1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vertical="center" wrapText="1"/>
    </xf>
    <xf numFmtId="2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 wrapText="1" shrinkToFit="1"/>
    </xf>
    <xf numFmtId="0" fontId="13" fillId="0" borderId="0" xfId="2" applyAlignment="1">
      <alignment horizontal="center" wrapText="1"/>
    </xf>
    <xf numFmtId="0" fontId="13" fillId="0" borderId="0" xfId="2" applyAlignment="1">
      <alignment horizontal="center" wrapText="1"/>
    </xf>
    <xf numFmtId="0" fontId="13" fillId="0" borderId="0" xfId="2" applyAlignment="1">
      <alignment horizontal="center"/>
    </xf>
    <xf numFmtId="1" fontId="9" fillId="4" borderId="1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justify" vertical="center" wrapText="1"/>
    </xf>
    <xf numFmtId="0" fontId="17" fillId="0" borderId="0" xfId="2" applyFont="1" applyFill="1" applyBorder="1" applyAlignment="1">
      <alignment vertical="center"/>
    </xf>
    <xf numFmtId="1" fontId="9" fillId="0" borderId="1" xfId="2" applyNumberFormat="1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49" fontId="9" fillId="8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8" fillId="0" borderId="0" xfId="2" applyFont="1"/>
    <xf numFmtId="0" fontId="1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1" fontId="9" fillId="4" borderId="1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165" fontId="8" fillId="0" borderId="0" xfId="2" applyNumberFormat="1" applyFont="1" applyBorder="1" applyAlignment="1">
      <alignment vertical="center" wrapText="1"/>
    </xf>
    <xf numFmtId="0" fontId="16" fillId="0" borderId="0" xfId="2" applyFont="1" applyBorder="1" applyAlignment="1">
      <alignment vertical="center"/>
    </xf>
    <xf numFmtId="0" fontId="18" fillId="0" borderId="0" xfId="2" applyFont="1" applyFill="1"/>
    <xf numFmtId="0" fontId="18" fillId="4" borderId="0" xfId="2" applyFont="1" applyFill="1"/>
    <xf numFmtId="0" fontId="18" fillId="0" borderId="0" xfId="2" applyFont="1" applyFill="1" applyAlignment="1"/>
    <xf numFmtId="0" fontId="9" fillId="4" borderId="1" xfId="0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0" fillId="0" borderId="0" xfId="0" applyFont="1"/>
    <xf numFmtId="166" fontId="9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1" fontId="13" fillId="7" borderId="0" xfId="2" applyNumberFormat="1" applyFill="1" applyAlignment="1">
      <alignment horizontal="left"/>
    </xf>
    <xf numFmtId="165" fontId="9" fillId="0" borderId="5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13" fillId="0" borderId="0" xfId="2" applyAlignment="1">
      <alignment horizontal="center" wrapText="1"/>
    </xf>
    <xf numFmtId="0" fontId="13" fillId="0" borderId="0" xfId="2" applyAlignment="1">
      <alignment horizontal="left"/>
    </xf>
    <xf numFmtId="165" fontId="9" fillId="0" borderId="1" xfId="2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3" fontId="9" fillId="4" borderId="1" xfId="2" applyNumberFormat="1" applyFont="1" applyFill="1" applyBorder="1" applyAlignment="1">
      <alignment horizontal="center" vertical="center" wrapText="1"/>
    </xf>
    <xf numFmtId="3" fontId="9" fillId="0" borderId="1" xfId="2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vertical="center"/>
    </xf>
    <xf numFmtId="0" fontId="9" fillId="3" borderId="1" xfId="2" applyFont="1" applyFill="1" applyBorder="1" applyAlignment="1">
      <alignment horizontal="center" vertical="center" wrapText="1"/>
    </xf>
    <xf numFmtId="166" fontId="9" fillId="3" borderId="1" xfId="2" applyNumberFormat="1" applyFont="1" applyFill="1" applyBorder="1" applyAlignment="1">
      <alignment horizontal="center" vertical="center"/>
    </xf>
    <xf numFmtId="165" fontId="9" fillId="3" borderId="1" xfId="2" applyNumberFormat="1" applyFont="1" applyFill="1" applyBorder="1" applyAlignment="1">
      <alignment horizontal="center" vertical="center"/>
    </xf>
    <xf numFmtId="165" fontId="9" fillId="3" borderId="1" xfId="2" applyNumberFormat="1" applyFont="1" applyFill="1" applyBorder="1" applyAlignment="1">
      <alignment horizontal="center" vertical="center" wrapText="1"/>
    </xf>
    <xf numFmtId="165" fontId="9" fillId="3" borderId="5" xfId="2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6" fontId="9" fillId="3" borderId="1" xfId="2" applyNumberFormat="1" applyFont="1" applyFill="1" applyBorder="1" applyAlignment="1">
      <alignment horizontal="center" vertical="center" wrapText="1"/>
    </xf>
    <xf numFmtId="3" fontId="9" fillId="3" borderId="1" xfId="2" applyNumberFormat="1" applyFont="1" applyFill="1" applyBorder="1" applyAlignment="1">
      <alignment horizontal="center" vertical="center" wrapText="1"/>
    </xf>
    <xf numFmtId="0" fontId="18" fillId="3" borderId="0" xfId="2" applyFont="1" applyFill="1"/>
    <xf numFmtId="0" fontId="9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1" xfId="0" applyFont="1" applyFill="1" applyBorder="1" applyAlignment="1">
      <alignment horizontal="center" vertical="center" wrapText="1"/>
    </xf>
    <xf numFmtId="3" fontId="9" fillId="9" borderId="1" xfId="2" applyNumberFormat="1" applyFont="1" applyFill="1" applyBorder="1" applyAlignment="1">
      <alignment horizontal="center" vertical="center" wrapText="1"/>
    </xf>
    <xf numFmtId="0" fontId="9" fillId="10" borderId="1" xfId="2" applyFont="1" applyFill="1" applyBorder="1" applyAlignment="1">
      <alignment vertical="center" wrapText="1"/>
    </xf>
    <xf numFmtId="0" fontId="9" fillId="10" borderId="1" xfId="2" applyFont="1" applyFill="1" applyBorder="1" applyAlignment="1">
      <alignment vertical="center" wrapText="1"/>
    </xf>
    <xf numFmtId="0" fontId="9" fillId="10" borderId="1" xfId="2" applyFont="1" applyFill="1" applyBorder="1" applyAlignment="1">
      <alignment horizontal="justify" vertical="center" wrapText="1"/>
    </xf>
    <xf numFmtId="0" fontId="9" fillId="10" borderId="1" xfId="2" applyFont="1" applyFill="1" applyBorder="1" applyAlignment="1">
      <alignment horizontal="left" vertical="center" wrapText="1"/>
    </xf>
    <xf numFmtId="0" fontId="9" fillId="6" borderId="1" xfId="2" applyFont="1" applyFill="1" applyBorder="1" applyAlignment="1">
      <alignment horizontal="justify" vertical="center" wrapText="1"/>
    </xf>
    <xf numFmtId="0" fontId="9" fillId="6" borderId="1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justify" vertical="center" wrapText="1"/>
    </xf>
    <xf numFmtId="0" fontId="13" fillId="2" borderId="0" xfId="2" applyFill="1"/>
    <xf numFmtId="1" fontId="13" fillId="2" borderId="0" xfId="2" applyNumberFormat="1" applyFill="1" applyAlignment="1">
      <alignment horizontal="left"/>
    </xf>
    <xf numFmtId="0" fontId="8" fillId="2" borderId="0" xfId="2" applyFont="1" applyFill="1" applyBorder="1" applyAlignment="1">
      <alignment vertical="center"/>
    </xf>
    <xf numFmtId="0" fontId="1" fillId="6" borderId="0" xfId="2" applyFont="1" applyFill="1" applyAlignment="1">
      <alignment horizontal="left" vertical="center" wrapText="1"/>
    </xf>
    <xf numFmtId="0" fontId="8" fillId="2" borderId="0" xfId="2" applyFont="1" applyFill="1" applyBorder="1" applyAlignment="1">
      <alignment horizontal="center" vertical="center"/>
    </xf>
    <xf numFmtId="0" fontId="9" fillId="12" borderId="1" xfId="2" applyFont="1" applyFill="1" applyBorder="1" applyAlignment="1">
      <alignment horizontal="justify" vertical="center" wrapText="1"/>
    </xf>
    <xf numFmtId="0" fontId="9" fillId="12" borderId="1" xfId="2" applyFont="1" applyFill="1" applyBorder="1" applyAlignment="1">
      <alignment horizontal="center" vertical="center" wrapText="1"/>
    </xf>
    <xf numFmtId="49" fontId="9" fillId="12" borderId="1" xfId="2" applyNumberFormat="1" applyFont="1" applyFill="1" applyBorder="1" applyAlignment="1">
      <alignment horizontal="center" vertical="center" wrapText="1"/>
    </xf>
    <xf numFmtId="165" fontId="9" fillId="12" borderId="1" xfId="2" applyNumberFormat="1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/>
    </xf>
    <xf numFmtId="165" fontId="9" fillId="12" borderId="1" xfId="2" applyNumberFormat="1" applyFont="1" applyFill="1" applyBorder="1" applyAlignment="1">
      <alignment horizontal="center" vertical="center"/>
    </xf>
    <xf numFmtId="165" fontId="9" fillId="12" borderId="1" xfId="2" applyNumberFormat="1" applyFont="1" applyFill="1" applyBorder="1" applyAlignment="1">
      <alignment vertical="center" wrapText="1"/>
    </xf>
    <xf numFmtId="165" fontId="9" fillId="12" borderId="1" xfId="0" applyNumberFormat="1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left" vertical="center" wrapText="1"/>
    </xf>
    <xf numFmtId="2" fontId="9" fillId="12" borderId="1" xfId="2" applyNumberFormat="1" applyFont="1" applyFill="1" applyBorder="1" applyAlignment="1">
      <alignment horizontal="center" vertical="center" wrapText="1"/>
    </xf>
    <xf numFmtId="1" fontId="9" fillId="12" borderId="1" xfId="2" applyNumberFormat="1" applyFont="1" applyFill="1" applyBorder="1" applyAlignment="1">
      <alignment horizontal="center" vertical="center" wrapText="1"/>
    </xf>
    <xf numFmtId="166" fontId="9" fillId="12" borderId="1" xfId="2" applyNumberFormat="1" applyFont="1" applyFill="1" applyBorder="1" applyAlignment="1">
      <alignment horizontal="center" vertical="center" wrapText="1"/>
    </xf>
    <xf numFmtId="167" fontId="9" fillId="12" borderId="1" xfId="2" applyNumberFormat="1" applyFont="1" applyFill="1" applyBorder="1" applyAlignment="1">
      <alignment horizontal="center" vertical="center" wrapText="1"/>
    </xf>
    <xf numFmtId="0" fontId="1" fillId="12" borderId="1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6" borderId="3" xfId="2" applyFont="1" applyFill="1" applyBorder="1" applyAlignment="1">
      <alignment horizontal="left" vertical="center" wrapText="1" shrinkToFit="1"/>
    </xf>
    <xf numFmtId="0" fontId="16" fillId="6" borderId="4" xfId="2" applyFont="1" applyFill="1" applyBorder="1" applyAlignment="1">
      <alignment horizontal="left" vertical="center" wrapText="1" shrinkToFit="1"/>
    </xf>
    <xf numFmtId="0" fontId="16" fillId="6" borderId="5" xfId="2" applyFont="1" applyFill="1" applyBorder="1" applyAlignment="1">
      <alignment horizontal="left" vertical="center" wrapText="1" shrinkToFit="1"/>
    </xf>
    <xf numFmtId="0" fontId="15" fillId="5" borderId="1" xfId="2" applyFont="1" applyFill="1" applyBorder="1" applyAlignment="1">
      <alignment horizontal="left" vertical="center" wrapText="1" shrinkToFit="1"/>
    </xf>
    <xf numFmtId="0" fontId="9" fillId="10" borderId="1" xfId="2" applyFont="1" applyFill="1" applyBorder="1" applyAlignment="1">
      <alignment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15" fillId="4" borderId="3" xfId="2" applyFont="1" applyFill="1" applyBorder="1" applyAlignment="1">
      <alignment horizontal="left" vertical="center"/>
    </xf>
    <xf numFmtId="0" fontId="15" fillId="4" borderId="4" xfId="2" applyFont="1" applyFill="1" applyBorder="1" applyAlignment="1">
      <alignment horizontal="left" vertical="center"/>
    </xf>
    <xf numFmtId="0" fontId="15" fillId="4" borderId="5" xfId="2" applyFont="1" applyFill="1" applyBorder="1" applyAlignment="1">
      <alignment horizontal="left" vertical="center"/>
    </xf>
    <xf numFmtId="0" fontId="13" fillId="0" borderId="0" xfId="2" applyAlignment="1">
      <alignment horizontal="center" wrapText="1"/>
    </xf>
    <xf numFmtId="0" fontId="14" fillId="0" borderId="0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10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5FCE492-2484-4B32-866B-78EB53C20FD1}" diskRevisions="1" revisionId="2984" version="7">
  <header guid="{05FCE492-2484-4B32-866B-78EB53C20FD1}" dateTime="2020-11-23T11:17:15" maxSheetId="4" userName="Игошкина Марина Юрьевна" r:id="rId210">
    <sheetIdMap count="3">
      <sheetId val="1"/>
      <sheetId val="2"/>
      <sheetId val="3"/>
    </sheetIdMap>
  </header>
</header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1EF0633-7940-4673-A6A4-B0CC2BDA66F0}" action="delete"/>
  <rdn rId="0" localSheetId="1" customView="1" name="Z_61EF0633_7940_4673_A6A4_B0CC2BDA66F0_.wvu.PrintTitles" hidden="1" oldHidden="1">
    <formula>'Целевые показатели (август)'!$1:$3</formula>
    <oldFormula>'Целевые показатели (август)'!$1:$3</oldFormula>
  </rdn>
  <rdn rId="0" localSheetId="1" customView="1" name="Z_61EF0633_7940_4673_A6A4_B0CC2BDA66F0_.wvu.FilterData" hidden="1" oldHidden="1">
    <formula>'Целевые показатели (август)'!$B$1:$B$28</formula>
    <oldFormula>'Целевые показатели (август)'!$B$1:$B$28</oldFormula>
  </rdn>
  <rdn rId="0" localSheetId="2" customView="1" name="Z_61EF0633_7940_4673_A6A4_B0CC2BDA66F0_.wvu.PrintArea" hidden="1" oldHidden="1">
    <formula>'по Указу Президента'!$A$1:$AK$39</formula>
    <oldFormula>'по Указу Президента'!$A$1:$AK$39</oldFormula>
  </rdn>
  <rdn rId="0" localSheetId="2" customView="1" name="Z_61EF0633_7940_4673_A6A4_B0CC2BDA66F0_.wvu.PrintTitles" hidden="1" oldHidden="1">
    <formula>'по Указу Президента'!$4:$5</formula>
    <oldFormula>'по Указу Президента'!$4:$5</oldFormula>
  </rdn>
  <rdn rId="0" localSheetId="2" customView="1" name="Z_61EF0633_7940_4673_A6A4_B0CC2BDA66F0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61EF0633_7940_4673_A6A4_B0CC2BDA66F0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61EF0633-7940-4673-A6A4-B0CC2BDA66F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26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5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13" Type="http://schemas.openxmlformats.org/officeDocument/2006/relationships/printerSettings" Target="../printerSettings/printerSettings65.bin"/><Relationship Id="rId18" Type="http://schemas.openxmlformats.org/officeDocument/2006/relationships/printerSettings" Target="../printerSettings/printerSettings70.bin"/><Relationship Id="rId26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55.bin"/><Relationship Id="rId21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59.bin"/><Relationship Id="rId12" Type="http://schemas.openxmlformats.org/officeDocument/2006/relationships/printerSettings" Target="../printerSettings/printerSettings64.bin"/><Relationship Id="rId17" Type="http://schemas.openxmlformats.org/officeDocument/2006/relationships/printerSettings" Target="../printerSettings/printerSettings69.bin"/><Relationship Id="rId25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54.bin"/><Relationship Id="rId16" Type="http://schemas.openxmlformats.org/officeDocument/2006/relationships/printerSettings" Target="../printerSettings/printerSettings68.bin"/><Relationship Id="rId20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24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57.bin"/><Relationship Id="rId15" Type="http://schemas.openxmlformats.org/officeDocument/2006/relationships/printerSettings" Target="../printerSettings/printerSettings67.bin"/><Relationship Id="rId23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62.bin"/><Relationship Id="rId19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Relationship Id="rId14" Type="http://schemas.openxmlformats.org/officeDocument/2006/relationships/printerSettings" Target="../printerSettings/printerSettings66.bin"/><Relationship Id="rId22" Type="http://schemas.openxmlformats.org/officeDocument/2006/relationships/printerSettings" Target="../printerSettings/printerSettings7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80" zoomScaleNormal="80" zoomScaleSheetLayoutView="70" workbookViewId="0">
      <pane xSplit="5" ySplit="4" topLeftCell="F8" activePane="bottomRight" state="frozen"/>
      <selection pane="topRight" activeCell="F1" sqref="F1"/>
      <selection pane="bottomLeft" activeCell="A5" sqref="A5"/>
      <selection pane="bottomRight" activeCell="R9" sqref="R9"/>
    </sheetView>
  </sheetViews>
  <sheetFormatPr defaultRowHeight="15" x14ac:dyDescent="0.25"/>
  <cols>
    <col min="1" max="1" width="11.7109375" style="65" customWidth="1"/>
    <col min="2" max="2" width="34.7109375" customWidth="1"/>
    <col min="3" max="4" width="18" customWidth="1"/>
    <col min="5" max="5" width="16.5703125" customWidth="1"/>
    <col min="6" max="7" width="10.42578125" customWidth="1"/>
    <col min="8" max="8" width="11" customWidth="1"/>
    <col min="9" max="9" width="11.5703125" customWidth="1"/>
    <col min="10" max="12" width="10.85546875" style="10" customWidth="1"/>
    <col min="13" max="14" width="11" customWidth="1"/>
    <col min="15" max="15" width="10.7109375" customWidth="1"/>
    <col min="16" max="17" width="11.140625" customWidth="1"/>
    <col min="18" max="18" width="61.7109375" customWidth="1"/>
  </cols>
  <sheetData>
    <row r="1" spans="1:19" ht="47.25" customHeight="1" x14ac:dyDescent="0.25">
      <c r="A1" s="166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9" ht="15.75" customHeight="1" x14ac:dyDescent="0.25">
      <c r="A2" s="168" t="s">
        <v>1</v>
      </c>
      <c r="B2" s="167" t="s">
        <v>0</v>
      </c>
      <c r="C2" s="167" t="s">
        <v>25</v>
      </c>
      <c r="D2" s="167" t="s">
        <v>2</v>
      </c>
      <c r="E2" s="167" t="s">
        <v>144</v>
      </c>
      <c r="F2" s="167" t="s">
        <v>15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3"/>
    </row>
    <row r="3" spans="1:19" ht="132.75" customHeight="1" x14ac:dyDescent="0.25">
      <c r="A3" s="168"/>
      <c r="B3" s="167"/>
      <c r="C3" s="167"/>
      <c r="D3" s="167"/>
      <c r="E3" s="167"/>
      <c r="F3" s="161" t="s">
        <v>3</v>
      </c>
      <c r="G3" s="161" t="s">
        <v>4</v>
      </c>
      <c r="H3" s="161" t="s">
        <v>5</v>
      </c>
      <c r="I3" s="161" t="s">
        <v>6</v>
      </c>
      <c r="J3" s="161" t="s">
        <v>7</v>
      </c>
      <c r="K3" s="161" t="s">
        <v>8</v>
      </c>
      <c r="L3" s="161" t="s">
        <v>9</v>
      </c>
      <c r="M3" s="161" t="s">
        <v>10</v>
      </c>
      <c r="N3" s="165" t="s">
        <v>11</v>
      </c>
      <c r="O3" s="165" t="s">
        <v>12</v>
      </c>
      <c r="P3" s="5" t="s">
        <v>13</v>
      </c>
      <c r="Q3" s="5" t="s">
        <v>14</v>
      </c>
      <c r="R3" s="4" t="s">
        <v>16</v>
      </c>
    </row>
    <row r="4" spans="1:19" ht="16.5" customHeight="1" x14ac:dyDescent="0.25">
      <c r="A4" s="156">
        <v>1</v>
      </c>
      <c r="B4" s="162">
        <v>2</v>
      </c>
      <c r="C4" s="162">
        <v>3</v>
      </c>
      <c r="D4" s="162">
        <v>4</v>
      </c>
      <c r="E4" s="162">
        <v>5</v>
      </c>
      <c r="F4" s="163">
        <v>6</v>
      </c>
      <c r="G4" s="163">
        <v>7</v>
      </c>
      <c r="H4" s="163">
        <v>8</v>
      </c>
      <c r="I4" s="163">
        <v>9</v>
      </c>
      <c r="J4" s="163">
        <v>10</v>
      </c>
      <c r="K4" s="163">
        <v>11</v>
      </c>
      <c r="L4" s="163">
        <v>12</v>
      </c>
      <c r="M4" s="163">
        <v>13</v>
      </c>
      <c r="N4" s="4">
        <v>14</v>
      </c>
      <c r="O4" s="4">
        <v>15</v>
      </c>
      <c r="P4" s="164">
        <v>16</v>
      </c>
      <c r="Q4" s="164">
        <v>17</v>
      </c>
      <c r="R4" s="4">
        <v>18</v>
      </c>
    </row>
    <row r="5" spans="1:19" ht="122.25" customHeight="1" x14ac:dyDescent="0.25">
      <c r="A5" s="11" t="s">
        <v>130</v>
      </c>
      <c r="B5" s="77" t="s">
        <v>131</v>
      </c>
      <c r="C5" s="11" t="s">
        <v>23</v>
      </c>
      <c r="D5" s="11">
        <v>113.4</v>
      </c>
      <c r="E5" s="11">
        <v>100</v>
      </c>
      <c r="F5" s="11">
        <v>0</v>
      </c>
      <c r="G5" s="11">
        <v>0</v>
      </c>
      <c r="H5" s="157">
        <v>3</v>
      </c>
      <c r="I5" s="157">
        <v>3</v>
      </c>
      <c r="J5" s="11">
        <v>3</v>
      </c>
      <c r="K5" s="11">
        <v>3</v>
      </c>
      <c r="L5" s="11">
        <v>3</v>
      </c>
      <c r="M5" s="11">
        <v>3</v>
      </c>
      <c r="N5" s="11"/>
      <c r="O5" s="11"/>
      <c r="P5" s="11"/>
      <c r="Q5" s="11"/>
      <c r="R5" s="75" t="s">
        <v>149</v>
      </c>
    </row>
    <row r="6" spans="1:19" ht="100.5" customHeight="1" x14ac:dyDescent="0.25">
      <c r="A6" s="124" t="s">
        <v>132</v>
      </c>
      <c r="B6" s="77" t="s">
        <v>133</v>
      </c>
      <c r="C6" s="11" t="s">
        <v>134</v>
      </c>
      <c r="D6" s="11">
        <v>100</v>
      </c>
      <c r="E6" s="11">
        <v>100</v>
      </c>
      <c r="F6" s="11">
        <v>100</v>
      </c>
      <c r="G6" s="11">
        <v>98.9</v>
      </c>
      <c r="H6" s="11">
        <v>99.5</v>
      </c>
      <c r="I6" s="11">
        <v>100</v>
      </c>
      <c r="J6" s="11">
        <v>100</v>
      </c>
      <c r="K6" s="11">
        <v>100</v>
      </c>
      <c r="L6" s="11">
        <v>100</v>
      </c>
      <c r="M6" s="11">
        <v>100</v>
      </c>
      <c r="N6" s="11"/>
      <c r="O6" s="11"/>
      <c r="P6" s="11"/>
      <c r="Q6" s="11"/>
      <c r="R6" s="75" t="s">
        <v>135</v>
      </c>
      <c r="S6" s="155"/>
    </row>
    <row r="7" spans="1:19" s="125" customFormat="1" ht="79.5" customHeight="1" x14ac:dyDescent="0.25">
      <c r="A7" s="124" t="s">
        <v>136</v>
      </c>
      <c r="B7" s="77" t="s">
        <v>137</v>
      </c>
      <c r="C7" s="11" t="s">
        <v>138</v>
      </c>
      <c r="D7" s="11">
        <v>65</v>
      </c>
      <c r="E7" s="11">
        <v>24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/>
      <c r="O7" s="11"/>
      <c r="P7" s="11"/>
      <c r="Q7" s="11"/>
      <c r="R7" s="76" t="s">
        <v>150</v>
      </c>
    </row>
    <row r="8" spans="1:19" ht="112.5" customHeight="1" x14ac:dyDescent="0.25">
      <c r="A8" s="124" t="s">
        <v>139</v>
      </c>
      <c r="B8" s="77" t="s">
        <v>30</v>
      </c>
      <c r="C8" s="111" t="s">
        <v>140</v>
      </c>
      <c r="D8" s="111">
        <v>100</v>
      </c>
      <c r="E8" s="111">
        <v>100</v>
      </c>
      <c r="F8" s="11">
        <v>100</v>
      </c>
      <c r="G8" s="11">
        <v>100</v>
      </c>
      <c r="H8" s="11">
        <v>100</v>
      </c>
      <c r="I8" s="11">
        <v>100</v>
      </c>
      <c r="J8" s="11">
        <v>100</v>
      </c>
      <c r="K8" s="11">
        <v>100</v>
      </c>
      <c r="L8" s="11">
        <v>100</v>
      </c>
      <c r="M8" s="11">
        <v>100</v>
      </c>
      <c r="N8" s="11"/>
      <c r="O8" s="11"/>
      <c r="P8" s="11"/>
      <c r="Q8" s="11"/>
      <c r="R8" s="76" t="s">
        <v>119</v>
      </c>
    </row>
    <row r="9" spans="1:19" ht="163.5" customHeight="1" x14ac:dyDescent="0.25">
      <c r="A9" s="124" t="s">
        <v>141</v>
      </c>
      <c r="B9" s="76" t="s">
        <v>31</v>
      </c>
      <c r="C9" s="11" t="s">
        <v>23</v>
      </c>
      <c r="D9" s="126">
        <v>90</v>
      </c>
      <c r="E9" s="126">
        <v>91</v>
      </c>
      <c r="F9" s="12">
        <v>91</v>
      </c>
      <c r="G9" s="12">
        <v>91</v>
      </c>
      <c r="H9" s="12">
        <v>91</v>
      </c>
      <c r="I9" s="12">
        <v>91</v>
      </c>
      <c r="J9" s="12">
        <v>91</v>
      </c>
      <c r="K9" s="12">
        <v>91</v>
      </c>
      <c r="L9" s="12">
        <v>91</v>
      </c>
      <c r="M9" s="12">
        <v>91</v>
      </c>
      <c r="N9" s="12"/>
      <c r="O9" s="12"/>
      <c r="P9" s="12"/>
      <c r="Q9" s="12"/>
      <c r="R9" s="158" t="s">
        <v>151</v>
      </c>
    </row>
    <row r="10" spans="1:19" ht="138" customHeight="1" x14ac:dyDescent="0.25">
      <c r="A10" s="113"/>
      <c r="B10" s="114"/>
      <c r="C10" s="115"/>
      <c r="D10" s="113"/>
      <c r="E10" s="113"/>
      <c r="F10" s="113"/>
      <c r="G10" s="113"/>
      <c r="H10" s="113"/>
      <c r="I10" s="113"/>
      <c r="J10" s="117"/>
      <c r="K10" s="117"/>
      <c r="L10" s="117"/>
      <c r="M10" s="113"/>
      <c r="N10" s="113"/>
      <c r="O10" s="159"/>
      <c r="P10" s="159"/>
      <c r="Q10" s="159"/>
      <c r="R10" s="160"/>
    </row>
    <row r="11" spans="1:19" ht="15.75" x14ac:dyDescent="0.25">
      <c r="A11" s="113"/>
      <c r="B11" s="114"/>
      <c r="C11" s="115"/>
      <c r="D11" s="113"/>
      <c r="E11" s="113"/>
      <c r="F11" s="113"/>
      <c r="G11" s="113"/>
      <c r="H11" s="113"/>
      <c r="I11" s="113"/>
      <c r="J11" s="117"/>
      <c r="K11" s="117"/>
      <c r="L11" s="117"/>
      <c r="M11" s="113"/>
      <c r="N11" s="113"/>
      <c r="O11" s="159"/>
      <c r="P11" s="159"/>
      <c r="Q11" s="159"/>
      <c r="R11" s="160"/>
    </row>
    <row r="12" spans="1:19" ht="153" customHeight="1" x14ac:dyDescent="0.25">
      <c r="A12" s="113"/>
      <c r="B12" s="114"/>
      <c r="C12" s="115"/>
      <c r="D12" s="113"/>
      <c r="E12" s="113"/>
      <c r="F12" s="113"/>
      <c r="G12" s="113"/>
      <c r="H12" s="113"/>
      <c r="I12" s="117"/>
      <c r="J12" s="117"/>
      <c r="K12" s="113"/>
      <c r="L12" s="117"/>
      <c r="M12" s="113"/>
      <c r="N12" s="113"/>
      <c r="O12" s="159"/>
      <c r="P12" s="159"/>
      <c r="Q12" s="159"/>
      <c r="R12" s="160"/>
    </row>
    <row r="13" spans="1:19" ht="120" customHeight="1" x14ac:dyDescent="0.25">
      <c r="A13" s="113"/>
      <c r="B13" s="114"/>
      <c r="C13" s="115"/>
      <c r="D13" s="113"/>
      <c r="E13" s="113"/>
      <c r="F13" s="113"/>
      <c r="G13" s="113"/>
      <c r="H13" s="113"/>
      <c r="I13" s="117"/>
      <c r="J13" s="117"/>
      <c r="K13" s="117"/>
      <c r="L13" s="117"/>
      <c r="M13" s="113"/>
      <c r="N13" s="113"/>
      <c r="O13" s="159"/>
      <c r="P13" s="159"/>
      <c r="Q13" s="159"/>
      <c r="R13" s="160"/>
    </row>
    <row r="14" spans="1:19" ht="15.75" x14ac:dyDescent="0.25">
      <c r="A14" s="113"/>
      <c r="B14" s="114"/>
      <c r="C14" s="115"/>
      <c r="D14" s="113"/>
      <c r="E14" s="113"/>
      <c r="F14" s="117"/>
      <c r="G14" s="119"/>
      <c r="H14" s="120"/>
      <c r="I14" s="120"/>
      <c r="J14" s="121"/>
      <c r="K14" s="121"/>
      <c r="L14" s="121"/>
      <c r="M14" s="121"/>
      <c r="N14" s="120"/>
      <c r="O14" s="120"/>
      <c r="P14" s="120"/>
      <c r="Q14" s="120"/>
      <c r="R14" s="118"/>
    </row>
    <row r="15" spans="1:19" ht="171" customHeight="1" x14ac:dyDescent="0.25">
      <c r="A15" s="113"/>
      <c r="B15" s="122"/>
      <c r="C15" s="113"/>
      <c r="D15" s="113"/>
      <c r="E15" s="113"/>
      <c r="F15" s="117"/>
      <c r="G15" s="117"/>
      <c r="H15" s="116"/>
      <c r="I15" s="116"/>
      <c r="J15" s="123"/>
      <c r="K15" s="123"/>
      <c r="L15" s="123"/>
      <c r="M15" s="123"/>
      <c r="N15" s="116"/>
      <c r="O15" s="116"/>
      <c r="P15" s="116"/>
      <c r="Q15" s="116"/>
      <c r="R15" s="122"/>
    </row>
    <row r="16" spans="1:19" x14ac:dyDescent="0.25">
      <c r="A16" s="113"/>
      <c r="B16" s="122"/>
      <c r="C16" s="113"/>
      <c r="D16" s="113"/>
      <c r="E16" s="113"/>
      <c r="F16" s="117"/>
      <c r="G16" s="117"/>
      <c r="H16" s="116"/>
      <c r="I16" s="116"/>
      <c r="J16" s="123"/>
      <c r="K16" s="123"/>
      <c r="L16" s="123"/>
      <c r="M16" s="123"/>
      <c r="N16" s="116"/>
      <c r="O16" s="116"/>
      <c r="P16" s="116"/>
      <c r="Q16" s="116"/>
      <c r="R16" s="122"/>
    </row>
    <row r="17" spans="1:18" ht="79.5" customHeight="1" x14ac:dyDescent="0.25">
      <c r="A17" s="113"/>
      <c r="B17" s="122"/>
      <c r="C17" s="113"/>
      <c r="D17" s="113"/>
      <c r="E17" s="113"/>
      <c r="F17" s="117"/>
      <c r="G17" s="117"/>
      <c r="H17" s="116"/>
      <c r="I17" s="116"/>
      <c r="J17" s="123"/>
      <c r="K17" s="123"/>
      <c r="L17" s="123"/>
      <c r="M17" s="123"/>
      <c r="N17" s="116"/>
      <c r="O17" s="116"/>
      <c r="P17" s="116"/>
      <c r="Q17" s="116"/>
      <c r="R17" s="122"/>
    </row>
    <row r="18" spans="1:18" ht="242.25" customHeight="1" x14ac:dyDescent="0.25">
      <c r="A18" s="113"/>
      <c r="B18" s="122"/>
      <c r="C18" s="113"/>
      <c r="D18" s="113"/>
      <c r="E18" s="113"/>
      <c r="F18" s="117"/>
      <c r="G18" s="117"/>
      <c r="H18" s="116"/>
      <c r="I18" s="116"/>
      <c r="J18" s="123"/>
      <c r="K18" s="123"/>
      <c r="L18" s="123"/>
      <c r="M18" s="123"/>
      <c r="N18" s="116"/>
      <c r="O18" s="116"/>
      <c r="P18" s="116"/>
      <c r="Q18" s="116"/>
      <c r="R18" s="122"/>
    </row>
    <row r="19" spans="1:18" ht="198" customHeight="1" x14ac:dyDescent="0.25">
      <c r="A19" s="113"/>
      <c r="B19" s="122"/>
      <c r="C19" s="113"/>
      <c r="D19" s="113"/>
      <c r="E19" s="113"/>
      <c r="F19" s="117"/>
      <c r="G19" s="117"/>
      <c r="H19" s="117"/>
      <c r="I19" s="117"/>
      <c r="J19" s="117"/>
      <c r="K19" s="117"/>
      <c r="L19" s="117"/>
      <c r="M19" s="123"/>
      <c r="N19" s="116"/>
      <c r="O19" s="116"/>
      <c r="P19" s="116"/>
      <c r="Q19" s="116"/>
      <c r="R19" s="122"/>
    </row>
    <row r="20" spans="1:18" ht="108.75" customHeight="1" x14ac:dyDescent="0.25">
      <c r="A20" s="113"/>
      <c r="B20" s="122"/>
      <c r="C20" s="113"/>
      <c r="D20" s="113"/>
      <c r="E20" s="113"/>
      <c r="F20" s="117"/>
      <c r="G20" s="117"/>
      <c r="H20" s="116"/>
      <c r="I20" s="116"/>
      <c r="J20" s="123"/>
      <c r="K20" s="123"/>
      <c r="L20" s="123"/>
      <c r="M20" s="123"/>
      <c r="N20" s="116"/>
      <c r="O20" s="116"/>
      <c r="P20" s="116"/>
      <c r="Q20" s="116"/>
      <c r="R20" s="122"/>
    </row>
    <row r="21" spans="1:18" ht="81" customHeight="1" x14ac:dyDescent="0.25">
      <c r="A21" s="113"/>
      <c r="B21" s="122"/>
      <c r="C21" s="113"/>
      <c r="D21" s="113"/>
      <c r="E21" s="113"/>
      <c r="F21" s="117"/>
      <c r="G21" s="117"/>
      <c r="H21" s="116"/>
      <c r="I21" s="116"/>
      <c r="J21" s="123"/>
      <c r="K21" s="123"/>
      <c r="L21" s="123"/>
      <c r="M21" s="123"/>
      <c r="N21" s="116"/>
      <c r="O21" s="116"/>
      <c r="P21" s="116"/>
      <c r="Q21" s="116"/>
      <c r="R21" s="122"/>
    </row>
    <row r="22" spans="1:18" ht="67.5" customHeight="1" x14ac:dyDescent="0.25">
      <c r="A22" s="113"/>
      <c r="B22" s="122"/>
      <c r="C22" s="113"/>
      <c r="D22" s="113"/>
      <c r="E22" s="113"/>
      <c r="F22" s="117"/>
      <c r="G22" s="117"/>
      <c r="H22" s="116"/>
      <c r="I22" s="116"/>
      <c r="J22" s="123"/>
      <c r="K22" s="123"/>
      <c r="L22" s="123"/>
      <c r="M22" s="123"/>
      <c r="N22" s="116"/>
      <c r="O22" s="116"/>
      <c r="P22" s="116"/>
      <c r="Q22" s="116"/>
      <c r="R22" s="122"/>
    </row>
    <row r="23" spans="1:18" ht="15.75" customHeight="1" x14ac:dyDescent="0.25">
      <c r="A23" s="6"/>
      <c r="B23" s="7"/>
      <c r="C23" s="8"/>
      <c r="D23" s="8"/>
      <c r="E23" s="8"/>
      <c r="F23" s="8"/>
      <c r="G23" s="8"/>
      <c r="H23" s="8"/>
      <c r="I23" s="8"/>
      <c r="J23" s="88"/>
      <c r="K23" s="88"/>
      <c r="L23" s="88"/>
      <c r="M23" s="8"/>
      <c r="N23" s="8"/>
      <c r="O23" s="8"/>
      <c r="P23" s="9"/>
      <c r="Q23" s="9"/>
      <c r="R23" s="9"/>
    </row>
    <row r="25" spans="1:18" ht="15.75" x14ac:dyDescent="0.25">
      <c r="B25" s="2"/>
      <c r="C25" s="1"/>
      <c r="D25" s="1"/>
      <c r="E25" s="1"/>
    </row>
    <row r="26" spans="1:18" x14ac:dyDescent="0.25">
      <c r="B26" s="1"/>
      <c r="C26" s="1"/>
      <c r="D26" s="1"/>
      <c r="E26" s="1"/>
    </row>
    <row r="27" spans="1:18" ht="15.75" x14ac:dyDescent="0.25">
      <c r="B27" s="2"/>
      <c r="C27" s="2"/>
      <c r="D27" s="2"/>
      <c r="E27" s="2"/>
    </row>
    <row r="28" spans="1:18" x14ac:dyDescent="0.25">
      <c r="B28" s="1"/>
      <c r="C28" s="1"/>
      <c r="D28" s="1"/>
      <c r="E28" s="1"/>
    </row>
  </sheetData>
  <autoFilter ref="B1:B28"/>
  <customSheetViews>
    <customSheetView guid="{61EF0633-7940-4673-A6A4-B0CC2BDA66F0}" scale="80" showPageBreaks="1" showAutoFilter="1">
      <pane xSplit="5" ySplit="4" topLeftCell="F8" activePane="bottomRight" state="frozen"/>
      <selection pane="bottomRight" activeCell="R9" sqref="R9"/>
      <pageMargins left="0.39370078740157483" right="0.39370078740157483" top="0.39370078740157483" bottom="0.39370078740157483" header="0.31496062992125984" footer="0.31496062992125984"/>
      <pageSetup paperSize="9" scale="55" orientation="landscape" r:id="rId1"/>
      <autoFilter ref="B1:B28"/>
    </customSheetView>
    <customSheetView guid="{4E0D83F6-5920-42AF-A934-9127831F8C28}" scale="80" showPageBreaks="1" showAutoFilter="1">
      <pane xSplit="5" ySplit="4" topLeftCell="F162" activePane="bottomRight" state="frozen"/>
      <selection pane="bottomRight" activeCell="Q162" sqref="Q162"/>
      <pageMargins left="0.39370078740157483" right="0.39370078740157483" top="0.39370078740157483" bottom="0.39370078740157483" header="0.31496062992125984" footer="0.31496062992125984"/>
      <pageSetup paperSize="9" scale="50" orientation="landscape" r:id="rId2"/>
      <autoFilter ref="B1:B241"/>
    </customSheetView>
    <customSheetView guid="{1AB05C5A-40AF-415D-9F20-B95C359A8DA1}" scale="95" showPageBreaks="1">
      <pane xSplit="5" ySplit="4" topLeftCell="L91" activePane="bottomRight" state="frozen"/>
      <selection pane="bottomRight" activeCell="R92" sqref="R92"/>
      <pageMargins left="0.39370078740157483" right="0.39370078740157483" top="0.39370078740157483" bottom="0.39370078740157483" header="0.31496062992125984" footer="0.31496062992125984"/>
      <pageSetup paperSize="9" scale="55" orientation="landscape" r:id="rId3"/>
    </customSheetView>
    <customSheetView guid="{A1848812-FE48-4121-8DA7-07B6CCCADC0D}" scale="70" showPageBreaks="1" topLeftCell="C1">
      <pane ySplit="3" topLeftCell="A126" activePane="bottomLeft" state="frozen"/>
      <selection pane="bottomLeft" activeCell="R131" sqref="R131"/>
      <pageMargins left="0.39370078740157483" right="0.39370078740157483" top="0.39370078740157483" bottom="0.39370078740157483" header="0.31496062992125984" footer="0.31496062992125984"/>
      <pageSetup paperSize="9" scale="55" orientation="landscape" r:id="rId4"/>
    </customSheetView>
    <customSheetView guid="{3E0C6E8C-1A97-4E3B-87BA-F9EB1CE600FD}" scale="60" showPageBreaks="1" showAutoFilter="1">
      <pane xSplit="5" ySplit="4" topLeftCell="F118" activePane="bottomRight" state="frozen"/>
      <selection pane="bottomRight" activeCell="O119" sqref="O119"/>
      <pageMargins left="0.39370078740157483" right="0.39370078740157483" top="0.39370078740157483" bottom="0.39370078740157483" header="0.31496062992125984" footer="0.31496062992125984"/>
      <pageSetup paperSize="9" scale="50" orientation="landscape" r:id="rId5"/>
      <autoFilter ref="B1:B239"/>
    </customSheetView>
    <customSheetView guid="{89180B11-F85F-43AB-A1AE-434D6F6400AD}" scale="70" showPageBreaks="1">
      <pane ySplit="3" topLeftCell="A106" activePane="bottomLeft" state="frozen"/>
      <selection pane="bottomLeft" activeCell="R106" sqref="R106"/>
      <pageMargins left="0.39370078740157483" right="0.39370078740157483" top="0.39370078740157483" bottom="0.39370078740157483" header="0.31496062992125984" footer="0.31496062992125984"/>
      <pageSetup paperSize="9" scale="55" orientation="landscape" r:id="rId6"/>
    </customSheetView>
    <customSheetView guid="{4CE27EDA-8940-4856-9353-4C2165724CBF}" scale="70" showPageBreaks="1" view="pageBreakPreview">
      <pane xSplit="5" ySplit="4" topLeftCell="F209" activePane="bottomRight" state="frozen"/>
      <selection pane="bottomRight" activeCell="L213" sqref="L213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7"/>
    </customSheetView>
    <customSheetView guid="{EF421FDF-D3A8-40DB-83F2-DDEEE9F91069}" scale="80" showPageBreaks="1">
      <pane xSplit="5" ySplit="4" topLeftCell="F124" activePane="bottomRight" state="frozen"/>
      <selection pane="bottomRight" activeCell="A127" sqref="A127:R127"/>
      <pageMargins left="0.39370078740157483" right="0.39370078740157483" top="0.39370078740157483" bottom="0.39370078740157483" header="0.31496062992125984" footer="0.31496062992125984"/>
      <pageSetup paperSize="9" scale="55" orientation="landscape" r:id="rId8"/>
    </customSheetView>
    <customSheetView guid="{2E8A952D-E985-40E8-8EC5-ACD08050691F}" scale="70" showPageBreaks="1" fitToPage="1">
      <pane xSplit="5" ySplit="4" topLeftCell="F169" activePane="bottomRight" state="frozen"/>
      <selection pane="bottomRight" activeCell="K171" sqref="K171"/>
      <pageMargins left="0.39370078740157483" right="0.39370078740157483" top="0.39370078740157483" bottom="0.39370078740157483" header="0.31496062992125984" footer="0.31496062992125984"/>
      <pageSetup paperSize="9" scale="10" orientation="landscape" r:id="rId9"/>
    </customSheetView>
    <customSheetView guid="{D390A300-DB65-4AA8-96B8-2D891972D629}" scale="80" showPageBreaks="1" showAutoFilter="1">
      <pane xSplit="5" ySplit="4" topLeftCell="F108" activePane="bottomRight" state="frozen"/>
      <selection pane="bottomRight" activeCell="K105" sqref="K105"/>
      <pageMargins left="0.39370078740157483" right="0.39370078740157483" top="0.39370078740157483" bottom="0.39370078740157483" header="0.31496062992125984" footer="0.31496062992125984"/>
      <pageSetup paperSize="9" scale="55" orientation="landscape" r:id="rId10"/>
      <autoFilter ref="B1:B237"/>
    </customSheetView>
    <customSheetView guid="{96644365-2A39-4519-B8E7-0B27FD181E54}" scale="70" showAutoFilter="1">
      <pane xSplit="5" ySplit="4" topLeftCell="F135" activePane="bottomRight" state="frozen"/>
      <selection pane="bottomRight" activeCell="X143" sqref="X143"/>
      <pageMargins left="0.39370078740157483" right="0.39370078740157483" top="0.39370078740157483" bottom="0.39370078740157483" header="0.31496062992125984" footer="0.31496062992125984"/>
      <pageSetup paperSize="9" scale="50" orientation="landscape" r:id="rId11"/>
      <autoFilter ref="B1:B237"/>
    </customSheetView>
    <customSheetView guid="{D8819D0B-C367-4601-A3B2-2EFA753DE6B1}" scale="80" showPageBreaks="1" showAutoFilter="1">
      <pane xSplit="5" ySplit="4" topLeftCell="F160" activePane="bottomRight" state="frozen"/>
      <selection pane="bottomRight" activeCell="H159" sqref="H159"/>
      <pageMargins left="0.39370078740157483" right="0.39370078740157483" top="0.39370078740157483" bottom="0.39370078740157483" header="0.31496062992125984" footer="0.31496062992125984"/>
      <pageSetup paperSize="9" scale="55" orientation="landscape" r:id="rId12"/>
      <autoFilter ref="B1:B237"/>
    </customSheetView>
    <customSheetView guid="{43EF499D-BC58-4720-8C2B-75B175473AF0}" scale="80" showPageBreaks="1">
      <pane xSplit="5" ySplit="4" topLeftCell="F5" activePane="bottomRight" state="frozen"/>
      <selection pane="bottomRight" activeCell="S204" sqref="S204"/>
      <pageMargins left="0.39370078740157483" right="0.39370078740157483" top="0.39370078740157483" bottom="0.39370078740157483" header="0.31496062992125984" footer="0.31496062992125984"/>
      <pageSetup paperSize="9" scale="55" orientation="landscape" r:id="rId13"/>
    </customSheetView>
    <customSheetView guid="{7AF049B1-FF33-4C96-8CF2-F9143048B7E6}" scale="70">
      <pane xSplit="5" ySplit="4" topLeftCell="F5" activePane="bottomRight" state="frozen"/>
      <selection pane="bottomRight" activeCell="R201" sqref="R201"/>
      <pageMargins left="0.39370078740157483" right="0.39370078740157483" top="0.39370078740157483" bottom="0.39370078740157483" header="0.31496062992125984" footer="0.31496062992125984"/>
      <pageSetup paperSize="9" scale="55" orientation="landscape" r:id="rId14"/>
    </customSheetView>
    <customSheetView guid="{ABB8B301-13EF-4253-A382-5228B0DEDE46}" scale="70" showPageBreaks="1">
      <pane xSplit="5" ySplit="4" topLeftCell="F16" activePane="bottomRight" state="frozen"/>
      <selection pane="bottomRight" activeCell="M16" sqref="M16"/>
      <pageMargins left="0.39370078740157483" right="0.39370078740157483" top="0.39370078740157483" bottom="0.39370078740157483" header="0.31496062992125984" footer="0.31496062992125984"/>
      <pageSetup paperSize="9" scale="55" orientation="landscape" r:id="rId15"/>
    </customSheetView>
    <customSheetView guid="{DC83F167-2D74-4B88-8AFB-CA89035729DC}" scale="80" showPageBreaks="1" view="pageBreakPreview">
      <pane xSplit="5" ySplit="4" topLeftCell="F155" activePane="bottomRight" state="frozen"/>
      <selection pane="bottomRight" activeCell="J156" sqref="J156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6"/>
    </customSheetView>
    <customSheetView guid="{C5170D8F-9E8C-4274-806B-EC1923B08FFC}" scale="70" showAutoFilter="1">
      <pane xSplit="5" ySplit="4" topLeftCell="F152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17"/>
      <autoFilter ref="B1:B236"/>
    </customSheetView>
    <customSheetView guid="{8AC54897-4EA3-44AC-8471-C165985EB3F2}" scale="70" showPageBreaks="1" view="pageBreakPreview">
      <pane xSplit="5" ySplit="4" topLeftCell="F89" activePane="bottomRight" state="frozen"/>
      <selection pane="bottomRight" activeCell="M95" sqref="M95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8"/>
    </customSheetView>
    <customSheetView guid="{75326CCB-8B2D-4938-8578-FD660195DA28}" scale="70" showPageBreaks="1" view="pageBreakPreview">
      <pane xSplit="5" ySplit="4" topLeftCell="F134" activePane="bottomRight" state="frozen"/>
      <selection pane="bottomRight" activeCell="R138" sqref="R138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9"/>
    </customSheetView>
    <customSheetView guid="{0E965F54-95DE-4A4D-84A6-A7DA734314CB}" scale="70" showPageBreaks="1">
      <pane xSplit="5" ySplit="4" topLeftCell="F151" activePane="bottomRight" state="frozen"/>
      <selection pane="bottomRight" activeCell="M153" sqref="M153"/>
      <pageMargins left="0.39370078740157483" right="0.39370078740157483" top="0.39370078740157483" bottom="0.39370078740157483" header="0.31496062992125984" footer="0.31496062992125984"/>
      <pageSetup paperSize="9" scale="55" orientation="landscape" r:id="rId20"/>
    </customSheetView>
    <customSheetView guid="{0CCC334F-A139-4164-902F-4CBEBAD64F14}" scale="70" showPageBreaks="1" showAutoFilter="1">
      <pane xSplit="5" ySplit="4" topLeftCell="F138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21"/>
      <autoFilter ref="B1:B242"/>
    </customSheetView>
    <customSheetView guid="{C66D6FB4-3D63-4A3D-872E-FC08EBE1B505}" scale="70" showPageBreaks="1" showAutoFilter="1">
      <pane xSplit="5" ySplit="3" topLeftCell="F31" activePane="bottomRight" state="frozen"/>
      <selection pane="bottomRight" activeCell="R35" sqref="R35"/>
      <pageMargins left="0.39370078740157483" right="0.39370078740157483" top="0.39370078740157483" bottom="0.39370078740157483" header="0.31496062992125984" footer="0.31496062992125984"/>
      <pageSetup paperSize="9" scale="55" orientation="landscape" r:id="rId22"/>
      <autoFilter ref="B1:B241"/>
    </customSheetView>
    <customSheetView guid="{9CA57FEE-3225-43BE-8D88-A86E62ED5930}" scale="70" showPageBreaks="1">
      <pane ySplit="3" topLeftCell="A206" activePane="bottomLeft" state="frozen"/>
      <selection pane="bottomLeft" activeCell="O209" sqref="O209"/>
      <pageMargins left="0.39370078740157483" right="0.39370078740157483" top="0.39370078740157483" bottom="0.39370078740157483" header="0.31496062992125984" footer="0.31496062992125984"/>
      <pageSetup paperSize="9" scale="55" orientation="landscape" r:id="rId23"/>
    </customSheetView>
    <customSheetView guid="{FE144461-EC2E-482C-8365-89512417FA0F}" scale="95" showPageBreaks="1" showAutoFilter="1" hiddenRows="1">
      <pane xSplit="5" ySplit="4" topLeftCell="G162" activePane="bottomRight" state="frozen"/>
      <selection pane="bottomRight" activeCell="R183" sqref="R183"/>
      <pageMargins left="0.39370078740157483" right="0.39370078740157483" top="0.39370078740157483" bottom="0.39370078740157483" header="0.31496062992125984" footer="0.31496062992125984"/>
      <pageSetup paperSize="9" scale="55" orientation="landscape" r:id="rId24"/>
      <autoFilter ref="B1:B241"/>
    </customSheetView>
    <customSheetView guid="{A2E499A3-D96B-43B9-A753-1F5CA4D04F31}" showPageBreaks="1">
      <pane xSplit="5" ySplit="4" topLeftCell="L217" activePane="bottomRight" state="frozen"/>
      <selection pane="bottomRight" activeCell="O218" sqref="O218"/>
      <pageMargins left="0.39370078740157483" right="0.39370078740157483" top="0.39370078740157483" bottom="0.39370078740157483" header="0.31496062992125984" footer="0.31496062992125984"/>
      <pageSetup paperSize="9" scale="55" orientation="landscape" r:id="rId25"/>
    </customSheetView>
  </customSheetViews>
  <mergeCells count="7">
    <mergeCell ref="A1:R1"/>
    <mergeCell ref="B2:B3"/>
    <mergeCell ref="A2:A3"/>
    <mergeCell ref="C2:C3"/>
    <mergeCell ref="D2:D3"/>
    <mergeCell ref="E2:E3"/>
    <mergeCell ref="F2:Q2"/>
  </mergeCells>
  <pageMargins left="0.39370078740157483" right="0.39370078740157483" top="0.39370078740157483" bottom="0.39370078740157483" header="0.31496062992125984" footer="0.31496062992125984"/>
  <pageSetup paperSize="9" scale="55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N192"/>
  <sheetViews>
    <sheetView view="pageBreakPreview" zoomScale="80" zoomScaleNormal="75" zoomScaleSheetLayoutView="75" workbookViewId="0">
      <pane xSplit="19" ySplit="8" topLeftCell="T9" activePane="bottomRight" state="frozen"/>
      <selection pane="topRight" activeCell="T1" sqref="T1"/>
      <selection pane="bottomLeft" activeCell="A9" sqref="A9"/>
      <selection pane="bottomRight" activeCell="T29" sqref="T29"/>
    </sheetView>
  </sheetViews>
  <sheetFormatPr defaultColWidth="9.28515625" defaultRowHeight="73.5" customHeight="1" x14ac:dyDescent="0.25"/>
  <cols>
    <col min="1" max="1" width="5.7109375" style="17" customWidth="1"/>
    <col min="2" max="2" width="9.28515625" style="17" hidden="1" customWidth="1"/>
    <col min="3" max="3" width="59.5703125" style="53" customWidth="1"/>
    <col min="4" max="4" width="12.7109375" style="53" customWidth="1"/>
    <col min="5" max="5" width="23.28515625" style="53" customWidth="1"/>
    <col min="6" max="6" width="0.42578125" style="53" hidden="1" customWidth="1"/>
    <col min="7" max="7" width="8.28515625" style="53" hidden="1" customWidth="1"/>
    <col min="8" max="8" width="8.28515625" style="60" hidden="1" customWidth="1"/>
    <col min="9" max="9" width="6.42578125" style="53" hidden="1" customWidth="1"/>
    <col min="10" max="10" width="8.5703125" style="60" hidden="1" customWidth="1"/>
    <col min="11" max="11" width="7.42578125" style="60" hidden="1" customWidth="1"/>
    <col min="12" max="12" width="8.7109375" style="60" hidden="1" customWidth="1"/>
    <col min="13" max="13" width="8.5703125" style="60" hidden="1" customWidth="1"/>
    <col min="14" max="14" width="11.5703125" style="60" hidden="1" customWidth="1"/>
    <col min="15" max="15" width="13" style="60" hidden="1" customWidth="1"/>
    <col min="16" max="16" width="12.42578125" style="60" hidden="1" customWidth="1"/>
    <col min="17" max="17" width="1.42578125" style="60" hidden="1" customWidth="1"/>
    <col min="18" max="19" width="10.42578125" style="61" hidden="1" customWidth="1"/>
    <col min="20" max="20" width="10.42578125" style="104" customWidth="1"/>
    <col min="21" max="24" width="10.42578125" style="61" hidden="1" customWidth="1"/>
    <col min="25" max="25" width="11.7109375" style="61" hidden="1" customWidth="1"/>
    <col min="26" max="31" width="10.42578125" style="61" hidden="1" customWidth="1"/>
    <col min="32" max="34" width="10.42578125" style="104" customWidth="1"/>
    <col min="35" max="35" width="99.42578125" style="62" customWidth="1"/>
    <col min="36" max="36" width="20.28515625" style="110" customWidth="1"/>
    <col min="37" max="37" width="34" style="84" customWidth="1"/>
    <col min="38" max="38" width="26.28515625" style="53" hidden="1" customWidth="1"/>
    <col min="39" max="39" width="22.28515625" style="17" hidden="1" customWidth="1"/>
    <col min="40" max="40" width="14.7109375" style="17" hidden="1" customWidth="1"/>
    <col min="41" max="41" width="15.42578125" style="17" hidden="1" customWidth="1"/>
    <col min="42" max="42" width="17" style="17" hidden="1" customWidth="1"/>
    <col min="43" max="54" width="9.28515625" style="17" hidden="1" customWidth="1"/>
    <col min="55" max="55" width="16" style="17" hidden="1" customWidth="1"/>
    <col min="56" max="56" width="15.5703125" style="17" hidden="1" customWidth="1"/>
    <col min="57" max="57" width="16" style="17" hidden="1" customWidth="1"/>
    <col min="58" max="58" width="16.28515625" style="17" hidden="1" customWidth="1"/>
    <col min="59" max="59" width="11.5703125" style="17" hidden="1" customWidth="1"/>
    <col min="60" max="60" width="19.7109375" style="17" hidden="1" customWidth="1"/>
    <col min="61" max="62" width="29.42578125" style="17" hidden="1" customWidth="1"/>
    <col min="63" max="63" width="13" style="17" hidden="1" customWidth="1"/>
    <col min="64" max="64" width="40.5703125" style="17" customWidth="1"/>
    <col min="65" max="65" width="41.7109375" style="17" customWidth="1"/>
    <col min="66" max="66" width="14.7109375" style="17" hidden="1" customWidth="1"/>
    <col min="67" max="67" width="22.7109375" style="17" customWidth="1"/>
    <col min="68" max="68" width="21.7109375" style="17" customWidth="1"/>
    <col min="69" max="69" width="24.28515625" style="17" customWidth="1"/>
    <col min="70" max="70" width="21.7109375" style="17" customWidth="1"/>
    <col min="71" max="71" width="25.5703125" style="17" customWidth="1"/>
    <col min="72" max="72" width="23.7109375" style="17" customWidth="1"/>
    <col min="73" max="73" width="25" style="17" customWidth="1"/>
    <col min="74" max="74" width="29.28515625" style="17" customWidth="1"/>
    <col min="75" max="75" width="25.28515625" style="17" customWidth="1"/>
    <col min="76" max="76" width="51.28515625" style="17" customWidth="1"/>
    <col min="77" max="77" width="48.42578125" style="17" customWidth="1"/>
    <col min="78" max="78" width="29.7109375" style="17" customWidth="1"/>
    <col min="79" max="79" width="20.42578125" style="17" customWidth="1"/>
    <col min="80" max="80" width="24.5703125" style="17" customWidth="1"/>
    <col min="81" max="81" width="22.28515625" style="17" customWidth="1"/>
    <col min="82" max="82" width="29.5703125" style="17" customWidth="1"/>
    <col min="83" max="83" width="20" style="17" customWidth="1"/>
    <col min="84" max="84" width="15" style="17" customWidth="1"/>
    <col min="85" max="85" width="19.5703125" style="17" customWidth="1"/>
    <col min="86" max="86" width="24" style="17" customWidth="1"/>
    <col min="87" max="87" width="33.5703125" style="17" customWidth="1"/>
    <col min="88" max="88" width="32" style="17" customWidth="1"/>
    <col min="89" max="89" width="40.5703125" style="17" customWidth="1"/>
    <col min="90" max="90" width="32.5703125" style="17" customWidth="1"/>
    <col min="91" max="91" width="51.5703125" style="17" customWidth="1"/>
    <col min="92" max="16384" width="9.28515625" style="17"/>
  </cols>
  <sheetData>
    <row r="1" spans="1:64" ht="9" customHeigh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  <c r="T1" s="95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95"/>
      <c r="AG1" s="95"/>
      <c r="AH1" s="95"/>
      <c r="AI1" s="15"/>
      <c r="AJ1" s="107"/>
      <c r="AK1" s="83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1:64" ht="35.25" customHeight="1" x14ac:dyDescent="0.25">
      <c r="A2" s="180" t="s">
        <v>32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</row>
    <row r="3" spans="1:64" ht="1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4"/>
      <c r="T3" s="95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95"/>
      <c r="AG3" s="95"/>
      <c r="AH3" s="95"/>
      <c r="AI3" s="18"/>
      <c r="AJ3" s="108"/>
      <c r="AK3" s="83"/>
      <c r="AL3" s="16"/>
      <c r="AM3" s="16"/>
      <c r="AN3" s="16"/>
      <c r="AO3" s="19">
        <f>AO4/1039.5*100-100</f>
        <v>2.3802789802789732</v>
      </c>
      <c r="AP3" s="16" t="s">
        <v>33</v>
      </c>
      <c r="AQ3" s="16"/>
      <c r="AR3" s="16"/>
      <c r="AS3" s="16"/>
      <c r="AT3" s="16"/>
      <c r="AU3" s="16"/>
      <c r="AV3" s="16"/>
      <c r="AW3" s="16"/>
      <c r="BH3" s="17" t="s">
        <v>34</v>
      </c>
    </row>
    <row r="4" spans="1:64" ht="15" x14ac:dyDescent="0.25">
      <c r="A4" s="181" t="s">
        <v>35</v>
      </c>
      <c r="B4" s="181" t="s">
        <v>36</v>
      </c>
      <c r="C4" s="182" t="s">
        <v>37</v>
      </c>
      <c r="D4" s="183" t="s">
        <v>38</v>
      </c>
      <c r="E4" s="184" t="s">
        <v>39</v>
      </c>
      <c r="F4" s="186">
        <v>2014</v>
      </c>
      <c r="G4" s="186"/>
      <c r="H4" s="181">
        <v>2015</v>
      </c>
      <c r="I4" s="181"/>
      <c r="J4" s="187">
        <v>2016</v>
      </c>
      <c r="K4" s="188"/>
      <c r="L4" s="188"/>
      <c r="M4" s="188"/>
      <c r="N4" s="188"/>
      <c r="O4" s="188"/>
      <c r="P4" s="188"/>
      <c r="Q4" s="189"/>
      <c r="R4" s="190">
        <v>2018</v>
      </c>
      <c r="S4" s="191"/>
      <c r="T4" s="194">
        <v>2019</v>
      </c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6"/>
      <c r="AG4" s="194">
        <v>2020</v>
      </c>
      <c r="AH4" s="196"/>
      <c r="AI4" s="192" t="s">
        <v>40</v>
      </c>
      <c r="AJ4" s="192" t="s">
        <v>129</v>
      </c>
      <c r="AK4" s="186" t="s">
        <v>41</v>
      </c>
      <c r="AL4" s="20"/>
      <c r="AM4" s="21"/>
      <c r="AN4" s="21"/>
      <c r="AO4" s="22">
        <f>1039.5+24.743</f>
        <v>1064.2429999999999</v>
      </c>
      <c r="AP4" s="21" t="s">
        <v>42</v>
      </c>
      <c r="AQ4" s="21"/>
      <c r="AR4" s="21"/>
      <c r="AS4" s="21"/>
      <c r="AT4" s="21"/>
      <c r="AU4" s="21"/>
      <c r="AV4" s="21"/>
      <c r="AW4" s="21"/>
      <c r="AX4" s="23"/>
      <c r="AY4" s="23"/>
      <c r="BH4" s="17" t="s">
        <v>43</v>
      </c>
    </row>
    <row r="5" spans="1:64" ht="51.75" customHeight="1" x14ac:dyDescent="0.25">
      <c r="A5" s="181"/>
      <c r="B5" s="181"/>
      <c r="C5" s="182"/>
      <c r="D5" s="183"/>
      <c r="E5" s="185"/>
      <c r="F5" s="24" t="s">
        <v>33</v>
      </c>
      <c r="G5" s="24" t="s">
        <v>44</v>
      </c>
      <c r="H5" s="25" t="s">
        <v>45</v>
      </c>
      <c r="I5" s="25" t="s">
        <v>44</v>
      </c>
      <c r="J5" s="25" t="s">
        <v>46</v>
      </c>
      <c r="K5" s="25" t="s">
        <v>3</v>
      </c>
      <c r="L5" s="25" t="s">
        <v>4</v>
      </c>
      <c r="M5" s="25" t="s">
        <v>47</v>
      </c>
      <c r="N5" s="25" t="s">
        <v>48</v>
      </c>
      <c r="O5" s="25" t="s">
        <v>49</v>
      </c>
      <c r="P5" s="25" t="s">
        <v>50</v>
      </c>
      <c r="Q5" s="25" t="s">
        <v>44</v>
      </c>
      <c r="R5" s="26" t="s">
        <v>51</v>
      </c>
      <c r="S5" s="26" t="s">
        <v>44</v>
      </c>
      <c r="T5" s="96" t="s">
        <v>51</v>
      </c>
      <c r="U5" s="64" t="s">
        <v>3</v>
      </c>
      <c r="V5" s="64" t="s">
        <v>4</v>
      </c>
      <c r="W5" s="64" t="s">
        <v>5</v>
      </c>
      <c r="X5" s="64" t="s">
        <v>6</v>
      </c>
      <c r="Y5" s="64" t="s">
        <v>7</v>
      </c>
      <c r="Z5" s="64" t="s">
        <v>8</v>
      </c>
      <c r="AA5" s="87" t="s">
        <v>9</v>
      </c>
      <c r="AB5" s="87" t="s">
        <v>10</v>
      </c>
      <c r="AC5" s="87" t="s">
        <v>11</v>
      </c>
      <c r="AD5" s="87" t="s">
        <v>12</v>
      </c>
      <c r="AE5" s="87" t="s">
        <v>13</v>
      </c>
      <c r="AF5" s="96" t="s">
        <v>44</v>
      </c>
      <c r="AG5" s="112" t="s">
        <v>46</v>
      </c>
      <c r="AH5" s="112" t="s">
        <v>44</v>
      </c>
      <c r="AI5" s="193"/>
      <c r="AJ5" s="193"/>
      <c r="AK5" s="186"/>
      <c r="AL5" s="20"/>
      <c r="AM5" s="21" t="s">
        <v>52</v>
      </c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3"/>
      <c r="AY5" s="23"/>
    </row>
    <row r="6" spans="1:64" ht="15" hidden="1" customHeight="1" x14ac:dyDescent="0.3">
      <c r="A6" s="172" t="s">
        <v>53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27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</row>
    <row r="7" spans="1:64" ht="15" customHeight="1" x14ac:dyDescent="0.25">
      <c r="A7" s="172" t="s">
        <v>54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29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</row>
    <row r="8" spans="1:64" ht="18.75" customHeight="1" x14ac:dyDescent="0.25">
      <c r="A8" s="169" t="s">
        <v>55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1"/>
      <c r="AL8" s="27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</row>
    <row r="9" spans="1:64" ht="69.75" customHeight="1" x14ac:dyDescent="0.25">
      <c r="A9" s="26">
        <v>1</v>
      </c>
      <c r="B9" s="30"/>
      <c r="C9" s="128" t="s">
        <v>56</v>
      </c>
      <c r="D9" s="26" t="s">
        <v>57</v>
      </c>
      <c r="E9" s="25" t="s">
        <v>58</v>
      </c>
      <c r="F9" s="26">
        <v>70.8</v>
      </c>
      <c r="G9" s="26">
        <v>70.8</v>
      </c>
      <c r="H9" s="32">
        <v>73.599999999999994</v>
      </c>
      <c r="I9" s="26">
        <v>70.8</v>
      </c>
      <c r="J9" s="26">
        <v>74.099999999999994</v>
      </c>
      <c r="K9" s="26">
        <v>70.8</v>
      </c>
      <c r="L9" s="26">
        <v>70.8</v>
      </c>
      <c r="M9" s="26">
        <v>70.8</v>
      </c>
      <c r="N9" s="26">
        <v>70.8</v>
      </c>
      <c r="O9" s="26">
        <v>70.8</v>
      </c>
      <c r="P9" s="26">
        <v>70.8</v>
      </c>
      <c r="Q9" s="26">
        <v>70.8</v>
      </c>
      <c r="R9" s="25">
        <v>74.099999999999994</v>
      </c>
      <c r="S9" s="26">
        <v>70.8</v>
      </c>
      <c r="T9" s="96">
        <v>72.8</v>
      </c>
      <c r="U9" s="26">
        <v>70.8</v>
      </c>
      <c r="V9" s="26">
        <v>70.8</v>
      </c>
      <c r="W9" s="64">
        <v>70.8</v>
      </c>
      <c r="X9" s="64">
        <v>70.8</v>
      </c>
      <c r="Y9" s="78">
        <v>70.8</v>
      </c>
      <c r="Z9" s="78">
        <v>70.8</v>
      </c>
      <c r="AA9" s="89">
        <v>70.8</v>
      </c>
      <c r="AB9" s="94">
        <v>70.8</v>
      </c>
      <c r="AC9" s="94">
        <v>70.8</v>
      </c>
      <c r="AD9" s="94">
        <v>70.8</v>
      </c>
      <c r="AE9" s="105">
        <v>70.8</v>
      </c>
      <c r="AF9" s="96">
        <v>70.8</v>
      </c>
      <c r="AG9" s="96">
        <v>72.8</v>
      </c>
      <c r="AH9" s="96">
        <v>70.8</v>
      </c>
      <c r="AI9" s="91" t="s">
        <v>121</v>
      </c>
      <c r="AJ9" s="109">
        <f>AH9/AG9*100</f>
        <v>97.252747252747255</v>
      </c>
      <c r="AK9" s="63" t="s">
        <v>115</v>
      </c>
      <c r="AL9" s="33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BK9" s="68">
        <f>W9/T9*100</f>
        <v>97.252747252747255</v>
      </c>
    </row>
    <row r="10" spans="1:64" ht="48" customHeight="1" x14ac:dyDescent="0.25">
      <c r="A10" s="174">
        <v>2</v>
      </c>
      <c r="B10" s="30"/>
      <c r="C10" s="173" t="s">
        <v>59</v>
      </c>
      <c r="D10" s="26" t="s">
        <v>60</v>
      </c>
      <c r="E10" s="25" t="s">
        <v>61</v>
      </c>
      <c r="F10" s="35">
        <v>1.01</v>
      </c>
      <c r="G10" s="35">
        <v>1.0029999999999999</v>
      </c>
      <c r="H10" s="35">
        <v>0.995</v>
      </c>
      <c r="I10" s="35">
        <v>0.97699999999999998</v>
      </c>
      <c r="J10" s="35">
        <v>0.98799999999999999</v>
      </c>
      <c r="K10" s="35">
        <v>7.0000000000000007E-2</v>
      </c>
      <c r="L10" s="35">
        <f>K10+0.066</f>
        <v>0.13600000000000001</v>
      </c>
      <c r="M10" s="35">
        <f>0.303</f>
        <v>0.30299999999999999</v>
      </c>
      <c r="N10" s="35">
        <v>0.38100000000000001</v>
      </c>
      <c r="O10" s="35">
        <v>0.48699999999999999</v>
      </c>
      <c r="P10" s="35">
        <v>0.55600000000000005</v>
      </c>
      <c r="Q10" s="35">
        <v>0.94299999999999995</v>
      </c>
      <c r="R10" s="26">
        <v>0.86799999999999999</v>
      </c>
      <c r="S10" s="35">
        <v>0.88300000000000001</v>
      </c>
      <c r="T10" s="102">
        <v>0.84499999999999997</v>
      </c>
      <c r="U10" s="66">
        <v>7.3999999999999996E-2</v>
      </c>
      <c r="V10" s="39">
        <f>0.074+0.061</f>
        <v>0.13500000000000001</v>
      </c>
      <c r="W10" s="39">
        <f>V10+0.069</f>
        <v>0.20400000000000001</v>
      </c>
      <c r="X10" s="71">
        <v>0.28199999999999997</v>
      </c>
      <c r="Y10" s="79">
        <v>0.34899999999999998</v>
      </c>
      <c r="Z10" s="80">
        <v>0.41</v>
      </c>
      <c r="AA10" s="80">
        <v>0.49099999999999999</v>
      </c>
      <c r="AB10" s="80">
        <v>0.56100000000000005</v>
      </c>
      <c r="AC10" s="80">
        <v>0.629</v>
      </c>
      <c r="AD10" s="80">
        <v>0.69599999999999995</v>
      </c>
      <c r="AE10" s="80">
        <v>0.752</v>
      </c>
      <c r="AF10" s="97">
        <v>0.80500000000000005</v>
      </c>
      <c r="AG10" s="97"/>
      <c r="AH10" s="97">
        <v>6.5000000000000002E-2</v>
      </c>
      <c r="AI10" s="91" t="s">
        <v>127</v>
      </c>
      <c r="AJ10" s="109" t="e">
        <f>AH10/AG10*100</f>
        <v>#DIV/0!</v>
      </c>
      <c r="AK10" s="39"/>
      <c r="AL10" s="33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BH10" s="34"/>
      <c r="BK10" s="68">
        <f t="shared" ref="BK10:BK39" si="0">W10/T10*100</f>
        <v>24.142011834319529</v>
      </c>
    </row>
    <row r="11" spans="1:64" ht="48.75" customHeight="1" x14ac:dyDescent="0.25">
      <c r="A11" s="175"/>
      <c r="B11" s="30"/>
      <c r="C11" s="173"/>
      <c r="D11" s="87" t="s">
        <v>62</v>
      </c>
      <c r="E11" s="25" t="s">
        <v>61</v>
      </c>
      <c r="F11" s="26">
        <v>16.649999999999999</v>
      </c>
      <c r="G11" s="32">
        <f>1003/61737*1000</f>
        <v>16.246335260864637</v>
      </c>
      <c r="H11" s="32">
        <f>995/62902*1000</f>
        <v>15.818256971161491</v>
      </c>
      <c r="I11" s="32">
        <f>I10/62.86*1000</f>
        <v>15.542475342029908</v>
      </c>
      <c r="J11" s="32">
        <f>J10/64.057*1000</f>
        <v>15.4237632108903</v>
      </c>
      <c r="K11" s="32">
        <f>K10/63.5*1000</f>
        <v>1.1023622047244095</v>
      </c>
      <c r="L11" s="32">
        <f>L10/63.5*1000</f>
        <v>2.1417322834645671</v>
      </c>
      <c r="M11" s="32">
        <f>M10/63.6*1000</f>
        <v>4.7641509433962268</v>
      </c>
      <c r="N11" s="32">
        <f>N10/63.82*1000</f>
        <v>5.9699153870260107</v>
      </c>
      <c r="O11" s="32">
        <f>O10/63.85*1000</f>
        <v>7.6272513703993736</v>
      </c>
      <c r="P11" s="32">
        <f>P10/63.87*1000</f>
        <v>8.7051824017535626</v>
      </c>
      <c r="Q11" s="32">
        <f>Q10/64.11*1000</f>
        <v>14.709093745125564</v>
      </c>
      <c r="R11" s="32">
        <f>R10*1000/66512*1000</f>
        <v>13.050276641808995</v>
      </c>
      <c r="S11" s="32">
        <f>S10*1000/66619*1000</f>
        <v>13.25447695101998</v>
      </c>
      <c r="T11" s="99">
        <f>T10*1000/67226*1000</f>
        <v>12.569541546425491</v>
      </c>
      <c r="U11" s="67">
        <f>U10*1000/66711*1000</f>
        <v>1.1092623405435387</v>
      </c>
      <c r="V11" s="38">
        <v>2</v>
      </c>
      <c r="W11" s="38">
        <v>3</v>
      </c>
      <c r="X11" s="74">
        <v>4.2</v>
      </c>
      <c r="Y11" s="74">
        <f>349/66859*1000</f>
        <v>5.219940471739033</v>
      </c>
      <c r="Z11" s="74">
        <f>410/66859*1000</f>
        <v>6.1323082905816717</v>
      </c>
      <c r="AA11" s="74">
        <f>491/66859*1000</f>
        <v>7.3438130992087833</v>
      </c>
      <c r="AB11" s="74">
        <f>491/66859*1000</f>
        <v>7.3438130992087833</v>
      </c>
      <c r="AC11" s="74">
        <f>629/66864*1000</f>
        <v>9.407154821727687</v>
      </c>
      <c r="AD11" s="74">
        <f>696/66864*1000</f>
        <v>10.4091888011486</v>
      </c>
      <c r="AE11" s="74">
        <f>752/66864*1000</f>
        <v>11.246709739172051</v>
      </c>
      <c r="AF11" s="98">
        <f>805/66864*1000</f>
        <v>12.039363484087103</v>
      </c>
      <c r="AG11" s="98"/>
      <c r="AH11" s="98">
        <v>1</v>
      </c>
      <c r="AI11" s="91" t="s">
        <v>128</v>
      </c>
      <c r="AJ11" s="109" t="e">
        <f>AH11/AG11*100</f>
        <v>#DIV/0!</v>
      </c>
      <c r="AK11" s="39"/>
      <c r="AL11" s="33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BH11" s="67">
        <f>V10*1000/66711*1000</f>
        <v>2.0236542699105096</v>
      </c>
      <c r="BI11" s="67">
        <f>W10*1000/67004*1000</f>
        <v>3.0445943525759662</v>
      </c>
      <c r="BJ11" s="67">
        <f>X10*1000/67051*1000</f>
        <v>4.2057538291748076</v>
      </c>
      <c r="BK11" s="68">
        <f>BI11/T11*100</f>
        <v>24.221999993641642</v>
      </c>
    </row>
    <row r="12" spans="1:64" ht="90" x14ac:dyDescent="0.25">
      <c r="A12" s="26">
        <v>3</v>
      </c>
      <c r="B12" s="30" t="s">
        <v>63</v>
      </c>
      <c r="C12" s="139" t="s">
        <v>26</v>
      </c>
      <c r="D12" s="26" t="s">
        <v>64</v>
      </c>
      <c r="E12" s="25" t="s">
        <v>65</v>
      </c>
      <c r="F12" s="32">
        <v>25.8</v>
      </c>
      <c r="G12" s="37">
        <f>15970/61146*100</f>
        <v>26.117816373924708</v>
      </c>
      <c r="H12" s="38">
        <v>25.3</v>
      </c>
      <c r="I12" s="32">
        <v>25.9</v>
      </c>
      <c r="J12" s="32">
        <v>32</v>
      </c>
      <c r="K12" s="32">
        <v>3.4</v>
      </c>
      <c r="L12" s="32">
        <v>3.4</v>
      </c>
      <c r="M12" s="32">
        <v>3.4</v>
      </c>
      <c r="N12" s="32">
        <v>3.4</v>
      </c>
      <c r="O12" s="32">
        <v>15</v>
      </c>
      <c r="P12" s="32">
        <v>19.2</v>
      </c>
      <c r="Q12" s="32">
        <v>34.31</v>
      </c>
      <c r="R12" s="32">
        <v>36.5</v>
      </c>
      <c r="S12" s="32">
        <v>36.6</v>
      </c>
      <c r="T12" s="99">
        <v>39</v>
      </c>
      <c r="U12" s="32">
        <v>36.6</v>
      </c>
      <c r="V12" s="32">
        <v>36.6</v>
      </c>
      <c r="W12" s="32">
        <v>37.4</v>
      </c>
      <c r="X12" s="45">
        <v>38</v>
      </c>
      <c r="Y12" s="45">
        <v>38</v>
      </c>
      <c r="Z12" s="45">
        <v>38.4</v>
      </c>
      <c r="AA12" s="45">
        <v>38.4</v>
      </c>
      <c r="AB12" s="45">
        <v>38.4</v>
      </c>
      <c r="AC12" s="45">
        <v>38.5</v>
      </c>
      <c r="AD12" s="45">
        <v>38.799999999999997</v>
      </c>
      <c r="AE12" s="45">
        <v>38.799999999999997</v>
      </c>
      <c r="AF12" s="99">
        <v>39</v>
      </c>
      <c r="AG12" s="99">
        <v>43</v>
      </c>
      <c r="AH12" s="99">
        <v>0</v>
      </c>
      <c r="AI12" s="36" t="s">
        <v>69</v>
      </c>
      <c r="AJ12" s="109">
        <f>AH12/AG12*100</f>
        <v>0</v>
      </c>
      <c r="AK12" s="81" t="s">
        <v>66</v>
      </c>
      <c r="AL12" s="33"/>
      <c r="AM12" s="28">
        <v>16413</v>
      </c>
      <c r="AN12" s="28">
        <v>62328</v>
      </c>
      <c r="AO12" s="28"/>
      <c r="AP12" s="28"/>
      <c r="AQ12" s="28"/>
      <c r="AR12" s="28"/>
      <c r="AS12" s="28"/>
      <c r="AT12" s="28"/>
      <c r="AU12" s="28"/>
      <c r="AV12" s="28"/>
      <c r="AW12" s="28"/>
      <c r="BH12" s="17" t="s">
        <v>120</v>
      </c>
      <c r="BK12" s="68">
        <f t="shared" si="0"/>
        <v>95.897435897435884</v>
      </c>
    </row>
    <row r="13" spans="1:64" s="136" customFormat="1" ht="90" x14ac:dyDescent="0.25">
      <c r="A13" s="142">
        <v>4</v>
      </c>
      <c r="B13" s="143" t="s">
        <v>67</v>
      </c>
      <c r="C13" s="141" t="s">
        <v>68</v>
      </c>
      <c r="D13" s="142" t="s">
        <v>64</v>
      </c>
      <c r="E13" s="142" t="s">
        <v>65</v>
      </c>
      <c r="F13" s="144"/>
      <c r="G13" s="145">
        <v>19.3</v>
      </c>
      <c r="H13" s="146">
        <v>20</v>
      </c>
      <c r="I13" s="144">
        <v>20.2</v>
      </c>
      <c r="J13" s="144">
        <v>32</v>
      </c>
      <c r="K13" s="144">
        <v>2.2000000000000002</v>
      </c>
      <c r="L13" s="144">
        <v>2.2000000000000002</v>
      </c>
      <c r="M13" s="144">
        <v>2.2000000000000002</v>
      </c>
      <c r="N13" s="144">
        <v>2.2000000000000002</v>
      </c>
      <c r="O13" s="144">
        <v>21</v>
      </c>
      <c r="P13" s="144">
        <v>21</v>
      </c>
      <c r="Q13" s="144">
        <v>35</v>
      </c>
      <c r="R13" s="144">
        <v>38</v>
      </c>
      <c r="S13" s="144">
        <v>44</v>
      </c>
      <c r="T13" s="144">
        <v>43.8</v>
      </c>
      <c r="U13" s="144">
        <v>44</v>
      </c>
      <c r="V13" s="144">
        <v>44</v>
      </c>
      <c r="W13" s="144">
        <v>44</v>
      </c>
      <c r="X13" s="144">
        <v>44</v>
      </c>
      <c r="Y13" s="144">
        <v>44</v>
      </c>
      <c r="Z13" s="144">
        <v>43.1</v>
      </c>
      <c r="AA13" s="144">
        <v>43.1</v>
      </c>
      <c r="AB13" s="144">
        <v>43.1</v>
      </c>
      <c r="AC13" s="144">
        <v>43.5</v>
      </c>
      <c r="AD13" s="144">
        <v>44</v>
      </c>
      <c r="AE13" s="144">
        <v>44</v>
      </c>
      <c r="AF13" s="144">
        <v>46.2</v>
      </c>
      <c r="AG13" s="144">
        <v>43.9</v>
      </c>
      <c r="AH13" s="144">
        <v>46.2</v>
      </c>
      <c r="AI13" s="147" t="s">
        <v>69</v>
      </c>
      <c r="AJ13" s="148">
        <f>AH13/AG13*100</f>
        <v>105.23917995444192</v>
      </c>
      <c r="AK13" s="142" t="s">
        <v>66</v>
      </c>
      <c r="AL13" s="140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BK13" s="137">
        <f t="shared" si="0"/>
        <v>100.45662100456623</v>
      </c>
      <c r="BL13" s="136" t="s">
        <v>147</v>
      </c>
    </row>
    <row r="14" spans="1:64" ht="18.75" customHeight="1" x14ac:dyDescent="0.25">
      <c r="A14" s="169" t="s">
        <v>70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1"/>
      <c r="AL14" s="27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BK14" s="68" t="e">
        <f t="shared" si="0"/>
        <v>#DIV/0!</v>
      </c>
    </row>
    <row r="15" spans="1:64" ht="80.25" customHeight="1" x14ac:dyDescent="0.25">
      <c r="A15" s="26">
        <v>5</v>
      </c>
      <c r="B15" s="26"/>
      <c r="C15" s="128" t="s">
        <v>71</v>
      </c>
      <c r="D15" s="26" t="s">
        <v>72</v>
      </c>
      <c r="E15" s="25" t="s">
        <v>58</v>
      </c>
      <c r="F15" s="26"/>
      <c r="G15" s="26">
        <v>148.9</v>
      </c>
      <c r="H15" s="32">
        <v>287.5</v>
      </c>
      <c r="I15" s="26">
        <v>169.9</v>
      </c>
      <c r="J15" s="26">
        <v>287.5</v>
      </c>
      <c r="K15" s="26">
        <v>22.68</v>
      </c>
      <c r="L15" s="26">
        <v>37.299999999999997</v>
      </c>
      <c r="M15" s="26">
        <v>66.41</v>
      </c>
      <c r="N15" s="26">
        <v>87.47</v>
      </c>
      <c r="O15" s="26">
        <v>103.66</v>
      </c>
      <c r="P15" s="26">
        <v>103.66</v>
      </c>
      <c r="Q15" s="26">
        <v>184.7</v>
      </c>
      <c r="R15" s="45">
        <v>432</v>
      </c>
      <c r="S15" s="45">
        <v>258.77</v>
      </c>
      <c r="T15" s="99">
        <v>432</v>
      </c>
      <c r="U15" s="45">
        <v>9.66</v>
      </c>
      <c r="V15" s="45">
        <v>29.02</v>
      </c>
      <c r="W15" s="45">
        <v>45.95</v>
      </c>
      <c r="X15" s="45">
        <v>74.97</v>
      </c>
      <c r="Y15" s="45">
        <v>113.66</v>
      </c>
      <c r="Z15" s="45">
        <v>137.85</v>
      </c>
      <c r="AA15" s="45">
        <v>142.68</v>
      </c>
      <c r="AB15" s="45">
        <v>181.38</v>
      </c>
      <c r="AC15" s="45">
        <v>202.77</v>
      </c>
      <c r="AD15" s="45">
        <v>226.91</v>
      </c>
      <c r="AE15" s="45">
        <v>248.63</v>
      </c>
      <c r="AF15" s="99">
        <v>265.5</v>
      </c>
      <c r="AG15" s="99">
        <v>400</v>
      </c>
      <c r="AH15" s="99">
        <v>19.600000000000001</v>
      </c>
      <c r="AI15" s="36" t="s">
        <v>121</v>
      </c>
      <c r="AJ15" s="45">
        <f>AG15/AH15*100</f>
        <v>2040.8163265306123</v>
      </c>
      <c r="AK15" s="81"/>
      <c r="AL15" s="40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BH15" s="41"/>
      <c r="BK15" s="68">
        <f t="shared" si="0"/>
        <v>10.636574074074074</v>
      </c>
      <c r="BL15" s="17" t="s">
        <v>124</v>
      </c>
    </row>
    <row r="16" spans="1:64" ht="72.75" customHeight="1" x14ac:dyDescent="0.25">
      <c r="A16" s="26">
        <v>6</v>
      </c>
      <c r="B16" s="26"/>
      <c r="C16" s="131" t="s">
        <v>73</v>
      </c>
      <c r="D16" s="26" t="s">
        <v>72</v>
      </c>
      <c r="E16" s="25" t="s">
        <v>58</v>
      </c>
      <c r="F16" s="26"/>
      <c r="G16" s="26">
        <v>71.900000000000006</v>
      </c>
      <c r="H16" s="32">
        <v>107.4</v>
      </c>
      <c r="I16" s="26">
        <v>67.599999999999994</v>
      </c>
      <c r="J16" s="26">
        <v>110</v>
      </c>
      <c r="K16" s="26">
        <v>11.34</v>
      </c>
      <c r="L16" s="26">
        <v>16.2</v>
      </c>
      <c r="M16" s="26">
        <v>21.06</v>
      </c>
      <c r="N16" s="26">
        <v>29.16</v>
      </c>
      <c r="O16" s="26">
        <v>34.01</v>
      </c>
      <c r="P16" s="26">
        <v>34.01</v>
      </c>
      <c r="Q16" s="26">
        <v>61.6</v>
      </c>
      <c r="R16" s="45">
        <v>113.5</v>
      </c>
      <c r="S16" s="45">
        <v>76.37</v>
      </c>
      <c r="T16" s="99">
        <v>68</v>
      </c>
      <c r="U16" s="45">
        <v>3.05</v>
      </c>
      <c r="V16" s="45">
        <v>7.62</v>
      </c>
      <c r="W16" s="69">
        <v>12.2</v>
      </c>
      <c r="X16" s="69">
        <v>18.29</v>
      </c>
      <c r="Y16" s="69">
        <v>22.86</v>
      </c>
      <c r="Z16" s="69">
        <v>30.48</v>
      </c>
      <c r="AA16" s="69">
        <v>32.01</v>
      </c>
      <c r="AB16" s="69">
        <v>41.15</v>
      </c>
      <c r="AC16" s="69">
        <v>48.77</v>
      </c>
      <c r="AD16" s="69">
        <v>53.35</v>
      </c>
      <c r="AE16" s="69">
        <v>59.44</v>
      </c>
      <c r="AF16" s="100">
        <v>64</v>
      </c>
      <c r="AG16" s="100">
        <v>68</v>
      </c>
      <c r="AH16" s="100">
        <v>12.01</v>
      </c>
      <c r="AI16" s="90" t="s">
        <v>114</v>
      </c>
      <c r="AJ16" s="45">
        <f>T16/AF16*100</f>
        <v>106.25</v>
      </c>
      <c r="AK16" s="63" t="s">
        <v>116</v>
      </c>
      <c r="AL16" s="40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BK16" s="68">
        <f t="shared" si="0"/>
        <v>17.941176470588236</v>
      </c>
      <c r="BL16" s="17" t="s">
        <v>124</v>
      </c>
    </row>
    <row r="17" spans="1:64" ht="61.5" customHeight="1" x14ac:dyDescent="0.25">
      <c r="A17" s="26">
        <v>7</v>
      </c>
      <c r="B17" s="30" t="s">
        <v>74</v>
      </c>
      <c r="C17" s="130" t="s">
        <v>75</v>
      </c>
      <c r="D17" s="26" t="s">
        <v>23</v>
      </c>
      <c r="E17" s="25" t="s">
        <v>58</v>
      </c>
      <c r="F17" s="32"/>
      <c r="G17" s="37"/>
      <c r="H17" s="38"/>
      <c r="I17" s="32"/>
      <c r="J17" s="32"/>
      <c r="K17" s="32"/>
      <c r="L17" s="32"/>
      <c r="M17" s="32"/>
      <c r="N17" s="32"/>
      <c r="O17" s="32"/>
      <c r="P17" s="32"/>
      <c r="Q17" s="32"/>
      <c r="R17" s="45">
        <v>100</v>
      </c>
      <c r="S17" s="45">
        <v>100</v>
      </c>
      <c r="T17" s="99">
        <v>100</v>
      </c>
      <c r="U17" s="45">
        <v>15</v>
      </c>
      <c r="V17" s="45">
        <v>16.3</v>
      </c>
      <c r="W17" s="45">
        <v>20.63</v>
      </c>
      <c r="X17" s="45">
        <v>30.16</v>
      </c>
      <c r="Y17" s="45">
        <v>35.32</v>
      </c>
      <c r="Z17" s="45">
        <v>39.619999999999997</v>
      </c>
      <c r="AA17" s="45">
        <v>55.32</v>
      </c>
      <c r="AB17" s="45">
        <v>59.27</v>
      </c>
      <c r="AC17" s="45">
        <v>65.87</v>
      </c>
      <c r="AD17" s="45">
        <v>72.27</v>
      </c>
      <c r="AE17" s="45">
        <v>99.35</v>
      </c>
      <c r="AF17" s="99">
        <v>100</v>
      </c>
      <c r="AG17" s="99">
        <v>100</v>
      </c>
      <c r="AH17" s="99">
        <v>6.19</v>
      </c>
      <c r="AI17" s="91" t="s">
        <v>126</v>
      </c>
      <c r="AJ17" s="45">
        <f t="shared" ref="AJ17" si="1">AF17/T17*100</f>
        <v>100</v>
      </c>
      <c r="AK17" s="39"/>
      <c r="AL17" s="33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BH17" s="179"/>
      <c r="BI17" s="179"/>
      <c r="BJ17" s="72"/>
      <c r="BK17" s="68">
        <f t="shared" si="0"/>
        <v>20.63</v>
      </c>
      <c r="BL17" s="17" t="s">
        <v>124</v>
      </c>
    </row>
    <row r="18" spans="1:64" ht="18.75" customHeight="1" x14ac:dyDescent="0.25">
      <c r="A18" s="169" t="s">
        <v>76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1"/>
      <c r="AL18" s="27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BK18" s="68" t="e">
        <f t="shared" si="0"/>
        <v>#DIV/0!</v>
      </c>
    </row>
    <row r="19" spans="1:64" ht="80.25" customHeight="1" x14ac:dyDescent="0.25">
      <c r="A19" s="26">
        <v>8</v>
      </c>
      <c r="B19" s="30"/>
      <c r="C19" s="149" t="s">
        <v>20</v>
      </c>
      <c r="D19" s="142" t="s">
        <v>21</v>
      </c>
      <c r="E19" s="142" t="s">
        <v>77</v>
      </c>
      <c r="F19" s="144"/>
      <c r="G19" s="150"/>
      <c r="H19" s="146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>
        <v>730</v>
      </c>
      <c r="T19" s="144">
        <v>750</v>
      </c>
      <c r="U19" s="144">
        <v>698</v>
      </c>
      <c r="V19" s="144">
        <v>643</v>
      </c>
      <c r="W19" s="144">
        <v>584</v>
      </c>
      <c r="X19" s="144">
        <v>584</v>
      </c>
      <c r="Y19" s="144">
        <v>584</v>
      </c>
      <c r="Z19" s="144">
        <v>380</v>
      </c>
      <c r="AA19" s="144">
        <v>343</v>
      </c>
      <c r="AB19" s="144">
        <v>343</v>
      </c>
      <c r="AC19" s="144">
        <v>770</v>
      </c>
      <c r="AD19" s="144">
        <v>779</v>
      </c>
      <c r="AE19" s="144">
        <v>772</v>
      </c>
      <c r="AF19" s="144">
        <v>758</v>
      </c>
      <c r="AG19" s="144">
        <v>750</v>
      </c>
      <c r="AH19" s="144">
        <v>700</v>
      </c>
      <c r="AI19" s="147"/>
      <c r="AJ19" s="144">
        <f>AF19/T19*100</f>
        <v>101.06666666666666</v>
      </c>
      <c r="AK19" s="142" t="s">
        <v>78</v>
      </c>
      <c r="AL19" s="33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BH19" s="42" t="s">
        <v>117</v>
      </c>
      <c r="BK19" s="68">
        <f t="shared" si="0"/>
        <v>77.86666666666666</v>
      </c>
    </row>
    <row r="20" spans="1:64" ht="60" x14ac:dyDescent="0.25">
      <c r="A20" s="26">
        <v>9</v>
      </c>
      <c r="B20" s="30"/>
      <c r="C20" s="133" t="s">
        <v>17</v>
      </c>
      <c r="D20" s="26" t="s">
        <v>23</v>
      </c>
      <c r="E20" s="25" t="s">
        <v>77</v>
      </c>
      <c r="F20" s="32"/>
      <c r="G20" s="37"/>
      <c r="H20" s="38"/>
      <c r="I20" s="32"/>
      <c r="J20" s="32"/>
      <c r="K20" s="32"/>
      <c r="L20" s="32"/>
      <c r="M20" s="32"/>
      <c r="N20" s="32"/>
      <c r="O20" s="32"/>
      <c r="P20" s="32"/>
      <c r="Q20" s="32"/>
      <c r="R20" s="32">
        <v>36</v>
      </c>
      <c r="S20" s="32">
        <v>36.200000000000003</v>
      </c>
      <c r="T20" s="99">
        <v>36.200000000000003</v>
      </c>
      <c r="U20" s="32">
        <v>0.6</v>
      </c>
      <c r="V20" s="32">
        <v>2.8</v>
      </c>
      <c r="W20" s="32">
        <v>4</v>
      </c>
      <c r="X20" s="45">
        <v>7.2</v>
      </c>
      <c r="Y20" s="45">
        <v>10.8</v>
      </c>
      <c r="Z20" s="45">
        <v>15.2</v>
      </c>
      <c r="AA20" s="45">
        <v>33.200000000000003</v>
      </c>
      <c r="AB20" s="45">
        <v>33.200000000000003</v>
      </c>
      <c r="AC20" s="45">
        <v>33.200000000000003</v>
      </c>
      <c r="AD20" s="45">
        <v>33.200000000000003</v>
      </c>
      <c r="AE20" s="45">
        <v>36.200000000000003</v>
      </c>
      <c r="AF20" s="99">
        <v>36.200000000000003</v>
      </c>
      <c r="AG20" s="99">
        <v>36.200000000000003</v>
      </c>
      <c r="AH20" s="99">
        <v>0</v>
      </c>
      <c r="AI20" s="36"/>
      <c r="AJ20" s="45">
        <f>AF20/T20*100</f>
        <v>100</v>
      </c>
      <c r="AK20" s="81" t="s">
        <v>78</v>
      </c>
      <c r="AL20" s="33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BH20" s="43"/>
      <c r="BK20" s="68">
        <f t="shared" si="0"/>
        <v>11.049723756906078</v>
      </c>
    </row>
    <row r="21" spans="1:64" ht="72" customHeight="1" x14ac:dyDescent="0.25">
      <c r="A21" s="26">
        <v>10</v>
      </c>
      <c r="B21" s="30" t="s">
        <v>74</v>
      </c>
      <c r="C21" s="149" t="s">
        <v>122</v>
      </c>
      <c r="D21" s="142" t="s">
        <v>27</v>
      </c>
      <c r="E21" s="142" t="s">
        <v>77</v>
      </c>
      <c r="F21" s="144"/>
      <c r="G21" s="150"/>
      <c r="H21" s="146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51">
        <v>1420</v>
      </c>
      <c r="T21" s="151">
        <v>2917</v>
      </c>
      <c r="U21" s="151">
        <v>361</v>
      </c>
      <c r="V21" s="151">
        <v>746</v>
      </c>
      <c r="W21" s="151">
        <v>1243</v>
      </c>
      <c r="X21" s="151">
        <v>1770</v>
      </c>
      <c r="Y21" s="151">
        <v>2138</v>
      </c>
      <c r="Z21" s="151">
        <v>2138</v>
      </c>
      <c r="AA21" s="151">
        <v>2138</v>
      </c>
      <c r="AB21" s="151">
        <v>2138</v>
      </c>
      <c r="AC21" s="151">
        <v>2480</v>
      </c>
      <c r="AD21" s="151">
        <v>2863</v>
      </c>
      <c r="AE21" s="151">
        <v>2863</v>
      </c>
      <c r="AF21" s="151">
        <v>2917</v>
      </c>
      <c r="AG21" s="151">
        <v>4547</v>
      </c>
      <c r="AH21" s="151">
        <v>3235</v>
      </c>
      <c r="AI21" s="147"/>
      <c r="AJ21" s="144">
        <f t="shared" ref="AJ21:AJ22" si="2">AF21/T21*100</f>
        <v>100</v>
      </c>
      <c r="AK21" s="142" t="s">
        <v>78</v>
      </c>
      <c r="AL21" s="33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BH21" s="43"/>
      <c r="BK21" s="68">
        <f t="shared" si="0"/>
        <v>42.612272883099074</v>
      </c>
    </row>
    <row r="22" spans="1:64" ht="60" x14ac:dyDescent="0.25">
      <c r="A22" s="26">
        <v>11</v>
      </c>
      <c r="B22" s="30"/>
      <c r="C22" s="149" t="s">
        <v>123</v>
      </c>
      <c r="D22" s="142" t="s">
        <v>23</v>
      </c>
      <c r="E22" s="142" t="s">
        <v>77</v>
      </c>
      <c r="F22" s="144"/>
      <c r="G22" s="150"/>
      <c r="H22" s="146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50">
        <v>0.04</v>
      </c>
      <c r="T22" s="144">
        <v>14</v>
      </c>
      <c r="U22" s="144">
        <v>0</v>
      </c>
      <c r="V22" s="144">
        <v>0</v>
      </c>
      <c r="W22" s="144">
        <v>0</v>
      </c>
      <c r="X22" s="144">
        <v>0</v>
      </c>
      <c r="Y22" s="144">
        <v>1.9</v>
      </c>
      <c r="Z22" s="144">
        <v>2.2999999999999998</v>
      </c>
      <c r="AA22" s="144">
        <v>3.6</v>
      </c>
      <c r="AB22" s="144">
        <v>3.6</v>
      </c>
      <c r="AC22" s="144">
        <v>9.1</v>
      </c>
      <c r="AD22" s="144">
        <v>9.1999999999999993</v>
      </c>
      <c r="AE22" s="144">
        <v>9.3000000000000007</v>
      </c>
      <c r="AF22" s="144">
        <v>14</v>
      </c>
      <c r="AG22" s="144">
        <v>16</v>
      </c>
      <c r="AH22" s="144">
        <v>1.3</v>
      </c>
      <c r="AI22" s="147"/>
      <c r="AJ22" s="144">
        <f t="shared" si="2"/>
        <v>100</v>
      </c>
      <c r="AK22" s="142" t="s">
        <v>78</v>
      </c>
      <c r="AL22" s="33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BH22" s="43"/>
      <c r="BK22" s="68">
        <f t="shared" si="0"/>
        <v>0</v>
      </c>
    </row>
    <row r="23" spans="1:64" ht="18.75" customHeight="1" x14ac:dyDescent="0.25">
      <c r="A23" s="169">
        <v>12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1"/>
      <c r="AL23" s="2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BK23" s="68" t="e">
        <f t="shared" si="0"/>
        <v>#DIV/0!</v>
      </c>
    </row>
    <row r="24" spans="1:64" ht="66" customHeight="1" x14ac:dyDescent="0.25">
      <c r="A24" s="26">
        <v>12</v>
      </c>
      <c r="B24" s="30" t="s">
        <v>74</v>
      </c>
      <c r="C24" s="141" t="s">
        <v>142</v>
      </c>
      <c r="D24" s="142" t="s">
        <v>79</v>
      </c>
      <c r="E24" s="142" t="s">
        <v>80</v>
      </c>
      <c r="F24" s="144"/>
      <c r="G24" s="150"/>
      <c r="H24" s="146"/>
      <c r="I24" s="144"/>
      <c r="J24" s="144"/>
      <c r="K24" s="144"/>
      <c r="L24" s="144"/>
      <c r="M24" s="144"/>
      <c r="N24" s="144"/>
      <c r="O24" s="144"/>
      <c r="P24" s="144"/>
      <c r="Q24" s="144"/>
      <c r="R24" s="152">
        <v>1.4999999999999999E-2</v>
      </c>
      <c r="S24" s="152">
        <v>6.0000000000000001E-3</v>
      </c>
      <c r="T24" s="152">
        <v>2.5000000000000001E-2</v>
      </c>
      <c r="U24" s="144">
        <v>0</v>
      </c>
      <c r="V24" s="144">
        <v>0</v>
      </c>
      <c r="W24" s="144">
        <v>0</v>
      </c>
      <c r="X24" s="144">
        <v>0</v>
      </c>
      <c r="Y24" s="144">
        <v>0</v>
      </c>
      <c r="Z24" s="153">
        <v>4.4000000000000002E-4</v>
      </c>
      <c r="AA24" s="153">
        <v>4.4000000000000002E-4</v>
      </c>
      <c r="AB24" s="153">
        <v>4.4000000000000002E-4</v>
      </c>
      <c r="AC24" s="153">
        <v>2.6459999999999999E-3</v>
      </c>
      <c r="AD24" s="153">
        <v>2.6459999999999999E-3</v>
      </c>
      <c r="AE24" s="153">
        <v>2.6459999999999999E-3</v>
      </c>
      <c r="AF24" s="153">
        <v>7.2979999999999998E-3</v>
      </c>
      <c r="AG24" s="153">
        <v>1.7517000000000001E-2</v>
      </c>
      <c r="AH24" s="151">
        <v>0</v>
      </c>
      <c r="AI24" s="147" t="s">
        <v>143</v>
      </c>
      <c r="AJ24" s="144">
        <f>AF24/T24*100</f>
        <v>29.191999999999997</v>
      </c>
      <c r="AK24" s="142" t="s">
        <v>81</v>
      </c>
      <c r="AL24" s="33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BH24" s="43"/>
      <c r="BK24" s="68">
        <f t="shared" si="0"/>
        <v>0</v>
      </c>
    </row>
    <row r="25" spans="1:64" ht="83.25" customHeight="1" x14ac:dyDescent="0.25">
      <c r="A25" s="26">
        <v>13</v>
      </c>
      <c r="B25" s="30" t="s">
        <v>74</v>
      </c>
      <c r="C25" s="141" t="s">
        <v>29</v>
      </c>
      <c r="D25" s="142" t="s">
        <v>79</v>
      </c>
      <c r="E25" s="142" t="s">
        <v>82</v>
      </c>
      <c r="F25" s="144"/>
      <c r="G25" s="150"/>
      <c r="H25" s="146"/>
      <c r="I25" s="144"/>
      <c r="J25" s="144"/>
      <c r="K25" s="144"/>
      <c r="L25" s="144"/>
      <c r="M25" s="144"/>
      <c r="N25" s="144"/>
      <c r="O25" s="144"/>
      <c r="P25" s="144"/>
      <c r="Q25" s="144"/>
      <c r="R25" s="152">
        <v>5.0000000000000001E-3</v>
      </c>
      <c r="S25" s="152">
        <v>3.0000000000000001E-3</v>
      </c>
      <c r="T25" s="152">
        <v>5.0000000000000001E-3</v>
      </c>
      <c r="U25" s="152">
        <v>1E-3</v>
      </c>
      <c r="V25" s="152">
        <f>0.001</f>
        <v>1E-3</v>
      </c>
      <c r="W25" s="152">
        <f>0.001</f>
        <v>1E-3</v>
      </c>
      <c r="X25" s="152">
        <f>0.001</f>
        <v>1E-3</v>
      </c>
      <c r="Y25" s="152">
        <v>2E-3</v>
      </c>
      <c r="Z25" s="152">
        <v>2E-3</v>
      </c>
      <c r="AA25" s="152">
        <v>2E-3</v>
      </c>
      <c r="AB25" s="152">
        <v>2E-3</v>
      </c>
      <c r="AC25" s="152">
        <v>2E-3</v>
      </c>
      <c r="AD25" s="152">
        <v>3.0000000000000001E-3</v>
      </c>
      <c r="AE25" s="152">
        <v>3.0000000000000001E-3</v>
      </c>
      <c r="AF25" s="152">
        <v>3.0000000000000001E-3</v>
      </c>
      <c r="AG25" s="152">
        <v>5.0000000000000001E-3</v>
      </c>
      <c r="AH25" s="151">
        <v>0</v>
      </c>
      <c r="AI25" s="147" t="s">
        <v>125</v>
      </c>
      <c r="AJ25" s="144">
        <f>AF25/T25*100</f>
        <v>60</v>
      </c>
      <c r="AK25" s="142" t="s">
        <v>81</v>
      </c>
      <c r="AL25" s="33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BH25" s="73" t="s">
        <v>118</v>
      </c>
      <c r="BK25" s="68">
        <f t="shared" si="0"/>
        <v>20</v>
      </c>
    </row>
    <row r="26" spans="1:64" ht="18.75" customHeight="1" x14ac:dyDescent="0.25">
      <c r="A26" s="169" t="s">
        <v>83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1"/>
      <c r="AL26" s="27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BH26" s="43"/>
      <c r="BK26" s="68" t="e">
        <f t="shared" si="0"/>
        <v>#DIV/0!</v>
      </c>
    </row>
    <row r="27" spans="1:64" ht="75" x14ac:dyDescent="0.25">
      <c r="A27" s="26">
        <v>14</v>
      </c>
      <c r="B27" s="30" t="s">
        <v>74</v>
      </c>
      <c r="C27" s="135" t="s">
        <v>84</v>
      </c>
      <c r="D27" s="26" t="s">
        <v>28</v>
      </c>
      <c r="E27" s="25" t="s">
        <v>82</v>
      </c>
      <c r="F27" s="32"/>
      <c r="G27" s="37"/>
      <c r="H27" s="38"/>
      <c r="I27" s="32"/>
      <c r="J27" s="32"/>
      <c r="K27" s="32"/>
      <c r="L27" s="32"/>
      <c r="M27" s="32"/>
      <c r="N27" s="32"/>
      <c r="O27" s="32"/>
      <c r="P27" s="32"/>
      <c r="Q27" s="32"/>
      <c r="R27" s="44">
        <v>1</v>
      </c>
      <c r="S27" s="44">
        <v>1</v>
      </c>
      <c r="T27" s="101">
        <v>2</v>
      </c>
      <c r="U27" s="44">
        <v>0</v>
      </c>
      <c r="V27" s="44">
        <v>0</v>
      </c>
      <c r="W27" s="44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101">
        <v>2</v>
      </c>
      <c r="AG27" s="101">
        <v>0</v>
      </c>
      <c r="AH27" s="101">
        <v>0</v>
      </c>
      <c r="AI27" s="36"/>
      <c r="AJ27" s="45">
        <v>100</v>
      </c>
      <c r="AK27" s="81" t="s">
        <v>85</v>
      </c>
      <c r="AL27" s="33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BH27" s="43"/>
      <c r="BK27" s="68">
        <f t="shared" si="0"/>
        <v>0</v>
      </c>
    </row>
    <row r="28" spans="1:64" ht="18.75" customHeight="1" x14ac:dyDescent="0.25">
      <c r="A28" s="169" t="s">
        <v>86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1"/>
      <c r="AL28" s="27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BK28" s="68" t="e">
        <f t="shared" si="0"/>
        <v>#DIV/0!</v>
      </c>
    </row>
    <row r="29" spans="1:64" ht="57" customHeight="1" x14ac:dyDescent="0.25">
      <c r="A29" s="26">
        <v>15</v>
      </c>
      <c r="B29" s="26"/>
      <c r="C29" s="129" t="s">
        <v>87</v>
      </c>
      <c r="D29" s="26" t="s">
        <v>72</v>
      </c>
      <c r="E29" s="25" t="s">
        <v>58</v>
      </c>
      <c r="F29" s="26"/>
      <c r="G29" s="32">
        <v>13.38</v>
      </c>
      <c r="H29" s="32">
        <v>13</v>
      </c>
      <c r="I29" s="26">
        <v>9.89</v>
      </c>
      <c r="J29" s="26">
        <v>17</v>
      </c>
      <c r="K29" s="26">
        <v>0</v>
      </c>
      <c r="L29" s="26">
        <v>0</v>
      </c>
      <c r="M29" s="26">
        <v>0</v>
      </c>
      <c r="N29" s="26">
        <v>1.62</v>
      </c>
      <c r="O29" s="26">
        <v>1.62</v>
      </c>
      <c r="P29" s="26">
        <v>1.62</v>
      </c>
      <c r="Q29" s="26">
        <v>8.1</v>
      </c>
      <c r="R29" s="45">
        <v>13</v>
      </c>
      <c r="S29" s="32">
        <v>12.47</v>
      </c>
      <c r="T29" s="99">
        <v>10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1.5</v>
      </c>
      <c r="AA29" s="45">
        <v>1.5</v>
      </c>
      <c r="AB29" s="45">
        <v>1.52</v>
      </c>
      <c r="AC29" s="45">
        <v>3.05</v>
      </c>
      <c r="AD29" s="45">
        <v>3.05</v>
      </c>
      <c r="AE29" s="45">
        <v>4.57</v>
      </c>
      <c r="AF29" s="99">
        <v>4.57</v>
      </c>
      <c r="AG29" s="99">
        <v>10</v>
      </c>
      <c r="AH29" s="99">
        <v>0</v>
      </c>
      <c r="AI29" s="36" t="s">
        <v>88</v>
      </c>
      <c r="AJ29" s="45">
        <f>T29/AF29*100</f>
        <v>218.81838074398249</v>
      </c>
      <c r="AK29" s="63" t="s">
        <v>115</v>
      </c>
      <c r="AL29" s="40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BH29" s="43"/>
      <c r="BK29" s="68">
        <f t="shared" si="0"/>
        <v>0</v>
      </c>
    </row>
    <row r="30" spans="1:64" ht="18.75" customHeight="1" x14ac:dyDescent="0.25">
      <c r="A30" s="169" t="s">
        <v>89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1"/>
      <c r="AL30" s="27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BK30" s="68" t="e">
        <f t="shared" si="0"/>
        <v>#DIV/0!</v>
      </c>
    </row>
    <row r="31" spans="1:64" ht="93" customHeight="1" x14ac:dyDescent="0.25">
      <c r="A31" s="26">
        <v>16</v>
      </c>
      <c r="B31" s="30" t="s">
        <v>74</v>
      </c>
      <c r="C31" s="134" t="s">
        <v>24</v>
      </c>
      <c r="D31" s="26" t="s">
        <v>19</v>
      </c>
      <c r="E31" s="25" t="s">
        <v>90</v>
      </c>
      <c r="F31" s="32"/>
      <c r="G31" s="37"/>
      <c r="H31" s="38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85"/>
      <c r="T31" s="103">
        <v>8238</v>
      </c>
      <c r="U31" s="85" t="s">
        <v>22</v>
      </c>
      <c r="V31" s="85" t="s">
        <v>22</v>
      </c>
      <c r="W31" s="85">
        <v>7277</v>
      </c>
      <c r="X31" s="86" t="s">
        <v>22</v>
      </c>
      <c r="Y31" s="86" t="s">
        <v>22</v>
      </c>
      <c r="Z31" s="86">
        <v>7215</v>
      </c>
      <c r="AA31" s="86" t="s">
        <v>22</v>
      </c>
      <c r="AB31" s="86" t="s">
        <v>22</v>
      </c>
      <c r="AC31" s="86">
        <v>7112</v>
      </c>
      <c r="AD31" s="86" t="s">
        <v>22</v>
      </c>
      <c r="AE31" s="86" t="s">
        <v>22</v>
      </c>
      <c r="AF31" s="103">
        <v>7203</v>
      </c>
      <c r="AG31" s="103">
        <v>5825</v>
      </c>
      <c r="AH31" s="127"/>
      <c r="AI31" s="36"/>
      <c r="AJ31" s="45">
        <f>AF31/T31*100</f>
        <v>87.436270939548436</v>
      </c>
      <c r="AK31" s="81" t="s">
        <v>91</v>
      </c>
      <c r="AL31" s="33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BK31" s="68">
        <f>W31/T31*100</f>
        <v>88.334547220199084</v>
      </c>
    </row>
    <row r="32" spans="1:64" ht="12.75" hidden="1" customHeight="1" x14ac:dyDescent="0.3">
      <c r="A32" s="26">
        <v>9</v>
      </c>
      <c r="B32" s="30" t="s">
        <v>74</v>
      </c>
      <c r="C32" s="46" t="s">
        <v>92</v>
      </c>
      <c r="D32" s="26" t="s">
        <v>64</v>
      </c>
      <c r="E32" s="25" t="s">
        <v>65</v>
      </c>
      <c r="F32" s="32"/>
      <c r="G32" s="37">
        <v>25.3</v>
      </c>
      <c r="H32" s="38">
        <v>26.12</v>
      </c>
      <c r="I32" s="32">
        <v>27.2</v>
      </c>
      <c r="J32" s="32">
        <v>27.2</v>
      </c>
      <c r="K32" s="32">
        <v>4.5</v>
      </c>
      <c r="L32" s="32">
        <v>4.5</v>
      </c>
      <c r="M32" s="32">
        <v>4.5</v>
      </c>
      <c r="N32" s="32">
        <v>4.5</v>
      </c>
      <c r="O32" s="32">
        <v>4.5</v>
      </c>
      <c r="P32" s="32">
        <v>11.4</v>
      </c>
      <c r="Q32" s="32">
        <v>27.2</v>
      </c>
      <c r="R32" s="32">
        <v>27.3</v>
      </c>
      <c r="S32" s="32">
        <v>27.3</v>
      </c>
      <c r="T32" s="99">
        <v>27.3</v>
      </c>
      <c r="U32" s="32">
        <v>27.3</v>
      </c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99"/>
      <c r="AG32" s="99"/>
      <c r="AH32" s="99"/>
      <c r="AI32" s="36" t="s">
        <v>93</v>
      </c>
      <c r="AJ32" s="45"/>
      <c r="AK32" s="39" t="s">
        <v>94</v>
      </c>
      <c r="AL32" s="33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BH32" s="17" t="s">
        <v>95</v>
      </c>
      <c r="BK32" s="68">
        <f t="shared" si="0"/>
        <v>0</v>
      </c>
    </row>
    <row r="33" spans="1:63" ht="17.25" customHeight="1" x14ac:dyDescent="0.25">
      <c r="A33" s="172" t="s">
        <v>146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29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BK33" s="68" t="e">
        <f t="shared" si="0"/>
        <v>#DIV/0!</v>
      </c>
    </row>
    <row r="34" spans="1:63" ht="19.5" customHeight="1" x14ac:dyDescent="0.25">
      <c r="A34" s="176" t="s">
        <v>96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8"/>
      <c r="AL34" s="49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BK34" s="68" t="e">
        <f t="shared" si="0"/>
        <v>#DIV/0!</v>
      </c>
    </row>
    <row r="35" spans="1:63" ht="78" hidden="1" customHeight="1" x14ac:dyDescent="0.3">
      <c r="A35" s="25">
        <v>14</v>
      </c>
      <c r="B35" s="51" t="s">
        <v>97</v>
      </c>
      <c r="C35" s="46" t="s">
        <v>98</v>
      </c>
      <c r="D35" s="26" t="s">
        <v>99</v>
      </c>
      <c r="E35" s="25" t="s">
        <v>77</v>
      </c>
      <c r="F35" s="32">
        <v>100</v>
      </c>
      <c r="G35" s="32">
        <v>100</v>
      </c>
      <c r="H35" s="32">
        <v>100</v>
      </c>
      <c r="I35" s="32">
        <v>100</v>
      </c>
      <c r="J35" s="32">
        <v>100</v>
      </c>
      <c r="K35" s="32">
        <v>100</v>
      </c>
      <c r="L35" s="32">
        <v>100</v>
      </c>
      <c r="M35" s="32">
        <v>100</v>
      </c>
      <c r="N35" s="32">
        <v>100</v>
      </c>
      <c r="O35" s="32">
        <v>100</v>
      </c>
      <c r="P35" s="32">
        <v>100</v>
      </c>
      <c r="Q35" s="32">
        <v>100</v>
      </c>
      <c r="R35" s="25">
        <v>100</v>
      </c>
      <c r="S35" s="26">
        <v>100</v>
      </c>
      <c r="T35" s="96">
        <v>100</v>
      </c>
      <c r="U35" s="26">
        <v>100</v>
      </c>
      <c r="V35" s="26"/>
      <c r="W35" s="64"/>
      <c r="X35" s="64"/>
      <c r="Y35" s="64"/>
      <c r="Z35" s="64"/>
      <c r="AA35" s="87"/>
      <c r="AB35" s="87"/>
      <c r="AC35" s="87"/>
      <c r="AD35" s="87"/>
      <c r="AE35" s="87"/>
      <c r="AF35" s="96"/>
      <c r="AG35" s="96"/>
      <c r="AH35" s="96"/>
      <c r="AI35" s="31" t="s">
        <v>100</v>
      </c>
      <c r="AJ35" s="87"/>
      <c r="AK35" s="39" t="s">
        <v>94</v>
      </c>
      <c r="AL35" s="52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BH35" s="17" t="s">
        <v>101</v>
      </c>
      <c r="BK35" s="68">
        <f t="shared" si="0"/>
        <v>0</v>
      </c>
    </row>
    <row r="36" spans="1:63" s="53" customFormat="1" ht="67.5" customHeight="1" x14ac:dyDescent="0.25">
      <c r="A36" s="25">
        <v>17</v>
      </c>
      <c r="B36" s="51" t="s">
        <v>102</v>
      </c>
      <c r="C36" s="149" t="s">
        <v>18</v>
      </c>
      <c r="D36" s="142" t="s">
        <v>64</v>
      </c>
      <c r="E36" s="142" t="s">
        <v>77</v>
      </c>
      <c r="F36" s="144">
        <v>75</v>
      </c>
      <c r="G36" s="144">
        <v>74.2</v>
      </c>
      <c r="H36" s="144">
        <v>67.8</v>
      </c>
      <c r="I36" s="144">
        <v>68.5</v>
      </c>
      <c r="J36" s="144">
        <v>61.5</v>
      </c>
      <c r="K36" s="144">
        <f>7191/11146*100</f>
        <v>64.516418446079314</v>
      </c>
      <c r="L36" s="144">
        <f>7191/11146*100</f>
        <v>64.516418446079314</v>
      </c>
      <c r="M36" s="144">
        <v>68.099999999999994</v>
      </c>
      <c r="N36" s="144">
        <v>68.099999999999994</v>
      </c>
      <c r="O36" s="144">
        <v>61.9</v>
      </c>
      <c r="P36" s="144">
        <v>61.9</v>
      </c>
      <c r="Q36" s="144">
        <v>61.9</v>
      </c>
      <c r="R36" s="144">
        <v>71</v>
      </c>
      <c r="S36" s="144">
        <v>71</v>
      </c>
      <c r="T36" s="144">
        <v>72</v>
      </c>
      <c r="U36" s="144">
        <v>71</v>
      </c>
      <c r="V36" s="144">
        <v>71</v>
      </c>
      <c r="W36" s="144">
        <v>71</v>
      </c>
      <c r="X36" s="144">
        <v>71.7</v>
      </c>
      <c r="Y36" s="144">
        <v>71.7</v>
      </c>
      <c r="Z36" s="144">
        <v>71.8</v>
      </c>
      <c r="AA36" s="144">
        <v>71.8</v>
      </c>
      <c r="AB36" s="144">
        <v>71.8</v>
      </c>
      <c r="AC36" s="144">
        <v>71.8</v>
      </c>
      <c r="AD36" s="144">
        <v>71.8</v>
      </c>
      <c r="AE36" s="144">
        <v>71.8</v>
      </c>
      <c r="AF36" s="144">
        <v>73.099999999999994</v>
      </c>
      <c r="AG36" s="144">
        <v>75</v>
      </c>
      <c r="AH36" s="144">
        <v>73.2</v>
      </c>
      <c r="AI36" s="154"/>
      <c r="AJ36" s="144">
        <f>AF36/T36*100</f>
        <v>101.52777777777777</v>
      </c>
      <c r="AK36" s="142" t="s">
        <v>78</v>
      </c>
      <c r="AL36" s="52" t="s">
        <v>103</v>
      </c>
      <c r="AM36" s="47">
        <v>11020</v>
      </c>
      <c r="AN36" s="13">
        <v>6823</v>
      </c>
      <c r="AO36" s="13"/>
      <c r="AP36" s="13" t="s">
        <v>104</v>
      </c>
      <c r="AQ36" s="13"/>
      <c r="AR36" s="13"/>
      <c r="AS36" s="13"/>
      <c r="AT36" s="13"/>
      <c r="AU36" s="13"/>
      <c r="AV36" s="13"/>
      <c r="AW36" s="13"/>
      <c r="BH36" s="53" t="s">
        <v>105</v>
      </c>
      <c r="BK36" s="68">
        <f t="shared" si="0"/>
        <v>98.611111111111114</v>
      </c>
    </row>
    <row r="37" spans="1:63" ht="18.75" customHeight="1" x14ac:dyDescent="0.25">
      <c r="A37" s="172" t="s">
        <v>145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29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BK37" s="68" t="e">
        <f t="shared" si="0"/>
        <v>#DIV/0!</v>
      </c>
    </row>
    <row r="38" spans="1:63" ht="17.25" customHeight="1" x14ac:dyDescent="0.25">
      <c r="A38" s="176" t="s">
        <v>106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8"/>
      <c r="AL38" s="54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BK38" s="68" t="e">
        <f t="shared" si="0"/>
        <v>#DIV/0!</v>
      </c>
    </row>
    <row r="39" spans="1:63" ht="76.5" x14ac:dyDescent="0.25">
      <c r="A39" s="26">
        <v>18</v>
      </c>
      <c r="B39" s="30" t="s">
        <v>107</v>
      </c>
      <c r="C39" s="132" t="s">
        <v>108</v>
      </c>
      <c r="D39" s="26" t="s">
        <v>64</v>
      </c>
      <c r="E39" s="25" t="s">
        <v>109</v>
      </c>
      <c r="F39" s="39"/>
      <c r="G39" s="39">
        <v>67</v>
      </c>
      <c r="H39" s="56">
        <v>100</v>
      </c>
      <c r="I39" s="38">
        <v>6.7</v>
      </c>
      <c r="J39" s="38">
        <v>6.82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13.51</v>
      </c>
      <c r="R39" s="26">
        <v>7.0000000000000007E-2</v>
      </c>
      <c r="S39" s="26">
        <v>0.34</v>
      </c>
      <c r="T39" s="96">
        <v>2.4900000000000002</v>
      </c>
      <c r="U39" s="26">
        <v>0.4</v>
      </c>
      <c r="V39" s="26">
        <v>1.2</v>
      </c>
      <c r="W39" s="64">
        <v>1.41</v>
      </c>
      <c r="X39" s="70">
        <v>1.77</v>
      </c>
      <c r="Y39" s="78">
        <v>2.14</v>
      </c>
      <c r="Z39" s="78">
        <v>2.2200000000000002</v>
      </c>
      <c r="AA39" s="89">
        <v>2.44</v>
      </c>
      <c r="AB39" s="92">
        <v>2.44</v>
      </c>
      <c r="AC39" s="92">
        <v>2.5099999999999998</v>
      </c>
      <c r="AD39" s="93">
        <v>4.88</v>
      </c>
      <c r="AE39" s="105">
        <v>5.25</v>
      </c>
      <c r="AF39" s="96">
        <v>5.54</v>
      </c>
      <c r="AG39" s="96">
        <v>3.03</v>
      </c>
      <c r="AH39" s="96">
        <v>0</v>
      </c>
      <c r="AI39" s="106"/>
      <c r="AJ39" s="45">
        <f>AF39/T39*100</f>
        <v>222.4899598393574</v>
      </c>
      <c r="AK39" s="82" t="s">
        <v>110</v>
      </c>
      <c r="AL39" s="57" t="s">
        <v>111</v>
      </c>
      <c r="AM39" s="58">
        <f>4/30*100</f>
        <v>13.333333333333334</v>
      </c>
      <c r="AN39" s="59"/>
      <c r="AO39" s="59"/>
      <c r="AP39" s="59"/>
      <c r="AQ39" s="28"/>
      <c r="AR39" s="28"/>
      <c r="AS39" s="28"/>
      <c r="AT39" s="28"/>
      <c r="AU39" s="28"/>
      <c r="AV39" s="28"/>
      <c r="AW39" s="28"/>
      <c r="BH39" s="17" t="s">
        <v>112</v>
      </c>
      <c r="BI39" s="17" t="s">
        <v>113</v>
      </c>
      <c r="BK39" s="68">
        <f t="shared" si="0"/>
        <v>56.626506024096379</v>
      </c>
    </row>
    <row r="40" spans="1:63" ht="73.5" customHeight="1" x14ac:dyDescent="0.25">
      <c r="S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192" spans="25:25" ht="73.5" customHeight="1" x14ac:dyDescent="0.25">
      <c r="Y192" s="61">
        <v>534.39</v>
      </c>
    </row>
  </sheetData>
  <customSheetViews>
    <customSheetView guid="{61EF0633-7940-4673-A6A4-B0CC2BDA66F0}" scale="80" showPageBreaks="1" fitToPage="1" printArea="1" hiddenRows="1" hiddenColumns="1" state="hidden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"/>
    </customSheetView>
    <customSheetView guid="{4E0D83F6-5920-42AF-A934-9127831F8C28}" scale="80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"/>
    </customSheetView>
    <customSheetView guid="{1AB05C5A-40AF-415D-9F20-B95C359A8DA1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3"/>
    </customSheetView>
    <customSheetView guid="{A1848812-FE48-4121-8DA7-07B6CCCADC0D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4"/>
    </customSheetView>
    <customSheetView guid="{3E0C6E8C-1A97-4E3B-87BA-F9EB1CE600FD}" scale="75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5"/>
    </customSheetView>
    <customSheetView guid="{89180B11-F85F-43AB-A1AE-434D6F6400AD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6"/>
    </customSheetView>
    <customSheetView guid="{4CE27EDA-8940-4856-9353-4C2165724CBF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7"/>
    </customSheetView>
    <customSheetView guid="{EF421FDF-D3A8-40DB-83F2-DDEEE9F91069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8"/>
    </customSheetView>
    <customSheetView guid="{2E8A952D-E985-40E8-8EC5-ACD08050691F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9"/>
    </customSheetView>
    <customSheetView guid="{D390A300-DB65-4AA8-96B8-2D891972D629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0"/>
    </customSheetView>
    <customSheetView guid="{96644365-2A39-4519-B8E7-0B27FD181E54}" scale="80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1"/>
    </customSheetView>
    <customSheetView guid="{D8819D0B-C367-4601-A3B2-2EFA753DE6B1}" scale="80" showPageBreaks="1" fitToPage="1" printArea="1" hiddenRows="1" hiddenColumns="1" view="pageBreakPreview">
      <pane xSplit="18" ySplit="8" topLeftCell="T24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2"/>
    </customSheetView>
    <customSheetView guid="{43EF499D-BC58-4720-8C2B-75B175473AF0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3"/>
    </customSheetView>
    <customSheetView guid="{7AF049B1-FF33-4C96-8CF2-F9143048B7E6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4"/>
    </customSheetView>
    <customSheetView guid="{ABB8B301-13EF-4253-A382-5228B0DEDE46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5"/>
    </customSheetView>
    <customSheetView guid="{DC83F167-2D74-4B88-8AFB-CA89035729DC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6"/>
    </customSheetView>
    <customSheetView guid="{C5170D8F-9E8C-4274-806B-EC1923B08FFC}" scale="75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7"/>
    </customSheetView>
    <customSheetView guid="{8AC54897-4EA3-44AC-8471-C165985EB3F2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8"/>
    </customSheetView>
    <customSheetView guid="{75326CCB-8B2D-4938-8578-FD660195DA28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9"/>
    </customSheetView>
    <customSheetView guid="{0E965F54-95DE-4A4D-84A6-A7DA734314CB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0"/>
    </customSheetView>
    <customSheetView guid="{0CCC334F-A139-4164-902F-4CBEBAD64F14}" scale="80" showPageBreaks="1" fitToPage="1" printArea="1" hiddenRows="1" hiddenColumns="1" view="pageBreakPreview">
      <pane xSplit="18" ySplit="8" topLeftCell="T21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1"/>
    </customSheetView>
    <customSheetView guid="{C66D6FB4-3D63-4A3D-872E-FC08EBE1B505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2"/>
    </customSheetView>
    <customSheetView guid="{9CA57FEE-3225-43BE-8D88-A86E62ED5930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3"/>
    </customSheetView>
    <customSheetView guid="{FE144461-EC2E-482C-8365-89512417FA0F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4"/>
    </customSheetView>
    <customSheetView guid="{A2E499A3-D96B-43B9-A753-1F5CA4D04F31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5"/>
    </customSheetView>
  </customSheetViews>
  <mergeCells count="31">
    <mergeCell ref="A2:AK2"/>
    <mergeCell ref="A4:A5"/>
    <mergeCell ref="B4:B5"/>
    <mergeCell ref="C4:C5"/>
    <mergeCell ref="D4:D5"/>
    <mergeCell ref="E4:E5"/>
    <mergeCell ref="F4:G4"/>
    <mergeCell ref="H4:I4"/>
    <mergeCell ref="J4:Q4"/>
    <mergeCell ref="R4:S4"/>
    <mergeCell ref="AI4:AI5"/>
    <mergeCell ref="AK4:AK5"/>
    <mergeCell ref="AJ4:AJ5"/>
    <mergeCell ref="T4:AF4"/>
    <mergeCell ref="AG4:AH4"/>
    <mergeCell ref="A38:AK38"/>
    <mergeCell ref="BH17:BI17"/>
    <mergeCell ref="A18:AK18"/>
    <mergeCell ref="A23:AK23"/>
    <mergeCell ref="A26:AK26"/>
    <mergeCell ref="A28:AK28"/>
    <mergeCell ref="A30:AK30"/>
    <mergeCell ref="A33:AK33"/>
    <mergeCell ref="A34:AK34"/>
    <mergeCell ref="A37:AK37"/>
    <mergeCell ref="A8:AK8"/>
    <mergeCell ref="A6:AK6"/>
    <mergeCell ref="A7:AK7"/>
    <mergeCell ref="C10:C11"/>
    <mergeCell ref="A14:AK14"/>
    <mergeCell ref="A10:A11"/>
  </mergeCells>
  <printOptions horizontalCentered="1"/>
  <pageMargins left="0.23622047244094491" right="0.23622047244094491" top="0" bottom="0" header="0" footer="0"/>
  <pageSetup paperSize="9" scale="48" fitToHeight="3" orientation="landscape" r:id="rId26"/>
  <rowBreaks count="2" manualBreakCount="2">
    <brk id="17" max="22" man="1"/>
    <brk id="3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5" sqref="L35"/>
    </sheetView>
  </sheetViews>
  <sheetFormatPr defaultRowHeight="15" x14ac:dyDescent="0.25"/>
  <sheetData>
    <row r="1" spans="1:1" x14ac:dyDescent="0.3">
      <c r="A1">
        <f>COUNT(100)</f>
        <v>1</v>
      </c>
    </row>
  </sheetData>
  <customSheetViews>
    <customSheetView guid="{61EF0633-7940-4673-A6A4-B0CC2BDA66F0}" state="hidden">
      <selection activeCell="L35" sqref="L35"/>
      <pageMargins left="0.7" right="0.7" top="0.75" bottom="0.75" header="0.3" footer="0.3"/>
      <pageSetup paperSize="9" orientation="portrait" r:id="rId1"/>
    </customSheetView>
    <customSheetView guid="{4E0D83F6-5920-42AF-A934-9127831F8C28}">
      <selection activeCell="L35" sqref="L35"/>
      <pageMargins left="0.7" right="0.7" top="0.75" bottom="0.75" header="0.3" footer="0.3"/>
      <pageSetup paperSize="9" orientation="portrait" r:id="rId2"/>
    </customSheetView>
    <customSheetView guid="{1AB05C5A-40AF-415D-9F20-B95C359A8DA1}">
      <selection activeCell="L35" sqref="L35"/>
      <pageMargins left="0.7" right="0.7" top="0.75" bottom="0.75" header="0.3" footer="0.3"/>
      <pageSetup paperSize="9" orientation="portrait" r:id="rId3"/>
    </customSheetView>
    <customSheetView guid="{A1848812-FE48-4121-8DA7-07B6CCCADC0D}">
      <selection activeCell="L35" sqref="L35"/>
      <pageMargins left="0.7" right="0.7" top="0.75" bottom="0.75" header="0.3" footer="0.3"/>
      <pageSetup paperSize="9" orientation="portrait" r:id="rId4"/>
    </customSheetView>
    <customSheetView guid="{3E0C6E8C-1A97-4E3B-87BA-F9EB1CE600FD}">
      <selection activeCell="L35" sqref="L35"/>
      <pageMargins left="0.7" right="0.7" top="0.75" bottom="0.75" header="0.3" footer="0.3"/>
      <pageSetup paperSize="9" orientation="portrait" r:id="rId5"/>
    </customSheetView>
    <customSheetView guid="{89180B11-F85F-43AB-A1AE-434D6F6400AD}">
      <selection activeCell="L35" sqref="L35"/>
      <pageMargins left="0.7" right="0.7" top="0.75" bottom="0.75" header="0.3" footer="0.3"/>
      <pageSetup paperSize="9" orientation="portrait" r:id="rId6"/>
    </customSheetView>
    <customSheetView guid="{4CE27EDA-8940-4856-9353-4C2165724CBF}">
      <selection activeCell="L35" sqref="L35"/>
      <pageMargins left="0.7" right="0.7" top="0.75" bottom="0.75" header="0.3" footer="0.3"/>
      <pageSetup paperSize="9" orientation="portrait" r:id="rId7"/>
    </customSheetView>
    <customSheetView guid="{EF421FDF-D3A8-40DB-83F2-DDEEE9F91069}">
      <selection activeCell="L35" sqref="L35"/>
      <pageMargins left="0.7" right="0.7" top="0.75" bottom="0.75" header="0.3" footer="0.3"/>
      <pageSetup paperSize="9" orientation="portrait" r:id="rId8"/>
    </customSheetView>
    <customSheetView guid="{2E8A952D-E985-40E8-8EC5-ACD08050691F}">
      <selection activeCell="L35" sqref="L35"/>
      <pageMargins left="0.7" right="0.7" top="0.75" bottom="0.75" header="0.3" footer="0.3"/>
      <pageSetup paperSize="9" orientation="portrait" r:id="rId9"/>
    </customSheetView>
    <customSheetView guid="{D390A300-DB65-4AA8-96B8-2D891972D629}">
      <selection activeCell="L35" sqref="L35"/>
      <pageMargins left="0.7" right="0.7" top="0.75" bottom="0.75" header="0.3" footer="0.3"/>
      <pageSetup paperSize="9" orientation="portrait" r:id="rId10"/>
    </customSheetView>
    <customSheetView guid="{96644365-2A39-4519-B8E7-0B27FD181E54}">
      <selection activeCell="L35" sqref="L35"/>
      <pageMargins left="0.7" right="0.7" top="0.75" bottom="0.75" header="0.3" footer="0.3"/>
      <pageSetup paperSize="9" orientation="portrait" r:id="rId11"/>
    </customSheetView>
    <customSheetView guid="{D8819D0B-C367-4601-A3B2-2EFA753DE6B1}">
      <selection activeCell="L35" sqref="L35"/>
      <pageMargins left="0.7" right="0.7" top="0.75" bottom="0.75" header="0.3" footer="0.3"/>
      <pageSetup paperSize="9" orientation="portrait" r:id="rId12"/>
    </customSheetView>
    <customSheetView guid="{43EF499D-BC58-4720-8C2B-75B175473AF0}" showPageBreaks="1">
      <selection activeCell="L35" sqref="L35"/>
      <pageMargins left="0.7" right="0.7" top="0.75" bottom="0.75" header="0.3" footer="0.3"/>
      <pageSetup paperSize="9" orientation="portrait" r:id="rId13"/>
    </customSheetView>
    <customSheetView guid="{7AF049B1-FF33-4C96-8CF2-F9143048B7E6}">
      <selection activeCell="L35" sqref="L35"/>
      <pageMargins left="0.7" right="0.7" top="0.75" bottom="0.75" header="0.3" footer="0.3"/>
      <pageSetup paperSize="9" orientation="portrait" r:id="rId14"/>
    </customSheetView>
    <customSheetView guid="{ABB8B301-13EF-4253-A382-5228B0DEDE46}">
      <selection activeCell="L35" sqref="L35"/>
      <pageMargins left="0.7" right="0.7" top="0.75" bottom="0.75" header="0.3" footer="0.3"/>
      <pageSetup paperSize="9" orientation="portrait" r:id="rId15"/>
    </customSheetView>
    <customSheetView guid="{DC83F167-2D74-4B88-8AFB-CA89035729DC}">
      <selection activeCell="L35" sqref="L35"/>
      <pageMargins left="0.7" right="0.7" top="0.75" bottom="0.75" header="0.3" footer="0.3"/>
      <pageSetup paperSize="9" orientation="portrait" r:id="rId16"/>
    </customSheetView>
    <customSheetView guid="{C5170D8F-9E8C-4274-806B-EC1923B08FFC}">
      <selection activeCell="L35" sqref="L35"/>
      <pageMargins left="0.7" right="0.7" top="0.75" bottom="0.75" header="0.3" footer="0.3"/>
      <pageSetup paperSize="9" orientation="portrait" r:id="rId17"/>
    </customSheetView>
    <customSheetView guid="{8AC54897-4EA3-44AC-8471-C165985EB3F2}">
      <selection activeCell="L35" sqref="L35"/>
      <pageMargins left="0.7" right="0.7" top="0.75" bottom="0.75" header="0.3" footer="0.3"/>
      <pageSetup paperSize="9" orientation="portrait" r:id="rId18"/>
    </customSheetView>
    <customSheetView guid="{75326CCB-8B2D-4938-8578-FD660195DA28}">
      <selection activeCell="L35" sqref="L35"/>
      <pageMargins left="0.7" right="0.7" top="0.75" bottom="0.75" header="0.3" footer="0.3"/>
      <pageSetup paperSize="9" orientation="portrait" r:id="rId19"/>
    </customSheetView>
    <customSheetView guid="{0E965F54-95DE-4A4D-84A6-A7DA734314CB}">
      <selection activeCell="L35" sqref="L35"/>
      <pageMargins left="0.7" right="0.7" top="0.75" bottom="0.75" header="0.3" footer="0.3"/>
      <pageSetup paperSize="9" orientation="portrait" r:id="rId20"/>
    </customSheetView>
    <customSheetView guid="{0CCC334F-A139-4164-902F-4CBEBAD64F14}">
      <selection activeCell="L35" sqref="L35"/>
      <pageMargins left="0.7" right="0.7" top="0.75" bottom="0.75" header="0.3" footer="0.3"/>
      <pageSetup paperSize="9" orientation="portrait" r:id="rId21"/>
    </customSheetView>
    <customSheetView guid="{C66D6FB4-3D63-4A3D-872E-FC08EBE1B505}">
      <selection activeCell="L35" sqref="L35"/>
      <pageMargins left="0.7" right="0.7" top="0.75" bottom="0.75" header="0.3" footer="0.3"/>
      <pageSetup paperSize="9" orientation="portrait" r:id="rId22"/>
    </customSheetView>
    <customSheetView guid="{9CA57FEE-3225-43BE-8D88-A86E62ED5930}">
      <selection activeCell="L35" sqref="L35"/>
      <pageMargins left="0.7" right="0.7" top="0.75" bottom="0.75" header="0.3" footer="0.3"/>
      <pageSetup paperSize="9" orientation="portrait" r:id="rId23"/>
    </customSheetView>
    <customSheetView guid="{FE144461-EC2E-482C-8365-89512417FA0F}">
      <selection activeCell="L35" sqref="L35"/>
      <pageMargins left="0.7" right="0.7" top="0.75" bottom="0.75" header="0.3" footer="0.3"/>
      <pageSetup paperSize="9" orientation="portrait" r:id="rId24"/>
    </customSheetView>
    <customSheetView guid="{A2E499A3-D96B-43B9-A753-1F5CA4D04F31}">
      <selection activeCell="L35" sqref="L35"/>
      <pageMargins left="0.7" right="0.7" top="0.75" bottom="0.75" header="0.3" footer="0.3"/>
      <pageSetup paperSize="9" orientation="portrait" r:id="rId25"/>
    </customSheetView>
  </customSheetViews>
  <pageMargins left="0.7" right="0.7" top="0.75" bottom="0.75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Целевые показатели (август)</vt:lpstr>
      <vt:lpstr>по Указу Президента</vt:lpstr>
      <vt:lpstr>Лист1</vt:lpstr>
      <vt:lpstr>'по Указу Президента'!Заголовки_для_печати</vt:lpstr>
      <vt:lpstr>'Целевые показатели (август)'!Заголовки_для_печати</vt:lpstr>
      <vt:lpstr>'по Указу Президента'!Область_печати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Игошкина Марина Юрьевна</cp:lastModifiedBy>
  <cp:lastPrinted>2020-11-18T11:03:10Z</cp:lastPrinted>
  <dcterms:created xsi:type="dcterms:W3CDTF">2014-01-15T04:40:11Z</dcterms:created>
  <dcterms:modified xsi:type="dcterms:W3CDTF">2020-11-23T06:17:15Z</dcterms:modified>
</cp:coreProperties>
</file>