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МП АПК (7)" sheetId="2" r:id="rId1"/>
  </sheets>
  <calcPr calcId="162913"/>
</workbook>
</file>

<file path=xl/calcChain.xml><?xml version="1.0" encoding="utf-8"?>
<calcChain xmlns="http://schemas.openxmlformats.org/spreadsheetml/2006/main">
  <c r="AE59" i="2" l="1"/>
  <c r="AE60" i="2"/>
  <c r="E60" i="2"/>
  <c r="E59" i="2"/>
  <c r="D59" i="2"/>
  <c r="E56" i="2"/>
  <c r="D56" i="2"/>
  <c r="C56" i="2"/>
  <c r="B56" i="2"/>
  <c r="E48" i="2"/>
  <c r="D48" i="2"/>
  <c r="D44" i="2"/>
  <c r="D57" i="2"/>
  <c r="D55" i="2"/>
  <c r="B44" i="2"/>
  <c r="B52" i="2"/>
  <c r="C44" i="2"/>
  <c r="AD48" i="2" l="1"/>
  <c r="AD52" i="2"/>
  <c r="C59" i="2"/>
  <c r="B59" i="2"/>
  <c r="C54" i="2"/>
  <c r="C53" i="2"/>
  <c r="D53" i="2"/>
  <c r="E52" i="2"/>
  <c r="C52" i="2"/>
  <c r="C48" i="2"/>
  <c r="E47" i="2"/>
  <c r="D47" i="2"/>
  <c r="C47" i="2"/>
  <c r="C24" i="2"/>
  <c r="C20" i="2"/>
  <c r="C15" i="2"/>
  <c r="E11" i="2"/>
  <c r="D11" i="2"/>
  <c r="C11" i="2"/>
  <c r="AE15" i="2" l="1"/>
  <c r="AD15" i="2"/>
  <c r="B15" i="2" l="1"/>
  <c r="E15" i="2"/>
  <c r="G15" i="2" s="1"/>
  <c r="D52" i="2"/>
  <c r="B20" i="2"/>
  <c r="C12" i="2"/>
  <c r="C10" i="2" s="1"/>
  <c r="AC11" i="2"/>
  <c r="F15" i="2" l="1"/>
  <c r="D15" i="2"/>
  <c r="D14" i="2" s="1"/>
  <c r="D50" i="2"/>
  <c r="E20" i="2"/>
  <c r="D20" i="2" s="1"/>
  <c r="E14" i="2"/>
  <c r="C46" i="2"/>
  <c r="X44" i="2"/>
  <c r="E50" i="2" l="1"/>
  <c r="B48" i="2"/>
  <c r="B46" i="2" s="1"/>
  <c r="C43" i="2"/>
  <c r="C57" i="2"/>
  <c r="AB60" i="2"/>
  <c r="AB59" i="2"/>
  <c r="AA12" i="2"/>
  <c r="C32" i="2"/>
  <c r="C28" i="2"/>
  <c r="E23" i="2"/>
  <c r="D23" i="2"/>
  <c r="C18" i="2"/>
  <c r="E18" i="2"/>
  <c r="F18" i="2" s="1"/>
  <c r="C42" i="2" l="1"/>
  <c r="C55" i="2"/>
  <c r="G18" i="2"/>
  <c r="Z48" i="2"/>
  <c r="U52" i="2" l="1"/>
  <c r="T52" i="2"/>
  <c r="C16" i="2"/>
  <c r="E46" i="2" l="1"/>
  <c r="F46" i="2" s="1"/>
  <c r="E43" i="2"/>
  <c r="V48" i="2"/>
  <c r="D43" i="2" l="1"/>
  <c r="D46" i="2"/>
  <c r="D12" i="2"/>
  <c r="B50" i="2" l="1"/>
  <c r="U60" i="2" l="1"/>
  <c r="M43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Y44" i="2"/>
  <c r="Z44" i="2"/>
  <c r="AA44" i="2"/>
  <c r="AB44" i="2"/>
  <c r="AC44" i="2"/>
  <c r="AD44" i="2"/>
  <c r="AD57" i="2" s="1"/>
  <c r="AE44" i="2"/>
  <c r="H44" i="2"/>
  <c r="I43" i="2"/>
  <c r="H43" i="2"/>
  <c r="U43" i="2" l="1"/>
  <c r="U42" i="2"/>
  <c r="T42" i="2"/>
  <c r="U57" i="2"/>
  <c r="E54" i="2"/>
  <c r="D54" i="2"/>
  <c r="E53" i="2"/>
  <c r="B54" i="2"/>
  <c r="B53" i="2"/>
  <c r="H52" i="2"/>
  <c r="C50" i="2"/>
  <c r="T48" i="2" l="1"/>
  <c r="G20" i="2" l="1"/>
  <c r="G19" i="2"/>
  <c r="AD43" i="2" l="1"/>
  <c r="AB43" i="2"/>
  <c r="Z43" i="2"/>
  <c r="X43" i="2"/>
  <c r="V43" i="2"/>
  <c r="T43" i="2"/>
  <c r="R43" i="2"/>
  <c r="R42" i="2" s="1"/>
  <c r="P43" i="2"/>
  <c r="N36" i="2"/>
  <c r="N28" i="2"/>
  <c r="N12" i="2"/>
  <c r="AD42" i="2" l="1"/>
  <c r="R46" i="2"/>
  <c r="S14" i="2" l="1"/>
  <c r="Q22" i="2" l="1"/>
  <c r="Q28" i="2" l="1"/>
  <c r="Q27" i="2"/>
  <c r="Q26" i="2" s="1"/>
  <c r="R11" i="2"/>
  <c r="Q18" i="2" l="1"/>
  <c r="L47" i="2" l="1"/>
  <c r="O59" i="2" l="1"/>
  <c r="R60" i="2" l="1"/>
  <c r="AD59" i="2" l="1"/>
  <c r="I52" i="2"/>
  <c r="I60" i="2" s="1"/>
  <c r="J52" i="2"/>
  <c r="K52" i="2"/>
  <c r="K60" i="2" s="1"/>
  <c r="L52" i="2"/>
  <c r="L60" i="2" s="1"/>
  <c r="M52" i="2"/>
  <c r="M60" i="2" s="1"/>
  <c r="N52" i="2"/>
  <c r="O52" i="2"/>
  <c r="O60" i="2" s="1"/>
  <c r="P52" i="2"/>
  <c r="Q52" i="2"/>
  <c r="Q60" i="2" s="1"/>
  <c r="S60" i="2"/>
  <c r="W60" i="2"/>
  <c r="Y50" i="2"/>
  <c r="Z52" i="2"/>
  <c r="Z42" i="2" s="1"/>
  <c r="AA52" i="2"/>
  <c r="AA50" i="2" s="1"/>
  <c r="AC60" i="2"/>
  <c r="D60" i="2"/>
  <c r="J50" i="2"/>
  <c r="N50" i="2"/>
  <c r="R50" i="2"/>
  <c r="T50" i="2"/>
  <c r="V50" i="2"/>
  <c r="X50" i="2"/>
  <c r="Z50" i="2"/>
  <c r="AB50" i="2"/>
  <c r="AD50" i="2"/>
  <c r="H50" i="2"/>
  <c r="E44" i="2" l="1"/>
  <c r="P60" i="2"/>
  <c r="P42" i="2"/>
  <c r="N60" i="2"/>
  <c r="N57" i="2"/>
  <c r="J60" i="2"/>
  <c r="P50" i="2"/>
  <c r="L50" i="2"/>
  <c r="AB42" i="2"/>
  <c r="X60" i="2"/>
  <c r="X42" i="2"/>
  <c r="V60" i="2"/>
  <c r="V42" i="2"/>
  <c r="T60" i="2"/>
  <c r="F53" i="2"/>
  <c r="G53" i="2"/>
  <c r="AE50" i="2"/>
  <c r="AC50" i="2"/>
  <c r="W50" i="2"/>
  <c r="U50" i="2"/>
  <c r="S50" i="2"/>
  <c r="Q50" i="2"/>
  <c r="O50" i="2"/>
  <c r="M50" i="2"/>
  <c r="K50" i="2"/>
  <c r="I50" i="2"/>
  <c r="F52" i="2"/>
  <c r="P12" i="2"/>
  <c r="T58" i="2" l="1"/>
  <c r="G52" i="2"/>
  <c r="B57" i="2"/>
  <c r="O46" i="2"/>
  <c r="N47" i="2"/>
  <c r="J59" i="2"/>
  <c r="N59" i="2" l="1"/>
  <c r="N43" i="2"/>
  <c r="P59" i="2"/>
  <c r="R59" i="2" l="1"/>
  <c r="T59" i="2"/>
  <c r="V59" i="2"/>
  <c r="Z59" i="2"/>
  <c r="AC59" i="2"/>
  <c r="G59" i="2" l="1"/>
  <c r="D58" i="2"/>
  <c r="E58" i="2"/>
  <c r="J43" i="2"/>
  <c r="K43" i="2"/>
  <c r="L43" i="2"/>
  <c r="O43" i="2"/>
  <c r="Q43" i="2"/>
  <c r="S43" i="2"/>
  <c r="W43" i="2"/>
  <c r="Y43" i="2"/>
  <c r="AA43" i="2"/>
  <c r="AC43" i="2"/>
  <c r="B51" i="2"/>
  <c r="J46" i="2"/>
  <c r="C51" i="2"/>
  <c r="G48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Q46" i="2"/>
  <c r="P46" i="2"/>
  <c r="N46" i="2"/>
  <c r="M46" i="2"/>
  <c r="L46" i="2"/>
  <c r="K46" i="2"/>
  <c r="I46" i="2"/>
  <c r="H46" i="2"/>
  <c r="B47" i="2" l="1"/>
  <c r="F48" i="2"/>
  <c r="G47" i="2" l="1"/>
  <c r="F47" i="2"/>
  <c r="B43" i="2"/>
  <c r="G46" i="2"/>
  <c r="E51" i="2" l="1"/>
  <c r="G51" i="2" l="1"/>
  <c r="D51" i="2"/>
  <c r="R14" i="2" l="1"/>
  <c r="F24" i="2" l="1"/>
  <c r="E24" i="2"/>
  <c r="D24" i="2" s="1"/>
  <c r="E16" i="2" l="1"/>
  <c r="C19" i="2"/>
  <c r="B42" i="2" l="1"/>
  <c r="D42" i="2"/>
  <c r="N58" i="2"/>
  <c r="AB58" i="2"/>
  <c r="AE58" i="2"/>
  <c r="AC58" i="2"/>
  <c r="O58" i="2"/>
  <c r="E42" i="2"/>
  <c r="N42" i="2"/>
  <c r="L42" i="2"/>
  <c r="J42" i="2"/>
  <c r="H42" i="2"/>
  <c r="AE43" i="2"/>
  <c r="AC42" i="2"/>
  <c r="AA42" i="2"/>
  <c r="Y42" i="2"/>
  <c r="W42" i="2"/>
  <c r="S42" i="2"/>
  <c r="Q42" i="2"/>
  <c r="O42" i="2"/>
  <c r="M42" i="2"/>
  <c r="K42" i="2"/>
  <c r="E40" i="2"/>
  <c r="E36" i="2" s="1"/>
  <c r="C40" i="2"/>
  <c r="B40" i="2"/>
  <c r="F40" i="2" s="1"/>
  <c r="E39" i="2"/>
  <c r="D39" i="2" s="1"/>
  <c r="C39" i="2"/>
  <c r="B39" i="2"/>
  <c r="F39" i="2" s="1"/>
  <c r="C38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M36" i="2"/>
  <c r="L36" i="2"/>
  <c r="K36" i="2"/>
  <c r="J36" i="2"/>
  <c r="I36" i="2"/>
  <c r="H36" i="2"/>
  <c r="C36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C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C34" i="2"/>
  <c r="E32" i="2"/>
  <c r="B32" i="2"/>
  <c r="B28" i="2" s="1"/>
  <c r="E31" i="2"/>
  <c r="C31" i="2"/>
  <c r="B31" i="2"/>
  <c r="B30" i="2" s="1"/>
  <c r="F30" i="2" s="1"/>
  <c r="G30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P28" i="2"/>
  <c r="O28" i="2"/>
  <c r="M28" i="2"/>
  <c r="L28" i="2"/>
  <c r="K28" i="2"/>
  <c r="J28" i="2"/>
  <c r="I28" i="2"/>
  <c r="H28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P27" i="2"/>
  <c r="O27" i="2"/>
  <c r="N27" i="2"/>
  <c r="M27" i="2"/>
  <c r="L27" i="2"/>
  <c r="K27" i="2"/>
  <c r="J27" i="2"/>
  <c r="I27" i="2"/>
  <c r="H27" i="2"/>
  <c r="C27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P26" i="2"/>
  <c r="O26" i="2"/>
  <c r="N26" i="2"/>
  <c r="M26" i="2"/>
  <c r="L26" i="2"/>
  <c r="K26" i="2"/>
  <c r="J26" i="2"/>
  <c r="I26" i="2"/>
  <c r="H26" i="2"/>
  <c r="C26" i="2"/>
  <c r="X23" i="2"/>
  <c r="W23" i="2"/>
  <c r="S23" i="2"/>
  <c r="L23" i="2"/>
  <c r="K23" i="2"/>
  <c r="I23" i="2"/>
  <c r="AE22" i="2"/>
  <c r="AD22" i="2"/>
  <c r="AC22" i="2"/>
  <c r="AB22" i="2"/>
  <c r="Z22" i="2"/>
  <c r="X22" i="2"/>
  <c r="W22" i="2"/>
  <c r="V22" i="2"/>
  <c r="U22" i="2"/>
  <c r="T22" i="2"/>
  <c r="R22" i="2"/>
  <c r="P22" i="2"/>
  <c r="O22" i="2"/>
  <c r="N22" i="2"/>
  <c r="M22" i="2"/>
  <c r="K22" i="2"/>
  <c r="J22" i="2"/>
  <c r="AA60" i="2"/>
  <c r="Y20" i="2"/>
  <c r="Y60" i="2" s="1"/>
  <c r="H20" i="2"/>
  <c r="AA19" i="2"/>
  <c r="Y19" i="2"/>
  <c r="U19" i="2"/>
  <c r="M19" i="2"/>
  <c r="B19" i="2"/>
  <c r="AE18" i="2"/>
  <c r="AD18" i="2"/>
  <c r="AC18" i="2"/>
  <c r="AB18" i="2"/>
  <c r="Z18" i="2"/>
  <c r="X18" i="2"/>
  <c r="W18" i="2"/>
  <c r="V18" i="2"/>
  <c r="U18" i="2"/>
  <c r="T18" i="2"/>
  <c r="S18" i="2"/>
  <c r="R18" i="2"/>
  <c r="P18" i="2"/>
  <c r="O18" i="2"/>
  <c r="N18" i="2"/>
  <c r="L18" i="2"/>
  <c r="K18" i="2"/>
  <c r="J18" i="2"/>
  <c r="I18" i="2"/>
  <c r="AD16" i="2"/>
  <c r="AD60" i="2" s="1"/>
  <c r="Z16" i="2"/>
  <c r="H15" i="2"/>
  <c r="AE14" i="2"/>
  <c r="AC14" i="2"/>
  <c r="AB14" i="2"/>
  <c r="AA14" i="2"/>
  <c r="Z14" i="2"/>
  <c r="Y14" i="2"/>
  <c r="X14" i="2"/>
  <c r="W14" i="2"/>
  <c r="V14" i="2"/>
  <c r="U14" i="2"/>
  <c r="T14" i="2"/>
  <c r="Q14" i="2"/>
  <c r="P14" i="2"/>
  <c r="O14" i="2"/>
  <c r="N14" i="2"/>
  <c r="M14" i="2"/>
  <c r="L14" i="2"/>
  <c r="K14" i="2"/>
  <c r="I14" i="2"/>
  <c r="AE12" i="2"/>
  <c r="AC12" i="2"/>
  <c r="AB12" i="2"/>
  <c r="Z12" i="2"/>
  <c r="Y12" i="2"/>
  <c r="X12" i="2"/>
  <c r="W12" i="2"/>
  <c r="V12" i="2"/>
  <c r="U12" i="2"/>
  <c r="T12" i="2"/>
  <c r="S12" i="2"/>
  <c r="R12" i="2"/>
  <c r="Q12" i="2"/>
  <c r="O12" i="2"/>
  <c r="M12" i="2"/>
  <c r="L12" i="2"/>
  <c r="K12" i="2"/>
  <c r="J12" i="2"/>
  <c r="J10" i="2" s="1"/>
  <c r="I12" i="2"/>
  <c r="AE11" i="2"/>
  <c r="AD11" i="2"/>
  <c r="AB11" i="2"/>
  <c r="Z11" i="2"/>
  <c r="Z10" i="2" s="1"/>
  <c r="V11" i="2"/>
  <c r="T11" i="2"/>
  <c r="P11" i="2"/>
  <c r="O11" i="2"/>
  <c r="N11" i="2"/>
  <c r="N56" i="2" s="1"/>
  <c r="N55" i="2" s="1"/>
  <c r="K11" i="2"/>
  <c r="J11" i="2"/>
  <c r="I11" i="2"/>
  <c r="AB10" i="2"/>
  <c r="O10" i="2"/>
  <c r="C60" i="2" l="1"/>
  <c r="B60" i="2"/>
  <c r="F60" i="2" s="1"/>
  <c r="D35" i="2"/>
  <c r="I59" i="2"/>
  <c r="D31" i="2"/>
  <c r="E27" i="2"/>
  <c r="D40" i="2"/>
  <c r="D36" i="2" s="1"/>
  <c r="D32" i="2"/>
  <c r="D28" i="2" s="1"/>
  <c r="E28" i="2"/>
  <c r="E38" i="2"/>
  <c r="E35" i="2"/>
  <c r="E34" i="2" s="1"/>
  <c r="N10" i="2"/>
  <c r="M59" i="2"/>
  <c r="M58" i="2" s="1"/>
  <c r="E19" i="2"/>
  <c r="K59" i="2"/>
  <c r="K58" i="2" s="1"/>
  <c r="Q59" i="2"/>
  <c r="Q58" i="2" s="1"/>
  <c r="W59" i="2"/>
  <c r="W58" i="2" s="1"/>
  <c r="M11" i="2"/>
  <c r="M10" i="2" s="1"/>
  <c r="Q11" i="2"/>
  <c r="Q56" i="2" s="1"/>
  <c r="W11" i="2"/>
  <c r="W10" i="2" s="1"/>
  <c r="Z60" i="2"/>
  <c r="M18" i="2"/>
  <c r="Y18" i="2"/>
  <c r="AA18" i="2"/>
  <c r="U59" i="2"/>
  <c r="U58" i="2" s="1"/>
  <c r="L59" i="2"/>
  <c r="S58" i="2"/>
  <c r="S59" i="2"/>
  <c r="X11" i="2"/>
  <c r="X56" i="2" s="1"/>
  <c r="X59" i="2"/>
  <c r="E26" i="2"/>
  <c r="F28" i="2"/>
  <c r="B35" i="2"/>
  <c r="D34" i="2"/>
  <c r="B36" i="2"/>
  <c r="B38" i="2"/>
  <c r="F38" i="2" s="1"/>
  <c r="AE42" i="2"/>
  <c r="AE57" i="2"/>
  <c r="F36" i="2"/>
  <c r="P56" i="2"/>
  <c r="R10" i="2"/>
  <c r="V10" i="2"/>
  <c r="AC56" i="2"/>
  <c r="AE56" i="2"/>
  <c r="AE55" i="2" s="1"/>
  <c r="P57" i="2"/>
  <c r="K56" i="2"/>
  <c r="J58" i="2"/>
  <c r="I56" i="2"/>
  <c r="M56" i="2"/>
  <c r="O56" i="2"/>
  <c r="T56" i="2"/>
  <c r="W56" i="2"/>
  <c r="K57" i="2"/>
  <c r="K55" i="2" s="1"/>
  <c r="M57" i="2"/>
  <c r="M55" i="2" s="1"/>
  <c r="O57" i="2"/>
  <c r="Q57" i="2"/>
  <c r="S57" i="2"/>
  <c r="W57" i="2"/>
  <c r="W55" i="2" s="1"/>
  <c r="Y57" i="2"/>
  <c r="AA57" i="2"/>
  <c r="AC57" i="2"/>
  <c r="AC55" i="2" s="1"/>
  <c r="I57" i="2"/>
  <c r="I55" i="2" s="1"/>
  <c r="I42" i="2"/>
  <c r="F44" i="2"/>
  <c r="P10" i="2"/>
  <c r="T10" i="2"/>
  <c r="AE10" i="2"/>
  <c r="S11" i="2"/>
  <c r="S10" i="2" s="1"/>
  <c r="U11" i="2"/>
  <c r="AB56" i="2"/>
  <c r="J57" i="2"/>
  <c r="R57" i="2"/>
  <c r="V57" i="2"/>
  <c r="Z57" i="2"/>
  <c r="E12" i="2"/>
  <c r="E57" i="2" s="1"/>
  <c r="L22" i="2"/>
  <c r="J56" i="2"/>
  <c r="J55" i="2" s="1"/>
  <c r="R56" i="2"/>
  <c r="R55" i="2" s="1"/>
  <c r="V56" i="2"/>
  <c r="V55" i="2" s="1"/>
  <c r="Z56" i="2"/>
  <c r="Z55" i="2" s="1"/>
  <c r="AD56" i="2"/>
  <c r="L57" i="2"/>
  <c r="P55" i="2"/>
  <c r="T57" i="2"/>
  <c r="X57" i="2"/>
  <c r="AB57" i="2"/>
  <c r="F50" i="2"/>
  <c r="R58" i="2"/>
  <c r="V58" i="2"/>
  <c r="G31" i="2"/>
  <c r="G32" i="2"/>
  <c r="G34" i="2"/>
  <c r="G35" i="2"/>
  <c r="G36" i="2"/>
  <c r="G38" i="2"/>
  <c r="G39" i="2"/>
  <c r="G40" i="2"/>
  <c r="G16" i="2"/>
  <c r="B16" i="2"/>
  <c r="B14" i="2" s="1"/>
  <c r="AD12" i="2"/>
  <c r="AD58" i="2"/>
  <c r="I10" i="2"/>
  <c r="K10" i="2"/>
  <c r="AC10" i="2"/>
  <c r="AD14" i="2"/>
  <c r="H14" i="2"/>
  <c r="D16" i="2"/>
  <c r="X10" i="2"/>
  <c r="I58" i="2"/>
  <c r="AA59" i="2"/>
  <c r="G26" i="2"/>
  <c r="G28" i="2"/>
  <c r="F31" i="2"/>
  <c r="F32" i="2"/>
  <c r="F43" i="2"/>
  <c r="F51" i="2"/>
  <c r="F54" i="2"/>
  <c r="X58" i="2"/>
  <c r="L11" i="2"/>
  <c r="H18" i="2"/>
  <c r="I22" i="2"/>
  <c r="S22" i="2"/>
  <c r="Y23" i="2"/>
  <c r="B27" i="2"/>
  <c r="B26" i="2" s="1"/>
  <c r="F26" i="2" s="1"/>
  <c r="G43" i="2"/>
  <c r="G44" i="2"/>
  <c r="G50" i="2"/>
  <c r="G54" i="2"/>
  <c r="C58" i="2" l="1"/>
  <c r="G60" i="2"/>
  <c r="B18" i="2"/>
  <c r="Z58" i="2"/>
  <c r="Y59" i="2"/>
  <c r="D27" i="2"/>
  <c r="D26" i="2" s="1"/>
  <c r="D38" i="2"/>
  <c r="AD55" i="2"/>
  <c r="Q55" i="2"/>
  <c r="L58" i="2"/>
  <c r="B34" i="2"/>
  <c r="F34" i="2" s="1"/>
  <c r="Q10" i="2"/>
  <c r="G27" i="2"/>
  <c r="F16" i="2"/>
  <c r="F35" i="2"/>
  <c r="D19" i="2"/>
  <c r="F19" i="2"/>
  <c r="O55" i="2"/>
  <c r="AB55" i="2"/>
  <c r="T55" i="2"/>
  <c r="X55" i="2"/>
  <c r="U56" i="2"/>
  <c r="U55" i="2" s="1"/>
  <c r="U10" i="2"/>
  <c r="S56" i="2"/>
  <c r="S55" i="2" s="1"/>
  <c r="G42" i="2"/>
  <c r="F42" i="2"/>
  <c r="E22" i="2"/>
  <c r="AA22" i="2"/>
  <c r="AA11" i="2"/>
  <c r="C14" i="2"/>
  <c r="G14" i="2" s="1"/>
  <c r="F20" i="2"/>
  <c r="AD10" i="2"/>
  <c r="Y22" i="2"/>
  <c r="Y11" i="2"/>
  <c r="D18" i="2"/>
  <c r="L56" i="2"/>
  <c r="L55" i="2" s="1"/>
  <c r="L10" i="2"/>
  <c r="AA58" i="2"/>
  <c r="F27" i="2"/>
  <c r="F14" i="2"/>
  <c r="E55" i="2" l="1"/>
  <c r="Y58" i="2"/>
  <c r="Y56" i="2"/>
  <c r="Y55" i="2" s="1"/>
  <c r="Y10" i="2"/>
  <c r="AA56" i="2"/>
  <c r="AA55" i="2" s="1"/>
  <c r="AA10" i="2"/>
  <c r="G22" i="2"/>
  <c r="F22" i="2"/>
  <c r="E10" i="2" l="1"/>
  <c r="H23" i="2"/>
  <c r="D10" i="2" l="1"/>
  <c r="B23" i="2"/>
  <c r="B11" i="2" s="1"/>
  <c r="H59" i="2"/>
  <c r="C23" i="2"/>
  <c r="H24" i="2"/>
  <c r="H11" i="2"/>
  <c r="H56" i="2" s="1"/>
  <c r="H60" i="2" l="1"/>
  <c r="B24" i="2"/>
  <c r="B12" i="2" s="1"/>
  <c r="F59" i="2"/>
  <c r="G23" i="2"/>
  <c r="F56" i="2"/>
  <c r="F11" i="2"/>
  <c r="F12" i="2" l="1"/>
  <c r="F57" i="2"/>
  <c r="G11" i="2"/>
  <c r="B10" i="2"/>
  <c r="F10" i="2" s="1"/>
  <c r="H58" i="2"/>
  <c r="H12" i="2"/>
  <c r="H22" i="2"/>
  <c r="G56" i="2" l="1"/>
  <c r="B55" i="2"/>
  <c r="F55" i="2" s="1"/>
  <c r="H10" i="2"/>
  <c r="H57" i="2"/>
  <c r="H55" i="2" s="1"/>
  <c r="G58" i="2"/>
  <c r="G12" i="2"/>
  <c r="G10" i="2"/>
  <c r="G57" i="2" l="1"/>
  <c r="G55" i="2"/>
  <c r="P58" i="2"/>
  <c r="B58" i="2" l="1"/>
  <c r="F58" i="2" s="1"/>
</calcChain>
</file>

<file path=xl/sharedStrings.xml><?xml version="1.0" encoding="utf-8"?>
<sst xmlns="http://schemas.openxmlformats.org/spreadsheetml/2006/main" count="109" uniqueCount="53">
  <si>
    <t xml:space="preserve">Отчет о ходе реализации муниципальной программы (сетевой график) "Развитие агропромышленного комплекса в городе Когалыме (постановление Администрации города Когалыма от 11.10.2013 №2900) </t>
  </si>
  <si>
    <t>тыс.рублей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</si>
  <si>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</si>
  <si>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</si>
  <si>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</si>
  <si>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</si>
  <si>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</si>
  <si>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</si>
  <si>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</si>
  <si>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</si>
  <si>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</si>
  <si>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</si>
  <si>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</si>
  <si>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</si>
  <si>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</si>
  <si>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</si>
  <si>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</si>
  <si>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</si>
  <si>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</si>
  <si>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</si>
  <si>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</si>
  <si>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</si>
  <si>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</si>
  <si>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</si>
  <si>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ПРОЦЕССНАЯ ЧАСТЬ</t>
  </si>
  <si>
    <t xml:space="preserve">Подпрограмма 1. «Развитие отрасли животноводства» </t>
  </si>
  <si>
    <t>Всего по подпрограмме, в том числе</t>
  </si>
  <si>
    <t>бюджет автономного округа</t>
  </si>
  <si>
    <t>бюджет города Когалыма</t>
  </si>
  <si>
    <t>1.1 Поддержка животноводства, переработки и реализации продукции животноводства (I, 1,2, 3)</t>
  </si>
  <si>
    <t>Всего</t>
  </si>
  <si>
    <t>1.2 Поддержка развития сельскохозяйственного производства в виде предоставления субсидий в целях возмещения затрат, связанных с реализацией сельскохозяйственной продукции (в том числе в части расходов по аренде торговых мест) (I, 1,2, 3, 4, 5)</t>
  </si>
  <si>
    <t>1.3 Поддержка малых форм хозяйствования, создания и модернизации объектов агропромышленного комплекса, приобретения техники и оборудования (6)</t>
  </si>
  <si>
    <t xml:space="preserve">Подпрограмма 2. «Развитие отрасли растениеводства» </t>
  </si>
  <si>
    <t>2.1 Поддержка растениеводства, переработки и реализации продукции растениеводства (I,4)</t>
  </si>
  <si>
    <t>Подпрограмма 3. «Поддержка развития системы заготовки и переработки дикоросов, стимулирование развития агропромышленного комплекса»</t>
  </si>
  <si>
    <t>3.1 Поддержка развития системы заготовки и переработки дикоросов, стимулирование развития агропромышленного комплекса (I, 6)</t>
  </si>
  <si>
    <t>Подпрограмма 4. «Обеспечение стабильной благополучной эпизоотической обстановки в городе Когалыме и защита населения от болезней, общих для человека и животных».</t>
  </si>
  <si>
    <t>4.1 Проведение противоэпизоотических мероприятий, направленных на предупреждение и ликвидацию болезней, общих для человека и животных (7)</t>
  </si>
  <si>
    <t>Всего по муниципальной программе:</t>
  </si>
  <si>
    <t>Процессная часть в целом по МП</t>
  </si>
  <si>
    <t>(подпись)</t>
  </si>
  <si>
    <t>Исполнитель: 
Главный специалист ОПРиРП УИДиРП,
Гариева Л.В., тел.93756</t>
  </si>
  <si>
    <t>Шамерзоева Т.Ф.
главный специалист ОПРиПР 93-756</t>
  </si>
  <si>
    <t xml:space="preserve">4.2 Создание приюта для животных на территории города Когалыма (8) </t>
  </si>
  <si>
    <t>в т.ч. бюджет города Когалыма в части софинансирования</t>
  </si>
  <si>
    <t>привлеченные средства</t>
  </si>
  <si>
    <t xml:space="preserve">Начальник УИДиРП </t>
  </si>
  <si>
    <t>Феоктистов В.И.</t>
  </si>
  <si>
    <t xml:space="preserve">1. Муниципальный контракт №6/2023 от 29.03.2023 на оказание услуг по оформлению межевого плана под размещение объекта "Приют для животных в г. Когалыме", по адресу: город Когалым, улица Повховское шоссе, 2 на сумму 38,00 тыс. руб., срок завершения оказания услуг 30.06.2023. Услуги по контракту оказаны. Оплата произведена в полном объеме.
2. Муниципальный контракт №0187300013723000045 от 17.04.2023 на выполнение проектно-изыскательских работ для объекта "Реконструкция производственного здания №2, расположенного по адресу: город Когалым, улица Повховское шоссе, 2 строение 13, под объект "Приют для животных в городе Когалыме" на сумму 1 548,22 тыс. руб., срок выполнения работ 30.10.2023. Работы ведутся с нарушением сроков.   
3. Муниципальный контракт №0187300013723000058 от 02.05.2023 на выполнение работ по установке вольеров на территории "Приют для животных в городе Когалыме" по адресу: город Когалым, улица Повховское шоссе, 2 на сумму 5 240,50 тыс. руб., срок выполнения работ 16.10.2023. Работы по контракту выполнены. Оплата работ произведена в полном объеме.                                    
4. Муниципальный контракт №0187300013723000053 от 02.05.2023 на выполнение работ по обустройству территории под "Приют для животных в городе Когалыме" по адресу: город Когалым, улица Повховское шоссе, 2 на сумму 5 957,64 тыс. руб., срок выполнения работ 29.09.2023, ведутся работы. Работы по МК выполнены на сумму 1657,47 тыс.руб. Произведена оплата выполненных работ.
5. Муниципальный контракт №12/2023 от 09.06.2023 на выполнение работ по устройству основания под сооружения в зоне содержания животных на территории "Приют для животных в городе Когалыме" по адресу: город Когалым, улица Повховское шоссе, 2 на сумму 530,403 тыс.руб. Работы по МК выполнены. Оплата произведена в полном объеме.
6. Муниципальный контракт №33/2023 от 07.07.2023 на выполнение работ по монтажу системы наружной канализации на территории "Приют для животных в городе Когалыме" по адресу: город Когалым, улица Повховское шоссе, 2 на сумму  599,134 тыс.руб. Работы завершены. Произведена оплата выполненных работ.
7. Муниципальный контракт №36/2023 от 10.07.2023 на выполнение работ по монтажу наружных сетей водопровода на территории "Приют для животных в городе Когалыме" по адресу: город Когалым, улица Повховское шоссе, 2 на сумму 488,591 тыс.руб.  Работы завершены. Произведена оплата выполненных работ.
8. Муниципальный контракт №0187300013723000257 от 07.08.2023 на выполнение работ по установке сооружений стационара и изолятора в зоне содержания животных на территории под "Приют для животных в городе Когалыме", по адресу: город Когалым, улица Повховское шоссе, 2 на сумму 2 988,01 тыс.руб. Работы по МК выполнены. Оплата произведена в полном объеме.
     В соответствии с решением Думы г.Когалыма от 12.09.2023 №298-ГД на создание приюта для животных выделены дополнительные плановые ассигнования в сумме 1 000,00 тыс.руб.
9.  Муниципальный контракт №78/2023 от 11.10.2023 на выполнение работ по монтажу  инженерных сетей в доме "Волонтера" и в доме "Карантин" на территории "Приют для животных в городе Когалыме" по адресу: город Когалым, улица Повховское шоссе, 2 на сумму 258,261 тыс.руб.
10.  Муниципальный контракт №80/2023 от 18.10.2023 на выполнение работ по устройству перегородок в доме волонтёров на объекте "Приют для животных в городе Когалыме", расположенном по адресу: город Когалым, улица Повховское шоссе, 2 на сумму 142,497 тыс.руб.
11. Муниципальный контракт №0387300043823000001 от 27.10.2023 на выполнение работ по установке сооружений стационара и изолятора в зоне содержания животных на территории под "Приют для животных в городе Когалыме", по адресу: город Когалым, улица Повховское шоссе, 2 на сумму 2 980,011 тыс.руб. Работы по МК выполнены. Оплата произведена в полном объеме.
12. Муниципальный контракт №99/2023 от 27.11.2023 на выполнение электромонтажных работ в сооружении карантина на объекте:"Приют для животных в городе Когалыме", расположенном по адресу: город Когалым, Повховское шоссе, 2 на сумму 113,42 тыс.руб. Работы по МК выполнены. Оплата произведена в полном объеме.
     В соответствии с решением Думы г.Когалыма от 20.12.2023 №356-ГД перераспределена экономия плановых ассигнований с мероприятия МП "Развитие транспортной системы г.Когалыма" в сумме 2087,0 тыс.руб. на обустройство объекта "Приют для животных в г.Когалыме" и товары для содержания животных в приюте г.Когалыма.
13. Муниципальный контракт №122/2023 от 25.12.2023 на выполнение отделочных работ в сооружение "Стационар" и "Изолятор" на объекте "Приют для животных в городе Когалыме", расположенном по адресу: город Когалым, улица Повховское шоссе, 2 на сумму 567,13 тыс.руб. Работы ведутся с нарушением сроков.  
14. Муниципальный контракт №123/2023 от 25.12.2023 на выполнение сантехнических работ и установка дверных блоков в сооружениях "Стационар" и "Изолятор" на объекте "Приют для животных в городе Когалыме", расположенном по адресу: город Когалым, улица Повховское шоссе, 2 на сумму 440,98 тыс.руб.  Работы ведутся с нарушением сроков.  
15. Муниципальный контракт №124/2023 от 25.12.2023 на поставку товаров для обустройства ветеринарного кабинета приюта на сумму 599,99 тыс.руб. Работы по МК выполнены. Оплата произведена в полном объеме.
16. Муниципальный контракт №125/2023 от 25.12.2023 на поставку товаров для обустройства помещения карантина и содержания животных в приютена сумму 599,97 тыс.руб. Работы по МК выполнены. Оплата произведена в полном объеме.
17. Муниципальный контракт №127/2023 от 25.12.2023 на выполнение электромонтажных работ в сооружениях "Стационар" и "Изолятор" на объекте "Приют для животных в городе Когалыме", расположенном по адресу: город Когалым, улица Повховское шоссе, 2 на сумму 411,34 тыс.руб.  Работы ведутся с нарушением сроков.  
</t>
  </si>
  <si>
    <t xml:space="preserve">1. На основании Постановления Администрации города Когалыма от 10.04.2023 № 646 плановые асигнования в сумме 1 017,70 тыс.руб. доведены до получателя.
2. 15,9 тыс.руб. доведены до сотрудника, осуществляющего администрирование.
В соответствии с приказом КФ Администрации г.Когалыма от 20.10.2023 №78-О доведены дополнительные плановые ассигнования за счет средств бюджета ХМАО-Югры в сумме 100,70 тыс.руб.
3. На основании Постановления Администрации города Когалыма от 13.11.2023 № 2250 дополнительные плановые ассигнования в сумме 100,50 тыс.руб. доведены до получателя.
4. 0,15361 тыс.руб. доведены до сотрудника, осуществляющего администрирование 28.11.2023.
5. На соновании Постановления Администрации города Когалыма от 20.12.2023 №2558 дополнительные плановые ассигнования в сумме 9,8 тыс.руб. доведены до получателя.
</t>
  </si>
  <si>
    <t>1. На основании Постановления Администрации города Когалыма от 21.04.2023 № 768 плановые асигнования в сумме 360,0 тыс.руб. доведены до получателя.
2. На основании Постановления Администрации города Когалыма от 19.07.2023 №1342 плановые асигнования в сумме 270,0 тыс.руб. доведены до получателя.
3. На основании Постановления Администрации города Когалыма от 18.10.2023 №2058 плановые асигнования в сумме 270,0 тыс.руб. доведены до получателя.
4. На основании Постановления Администрации города Когалыма от 18.12.2023 №2541 плановые асигнования в сумме 180,0 тыс.руб. доведены до получателя</t>
  </si>
  <si>
    <t>С ИП Скляр Л.П. заключены контракты на оказание услуг по обращению с животными без владельцев на территории города Когалыма:
- от 13.12.2022 №59 на сумму 360,00 тыс.руб.;
- от 27.12.2022 №0187300013722000227 на сумму 2005,30 тыс.руб.
На основании приказа КФ Администрации г.Когалыма от 25.04.2023 №40-О доведены плановые ассигнования в сумме 7,6 тыс.руб.
В соответствии с решением Думы г.Когалыма  от 20.06.2023 №273-ГД выделены дополнительные плановые ассигнования в сумме 2 226,7 тыс.руб.
С Абабий О.Н. заключен МК от 03.07.2023 №28/2023 на оказание услуг по подготовке животного к проведению ветеринарных мероприятий с послеоперационным уходом на территории города Когалыма на сумму 599,4 тыс.руб. Период оказания услуг по МК по 31.12.2023.
С ИП Скляр Л.П. заключен контракт от 07.08.2023 №50/2023 на оказание услуг по обращению с животными без владельцев на территории города Когалыма на сумму 600,00 тыс.руб.
В соответствии с решением Думы г.Когалыма от 12.09.2023 №298-ГД выделены дополнительные плановые ассигнования в сумме 573,3 тыс.руб.
С ИП Скляр Л.П. заключен контракт на оказание услуг по обращению с животными без владельцев на территории города Когалыма от 08.09.2023 №0187300013723000287 на сумму 1034,33 тыс.руб.
В соответствии с приказом КФ Администрации г.Когалыма от 18.10.2023 №78-О доведены дополнительные плановые ассигнования за счет средств бюджета ХМАО-Югры в сумме 0,900 тыс.руб.
С ИП Скляр Л.П. заключен контракт на оказание услуг по обращению с животными без владельцев на территории города Когалыма от 16.11.2023 №98/2023 на сумму 600,00 тыс.руб.
В соответствии с решением Думы г.Когалыма от 20.12.2023 №356-ГД перераспределена экономия плановых ассигнований с мероприятия МП "СОГХ и инженерной инфраструктуры в г.Когалыме" в сумме 60,0 тыс.руб. на перевозку собак без владельцев, отловленных на территории г.Когалыма, с территории вет.клиники "Айболит" в приют для животных по адресу: г.Когалым, ул.Повховское шоссе, 2. 
С ИП Скляр Л.П. заключены контракты:
- от 15.12.2023 №115/2023 на оказание услуг по обращению с животными без владельцев на территории города Когалыма на сумму 600,00 тыс.руб.;
- от 25.12.2023 №126/2023 на оказание услуг по перевозке собак без владельцев, отловленных на территории города Когалыма, с территории ветеринарной клиники «Айболит» в приют для животных в городе Когалыме по адресу: город Когалым, улица Повховское шоссе, 2 на сумму 60,0 тыс.руб.
За декабрь отловлено 13 животных; внесена информация в АИС по 13 животным; содержание животных составило 2667 суток.
С начала года отловлено 189 животных; внесена информация в АИС по 189 животным; содержание животных составило 29 308 суток.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</si>
</sst>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_ ;[Red]\-#,##0.0\ "/>
    <numFmt numFmtId="166" formatCode="#,##0_ ;[Red]\-#,##0\ 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BF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F6C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8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/>
    <xf numFmtId="0" fontId="9" fillId="2" borderId="8" xfId="0" applyFont="1" applyFill="1" applyBorder="1" applyAlignment="1">
      <alignment vertical="center"/>
    </xf>
    <xf numFmtId="0" fontId="10" fillId="2" borderId="8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/>
    </xf>
    <xf numFmtId="4" fontId="10" fillId="0" borderId="8" xfId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" fontId="10" fillId="0" borderId="8" xfId="1" applyNumberFormat="1" applyFont="1" applyBorder="1" applyAlignment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" fontId="10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8" xfId="1" applyNumberFormat="1" applyFont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2" fontId="2" fillId="0" borderId="8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6" fontId="10" fillId="0" borderId="8" xfId="2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4" fontId="10" fillId="4" borderId="8" xfId="0" applyNumberFormat="1" applyFont="1" applyFill="1" applyBorder="1" applyAlignment="1" applyProtection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wrapText="1"/>
    </xf>
    <xf numFmtId="165" fontId="5" fillId="0" borderId="0" xfId="0" applyNumberFormat="1" applyFont="1" applyFill="1" applyAlignment="1">
      <alignment vertical="center" wrapText="1"/>
    </xf>
    <xf numFmtId="165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wrapText="1"/>
    </xf>
    <xf numFmtId="165" fontId="6" fillId="0" borderId="0" xfId="0" applyNumberFormat="1" applyFont="1" applyFill="1" applyBorder="1" applyAlignment="1" applyProtection="1">
      <alignment vertical="center" wrapText="1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vertical="center" wrapText="1"/>
    </xf>
    <xf numFmtId="0" fontId="8" fillId="0" borderId="0" xfId="0" applyFont="1" applyBorder="1"/>
    <xf numFmtId="165" fontId="5" fillId="0" borderId="0" xfId="0" applyNumberFormat="1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top" wrapText="1"/>
    </xf>
    <xf numFmtId="165" fontId="16" fillId="0" borderId="0" xfId="0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65" fontId="10" fillId="0" borderId="8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8" fillId="0" borderId="0" xfId="0" applyNumberFormat="1" applyFont="1"/>
    <xf numFmtId="0" fontId="3" fillId="4" borderId="0" xfId="0" applyFont="1" applyFill="1" applyAlignment="1"/>
    <xf numFmtId="0" fontId="2" fillId="4" borderId="0" xfId="0" applyFont="1" applyFill="1" applyAlignment="1">
      <alignment horizontal="center"/>
    </xf>
    <xf numFmtId="49" fontId="6" fillId="4" borderId="8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/>
    </xf>
    <xf numFmtId="4" fontId="10" fillId="4" borderId="8" xfId="1" applyNumberFormat="1" applyFont="1" applyFill="1" applyBorder="1" applyAlignment="1">
      <alignment horizontal="center" vertical="center"/>
    </xf>
    <xf numFmtId="4" fontId="2" fillId="4" borderId="8" xfId="1" applyNumberFormat="1" applyFont="1" applyFill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wrapText="1"/>
    </xf>
    <xf numFmtId="0" fontId="7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vertical="center" wrapText="1"/>
    </xf>
    <xf numFmtId="0" fontId="8" fillId="4" borderId="0" xfId="0" applyFont="1" applyFill="1"/>
    <xf numFmtId="0" fontId="4" fillId="4" borderId="0" xfId="0" applyFont="1" applyFill="1"/>
    <xf numFmtId="0" fontId="2" fillId="5" borderId="8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2" fontId="2" fillId="5" borderId="8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 applyProtection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 applyProtection="1">
      <alignment horizontal="left" vertical="center" wrapText="1"/>
    </xf>
    <xf numFmtId="165" fontId="10" fillId="0" borderId="4" xfId="0" applyNumberFormat="1" applyFont="1" applyFill="1" applyBorder="1" applyAlignment="1" applyProtection="1">
      <alignment horizontal="left" vertical="center" wrapText="1"/>
    </xf>
    <xf numFmtId="165" fontId="10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10" fillId="2" borderId="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center" vertical="top" wrapText="1"/>
    </xf>
    <xf numFmtId="165" fontId="7" fillId="0" borderId="0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Medium9"/>
  <colors>
    <mruColors>
      <color rgb="FF9CF6CB"/>
      <color rgb="FF62F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abSelected="1" view="pageBreakPreview" zoomScale="55" zoomScaleNormal="55" zoomScaleSheetLayoutView="55" workbookViewId="0">
      <pane xSplit="1" ySplit="6" topLeftCell="N37" activePane="bottomRight" state="frozen"/>
      <selection pane="topRight" activeCell="B1" sqref="B1"/>
      <selection pane="bottomLeft" activeCell="A7" sqref="A7"/>
      <selection pane="bottomRight" activeCell="AF52" sqref="AF52:AF54"/>
    </sheetView>
  </sheetViews>
  <sheetFormatPr defaultRowHeight="15" x14ac:dyDescent="0.25"/>
  <cols>
    <col min="1" max="1" width="55.5703125" style="2" customWidth="1"/>
    <col min="2" max="2" width="22.28515625" style="2" customWidth="1"/>
    <col min="3" max="13" width="18.28515625" style="2" customWidth="1"/>
    <col min="14" max="14" width="18.28515625" style="90" customWidth="1"/>
    <col min="15" max="31" width="18.28515625" style="2" customWidth="1"/>
    <col min="32" max="32" width="68" style="2" customWidth="1"/>
    <col min="33" max="16384" width="9.140625" style="2"/>
  </cols>
  <sheetData>
    <row r="1" spans="1:35" ht="16.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"/>
      <c r="AH1" s="1"/>
      <c r="AI1" s="1"/>
    </row>
    <row r="2" spans="1:35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6.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8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 t="s">
        <v>1</v>
      </c>
      <c r="AG3" s="1"/>
      <c r="AH3" s="1"/>
      <c r="AI3" s="1"/>
    </row>
    <row r="4" spans="1:35" customFormat="1" x14ac:dyDescent="0.25">
      <c r="A4" s="101" t="s">
        <v>2</v>
      </c>
      <c r="B4" s="104" t="s">
        <v>3</v>
      </c>
      <c r="C4" s="104" t="s">
        <v>3</v>
      </c>
      <c r="D4" s="104" t="s">
        <v>4</v>
      </c>
      <c r="E4" s="106" t="s">
        <v>5</v>
      </c>
      <c r="F4" s="108" t="s">
        <v>6</v>
      </c>
      <c r="G4" s="109"/>
      <c r="H4" s="108" t="s">
        <v>7</v>
      </c>
      <c r="I4" s="109"/>
      <c r="J4" s="108" t="s">
        <v>8</v>
      </c>
      <c r="K4" s="109"/>
      <c r="L4" s="108" t="s">
        <v>9</v>
      </c>
      <c r="M4" s="109"/>
      <c r="N4" s="108" t="s">
        <v>10</v>
      </c>
      <c r="O4" s="109"/>
      <c r="P4" s="108" t="s">
        <v>11</v>
      </c>
      <c r="Q4" s="109"/>
      <c r="R4" s="108" t="s">
        <v>12</v>
      </c>
      <c r="S4" s="109"/>
      <c r="T4" s="108" t="s">
        <v>13</v>
      </c>
      <c r="U4" s="109"/>
      <c r="V4" s="108" t="s">
        <v>14</v>
      </c>
      <c r="W4" s="109"/>
      <c r="X4" s="108" t="s">
        <v>15</v>
      </c>
      <c r="Y4" s="109"/>
      <c r="Z4" s="108" t="s">
        <v>16</v>
      </c>
      <c r="AA4" s="109"/>
      <c r="AB4" s="108" t="s">
        <v>17</v>
      </c>
      <c r="AC4" s="109"/>
      <c r="AD4" s="108" t="s">
        <v>18</v>
      </c>
      <c r="AE4" s="109"/>
      <c r="AF4" s="112" t="s">
        <v>19</v>
      </c>
    </row>
    <row r="5" spans="1:35" customFormat="1" ht="24.75" customHeight="1" x14ac:dyDescent="0.25">
      <c r="A5" s="102"/>
      <c r="B5" s="105"/>
      <c r="C5" s="105"/>
      <c r="D5" s="105"/>
      <c r="E5" s="107"/>
      <c r="F5" s="110"/>
      <c r="G5" s="111"/>
      <c r="H5" s="110"/>
      <c r="I5" s="111"/>
      <c r="J5" s="110"/>
      <c r="K5" s="111"/>
      <c r="L5" s="110"/>
      <c r="M5" s="111"/>
      <c r="N5" s="110"/>
      <c r="O5" s="111"/>
      <c r="P5" s="110"/>
      <c r="Q5" s="111"/>
      <c r="R5" s="110"/>
      <c r="S5" s="111"/>
      <c r="T5" s="110"/>
      <c r="U5" s="111"/>
      <c r="V5" s="110"/>
      <c r="W5" s="111"/>
      <c r="X5" s="110"/>
      <c r="Y5" s="111"/>
      <c r="Z5" s="110"/>
      <c r="AA5" s="111"/>
      <c r="AB5" s="110"/>
      <c r="AC5" s="111"/>
      <c r="AD5" s="110"/>
      <c r="AE5" s="111"/>
      <c r="AF5" s="113"/>
    </row>
    <row r="6" spans="1:35" customFormat="1" ht="37.5" x14ac:dyDescent="0.25">
      <c r="A6" s="103"/>
      <c r="B6" s="6">
        <v>2023</v>
      </c>
      <c r="C6" s="7">
        <v>45292</v>
      </c>
      <c r="D6" s="7">
        <v>45292</v>
      </c>
      <c r="E6" s="7">
        <v>45292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22</v>
      </c>
      <c r="K6" s="8" t="s">
        <v>23</v>
      </c>
      <c r="L6" s="8" t="s">
        <v>22</v>
      </c>
      <c r="M6" s="8" t="s">
        <v>23</v>
      </c>
      <c r="N6" s="81" t="s">
        <v>22</v>
      </c>
      <c r="O6" s="8" t="s">
        <v>23</v>
      </c>
      <c r="P6" s="8" t="s">
        <v>22</v>
      </c>
      <c r="Q6" s="8" t="s">
        <v>23</v>
      </c>
      <c r="R6" s="8" t="s">
        <v>22</v>
      </c>
      <c r="S6" s="8" t="s">
        <v>23</v>
      </c>
      <c r="T6" s="8" t="s">
        <v>22</v>
      </c>
      <c r="U6" s="8" t="s">
        <v>23</v>
      </c>
      <c r="V6" s="8" t="s">
        <v>22</v>
      </c>
      <c r="W6" s="8" t="s">
        <v>23</v>
      </c>
      <c r="X6" s="8" t="s">
        <v>22</v>
      </c>
      <c r="Y6" s="8" t="s">
        <v>23</v>
      </c>
      <c r="Z6" s="8" t="s">
        <v>22</v>
      </c>
      <c r="AA6" s="8" t="s">
        <v>23</v>
      </c>
      <c r="AB6" s="8" t="s">
        <v>22</v>
      </c>
      <c r="AC6" s="8" t="s">
        <v>23</v>
      </c>
      <c r="AD6" s="8" t="s">
        <v>22</v>
      </c>
      <c r="AE6" s="8" t="s">
        <v>23</v>
      </c>
      <c r="AF6" s="114"/>
    </row>
    <row r="7" spans="1:35" s="12" customFormat="1" ht="18.75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82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  <c r="X7" s="10">
        <v>24</v>
      </c>
      <c r="Y7" s="10">
        <v>25</v>
      </c>
      <c r="Z7" s="10">
        <v>26</v>
      </c>
      <c r="AA7" s="10">
        <v>27</v>
      </c>
      <c r="AB7" s="10">
        <v>28</v>
      </c>
      <c r="AC7" s="10">
        <v>29</v>
      </c>
      <c r="AD7" s="10">
        <v>30</v>
      </c>
      <c r="AE7" s="10">
        <v>31</v>
      </c>
      <c r="AF7" s="10">
        <v>32</v>
      </c>
      <c r="AG7" s="11"/>
      <c r="AH7" s="11"/>
      <c r="AI7" s="11"/>
    </row>
    <row r="8" spans="1:35" ht="24.95" customHeight="1" x14ac:dyDescent="0.25">
      <c r="A8" s="13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5"/>
      <c r="AF8" s="16"/>
    </row>
    <row r="9" spans="1:35" ht="21.75" customHeight="1" x14ac:dyDescent="0.25">
      <c r="A9" s="115" t="s">
        <v>25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7"/>
      <c r="AG9" s="18"/>
      <c r="AH9" s="18"/>
      <c r="AI9" s="18"/>
    </row>
    <row r="10" spans="1:35" ht="24.95" customHeight="1" x14ac:dyDescent="0.25">
      <c r="A10" s="19" t="s">
        <v>26</v>
      </c>
      <c r="B10" s="23">
        <f>B11+B12</f>
        <v>2224.1000000000004</v>
      </c>
      <c r="C10" s="20">
        <f>C12+C11</f>
        <v>2224.1000000000004</v>
      </c>
      <c r="D10" s="20">
        <f>D12+D11</f>
        <v>2224.1000000000004</v>
      </c>
      <c r="E10" s="20">
        <f>E12+E11</f>
        <v>2224.1000000000004</v>
      </c>
      <c r="F10" s="20">
        <f>IFERROR(E10/B10*100,0)</f>
        <v>100</v>
      </c>
      <c r="G10" s="20">
        <f>IFERROR(E10/C10*100,0)</f>
        <v>100</v>
      </c>
      <c r="H10" s="20">
        <f>H11+H12</f>
        <v>0</v>
      </c>
      <c r="I10" s="20">
        <f t="shared" ref="I10:AE10" si="0">I11+I12</f>
        <v>0</v>
      </c>
      <c r="J10" s="20">
        <f>J11+J12</f>
        <v>90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83">
        <f>N11+N12</f>
        <v>1017.7</v>
      </c>
      <c r="O10" s="20">
        <f t="shared" si="0"/>
        <v>1017.7</v>
      </c>
      <c r="P10" s="20">
        <f t="shared" si="0"/>
        <v>270</v>
      </c>
      <c r="Q10" s="20">
        <f t="shared" si="0"/>
        <v>360</v>
      </c>
      <c r="R10" s="20">
        <f t="shared" si="0"/>
        <v>15.9</v>
      </c>
      <c r="S10" s="20">
        <f>S11+S12</f>
        <v>15.9</v>
      </c>
      <c r="T10" s="20">
        <f t="shared" si="0"/>
        <v>270</v>
      </c>
      <c r="U10" s="20">
        <f t="shared" si="0"/>
        <v>270</v>
      </c>
      <c r="V10" s="20">
        <f t="shared" si="0"/>
        <v>0</v>
      </c>
      <c r="W10" s="20">
        <f t="shared" si="0"/>
        <v>0</v>
      </c>
      <c r="X10" s="20">
        <f t="shared" si="0"/>
        <v>0</v>
      </c>
      <c r="Y10" s="20">
        <f t="shared" si="0"/>
        <v>0</v>
      </c>
      <c r="Z10" s="20">
        <f t="shared" si="0"/>
        <v>270</v>
      </c>
      <c r="AA10" s="20">
        <f t="shared" si="0"/>
        <v>270</v>
      </c>
      <c r="AB10" s="20">
        <f t="shared" si="0"/>
        <v>100.65361</v>
      </c>
      <c r="AC10" s="20">
        <f t="shared" si="0"/>
        <v>100.65361</v>
      </c>
      <c r="AD10" s="20">
        <f t="shared" si="0"/>
        <v>189.84639000000001</v>
      </c>
      <c r="AE10" s="20">
        <f t="shared" si="0"/>
        <v>189.84639000000001</v>
      </c>
      <c r="AF10" s="21"/>
      <c r="AG10" s="18"/>
      <c r="AH10" s="18"/>
      <c r="AI10" s="18"/>
    </row>
    <row r="11" spans="1:35" ht="147.75" customHeight="1" x14ac:dyDescent="0.25">
      <c r="A11" s="19" t="s">
        <v>27</v>
      </c>
      <c r="B11" s="20">
        <f>B15+B19+B23</f>
        <v>1144.1000000000001</v>
      </c>
      <c r="C11" s="20">
        <f>C15+C19+C23</f>
        <v>1144.1000000000001</v>
      </c>
      <c r="D11" s="20">
        <f>D15+D19+D23</f>
        <v>1144.1000000000001</v>
      </c>
      <c r="E11" s="20">
        <f>E15+E19+E23</f>
        <v>1144.1000000000001</v>
      </c>
      <c r="F11" s="20">
        <f>IFERROR(E11/B11*100,0)</f>
        <v>100</v>
      </c>
      <c r="G11" s="20">
        <f>IFERROR(E11/C11*100,0)</f>
        <v>100</v>
      </c>
      <c r="H11" s="20">
        <f>H15+H19+H23</f>
        <v>0</v>
      </c>
      <c r="I11" s="20">
        <f t="shared" ref="I11:AE12" si="1">I15+I19+I23</f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83">
        <f t="shared" si="1"/>
        <v>1017.7</v>
      </c>
      <c r="O11" s="20">
        <f t="shared" si="1"/>
        <v>1017.7</v>
      </c>
      <c r="P11" s="20">
        <f t="shared" si="1"/>
        <v>0</v>
      </c>
      <c r="Q11" s="20">
        <f t="shared" si="1"/>
        <v>0</v>
      </c>
      <c r="R11" s="20">
        <f>R15+R19+R23</f>
        <v>15.9</v>
      </c>
      <c r="S11" s="20">
        <f t="shared" si="1"/>
        <v>15.9</v>
      </c>
      <c r="T11" s="20">
        <f t="shared" si="1"/>
        <v>0</v>
      </c>
      <c r="U11" s="20">
        <f t="shared" si="1"/>
        <v>0</v>
      </c>
      <c r="V11" s="20">
        <f t="shared" si="1"/>
        <v>0</v>
      </c>
      <c r="W11" s="20">
        <f t="shared" si="1"/>
        <v>0</v>
      </c>
      <c r="X11" s="20">
        <f t="shared" si="1"/>
        <v>0</v>
      </c>
      <c r="Y11" s="20">
        <f t="shared" si="1"/>
        <v>0</v>
      </c>
      <c r="Z11" s="20">
        <f t="shared" si="1"/>
        <v>0</v>
      </c>
      <c r="AA11" s="20">
        <f t="shared" si="1"/>
        <v>0</v>
      </c>
      <c r="AB11" s="20">
        <f>AB15+AB19+AB23</f>
        <v>100.65361</v>
      </c>
      <c r="AC11" s="20">
        <f>AC15+AC19+AC23</f>
        <v>100.65361</v>
      </c>
      <c r="AD11" s="20">
        <f t="shared" si="1"/>
        <v>9.8463900000000013</v>
      </c>
      <c r="AE11" s="20">
        <f t="shared" si="1"/>
        <v>9.8463900000000013</v>
      </c>
      <c r="AF11" s="75" t="s">
        <v>50</v>
      </c>
      <c r="AG11" s="18"/>
      <c r="AH11" s="18"/>
      <c r="AI11" s="18"/>
    </row>
    <row r="12" spans="1:35" ht="24.95" customHeight="1" x14ac:dyDescent="0.25">
      <c r="A12" s="19" t="s">
        <v>28</v>
      </c>
      <c r="B12" s="20">
        <f>B16+B20+B24</f>
        <v>1080</v>
      </c>
      <c r="C12" s="20">
        <f>C16+C20+C24</f>
        <v>1080</v>
      </c>
      <c r="D12" s="20">
        <f>D16+D20+D24</f>
        <v>1080</v>
      </c>
      <c r="E12" s="20">
        <f t="shared" ref="E12" si="2">E16+E20+E24</f>
        <v>1080</v>
      </c>
      <c r="F12" s="20">
        <f>IFERROR(E12/B12*100,0)</f>
        <v>100</v>
      </c>
      <c r="G12" s="20">
        <f>IFERROR(E12/C12*100,0)</f>
        <v>100</v>
      </c>
      <c r="H12" s="20">
        <f>H16+H20+H24</f>
        <v>0</v>
      </c>
      <c r="I12" s="20">
        <f t="shared" si="1"/>
        <v>0</v>
      </c>
      <c r="J12" s="20">
        <f t="shared" si="1"/>
        <v>90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83">
        <f>N16+N20+N24</f>
        <v>0</v>
      </c>
      <c r="O12" s="20">
        <f t="shared" si="1"/>
        <v>0</v>
      </c>
      <c r="P12" s="20">
        <f>P16+P20+P24</f>
        <v>270</v>
      </c>
      <c r="Q12" s="20">
        <f t="shared" si="1"/>
        <v>360</v>
      </c>
      <c r="R12" s="20">
        <f t="shared" si="1"/>
        <v>0</v>
      </c>
      <c r="S12" s="20">
        <f t="shared" si="1"/>
        <v>0</v>
      </c>
      <c r="T12" s="20">
        <f t="shared" si="1"/>
        <v>270</v>
      </c>
      <c r="U12" s="20">
        <f t="shared" si="1"/>
        <v>270</v>
      </c>
      <c r="V12" s="20">
        <f t="shared" si="1"/>
        <v>0</v>
      </c>
      <c r="W12" s="20">
        <f t="shared" si="1"/>
        <v>0</v>
      </c>
      <c r="X12" s="20">
        <f t="shared" si="1"/>
        <v>0</v>
      </c>
      <c r="Y12" s="20">
        <f t="shared" si="1"/>
        <v>0</v>
      </c>
      <c r="Z12" s="20">
        <f>Z16+Z20+Z24</f>
        <v>270</v>
      </c>
      <c r="AA12" s="20">
        <f>AA16+AA20+AA24</f>
        <v>270</v>
      </c>
      <c r="AB12" s="20">
        <f>AB16+AB20+AB24</f>
        <v>0</v>
      </c>
      <c r="AC12" s="20">
        <f t="shared" si="1"/>
        <v>0</v>
      </c>
      <c r="AD12" s="20">
        <f t="shared" si="1"/>
        <v>180</v>
      </c>
      <c r="AE12" s="20">
        <f t="shared" si="1"/>
        <v>180</v>
      </c>
      <c r="AF12" s="21"/>
      <c r="AG12" s="18"/>
      <c r="AH12" s="18"/>
      <c r="AI12" s="18"/>
    </row>
    <row r="13" spans="1:35" ht="23.25" customHeight="1" x14ac:dyDescent="0.25">
      <c r="A13" s="117" t="s">
        <v>29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9"/>
      <c r="AF13" s="21"/>
      <c r="AG13" s="18"/>
      <c r="AH13" s="18"/>
      <c r="AI13" s="18"/>
    </row>
    <row r="14" spans="1:35" ht="24.95" customHeight="1" x14ac:dyDescent="0.25">
      <c r="A14" s="22" t="s">
        <v>30</v>
      </c>
      <c r="B14" s="32">
        <f>B16+B15</f>
        <v>1144.1000000000001</v>
      </c>
      <c r="C14" s="32">
        <f>C16+C15</f>
        <v>1144.1000000000001</v>
      </c>
      <c r="D14" s="33">
        <f>D15+D16</f>
        <v>1144.1000000000001</v>
      </c>
      <c r="E14" s="33">
        <f>E16+E15</f>
        <v>1144.1000000000001</v>
      </c>
      <c r="F14" s="32">
        <f t="shared" ref="F14:F22" si="3">IFERROR(E14/B14*100,0)</f>
        <v>100</v>
      </c>
      <c r="G14" s="32">
        <f>IFERROR(E14/C14*100,0)</f>
        <v>100</v>
      </c>
      <c r="H14" s="32">
        <f>H15+H16</f>
        <v>0</v>
      </c>
      <c r="I14" s="32">
        <f>I15+I16</f>
        <v>0</v>
      </c>
      <c r="J14" s="32">
        <v>0</v>
      </c>
      <c r="K14" s="32">
        <f>K15+K16</f>
        <v>0</v>
      </c>
      <c r="L14" s="32">
        <f>L15+L16</f>
        <v>0</v>
      </c>
      <c r="M14" s="32">
        <f t="shared" ref="M14:AE14" si="4">M15+M16</f>
        <v>0</v>
      </c>
      <c r="N14" s="84">
        <f t="shared" si="4"/>
        <v>1017.7</v>
      </c>
      <c r="O14" s="32">
        <f t="shared" si="4"/>
        <v>1017.7</v>
      </c>
      <c r="P14" s="32">
        <f t="shared" si="4"/>
        <v>0</v>
      </c>
      <c r="Q14" s="32">
        <f t="shared" si="4"/>
        <v>0</v>
      </c>
      <c r="R14" s="32">
        <f>R15+R16</f>
        <v>15.9</v>
      </c>
      <c r="S14" s="32">
        <f>S15+S16</f>
        <v>15.9</v>
      </c>
      <c r="T14" s="32">
        <f t="shared" si="4"/>
        <v>0</v>
      </c>
      <c r="U14" s="32">
        <f t="shared" si="4"/>
        <v>0</v>
      </c>
      <c r="V14" s="32">
        <f t="shared" si="4"/>
        <v>0</v>
      </c>
      <c r="W14" s="32">
        <f t="shared" si="4"/>
        <v>0</v>
      </c>
      <c r="X14" s="32">
        <f t="shared" si="4"/>
        <v>0</v>
      </c>
      <c r="Y14" s="32">
        <f t="shared" si="4"/>
        <v>0</v>
      </c>
      <c r="Z14" s="32">
        <f t="shared" si="4"/>
        <v>0</v>
      </c>
      <c r="AA14" s="32">
        <f t="shared" si="4"/>
        <v>0</v>
      </c>
      <c r="AB14" s="32">
        <f t="shared" si="4"/>
        <v>100.65361</v>
      </c>
      <c r="AC14" s="32">
        <f t="shared" si="4"/>
        <v>100.65361</v>
      </c>
      <c r="AD14" s="32">
        <f t="shared" si="4"/>
        <v>9.8463900000000013</v>
      </c>
      <c r="AE14" s="32">
        <f t="shared" si="4"/>
        <v>9.8463900000000013</v>
      </c>
      <c r="AF14" s="24"/>
      <c r="AG14" s="18"/>
      <c r="AH14" s="18"/>
      <c r="AI14" s="18"/>
    </row>
    <row r="15" spans="1:35" ht="24.95" customHeight="1" x14ac:dyDescent="0.25">
      <c r="A15" s="25" t="s">
        <v>27</v>
      </c>
      <c r="B15" s="23">
        <f>H15+J15+L15+N15+P15+R15+T15+V15+X15+Z15+AB15+AD15</f>
        <v>1144.1000000000001</v>
      </c>
      <c r="C15" s="20">
        <f>J15+L15+N15+P15+R15+T15+V15+X15+Z15+AB15+AD15</f>
        <v>1144.1000000000001</v>
      </c>
      <c r="D15" s="20">
        <f>E15</f>
        <v>1144.1000000000001</v>
      </c>
      <c r="E15" s="20">
        <f>SUM(I15,K15,M15,O15,Q15,S15,U15,W15,Y15,AA15,AC15,AE15)</f>
        <v>1144.1000000000001</v>
      </c>
      <c r="F15" s="23">
        <f>IFERROR(E15/B15*100,0)</f>
        <v>100</v>
      </c>
      <c r="G15" s="23">
        <f>IFERROR(E15/C15*100,0)</f>
        <v>100</v>
      </c>
      <c r="H15" s="23">
        <f>H16</f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83">
        <v>1017.7</v>
      </c>
      <c r="O15" s="23">
        <v>1017.7</v>
      </c>
      <c r="P15" s="23">
        <v>0</v>
      </c>
      <c r="Q15" s="23">
        <v>0</v>
      </c>
      <c r="R15" s="23">
        <v>15.9</v>
      </c>
      <c r="S15" s="23">
        <v>15.9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100.65361</v>
      </c>
      <c r="AC15" s="23">
        <v>100.65361</v>
      </c>
      <c r="AD15" s="23">
        <f>9.8+0.04639</f>
        <v>9.8463900000000013</v>
      </c>
      <c r="AE15" s="23">
        <f>9.8+0.04639</f>
        <v>9.8463900000000013</v>
      </c>
      <c r="AF15" s="26"/>
      <c r="AG15" s="18"/>
      <c r="AH15" s="18"/>
      <c r="AI15" s="18"/>
    </row>
    <row r="16" spans="1:35" ht="24.95" customHeight="1" x14ac:dyDescent="0.25">
      <c r="A16" s="25" t="s">
        <v>28</v>
      </c>
      <c r="B16" s="23">
        <f>H16+J16+L16+N16+P16+R16+T16+V16+X16+Z16+AB16+AD16</f>
        <v>0</v>
      </c>
      <c r="C16" s="20">
        <f>H16+J16+L16+N16+P16+R16+T16+V16+X16</f>
        <v>0</v>
      </c>
      <c r="D16" s="20">
        <f>E16</f>
        <v>0</v>
      </c>
      <c r="E16" s="20">
        <f>SUM(I16,K16,M16,O16,Q16,S16,U16,W16,Y16,AA16,AC16,AE16)</f>
        <v>0</v>
      </c>
      <c r="F16" s="23">
        <f t="shared" si="3"/>
        <v>0</v>
      </c>
      <c r="G16" s="23">
        <f>IFERROR(E16/C16*100,0)</f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8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>Y16</f>
        <v>0</v>
      </c>
      <c r="AA16" s="23">
        <v>0</v>
      </c>
      <c r="AB16" s="23">
        <v>0</v>
      </c>
      <c r="AC16" s="23">
        <v>0</v>
      </c>
      <c r="AD16" s="23">
        <f>AC16</f>
        <v>0</v>
      </c>
      <c r="AE16" s="23">
        <v>0</v>
      </c>
      <c r="AF16" s="20"/>
      <c r="AG16" s="18"/>
      <c r="AH16" s="18"/>
      <c r="AI16" s="18"/>
    </row>
    <row r="17" spans="1:35" ht="27.75" customHeight="1" x14ac:dyDescent="0.25">
      <c r="A17" s="116" t="s">
        <v>31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20"/>
      <c r="AG17" s="18"/>
      <c r="AH17" s="18"/>
      <c r="AI17" s="18"/>
    </row>
    <row r="18" spans="1:35" ht="128.25" customHeight="1" x14ac:dyDescent="0.25">
      <c r="A18" s="22" t="s">
        <v>30</v>
      </c>
      <c r="B18" s="32">
        <f>B20+B19</f>
        <v>1080</v>
      </c>
      <c r="C18" s="32">
        <f>C20+C19</f>
        <v>1080</v>
      </c>
      <c r="D18" s="32">
        <f>D20+D19</f>
        <v>1080</v>
      </c>
      <c r="E18" s="32">
        <f>E20+E19</f>
        <v>1080</v>
      </c>
      <c r="F18" s="32">
        <f>IFERROR(E18/B18*100,0)</f>
        <v>100</v>
      </c>
      <c r="G18" s="32">
        <f>IFERROR(E18/C18*100,0)</f>
        <v>100</v>
      </c>
      <c r="H18" s="33">
        <f>H19+H20</f>
        <v>0</v>
      </c>
      <c r="I18" s="33">
        <f t="shared" ref="I18:AE18" si="5">I19+I20</f>
        <v>0</v>
      </c>
      <c r="J18" s="33">
        <f t="shared" si="5"/>
        <v>90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84">
        <f t="shared" si="5"/>
        <v>0</v>
      </c>
      <c r="O18" s="33">
        <f t="shared" si="5"/>
        <v>0</v>
      </c>
      <c r="P18" s="33">
        <f t="shared" si="5"/>
        <v>270</v>
      </c>
      <c r="Q18" s="33">
        <f>Q19+Q20</f>
        <v>360</v>
      </c>
      <c r="R18" s="33">
        <f t="shared" si="5"/>
        <v>0</v>
      </c>
      <c r="S18" s="33">
        <f t="shared" si="5"/>
        <v>0</v>
      </c>
      <c r="T18" s="33">
        <f t="shared" si="5"/>
        <v>270</v>
      </c>
      <c r="U18" s="33">
        <f t="shared" si="5"/>
        <v>270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>Z19+Z20</f>
        <v>270</v>
      </c>
      <c r="AA18" s="33">
        <f t="shared" si="5"/>
        <v>270</v>
      </c>
      <c r="AB18" s="33">
        <f>AB19+AB20</f>
        <v>0</v>
      </c>
      <c r="AC18" s="33">
        <f t="shared" si="5"/>
        <v>0</v>
      </c>
      <c r="AD18" s="33">
        <f t="shared" si="5"/>
        <v>180</v>
      </c>
      <c r="AE18" s="33">
        <f t="shared" si="5"/>
        <v>180</v>
      </c>
      <c r="AF18" s="75" t="s">
        <v>51</v>
      </c>
      <c r="AG18" s="18"/>
      <c r="AH18" s="18"/>
      <c r="AI18" s="18"/>
    </row>
    <row r="19" spans="1:35" ht="24.95" customHeight="1" x14ac:dyDescent="0.25">
      <c r="A19" s="19" t="s">
        <v>27</v>
      </c>
      <c r="B19" s="23">
        <f>H19+J19+L19+N19+P19+R19+T19+V19+X19+Z19+AB19+AD19</f>
        <v>0</v>
      </c>
      <c r="C19" s="20">
        <f>J19</f>
        <v>0</v>
      </c>
      <c r="D19" s="20">
        <f>E19</f>
        <v>0</v>
      </c>
      <c r="E19" s="20">
        <f>SUM(I19,K19,M19,O19,Q19,S19,U19,W19,Y19,AA19,AC19,AE19)</f>
        <v>0</v>
      </c>
      <c r="F19" s="23">
        <f t="shared" si="3"/>
        <v>0</v>
      </c>
      <c r="G19" s="23">
        <f>IFERROR(E19/C19*100,0)</f>
        <v>0</v>
      </c>
      <c r="H19" s="23">
        <v>0</v>
      </c>
      <c r="I19" s="23">
        <v>0</v>
      </c>
      <c r="J19" s="23">
        <v>0</v>
      </c>
      <c r="K19" s="26">
        <v>0</v>
      </c>
      <c r="L19" s="23">
        <v>0</v>
      </c>
      <c r="M19" s="23">
        <f>L19</f>
        <v>0</v>
      </c>
      <c r="N19" s="8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f>T19</f>
        <v>0</v>
      </c>
      <c r="V19" s="23">
        <v>0</v>
      </c>
      <c r="W19" s="26">
        <v>0</v>
      </c>
      <c r="X19" s="23">
        <v>0</v>
      </c>
      <c r="Y19" s="23">
        <f>X19</f>
        <v>0</v>
      </c>
      <c r="Z19" s="23">
        <v>0</v>
      </c>
      <c r="AA19" s="23">
        <f>Z19</f>
        <v>0</v>
      </c>
      <c r="AB19" s="23">
        <v>0</v>
      </c>
      <c r="AC19" s="26">
        <v>0</v>
      </c>
      <c r="AD19" s="26">
        <v>0</v>
      </c>
      <c r="AE19" s="26">
        <v>0</v>
      </c>
      <c r="AF19" s="26"/>
      <c r="AG19" s="18"/>
      <c r="AH19" s="18"/>
      <c r="AI19" s="18"/>
    </row>
    <row r="20" spans="1:35" ht="24.95" customHeight="1" x14ac:dyDescent="0.25">
      <c r="A20" s="19" t="s">
        <v>28</v>
      </c>
      <c r="B20" s="23">
        <f>H20+J20+L20+N20+P20+R20+T20+V20+X20+Z20+AB20+AD20</f>
        <v>1080</v>
      </c>
      <c r="C20" s="20">
        <f>J20+L20+N20+P20+R20+T20+V20+X20+Z20+AB20+AD20</f>
        <v>1080</v>
      </c>
      <c r="D20" s="20">
        <f>E20</f>
        <v>1080</v>
      </c>
      <c r="E20" s="20">
        <f>SUM(I20,K20,M20,O20,Q20,S20,U20,W20,Y20,AA20,AC20,AE20)</f>
        <v>1080</v>
      </c>
      <c r="F20" s="23">
        <f t="shared" si="3"/>
        <v>100</v>
      </c>
      <c r="G20" s="23">
        <f>IFERROR(E20/C20*100,0)</f>
        <v>100</v>
      </c>
      <c r="H20" s="23">
        <f>H19</f>
        <v>0</v>
      </c>
      <c r="I20" s="23">
        <v>0</v>
      </c>
      <c r="J20" s="23">
        <v>90</v>
      </c>
      <c r="K20" s="26">
        <v>0</v>
      </c>
      <c r="L20" s="23">
        <v>0</v>
      </c>
      <c r="M20" s="23">
        <v>0</v>
      </c>
      <c r="N20" s="83">
        <v>0</v>
      </c>
      <c r="O20" s="23">
        <v>0</v>
      </c>
      <c r="P20" s="23">
        <v>270</v>
      </c>
      <c r="Q20" s="23">
        <v>360</v>
      </c>
      <c r="R20" s="23">
        <v>0</v>
      </c>
      <c r="S20" s="23">
        <v>0</v>
      </c>
      <c r="T20" s="23">
        <v>270</v>
      </c>
      <c r="U20" s="20">
        <v>270</v>
      </c>
      <c r="V20" s="23">
        <v>0</v>
      </c>
      <c r="W20" s="26">
        <v>0</v>
      </c>
      <c r="X20" s="23">
        <v>0</v>
      </c>
      <c r="Y20" s="23">
        <f>X20</f>
        <v>0</v>
      </c>
      <c r="Z20" s="23">
        <v>270</v>
      </c>
      <c r="AA20" s="23">
        <v>270</v>
      </c>
      <c r="AB20" s="23">
        <v>0</v>
      </c>
      <c r="AC20" s="26">
        <v>0</v>
      </c>
      <c r="AD20" s="48">
        <v>180</v>
      </c>
      <c r="AE20" s="26">
        <v>180</v>
      </c>
      <c r="AF20" s="26"/>
      <c r="AG20" s="18"/>
      <c r="AH20" s="18"/>
      <c r="AI20" s="18"/>
    </row>
    <row r="21" spans="1:35" ht="26.25" customHeight="1" x14ac:dyDescent="0.25">
      <c r="A21" s="117" t="s">
        <v>32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9"/>
      <c r="AF21" s="26"/>
      <c r="AG21" s="18"/>
      <c r="AH21" s="18"/>
      <c r="AI21" s="18"/>
    </row>
    <row r="22" spans="1:35" ht="24.95" customHeight="1" x14ac:dyDescent="0.25">
      <c r="A22" s="27" t="s">
        <v>30</v>
      </c>
      <c r="B22" s="23">
        <v>0</v>
      </c>
      <c r="C22" s="23">
        <v>0</v>
      </c>
      <c r="D22" s="23">
        <v>0</v>
      </c>
      <c r="E22" s="23">
        <f>E23+E24</f>
        <v>0</v>
      </c>
      <c r="F22" s="23">
        <f t="shared" si="3"/>
        <v>0</v>
      </c>
      <c r="G22" s="23">
        <f>IFERROR(E22/C22*100,0)</f>
        <v>0</v>
      </c>
      <c r="H22" s="23">
        <f>H23+H24</f>
        <v>0</v>
      </c>
      <c r="I22" s="23">
        <f t="shared" ref="I22:AE22" si="6">I23+I24</f>
        <v>0</v>
      </c>
      <c r="J22" s="23">
        <f t="shared" si="6"/>
        <v>0</v>
      </c>
      <c r="K22" s="23">
        <f t="shared" si="6"/>
        <v>0</v>
      </c>
      <c r="L22" s="23">
        <f t="shared" si="6"/>
        <v>0</v>
      </c>
      <c r="M22" s="23">
        <f t="shared" si="6"/>
        <v>0</v>
      </c>
      <c r="N22" s="83">
        <f t="shared" si="6"/>
        <v>0</v>
      </c>
      <c r="O22" s="23">
        <f t="shared" si="6"/>
        <v>0</v>
      </c>
      <c r="P22" s="23">
        <f t="shared" si="6"/>
        <v>0</v>
      </c>
      <c r="Q22" s="23">
        <f>Q23+Q24</f>
        <v>0</v>
      </c>
      <c r="R22" s="23">
        <f t="shared" si="6"/>
        <v>0</v>
      </c>
      <c r="S22" s="23">
        <f t="shared" si="6"/>
        <v>0</v>
      </c>
      <c r="T22" s="23">
        <f t="shared" si="6"/>
        <v>0</v>
      </c>
      <c r="U22" s="23">
        <f t="shared" si="6"/>
        <v>0</v>
      </c>
      <c r="V22" s="23">
        <f t="shared" si="6"/>
        <v>0</v>
      </c>
      <c r="W22" s="23">
        <f t="shared" si="6"/>
        <v>0</v>
      </c>
      <c r="X22" s="23">
        <f t="shared" si="6"/>
        <v>0</v>
      </c>
      <c r="Y22" s="23">
        <f t="shared" si="6"/>
        <v>0</v>
      </c>
      <c r="Z22" s="23">
        <f t="shared" si="6"/>
        <v>0</v>
      </c>
      <c r="AA22" s="23">
        <f t="shared" si="6"/>
        <v>0</v>
      </c>
      <c r="AB22" s="23">
        <f t="shared" si="6"/>
        <v>0</v>
      </c>
      <c r="AC22" s="23">
        <f t="shared" si="6"/>
        <v>0</v>
      </c>
      <c r="AD22" s="23">
        <f t="shared" si="6"/>
        <v>0</v>
      </c>
      <c r="AE22" s="23">
        <f t="shared" si="6"/>
        <v>0</v>
      </c>
      <c r="AF22" s="28"/>
      <c r="AG22" s="18"/>
      <c r="AH22" s="18"/>
      <c r="AI22" s="18"/>
    </row>
    <row r="23" spans="1:35" ht="24.95" customHeight="1" x14ac:dyDescent="0.25">
      <c r="A23" s="25" t="s">
        <v>27</v>
      </c>
      <c r="B23" s="23">
        <f>H23+J23+L23+N23+P23+R23+T23+V23+X23+Z23+AB23+AD23</f>
        <v>0</v>
      </c>
      <c r="C23" s="20">
        <f>H23</f>
        <v>0</v>
      </c>
      <c r="D23" s="20">
        <f>E23</f>
        <v>0</v>
      </c>
      <c r="E23" s="20">
        <f>SUM(I23,K23,M23,O23,Q23,S23,U23,W23,Y23,AA23,AC23,AE23)</f>
        <v>0</v>
      </c>
      <c r="F23" s="23">
        <v>0</v>
      </c>
      <c r="G23" s="23">
        <f>IFERROR(E23/C23*100,0)</f>
        <v>0</v>
      </c>
      <c r="H23" s="23">
        <f>IFERROR(F23/D23*100,0)</f>
        <v>0</v>
      </c>
      <c r="I23" s="20">
        <f>I9+I16+I20</f>
        <v>0</v>
      </c>
      <c r="J23" s="20">
        <v>0</v>
      </c>
      <c r="K23" s="20">
        <f>K9+K16+K20</f>
        <v>0</v>
      </c>
      <c r="L23" s="20">
        <f>L9+L16+L20</f>
        <v>0</v>
      </c>
      <c r="M23" s="20">
        <v>0</v>
      </c>
      <c r="N23" s="83">
        <v>0</v>
      </c>
      <c r="O23" s="20">
        <v>0</v>
      </c>
      <c r="P23" s="20">
        <v>0</v>
      </c>
      <c r="Q23" s="20">
        <v>0</v>
      </c>
      <c r="R23" s="20">
        <v>0</v>
      </c>
      <c r="S23" s="20">
        <f>S9+S16+S20</f>
        <v>0</v>
      </c>
      <c r="T23" s="20">
        <v>0</v>
      </c>
      <c r="U23" s="20">
        <v>0</v>
      </c>
      <c r="V23" s="20">
        <v>0</v>
      </c>
      <c r="W23" s="20">
        <f>W9+W16+W20</f>
        <v>0</v>
      </c>
      <c r="X23" s="20">
        <f>X9+X16+X20</f>
        <v>0</v>
      </c>
      <c r="Y23" s="20">
        <f>Y9+Y16+Y20</f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8"/>
      <c r="AG23" s="18"/>
      <c r="AH23" s="18"/>
      <c r="AI23" s="18"/>
    </row>
    <row r="24" spans="1:35" ht="24.95" customHeight="1" x14ac:dyDescent="0.25">
      <c r="A24" s="19" t="s">
        <v>28</v>
      </c>
      <c r="B24" s="23">
        <f>H24+J24+L24+N24+P24+R24+T24+V24+X24+Z24+AB24+AD24</f>
        <v>0</v>
      </c>
      <c r="C24" s="20">
        <f>J24</f>
        <v>0</v>
      </c>
      <c r="D24" s="20">
        <f>E24</f>
        <v>0</v>
      </c>
      <c r="E24" s="20">
        <f>SUM(I24,K24,M24,O24,Q24,S24,U24,W24,Y24,AA24,AC24,AE24)</f>
        <v>0</v>
      </c>
      <c r="F24" s="20">
        <f>SUM(J24,L24,N24,P24,R24,T24,V24,X24,Z24,AB24,AD24,AF24)</f>
        <v>0</v>
      </c>
      <c r="G24" s="23">
        <v>0</v>
      </c>
      <c r="H24" s="23">
        <f>H23</f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83">
        <v>0</v>
      </c>
      <c r="O24" s="23">
        <v>0</v>
      </c>
      <c r="P24" s="23">
        <v>0</v>
      </c>
      <c r="Q24" s="23">
        <v>0</v>
      </c>
      <c r="R24" s="26">
        <v>0</v>
      </c>
      <c r="S24" s="26">
        <v>0</v>
      </c>
      <c r="T24" s="29">
        <v>0</v>
      </c>
      <c r="U24" s="29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3">
        <v>0</v>
      </c>
      <c r="AD24" s="26">
        <v>0</v>
      </c>
      <c r="AE24" s="26">
        <v>0</v>
      </c>
      <c r="AF24" s="28"/>
      <c r="AG24" s="18"/>
      <c r="AH24" s="18"/>
      <c r="AI24" s="18"/>
    </row>
    <row r="25" spans="1:35" ht="21.75" customHeight="1" x14ac:dyDescent="0.25">
      <c r="A25" s="115" t="s">
        <v>33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30"/>
      <c r="AF25" s="28"/>
      <c r="AG25" s="18"/>
      <c r="AH25" s="18"/>
      <c r="AI25" s="18"/>
    </row>
    <row r="26" spans="1:35" ht="24.95" customHeight="1" x14ac:dyDescent="0.25">
      <c r="A26" s="19" t="s">
        <v>26</v>
      </c>
      <c r="B26" s="20">
        <f>B27+B28</f>
        <v>0</v>
      </c>
      <c r="C26" s="20">
        <f>C27+C28</f>
        <v>0</v>
      </c>
      <c r="D26" s="20">
        <f>D27+D28</f>
        <v>0</v>
      </c>
      <c r="E26" s="20">
        <f>E27+E28</f>
        <v>0</v>
      </c>
      <c r="F26" s="20">
        <f>IFERROR(E26/B26*100,0)</f>
        <v>0</v>
      </c>
      <c r="G26" s="20">
        <f>IFERROR(E26/C26*100,0)</f>
        <v>0</v>
      </c>
      <c r="H26" s="20">
        <f>H27+H28</f>
        <v>0</v>
      </c>
      <c r="I26" s="20">
        <f t="shared" ref="I26:AE26" si="7">I27+I28</f>
        <v>0</v>
      </c>
      <c r="J26" s="20">
        <f>J27+J28</f>
        <v>0</v>
      </c>
      <c r="K26" s="20">
        <f t="shared" si="7"/>
        <v>0</v>
      </c>
      <c r="L26" s="20">
        <f t="shared" si="7"/>
        <v>0</v>
      </c>
      <c r="M26" s="20">
        <f t="shared" si="7"/>
        <v>0</v>
      </c>
      <c r="N26" s="83">
        <f t="shared" si="7"/>
        <v>0</v>
      </c>
      <c r="O26" s="20">
        <f t="shared" si="7"/>
        <v>0</v>
      </c>
      <c r="P26" s="20">
        <f t="shared" si="7"/>
        <v>0</v>
      </c>
      <c r="Q26" s="20">
        <f>Q27+Q28</f>
        <v>0</v>
      </c>
      <c r="R26" s="20">
        <f t="shared" si="7"/>
        <v>0</v>
      </c>
      <c r="S26" s="20">
        <f t="shared" si="7"/>
        <v>0</v>
      </c>
      <c r="T26" s="20">
        <f t="shared" si="7"/>
        <v>0</v>
      </c>
      <c r="U26" s="20">
        <f t="shared" si="7"/>
        <v>0</v>
      </c>
      <c r="V26" s="20">
        <f t="shared" si="7"/>
        <v>0</v>
      </c>
      <c r="W26" s="20">
        <f t="shared" si="7"/>
        <v>0</v>
      </c>
      <c r="X26" s="20">
        <f t="shared" si="7"/>
        <v>0</v>
      </c>
      <c r="Y26" s="20">
        <f t="shared" si="7"/>
        <v>0</v>
      </c>
      <c r="Z26" s="20">
        <f t="shared" si="7"/>
        <v>0</v>
      </c>
      <c r="AA26" s="20">
        <f t="shared" si="7"/>
        <v>0</v>
      </c>
      <c r="AB26" s="20">
        <f t="shared" si="7"/>
        <v>0</v>
      </c>
      <c r="AC26" s="20">
        <f t="shared" si="7"/>
        <v>0</v>
      </c>
      <c r="AD26" s="20">
        <f t="shared" si="7"/>
        <v>0</v>
      </c>
      <c r="AE26" s="20">
        <f t="shared" si="7"/>
        <v>0</v>
      </c>
      <c r="AF26" s="21"/>
      <c r="AG26" s="18"/>
      <c r="AH26" s="18"/>
      <c r="AI26" s="18"/>
    </row>
    <row r="27" spans="1:35" ht="24.95" customHeight="1" x14ac:dyDescent="0.25">
      <c r="A27" s="19" t="s">
        <v>27</v>
      </c>
      <c r="B27" s="20">
        <f>B31</f>
        <v>0</v>
      </c>
      <c r="C27" s="20">
        <f t="shared" ref="C27" si="8">C31</f>
        <v>0</v>
      </c>
      <c r="D27" s="20">
        <f>D31</f>
        <v>0</v>
      </c>
      <c r="E27" s="20">
        <f>E31</f>
        <v>0</v>
      </c>
      <c r="F27" s="20">
        <f>IFERROR(E27/B27*100,0)</f>
        <v>0</v>
      </c>
      <c r="G27" s="20">
        <f>IFERROR(E27/C27*100,0)</f>
        <v>0</v>
      </c>
      <c r="H27" s="20">
        <f>H31</f>
        <v>0</v>
      </c>
      <c r="I27" s="20">
        <f t="shared" ref="I27:AE28" si="9">I31</f>
        <v>0</v>
      </c>
      <c r="J27" s="20">
        <f t="shared" si="9"/>
        <v>0</v>
      </c>
      <c r="K27" s="20">
        <f t="shared" si="9"/>
        <v>0</v>
      </c>
      <c r="L27" s="20">
        <f t="shared" si="9"/>
        <v>0</v>
      </c>
      <c r="M27" s="20">
        <f t="shared" si="9"/>
        <v>0</v>
      </c>
      <c r="N27" s="83">
        <f t="shared" si="9"/>
        <v>0</v>
      </c>
      <c r="O27" s="20">
        <f t="shared" si="9"/>
        <v>0</v>
      </c>
      <c r="P27" s="20">
        <f t="shared" si="9"/>
        <v>0</v>
      </c>
      <c r="Q27" s="20">
        <f>Q31</f>
        <v>0</v>
      </c>
      <c r="R27" s="20">
        <f t="shared" si="9"/>
        <v>0</v>
      </c>
      <c r="S27" s="20">
        <f t="shared" si="9"/>
        <v>0</v>
      </c>
      <c r="T27" s="20">
        <f t="shared" si="9"/>
        <v>0</v>
      </c>
      <c r="U27" s="20">
        <f t="shared" si="9"/>
        <v>0</v>
      </c>
      <c r="V27" s="20">
        <f t="shared" si="9"/>
        <v>0</v>
      </c>
      <c r="W27" s="20">
        <f t="shared" si="9"/>
        <v>0</v>
      </c>
      <c r="X27" s="20">
        <f t="shared" si="9"/>
        <v>0</v>
      </c>
      <c r="Y27" s="20">
        <f t="shared" si="9"/>
        <v>0</v>
      </c>
      <c r="Z27" s="20">
        <f t="shared" si="9"/>
        <v>0</v>
      </c>
      <c r="AA27" s="20">
        <f t="shared" si="9"/>
        <v>0</v>
      </c>
      <c r="AB27" s="20">
        <f t="shared" si="9"/>
        <v>0</v>
      </c>
      <c r="AC27" s="20">
        <f t="shared" si="9"/>
        <v>0</v>
      </c>
      <c r="AD27" s="20">
        <f t="shared" si="9"/>
        <v>0</v>
      </c>
      <c r="AE27" s="20">
        <f t="shared" si="9"/>
        <v>0</v>
      </c>
      <c r="AF27" s="21"/>
      <c r="AG27" s="18"/>
      <c r="AH27" s="18"/>
      <c r="AI27" s="18"/>
    </row>
    <row r="28" spans="1:35" ht="24.95" customHeight="1" x14ac:dyDescent="0.25">
      <c r="A28" s="19" t="s">
        <v>28</v>
      </c>
      <c r="B28" s="20">
        <f>B32</f>
        <v>0</v>
      </c>
      <c r="C28" s="20">
        <f>C32</f>
        <v>0</v>
      </c>
      <c r="D28" s="20">
        <f>D32</f>
        <v>0</v>
      </c>
      <c r="E28" s="20">
        <f>E32</f>
        <v>0</v>
      </c>
      <c r="F28" s="20">
        <f>IFERROR(E28/B28*100,0)</f>
        <v>0</v>
      </c>
      <c r="G28" s="20">
        <f>IFERROR(E28/C28*100,0)</f>
        <v>0</v>
      </c>
      <c r="H28" s="20">
        <f>H32</f>
        <v>0</v>
      </c>
      <c r="I28" s="20">
        <f t="shared" si="9"/>
        <v>0</v>
      </c>
      <c r="J28" s="20">
        <f t="shared" si="9"/>
        <v>0</v>
      </c>
      <c r="K28" s="20">
        <f t="shared" si="9"/>
        <v>0</v>
      </c>
      <c r="L28" s="20">
        <f t="shared" si="9"/>
        <v>0</v>
      </c>
      <c r="M28" s="20">
        <f t="shared" si="9"/>
        <v>0</v>
      </c>
      <c r="N28" s="83">
        <f>N32</f>
        <v>0</v>
      </c>
      <c r="O28" s="20">
        <f t="shared" si="9"/>
        <v>0</v>
      </c>
      <c r="P28" s="20">
        <f t="shared" si="9"/>
        <v>0</v>
      </c>
      <c r="Q28" s="20">
        <f>Q32</f>
        <v>0</v>
      </c>
      <c r="R28" s="20">
        <f t="shared" si="9"/>
        <v>0</v>
      </c>
      <c r="S28" s="20">
        <f t="shared" si="9"/>
        <v>0</v>
      </c>
      <c r="T28" s="20">
        <f t="shared" si="9"/>
        <v>0</v>
      </c>
      <c r="U28" s="20">
        <f t="shared" si="9"/>
        <v>0</v>
      </c>
      <c r="V28" s="20">
        <f t="shared" si="9"/>
        <v>0</v>
      </c>
      <c r="W28" s="20">
        <f t="shared" si="9"/>
        <v>0</v>
      </c>
      <c r="X28" s="20">
        <f t="shared" si="9"/>
        <v>0</v>
      </c>
      <c r="Y28" s="20">
        <f t="shared" si="9"/>
        <v>0</v>
      </c>
      <c r="Z28" s="20">
        <f t="shared" si="9"/>
        <v>0</v>
      </c>
      <c r="AA28" s="20">
        <f t="shared" si="9"/>
        <v>0</v>
      </c>
      <c r="AB28" s="20">
        <f t="shared" si="9"/>
        <v>0</v>
      </c>
      <c r="AC28" s="20">
        <f t="shared" si="9"/>
        <v>0</v>
      </c>
      <c r="AD28" s="20">
        <f t="shared" si="9"/>
        <v>0</v>
      </c>
      <c r="AE28" s="20">
        <f t="shared" si="9"/>
        <v>0</v>
      </c>
      <c r="AF28" s="21"/>
      <c r="AG28" s="18"/>
      <c r="AH28" s="18"/>
      <c r="AI28" s="18"/>
    </row>
    <row r="29" spans="1:35" ht="21.75" customHeight="1" x14ac:dyDescent="0.25">
      <c r="A29" s="116" t="s">
        <v>34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28"/>
      <c r="AG29" s="18"/>
      <c r="AH29" s="18"/>
      <c r="AI29" s="18"/>
    </row>
    <row r="30" spans="1:35" ht="24.95" customHeight="1" x14ac:dyDescent="0.25">
      <c r="A30" s="22" t="s">
        <v>30</v>
      </c>
      <c r="B30" s="31">
        <f>B31+B32</f>
        <v>0</v>
      </c>
      <c r="C30" s="32">
        <v>0</v>
      </c>
      <c r="D30" s="32">
        <v>0</v>
      </c>
      <c r="E30" s="32">
        <v>0</v>
      </c>
      <c r="F30" s="32">
        <f>IFERROR(E30/B30*100,0)</f>
        <v>0</v>
      </c>
      <c r="G30" s="32">
        <f>IFERROR(E30/C30*100,0)</f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84">
        <v>0</v>
      </c>
      <c r="O30" s="32">
        <v>0</v>
      </c>
      <c r="P30" s="32">
        <v>0</v>
      </c>
      <c r="Q30" s="24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24">
        <v>0</v>
      </c>
      <c r="AF30" s="28"/>
      <c r="AG30" s="18"/>
      <c r="AH30" s="18"/>
      <c r="AI30" s="18"/>
    </row>
    <row r="31" spans="1:35" ht="24.95" customHeight="1" x14ac:dyDescent="0.25">
      <c r="A31" s="25" t="s">
        <v>27</v>
      </c>
      <c r="B31" s="23">
        <f>H31+J31+L31+N31+P31+R31+T31+V31+X31+Z31+AB31+AD31</f>
        <v>0</v>
      </c>
      <c r="C31" s="20">
        <f>H31</f>
        <v>0</v>
      </c>
      <c r="D31" s="20">
        <f>E31</f>
        <v>0</v>
      </c>
      <c r="E31" s="20">
        <f>SUM(I31,K31,M31,O31,Q31,S31,U31,W31,Y31,AA31,AC31,AE31)</f>
        <v>0</v>
      </c>
      <c r="F31" s="23">
        <f>IFERROR(E31/B31*100,0)</f>
        <v>0</v>
      </c>
      <c r="G31" s="23">
        <f>IFERROR(E31/C31*100,0)</f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83">
        <v>0</v>
      </c>
      <c r="O31" s="23">
        <v>0</v>
      </c>
      <c r="P31" s="23">
        <v>0</v>
      </c>
      <c r="Q31" s="26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6">
        <v>0</v>
      </c>
      <c r="AF31" s="28"/>
      <c r="AG31" s="18"/>
      <c r="AH31" s="18"/>
      <c r="AI31" s="18"/>
    </row>
    <row r="32" spans="1:35" ht="24.95" customHeight="1" x14ac:dyDescent="0.25">
      <c r="A32" s="25" t="s">
        <v>28</v>
      </c>
      <c r="B32" s="23">
        <f>H32+J32+L32+N32+P32+R32+T32+V32+X32+Z32+AB32+AD32</f>
        <v>0</v>
      </c>
      <c r="C32" s="20">
        <f>H32</f>
        <v>0</v>
      </c>
      <c r="D32" s="20">
        <f>E32</f>
        <v>0</v>
      </c>
      <c r="E32" s="20">
        <f>SUM(I32,K32,M32,O32,Q32,S32,U32,W32,Y32,AA32,AC32,AE32)</f>
        <v>0</v>
      </c>
      <c r="F32" s="23">
        <f>IFERROR(E32/B32*100,0)</f>
        <v>0</v>
      </c>
      <c r="G32" s="23">
        <f>IFERROR(E32/C32*100,0)</f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83">
        <v>0</v>
      </c>
      <c r="O32" s="23">
        <v>0</v>
      </c>
      <c r="P32" s="23">
        <v>0</v>
      </c>
      <c r="Q32" s="26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6">
        <v>0</v>
      </c>
      <c r="AF32" s="28"/>
      <c r="AG32" s="18"/>
      <c r="AH32" s="18"/>
      <c r="AI32" s="18"/>
    </row>
    <row r="33" spans="1:35" ht="19.5" customHeight="1" x14ac:dyDescent="0.25">
      <c r="A33" s="115" t="s">
        <v>35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28"/>
      <c r="AG33" s="18"/>
      <c r="AH33" s="18"/>
      <c r="AI33" s="18"/>
    </row>
    <row r="34" spans="1:35" ht="24.95" customHeight="1" x14ac:dyDescent="0.25">
      <c r="A34" s="19" t="s">
        <v>26</v>
      </c>
      <c r="B34" s="33">
        <f>B35+B36</f>
        <v>0</v>
      </c>
      <c r="C34" s="33">
        <f>C35+C36</f>
        <v>0</v>
      </c>
      <c r="D34" s="33">
        <f>D35+D36</f>
        <v>0</v>
      </c>
      <c r="E34" s="33">
        <f>E35+E36</f>
        <v>0</v>
      </c>
      <c r="F34" s="33">
        <f>IFERROR(E34/B34*100,0)</f>
        <v>0</v>
      </c>
      <c r="G34" s="33">
        <f>IFERROR(E34/C34*100,0)</f>
        <v>0</v>
      </c>
      <c r="H34" s="33">
        <f t="shared" ref="H34:AE34" si="10">H35+H36</f>
        <v>0</v>
      </c>
      <c r="I34" s="33">
        <f t="shared" si="10"/>
        <v>0</v>
      </c>
      <c r="J34" s="33">
        <f t="shared" si="10"/>
        <v>0</v>
      </c>
      <c r="K34" s="33">
        <f t="shared" si="10"/>
        <v>0</v>
      </c>
      <c r="L34" s="33">
        <f t="shared" si="10"/>
        <v>0</v>
      </c>
      <c r="M34" s="33">
        <f t="shared" si="10"/>
        <v>0</v>
      </c>
      <c r="N34" s="84">
        <f t="shared" si="10"/>
        <v>0</v>
      </c>
      <c r="O34" s="33">
        <f t="shared" si="10"/>
        <v>0</v>
      </c>
      <c r="P34" s="33">
        <f t="shared" si="10"/>
        <v>0</v>
      </c>
      <c r="Q34" s="33">
        <f t="shared" si="10"/>
        <v>0</v>
      </c>
      <c r="R34" s="33">
        <f t="shared" si="10"/>
        <v>0</v>
      </c>
      <c r="S34" s="33">
        <f t="shared" si="10"/>
        <v>0</v>
      </c>
      <c r="T34" s="33">
        <f t="shared" si="10"/>
        <v>0</v>
      </c>
      <c r="U34" s="33">
        <f t="shared" si="10"/>
        <v>0</v>
      </c>
      <c r="V34" s="33">
        <f t="shared" si="10"/>
        <v>0</v>
      </c>
      <c r="W34" s="33">
        <f t="shared" si="10"/>
        <v>0</v>
      </c>
      <c r="X34" s="33">
        <f t="shared" si="10"/>
        <v>0</v>
      </c>
      <c r="Y34" s="33">
        <f t="shared" si="10"/>
        <v>0</v>
      </c>
      <c r="Z34" s="33">
        <f t="shared" si="10"/>
        <v>0</v>
      </c>
      <c r="AA34" s="33">
        <f t="shared" si="10"/>
        <v>0</v>
      </c>
      <c r="AB34" s="33">
        <f t="shared" si="10"/>
        <v>0</v>
      </c>
      <c r="AC34" s="33">
        <f t="shared" si="10"/>
        <v>0</v>
      </c>
      <c r="AD34" s="33">
        <f t="shared" si="10"/>
        <v>0</v>
      </c>
      <c r="AE34" s="33">
        <f t="shared" si="10"/>
        <v>0</v>
      </c>
      <c r="AF34" s="26"/>
      <c r="AG34" s="34"/>
      <c r="AH34" s="34"/>
      <c r="AI34" s="34"/>
    </row>
    <row r="35" spans="1:35" ht="24.95" customHeight="1" x14ac:dyDescent="0.25">
      <c r="A35" s="19" t="s">
        <v>27</v>
      </c>
      <c r="B35" s="20">
        <f>B39</f>
        <v>0</v>
      </c>
      <c r="C35" s="20">
        <f t="shared" ref="C35:C36" si="11">C39</f>
        <v>0</v>
      </c>
      <c r="D35" s="20">
        <f>D39</f>
        <v>0</v>
      </c>
      <c r="E35" s="20">
        <f>E39</f>
        <v>0</v>
      </c>
      <c r="F35" s="20">
        <f>IFERROR(E35/B35*100,0)</f>
        <v>0</v>
      </c>
      <c r="G35" s="20">
        <f>IFERROR(E35/C35*100,0)</f>
        <v>0</v>
      </c>
      <c r="H35" s="20">
        <f>H39</f>
        <v>0</v>
      </c>
      <c r="I35" s="20">
        <f t="shared" ref="I35:AE36" si="12">I39</f>
        <v>0</v>
      </c>
      <c r="J35" s="20">
        <f t="shared" si="12"/>
        <v>0</v>
      </c>
      <c r="K35" s="20">
        <f t="shared" si="12"/>
        <v>0</v>
      </c>
      <c r="L35" s="20">
        <f t="shared" si="12"/>
        <v>0</v>
      </c>
      <c r="M35" s="20">
        <f t="shared" si="12"/>
        <v>0</v>
      </c>
      <c r="N35" s="83">
        <f t="shared" si="12"/>
        <v>0</v>
      </c>
      <c r="O35" s="20">
        <f t="shared" si="12"/>
        <v>0</v>
      </c>
      <c r="P35" s="20">
        <f t="shared" si="12"/>
        <v>0</v>
      </c>
      <c r="Q35" s="20">
        <f t="shared" si="12"/>
        <v>0</v>
      </c>
      <c r="R35" s="20">
        <f t="shared" si="12"/>
        <v>0</v>
      </c>
      <c r="S35" s="20">
        <f t="shared" si="12"/>
        <v>0</v>
      </c>
      <c r="T35" s="20">
        <f t="shared" si="12"/>
        <v>0</v>
      </c>
      <c r="U35" s="20">
        <f t="shared" si="12"/>
        <v>0</v>
      </c>
      <c r="V35" s="20">
        <f t="shared" si="12"/>
        <v>0</v>
      </c>
      <c r="W35" s="20">
        <f t="shared" si="12"/>
        <v>0</v>
      </c>
      <c r="X35" s="20">
        <f t="shared" si="12"/>
        <v>0</v>
      </c>
      <c r="Y35" s="20">
        <f t="shared" si="12"/>
        <v>0</v>
      </c>
      <c r="Z35" s="20">
        <f t="shared" si="12"/>
        <v>0</v>
      </c>
      <c r="AA35" s="20">
        <f t="shared" si="12"/>
        <v>0</v>
      </c>
      <c r="AB35" s="20">
        <f t="shared" si="12"/>
        <v>0</v>
      </c>
      <c r="AC35" s="20">
        <f t="shared" si="12"/>
        <v>0</v>
      </c>
      <c r="AD35" s="20">
        <f t="shared" si="12"/>
        <v>0</v>
      </c>
      <c r="AE35" s="20">
        <f t="shared" si="12"/>
        <v>0</v>
      </c>
      <c r="AF35" s="26"/>
      <c r="AG35" s="35"/>
      <c r="AH35" s="35"/>
      <c r="AI35" s="36"/>
    </row>
    <row r="36" spans="1:35" ht="24.95" customHeight="1" x14ac:dyDescent="0.25">
      <c r="A36" s="19" t="s">
        <v>28</v>
      </c>
      <c r="B36" s="20">
        <f>B40</f>
        <v>0</v>
      </c>
      <c r="C36" s="20">
        <f t="shared" si="11"/>
        <v>0</v>
      </c>
      <c r="D36" s="20">
        <f>D40</f>
        <v>0</v>
      </c>
      <c r="E36" s="20">
        <f>E40</f>
        <v>0</v>
      </c>
      <c r="F36" s="20">
        <f>IFERROR(E36/B36*100,0)</f>
        <v>0</v>
      </c>
      <c r="G36" s="20">
        <f>IFERROR(E36/C36*100,0)</f>
        <v>0</v>
      </c>
      <c r="H36" s="20">
        <f>H40</f>
        <v>0</v>
      </c>
      <c r="I36" s="20">
        <f t="shared" si="12"/>
        <v>0</v>
      </c>
      <c r="J36" s="20">
        <f t="shared" si="12"/>
        <v>0</v>
      </c>
      <c r="K36" s="20">
        <f t="shared" si="12"/>
        <v>0</v>
      </c>
      <c r="L36" s="20">
        <f t="shared" si="12"/>
        <v>0</v>
      </c>
      <c r="M36" s="20">
        <f t="shared" si="12"/>
        <v>0</v>
      </c>
      <c r="N36" s="83">
        <f>N40</f>
        <v>0</v>
      </c>
      <c r="O36" s="20">
        <f t="shared" si="12"/>
        <v>0</v>
      </c>
      <c r="P36" s="20">
        <f t="shared" si="12"/>
        <v>0</v>
      </c>
      <c r="Q36" s="20">
        <f t="shared" si="12"/>
        <v>0</v>
      </c>
      <c r="R36" s="20">
        <f t="shared" si="12"/>
        <v>0</v>
      </c>
      <c r="S36" s="20">
        <f t="shared" si="12"/>
        <v>0</v>
      </c>
      <c r="T36" s="20">
        <f t="shared" si="12"/>
        <v>0</v>
      </c>
      <c r="U36" s="20">
        <f t="shared" si="12"/>
        <v>0</v>
      </c>
      <c r="V36" s="20">
        <f t="shared" si="12"/>
        <v>0</v>
      </c>
      <c r="W36" s="20">
        <f t="shared" si="12"/>
        <v>0</v>
      </c>
      <c r="X36" s="20">
        <f t="shared" si="12"/>
        <v>0</v>
      </c>
      <c r="Y36" s="20">
        <f t="shared" si="12"/>
        <v>0</v>
      </c>
      <c r="Z36" s="20">
        <f t="shared" si="12"/>
        <v>0</v>
      </c>
      <c r="AA36" s="20">
        <f t="shared" si="12"/>
        <v>0</v>
      </c>
      <c r="AB36" s="20">
        <f t="shared" si="12"/>
        <v>0</v>
      </c>
      <c r="AC36" s="20">
        <f t="shared" si="12"/>
        <v>0</v>
      </c>
      <c r="AD36" s="20">
        <f t="shared" si="12"/>
        <v>0</v>
      </c>
      <c r="AE36" s="20">
        <f t="shared" si="12"/>
        <v>0</v>
      </c>
      <c r="AF36" s="37"/>
      <c r="AG36" s="38"/>
      <c r="AH36" s="38"/>
      <c r="AI36" s="38"/>
    </row>
    <row r="37" spans="1:35" ht="21.75" customHeight="1" x14ac:dyDescent="0.25">
      <c r="A37" s="116" t="s">
        <v>36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28"/>
      <c r="AG37" s="18"/>
      <c r="AH37" s="18"/>
      <c r="AI37" s="18"/>
    </row>
    <row r="38" spans="1:35" ht="24.95" customHeight="1" x14ac:dyDescent="0.25">
      <c r="A38" s="39" t="s">
        <v>30</v>
      </c>
      <c r="B38" s="31">
        <f>B39+B40</f>
        <v>0</v>
      </c>
      <c r="C38" s="31">
        <f>C39+C40</f>
        <v>0</v>
      </c>
      <c r="D38" s="31">
        <f>D39+D40</f>
        <v>0</v>
      </c>
      <c r="E38" s="31">
        <f>E39+E40</f>
        <v>0</v>
      </c>
      <c r="F38" s="32">
        <f>IFERROR(E38/B38*100,0)</f>
        <v>0</v>
      </c>
      <c r="G38" s="32">
        <f>IFERROR(E38/C38*100,0)</f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96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41"/>
      <c r="AG38" s="18"/>
      <c r="AH38" s="18"/>
      <c r="AI38" s="18"/>
    </row>
    <row r="39" spans="1:35" ht="24.95" customHeight="1" x14ac:dyDescent="0.25">
      <c r="A39" s="19" t="s">
        <v>27</v>
      </c>
      <c r="B39" s="23">
        <f>H39+J39+L39+N39+P39+R39+T39+V39+X39+Z39+AB39+AD39</f>
        <v>0</v>
      </c>
      <c r="C39" s="20">
        <f>H39</f>
        <v>0</v>
      </c>
      <c r="D39" s="20">
        <f>E39</f>
        <v>0</v>
      </c>
      <c r="E39" s="20">
        <f>SUM(I39,K39,M39,O39,Q39,S39,U39,W39,Y39,AA39,AC39,AE39)</f>
        <v>0</v>
      </c>
      <c r="F39" s="23">
        <f>IFERROR(E39/B39*100,0)</f>
        <v>0</v>
      </c>
      <c r="G39" s="23">
        <f>IFERROR(E39/C39*100,0)</f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85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1"/>
      <c r="AG39" s="18"/>
      <c r="AH39" s="18"/>
      <c r="AI39" s="18"/>
    </row>
    <row r="40" spans="1:35" ht="24.95" customHeight="1" x14ac:dyDescent="0.25">
      <c r="A40" s="19" t="s">
        <v>28</v>
      </c>
      <c r="B40" s="23">
        <f>H40+J40+L40+N40+P40+R40+T40+V40+X40+Z40+AB40+AD40</f>
        <v>0</v>
      </c>
      <c r="C40" s="20">
        <f>H40</f>
        <v>0</v>
      </c>
      <c r="D40" s="20">
        <f>E40</f>
        <v>0</v>
      </c>
      <c r="E40" s="20">
        <f>SUM(I40,K40,M40,O40,Q40,S40,U40,W40,Y40,AA40,AC40,AE40)</f>
        <v>0</v>
      </c>
      <c r="F40" s="23">
        <f>IFERROR(E40/B40*100,0)</f>
        <v>0</v>
      </c>
      <c r="G40" s="23">
        <f>IFERROR(E40/C40*100,0)</f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85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/>
      <c r="AF40" s="42"/>
      <c r="AG40" s="34"/>
      <c r="AH40" s="34"/>
      <c r="AI40" s="34"/>
    </row>
    <row r="41" spans="1:35" ht="26.25" customHeight="1" x14ac:dyDescent="0.25">
      <c r="A41" s="121" t="s">
        <v>37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43"/>
      <c r="AG41" s="38"/>
      <c r="AH41" s="38"/>
      <c r="AI41" s="38"/>
    </row>
    <row r="42" spans="1:35" ht="24.95" customHeight="1" x14ac:dyDescent="0.25">
      <c r="A42" s="44" t="s">
        <v>26</v>
      </c>
      <c r="B42" s="20">
        <f>B43+B44</f>
        <v>25739.5</v>
      </c>
      <c r="C42" s="20">
        <f>C43+C44</f>
        <v>25739.5</v>
      </c>
      <c r="D42" s="20">
        <f>D43+D44</f>
        <v>22730.37</v>
      </c>
      <c r="E42" s="20">
        <f>E43+E44</f>
        <v>22730.37</v>
      </c>
      <c r="F42" s="20">
        <f>IFERROR(E42/B42*100,0)</f>
        <v>88.309291167272079</v>
      </c>
      <c r="G42" s="20">
        <f>IFERROR(E42/C42*100,0)</f>
        <v>88.309291167272079</v>
      </c>
      <c r="H42" s="20">
        <f>H43+H44</f>
        <v>164.49</v>
      </c>
      <c r="I42" s="20">
        <f t="shared" ref="I42:AE42" si="13">I43+I44</f>
        <v>164.49</v>
      </c>
      <c r="J42" s="20">
        <f t="shared" si="13"/>
        <v>197.11</v>
      </c>
      <c r="K42" s="20">
        <f t="shared" si="13"/>
        <v>195.48</v>
      </c>
      <c r="L42" s="20">
        <f t="shared" si="13"/>
        <v>257.33000000000004</v>
      </c>
      <c r="M42" s="20">
        <f t="shared" si="13"/>
        <v>258.95999999999998</v>
      </c>
      <c r="N42" s="83">
        <f t="shared" si="13"/>
        <v>283.61</v>
      </c>
      <c r="O42" s="20">
        <f t="shared" si="13"/>
        <v>283.61</v>
      </c>
      <c r="P42" s="83">
        <f t="shared" ref="P42" si="14">P43+P44</f>
        <v>354.43</v>
      </c>
      <c r="Q42" s="20">
        <f t="shared" si="13"/>
        <v>354.43</v>
      </c>
      <c r="R42" s="83">
        <f t="shared" ref="R42" si="15">R43+R44</f>
        <v>365.91</v>
      </c>
      <c r="S42" s="20">
        <f t="shared" si="13"/>
        <v>365.91</v>
      </c>
      <c r="T42" s="83">
        <f>T43+T44</f>
        <v>2540.5699999999997</v>
      </c>
      <c r="U42" s="20">
        <f>U43+U44</f>
        <v>2540.5699999999997</v>
      </c>
      <c r="V42" s="83">
        <f t="shared" ref="V42" si="16">V43+V44</f>
        <v>3212.02</v>
      </c>
      <c r="W42" s="20">
        <f t="shared" si="13"/>
        <v>3173.63</v>
      </c>
      <c r="X42" s="83">
        <f t="shared" ref="X42" si="17">X43+X44</f>
        <v>4567.1499999999996</v>
      </c>
      <c r="Y42" s="20">
        <f t="shared" si="13"/>
        <v>4605.54</v>
      </c>
      <c r="Z42" s="83">
        <f t="shared" ref="Z42" si="18">Z43+Z44</f>
        <v>430.21</v>
      </c>
      <c r="AA42" s="20">
        <f t="shared" si="13"/>
        <v>430.21</v>
      </c>
      <c r="AB42" s="83">
        <f t="shared" ref="AB42" si="19">AB43+AB44</f>
        <v>3067.2599999999998</v>
      </c>
      <c r="AC42" s="20">
        <f t="shared" si="13"/>
        <v>3067.2599999999998</v>
      </c>
      <c r="AD42" s="83">
        <f t="shared" ref="AD42" si="20">AD43+AD44</f>
        <v>10299.41</v>
      </c>
      <c r="AE42" s="20">
        <f t="shared" si="13"/>
        <v>7290.2800000000007</v>
      </c>
      <c r="AF42" s="21"/>
      <c r="AG42" s="18"/>
      <c r="AH42" s="18"/>
      <c r="AI42" s="18"/>
    </row>
    <row r="43" spans="1:35" ht="24.95" customHeight="1" x14ac:dyDescent="0.25">
      <c r="A43" s="45" t="s">
        <v>27</v>
      </c>
      <c r="B43" s="20">
        <f>B51+B47</f>
        <v>809.60000000000014</v>
      </c>
      <c r="C43" s="20">
        <f>C51+C47</f>
        <v>809.60000000000014</v>
      </c>
      <c r="D43" s="20">
        <f>D51+D47</f>
        <v>809.6</v>
      </c>
      <c r="E43" s="20">
        <f>E51+E47</f>
        <v>809.6</v>
      </c>
      <c r="F43" s="20">
        <f>IFERROR(E43/B43*100,0)</f>
        <v>99.999999999999986</v>
      </c>
      <c r="G43" s="20">
        <f>IFERROR(E43/C43*100,0)</f>
        <v>99.999999999999986</v>
      </c>
      <c r="H43" s="20">
        <f>H51+H47</f>
        <v>164.49</v>
      </c>
      <c r="I43" s="20">
        <f>I51+I47</f>
        <v>164.49</v>
      </c>
      <c r="J43" s="20">
        <f t="shared" ref="J43:AC43" si="21">J51+J47</f>
        <v>197.11</v>
      </c>
      <c r="K43" s="20">
        <f t="shared" si="21"/>
        <v>195.48</v>
      </c>
      <c r="L43" s="20">
        <f t="shared" si="21"/>
        <v>257.33000000000004</v>
      </c>
      <c r="M43" s="20">
        <f>M51+M47</f>
        <v>258.95999999999998</v>
      </c>
      <c r="N43" s="83">
        <f>N51+N47</f>
        <v>182.17000000000002</v>
      </c>
      <c r="O43" s="20">
        <f t="shared" si="21"/>
        <v>182.17</v>
      </c>
      <c r="P43" s="83">
        <f>P51+P47</f>
        <v>7.6</v>
      </c>
      <c r="Q43" s="20">
        <f t="shared" si="21"/>
        <v>7.6</v>
      </c>
      <c r="R43" s="83">
        <f>R51+R47</f>
        <v>0</v>
      </c>
      <c r="S43" s="20">
        <f t="shared" si="21"/>
        <v>0</v>
      </c>
      <c r="T43" s="83">
        <f t="shared" ref="T43:V43" si="22">T51+T47</f>
        <v>0</v>
      </c>
      <c r="U43" s="20">
        <f t="shared" si="22"/>
        <v>0</v>
      </c>
      <c r="V43" s="83">
        <f t="shared" si="22"/>
        <v>0</v>
      </c>
      <c r="W43" s="20">
        <f t="shared" si="21"/>
        <v>0</v>
      </c>
      <c r="X43" s="83">
        <f>X51+X47</f>
        <v>0</v>
      </c>
      <c r="Y43" s="20">
        <f t="shared" si="21"/>
        <v>0</v>
      </c>
      <c r="Z43" s="83">
        <f>Z51+Z47</f>
        <v>0</v>
      </c>
      <c r="AA43" s="20">
        <f t="shared" si="21"/>
        <v>0</v>
      </c>
      <c r="AB43" s="83">
        <f>AB51+AB47</f>
        <v>0.9</v>
      </c>
      <c r="AC43" s="20">
        <f t="shared" si="21"/>
        <v>0.9</v>
      </c>
      <c r="AD43" s="83">
        <f>AD51+AD47</f>
        <v>0</v>
      </c>
      <c r="AE43" s="20">
        <f t="shared" ref="AE43" si="23">AE51</f>
        <v>0</v>
      </c>
      <c r="AF43" s="21"/>
      <c r="AG43" s="18"/>
      <c r="AH43" s="18"/>
      <c r="AI43" s="18"/>
    </row>
    <row r="44" spans="1:35" ht="24.95" customHeight="1" x14ac:dyDescent="0.25">
      <c r="A44" s="46" t="s">
        <v>28</v>
      </c>
      <c r="B44" s="20">
        <f>B52+B48</f>
        <v>24929.9</v>
      </c>
      <c r="C44" s="20">
        <f>C48+C52</f>
        <v>24929.9</v>
      </c>
      <c r="D44" s="20">
        <f>D52+D48</f>
        <v>21920.77</v>
      </c>
      <c r="E44" s="20">
        <f>E52+E48</f>
        <v>21920.77</v>
      </c>
      <c r="F44" s="20">
        <f>IFERROR(E44/B44*100,0)</f>
        <v>87.929634695686701</v>
      </c>
      <c r="G44" s="20">
        <f>IFERROR(E44/C44*100,0)</f>
        <v>87.929634695686701</v>
      </c>
      <c r="H44" s="20">
        <f>H52+H48</f>
        <v>0</v>
      </c>
      <c r="I44" s="20">
        <f t="shared" ref="I44:AE44" si="24">I52+I48</f>
        <v>0</v>
      </c>
      <c r="J44" s="20">
        <f t="shared" si="24"/>
        <v>0</v>
      </c>
      <c r="K44" s="20">
        <f t="shared" si="24"/>
        <v>0</v>
      </c>
      <c r="L44" s="20">
        <f t="shared" si="24"/>
        <v>0</v>
      </c>
      <c r="M44" s="20">
        <f t="shared" si="24"/>
        <v>0</v>
      </c>
      <c r="N44" s="20">
        <f t="shared" si="24"/>
        <v>101.44</v>
      </c>
      <c r="O44" s="20">
        <f t="shared" si="24"/>
        <v>101.44</v>
      </c>
      <c r="P44" s="20">
        <f t="shared" si="24"/>
        <v>346.83</v>
      </c>
      <c r="Q44" s="20">
        <f t="shared" si="24"/>
        <v>346.83</v>
      </c>
      <c r="R44" s="20">
        <f t="shared" si="24"/>
        <v>365.91</v>
      </c>
      <c r="S44" s="20">
        <f t="shared" si="24"/>
        <v>365.91</v>
      </c>
      <c r="T44" s="20">
        <f t="shared" si="24"/>
        <v>2540.5699999999997</v>
      </c>
      <c r="U44" s="20">
        <f t="shared" si="24"/>
        <v>2540.5699999999997</v>
      </c>
      <c r="V44" s="20">
        <f t="shared" si="24"/>
        <v>3212.02</v>
      </c>
      <c r="W44" s="20">
        <f t="shared" si="24"/>
        <v>3173.63</v>
      </c>
      <c r="X44" s="20">
        <f>X52+X48</f>
        <v>4567.1499999999996</v>
      </c>
      <c r="Y44" s="20">
        <f t="shared" si="24"/>
        <v>4605.54</v>
      </c>
      <c r="Z44" s="20">
        <f t="shared" si="24"/>
        <v>430.21</v>
      </c>
      <c r="AA44" s="20">
        <f t="shared" si="24"/>
        <v>430.21</v>
      </c>
      <c r="AB44" s="20">
        <f t="shared" si="24"/>
        <v>3066.3599999999997</v>
      </c>
      <c r="AC44" s="20">
        <f t="shared" si="24"/>
        <v>3066.3599999999997</v>
      </c>
      <c r="AD44" s="20">
        <f t="shared" si="24"/>
        <v>10299.41</v>
      </c>
      <c r="AE44" s="20">
        <f t="shared" si="24"/>
        <v>7290.2800000000007</v>
      </c>
      <c r="AF44" s="21"/>
      <c r="AG44" s="18"/>
      <c r="AH44" s="18"/>
      <c r="AI44" s="18"/>
    </row>
    <row r="45" spans="1:35" ht="21" customHeight="1" x14ac:dyDescent="0.25">
      <c r="A45" s="116" t="s">
        <v>38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47"/>
      <c r="AF45" s="43"/>
      <c r="AG45" s="38"/>
      <c r="AH45" s="38"/>
      <c r="AI45" s="38"/>
    </row>
    <row r="46" spans="1:35" ht="24.95" customHeight="1" x14ac:dyDescent="0.25">
      <c r="A46" s="94" t="s">
        <v>30</v>
      </c>
      <c r="B46" s="33">
        <f>B47+B48</f>
        <v>5234.2</v>
      </c>
      <c r="C46" s="95">
        <f>C48+C47</f>
        <v>5234.2</v>
      </c>
      <c r="D46" s="95">
        <f>D48+D47</f>
        <v>5232.29</v>
      </c>
      <c r="E46" s="24">
        <f>E47+E48</f>
        <v>5232.29</v>
      </c>
      <c r="F46" s="32">
        <f>IFERROR(E46/B46*100,0)</f>
        <v>99.963509227771198</v>
      </c>
      <c r="G46" s="32">
        <f t="shared" ref="G46:G48" si="25">IFERROR(E46/C46*100,0)</f>
        <v>99.963509227771198</v>
      </c>
      <c r="H46" s="24">
        <f>H48+H47</f>
        <v>164.49</v>
      </c>
      <c r="I46" s="24">
        <f t="shared" ref="I46:S46" si="26">I48+I47</f>
        <v>164.49</v>
      </c>
      <c r="J46" s="24">
        <f>J48+J47</f>
        <v>197.11</v>
      </c>
      <c r="K46" s="24">
        <f t="shared" si="26"/>
        <v>195.48</v>
      </c>
      <c r="L46" s="24">
        <f t="shared" si="26"/>
        <v>257.33000000000004</v>
      </c>
      <c r="M46" s="24">
        <f t="shared" si="26"/>
        <v>258.95999999999998</v>
      </c>
      <c r="N46" s="95">
        <f t="shared" si="26"/>
        <v>283.61</v>
      </c>
      <c r="O46" s="24">
        <f>O48+O47</f>
        <v>283.61</v>
      </c>
      <c r="P46" s="24">
        <f t="shared" si="26"/>
        <v>354.43</v>
      </c>
      <c r="Q46" s="24">
        <f t="shared" si="26"/>
        <v>354.43</v>
      </c>
      <c r="R46" s="24">
        <f>R48+R47</f>
        <v>327.91</v>
      </c>
      <c r="S46" s="24">
        <f t="shared" si="26"/>
        <v>327.91</v>
      </c>
      <c r="T46" s="24">
        <f>T48+T47</f>
        <v>352.7</v>
      </c>
      <c r="U46" s="24">
        <f t="shared" ref="U46:AE46" si="27">U48+U47</f>
        <v>352.7</v>
      </c>
      <c r="V46" s="24">
        <f t="shared" si="27"/>
        <v>552.14</v>
      </c>
      <c r="W46" s="24">
        <f t="shared" si="27"/>
        <v>513.75</v>
      </c>
      <c r="X46" s="24">
        <f t="shared" si="27"/>
        <v>688.29</v>
      </c>
      <c r="Y46" s="24">
        <f t="shared" si="27"/>
        <v>726.68</v>
      </c>
      <c r="Z46" s="24">
        <f t="shared" si="27"/>
        <v>430.21</v>
      </c>
      <c r="AA46" s="24">
        <f t="shared" si="27"/>
        <v>430.21</v>
      </c>
      <c r="AB46" s="24">
        <f t="shared" si="27"/>
        <v>828.56</v>
      </c>
      <c r="AC46" s="24">
        <f t="shared" si="27"/>
        <v>828.56</v>
      </c>
      <c r="AD46" s="24">
        <f t="shared" si="27"/>
        <v>797.42</v>
      </c>
      <c r="AE46" s="24">
        <f t="shared" si="27"/>
        <v>795.51</v>
      </c>
      <c r="AF46" s="49"/>
      <c r="AG46" s="50"/>
      <c r="AH46" s="51"/>
      <c r="AI46" s="51"/>
    </row>
    <row r="47" spans="1:35" ht="24.95" customHeight="1" x14ac:dyDescent="0.25">
      <c r="A47" s="25" t="s">
        <v>27</v>
      </c>
      <c r="B47" s="23">
        <f>H47+J47+L47+N47+P47+R47+T47+V47+X47+Z47+AB47+AD47</f>
        <v>809.60000000000014</v>
      </c>
      <c r="C47" s="20">
        <f>H47+J47+L47+N47+P47+R47+T47+V47+X47+Z47+AB47+AD47</f>
        <v>809.60000000000014</v>
      </c>
      <c r="D47" s="20">
        <f>E47</f>
        <v>809.6</v>
      </c>
      <c r="E47" s="20">
        <f>SUM(I47,K47,M47,O47,Q47,S47,U47,W47,Y47,AA47,AC47,AE47)</f>
        <v>809.6</v>
      </c>
      <c r="F47" s="23">
        <f t="shared" ref="F47:F48" si="28">IFERROR(E47/B47*100,0)</f>
        <v>99.999999999999986</v>
      </c>
      <c r="G47" s="23">
        <f t="shared" si="25"/>
        <v>99.999999999999986</v>
      </c>
      <c r="H47" s="26">
        <v>164.49</v>
      </c>
      <c r="I47" s="26">
        <v>164.49</v>
      </c>
      <c r="J47" s="48">
        <v>197.11</v>
      </c>
      <c r="K47" s="26">
        <v>195.48</v>
      </c>
      <c r="L47" s="48">
        <f>197.11+60.22</f>
        <v>257.33000000000004</v>
      </c>
      <c r="M47" s="26">
        <v>258.95999999999998</v>
      </c>
      <c r="N47" s="48">
        <f>197.11-14.94</f>
        <v>182.17000000000002</v>
      </c>
      <c r="O47" s="26">
        <v>182.17</v>
      </c>
      <c r="P47" s="48">
        <v>7.6</v>
      </c>
      <c r="Q47" s="26">
        <v>7.6</v>
      </c>
      <c r="R47" s="26">
        <v>0</v>
      </c>
      <c r="S47" s="26">
        <v>0</v>
      </c>
      <c r="T47" s="26">
        <v>0</v>
      </c>
      <c r="U47" s="26">
        <v>0</v>
      </c>
      <c r="V47" s="48">
        <v>0</v>
      </c>
      <c r="W47" s="26">
        <v>0</v>
      </c>
      <c r="X47" s="48">
        <v>0</v>
      </c>
      <c r="Y47" s="26">
        <v>0</v>
      </c>
      <c r="Z47" s="48">
        <v>0</v>
      </c>
      <c r="AA47" s="26">
        <v>0</v>
      </c>
      <c r="AB47" s="48">
        <v>0.9</v>
      </c>
      <c r="AC47" s="26">
        <v>0.9</v>
      </c>
      <c r="AD47" s="48">
        <v>0</v>
      </c>
      <c r="AE47" s="26">
        <v>0</v>
      </c>
      <c r="AF47" s="49"/>
      <c r="AG47" s="35"/>
      <c r="AH47" s="35"/>
      <c r="AI47" s="36"/>
    </row>
    <row r="48" spans="1:35" ht="409.5" customHeight="1" x14ac:dyDescent="0.25">
      <c r="A48" s="25" t="s">
        <v>28</v>
      </c>
      <c r="B48" s="23">
        <f>H48+J48+L48+N48+P48+R48+T48+V48+X48+Z48+AB48+AD48</f>
        <v>4424.5999999999995</v>
      </c>
      <c r="C48" s="20">
        <f>H48+J48+L48+N48+P48+R48+T48+V48+X48+Z48+AB48+AD48</f>
        <v>4424.5999999999995</v>
      </c>
      <c r="D48" s="20">
        <f>E48</f>
        <v>4422.6899999999996</v>
      </c>
      <c r="E48" s="20">
        <f>SUM(I48,K48,M48,O48,Q48,S48,U48,W48,Y48,AA48,AC48,AE48)</f>
        <v>4422.6899999999996</v>
      </c>
      <c r="F48" s="23">
        <f t="shared" si="28"/>
        <v>99.956832256023148</v>
      </c>
      <c r="G48" s="23">
        <f t="shared" si="25"/>
        <v>99.956832256023148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48">
        <v>101.44</v>
      </c>
      <c r="O48" s="26">
        <v>101.44</v>
      </c>
      <c r="P48" s="26">
        <v>346.83</v>
      </c>
      <c r="Q48" s="26">
        <v>346.83</v>
      </c>
      <c r="R48" s="26">
        <v>327.91</v>
      </c>
      <c r="S48" s="26">
        <v>327.91</v>
      </c>
      <c r="T48" s="26">
        <f>351.3+1.4</f>
        <v>352.7</v>
      </c>
      <c r="U48" s="26">
        <v>352.7</v>
      </c>
      <c r="V48" s="48">
        <f>381.44+170.7</f>
        <v>552.14</v>
      </c>
      <c r="W48" s="26">
        <v>513.75</v>
      </c>
      <c r="X48" s="48">
        <v>688.29</v>
      </c>
      <c r="Y48" s="48">
        <v>726.68</v>
      </c>
      <c r="Z48" s="48">
        <f>392.31+37.9</f>
        <v>430.21</v>
      </c>
      <c r="AA48" s="26">
        <v>430.21</v>
      </c>
      <c r="AB48" s="48">
        <v>827.66</v>
      </c>
      <c r="AC48" s="26">
        <v>827.66</v>
      </c>
      <c r="AD48" s="26">
        <f>737.42+60</f>
        <v>797.42</v>
      </c>
      <c r="AE48" s="26">
        <v>795.51</v>
      </c>
      <c r="AF48" s="76" t="s">
        <v>52</v>
      </c>
      <c r="AG48" s="38"/>
      <c r="AH48" s="38"/>
      <c r="AI48" s="38"/>
    </row>
    <row r="49" spans="1:35" ht="21" customHeight="1" x14ac:dyDescent="0.25">
      <c r="A49" s="116" t="s">
        <v>44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47"/>
      <c r="AF49" s="43"/>
      <c r="AG49" s="38"/>
      <c r="AH49" s="38"/>
      <c r="AI49" s="38"/>
    </row>
    <row r="50" spans="1:35" ht="24.75" customHeight="1" x14ac:dyDescent="0.25">
      <c r="A50" s="94" t="s">
        <v>30</v>
      </c>
      <c r="B50" s="33">
        <f>B51+B52</f>
        <v>20505.300000000003</v>
      </c>
      <c r="C50" s="32">
        <f>C52+C51</f>
        <v>20505.300000000003</v>
      </c>
      <c r="D50" s="95">
        <f>D54+D52</f>
        <v>17498.080000000002</v>
      </c>
      <c r="E50" s="24">
        <f>E51+E54+E52</f>
        <v>17498.080000000002</v>
      </c>
      <c r="F50" s="32">
        <f t="shared" ref="F50:F58" si="29">IFERROR(E50/B50*100,0)</f>
        <v>85.334425733834664</v>
      </c>
      <c r="G50" s="32">
        <f t="shared" ref="G50:G58" si="30">IFERROR(E50/C50*100,0)</f>
        <v>85.334425733834664</v>
      </c>
      <c r="H50" s="24">
        <f>H52+H51</f>
        <v>0</v>
      </c>
      <c r="I50" s="24">
        <f t="shared" ref="I50:AE50" si="31">I52+I51</f>
        <v>0</v>
      </c>
      <c r="J50" s="24">
        <f t="shared" si="31"/>
        <v>0</v>
      </c>
      <c r="K50" s="24">
        <f t="shared" si="31"/>
        <v>0</v>
      </c>
      <c r="L50" s="24">
        <f t="shared" si="31"/>
        <v>0</v>
      </c>
      <c r="M50" s="24">
        <f t="shared" si="31"/>
        <v>0</v>
      </c>
      <c r="N50" s="95">
        <f t="shared" si="31"/>
        <v>0</v>
      </c>
      <c r="O50" s="24">
        <f t="shared" si="31"/>
        <v>0</v>
      </c>
      <c r="P50" s="24">
        <f t="shared" si="31"/>
        <v>0</v>
      </c>
      <c r="Q50" s="24">
        <f t="shared" si="31"/>
        <v>0</v>
      </c>
      <c r="R50" s="24">
        <f t="shared" si="31"/>
        <v>38</v>
      </c>
      <c r="S50" s="24">
        <f t="shared" si="31"/>
        <v>38</v>
      </c>
      <c r="T50" s="24">
        <f t="shared" si="31"/>
        <v>2187.87</v>
      </c>
      <c r="U50" s="24">
        <f t="shared" si="31"/>
        <v>2187.87</v>
      </c>
      <c r="V50" s="24">
        <f t="shared" si="31"/>
        <v>2659.88</v>
      </c>
      <c r="W50" s="24">
        <f t="shared" si="31"/>
        <v>2659.88</v>
      </c>
      <c r="X50" s="24">
        <f t="shared" si="31"/>
        <v>3878.86</v>
      </c>
      <c r="Y50" s="24">
        <f t="shared" si="31"/>
        <v>3878.86</v>
      </c>
      <c r="Z50" s="24">
        <f t="shared" si="31"/>
        <v>0</v>
      </c>
      <c r="AA50" s="24">
        <f t="shared" si="31"/>
        <v>0</v>
      </c>
      <c r="AB50" s="24">
        <f t="shared" si="31"/>
        <v>2238.6999999999998</v>
      </c>
      <c r="AC50" s="24">
        <f t="shared" si="31"/>
        <v>2238.6999999999998</v>
      </c>
      <c r="AD50" s="24">
        <f t="shared" si="31"/>
        <v>9501.99</v>
      </c>
      <c r="AE50" s="24">
        <f t="shared" si="31"/>
        <v>6494.77</v>
      </c>
      <c r="AF50" s="49"/>
      <c r="AG50" s="50"/>
      <c r="AH50" s="51"/>
      <c r="AI50" s="51"/>
    </row>
    <row r="51" spans="1:35" ht="24.95" customHeight="1" x14ac:dyDescent="0.25">
      <c r="A51" s="25" t="s">
        <v>27</v>
      </c>
      <c r="B51" s="23">
        <f>H51+J51+L51+N51+P51+R51+T51+V51+X51+Z51+AB51+AD51</f>
        <v>0</v>
      </c>
      <c r="C51" s="20">
        <f>H51+J51+L51</f>
        <v>0</v>
      </c>
      <c r="D51" s="20">
        <f>E51</f>
        <v>0</v>
      </c>
      <c r="E51" s="20">
        <f>SUM(I51,K51,M51,O51,Q51,S51,U51,W51,Y51,AA51,AC51,AE51)</f>
        <v>0</v>
      </c>
      <c r="F51" s="23">
        <f t="shared" si="29"/>
        <v>0</v>
      </c>
      <c r="G51" s="23">
        <f>IFERROR(E51/C51*100,0)</f>
        <v>0</v>
      </c>
      <c r="H51" s="26">
        <v>0</v>
      </c>
      <c r="I51" s="26">
        <v>0</v>
      </c>
      <c r="J51" s="48">
        <v>0</v>
      </c>
      <c r="K51" s="26">
        <v>0</v>
      </c>
      <c r="L51" s="48">
        <v>0</v>
      </c>
      <c r="M51" s="26">
        <v>0</v>
      </c>
      <c r="N51" s="48">
        <v>0</v>
      </c>
      <c r="O51" s="26">
        <v>0</v>
      </c>
      <c r="P51" s="48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48">
        <v>0</v>
      </c>
      <c r="W51" s="26">
        <v>0</v>
      </c>
      <c r="X51" s="48">
        <v>0</v>
      </c>
      <c r="Y51" s="26">
        <v>0</v>
      </c>
      <c r="Z51" s="48">
        <v>0</v>
      </c>
      <c r="AA51" s="26">
        <v>0</v>
      </c>
      <c r="AB51" s="48">
        <v>0</v>
      </c>
      <c r="AC51" s="26">
        <v>0</v>
      </c>
      <c r="AD51" s="48">
        <v>0</v>
      </c>
      <c r="AE51" s="26">
        <v>0</v>
      </c>
      <c r="AF51" s="49"/>
      <c r="AG51" s="35"/>
      <c r="AH51" s="35"/>
      <c r="AI51" s="36"/>
    </row>
    <row r="52" spans="1:35" ht="315.75" customHeight="1" x14ac:dyDescent="0.25">
      <c r="A52" s="25" t="s">
        <v>28</v>
      </c>
      <c r="B52" s="23">
        <f>H52+J52+L52+N52+P52+R52+T52+V52+X52+Z52+AB52+AD52</f>
        <v>20505.300000000003</v>
      </c>
      <c r="C52" s="20">
        <f>H52+J52+L52+N52+P52+R52+T52+V52+X52+Z52+AB52+AD52</f>
        <v>20505.300000000003</v>
      </c>
      <c r="D52" s="20">
        <f>E52</f>
        <v>17498.080000000002</v>
      </c>
      <c r="E52" s="20">
        <f>SUM(I52,K52,M52,O52,Q52,S52,U52,W52,Y52,AA52,AC52,AE52)</f>
        <v>17498.080000000002</v>
      </c>
      <c r="F52" s="23">
        <f t="shared" ref="F52:F53" si="32">IFERROR(E52/B52*100,0)</f>
        <v>85.334425733834664</v>
      </c>
      <c r="G52" s="23">
        <f t="shared" ref="G52:G53" si="33">IFERROR(E52/C52*100,0)</f>
        <v>85.334425733834664</v>
      </c>
      <c r="H52" s="26">
        <f>SUM(H53:H54)</f>
        <v>0</v>
      </c>
      <c r="I52" s="26">
        <f t="shared" ref="I52:AA52" si="34">SUM(I53:I54)</f>
        <v>0</v>
      </c>
      <c r="J52" s="26">
        <f t="shared" si="34"/>
        <v>0</v>
      </c>
      <c r="K52" s="26">
        <f t="shared" si="34"/>
        <v>0</v>
      </c>
      <c r="L52" s="26">
        <f t="shared" si="34"/>
        <v>0</v>
      </c>
      <c r="M52" s="26">
        <f t="shared" si="34"/>
        <v>0</v>
      </c>
      <c r="N52" s="48">
        <f t="shared" si="34"/>
        <v>0</v>
      </c>
      <c r="O52" s="26">
        <f t="shared" si="34"/>
        <v>0</v>
      </c>
      <c r="P52" s="26">
        <f t="shared" si="34"/>
        <v>0</v>
      </c>
      <c r="Q52" s="26">
        <f t="shared" si="34"/>
        <v>0</v>
      </c>
      <c r="R52" s="26">
        <v>38</v>
      </c>
      <c r="S52" s="26">
        <v>38</v>
      </c>
      <c r="T52" s="26">
        <f>SUM(T53:T54)+530.4+1657.47</f>
        <v>2187.87</v>
      </c>
      <c r="U52" s="26">
        <f>SUM(U53:U54)+530.4+1657.47</f>
        <v>2187.87</v>
      </c>
      <c r="V52" s="26">
        <v>2659.88</v>
      </c>
      <c r="W52" s="26">
        <v>2659.88</v>
      </c>
      <c r="X52" s="26">
        <v>3878.86</v>
      </c>
      <c r="Y52" s="26">
        <v>3878.86</v>
      </c>
      <c r="Z52" s="26">
        <f t="shared" si="34"/>
        <v>0</v>
      </c>
      <c r="AA52" s="26">
        <f t="shared" si="34"/>
        <v>0</v>
      </c>
      <c r="AB52" s="26">
        <v>2238.6999999999998</v>
      </c>
      <c r="AC52" s="26">
        <v>2238.6999999999998</v>
      </c>
      <c r="AD52" s="26">
        <f>7414.99+2087</f>
        <v>9501.99</v>
      </c>
      <c r="AE52" s="26">
        <v>6494.77</v>
      </c>
      <c r="AF52" s="97" t="s">
        <v>49</v>
      </c>
      <c r="AG52" s="38"/>
      <c r="AH52" s="38"/>
      <c r="AI52" s="38"/>
    </row>
    <row r="53" spans="1:35" ht="57" customHeight="1" x14ac:dyDescent="0.25">
      <c r="A53" s="77" t="s">
        <v>45</v>
      </c>
      <c r="B53" s="23">
        <f>H53+J53+L53+N53+P53+R53+T53+V53+X53+Z53+AB53+AD53</f>
        <v>0</v>
      </c>
      <c r="C53" s="20">
        <f>H53+J53+L53+N53+P53+R53+T53+V53+X53+Z53+AB53+AD53</f>
        <v>0</v>
      </c>
      <c r="D53" s="20">
        <f>E53</f>
        <v>0</v>
      </c>
      <c r="E53" s="20">
        <f>SUM(I53,K53,M53,O53,Q53,S53,U53,W53,Y53,AA53,AC53,AE53)</f>
        <v>0</v>
      </c>
      <c r="F53" s="23">
        <f t="shared" si="32"/>
        <v>0</v>
      </c>
      <c r="G53" s="23">
        <f t="shared" si="33"/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48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48">
        <v>0</v>
      </c>
      <c r="U53" s="26">
        <v>0</v>
      </c>
      <c r="V53" s="48">
        <v>0</v>
      </c>
      <c r="W53" s="26">
        <v>0</v>
      </c>
      <c r="X53" s="48">
        <v>0</v>
      </c>
      <c r="Y53" s="48">
        <v>0</v>
      </c>
      <c r="Z53" s="48">
        <v>0</v>
      </c>
      <c r="AA53" s="26">
        <v>0</v>
      </c>
      <c r="AB53" s="48">
        <v>0</v>
      </c>
      <c r="AC53" s="26">
        <v>0</v>
      </c>
      <c r="AD53" s="48">
        <v>0</v>
      </c>
      <c r="AE53" s="26">
        <v>0</v>
      </c>
      <c r="AF53" s="98"/>
      <c r="AG53" s="38"/>
      <c r="AH53" s="38"/>
      <c r="AI53" s="38"/>
    </row>
    <row r="54" spans="1:35" ht="409.5" customHeight="1" x14ac:dyDescent="0.25">
      <c r="A54" s="25" t="s">
        <v>46</v>
      </c>
      <c r="B54" s="23">
        <f>H54+J54+L54+N54+P54+R54+T54+V54+X54+Z54+AB54+AD54</f>
        <v>0</v>
      </c>
      <c r="C54" s="20">
        <f>H54+J54+L54+N54+P54+R54+T54+V54+X54+Z54+AB54+AD54</f>
        <v>0</v>
      </c>
      <c r="D54" s="20">
        <f>E54</f>
        <v>0</v>
      </c>
      <c r="E54" s="20">
        <f>SUM(I54,K54,M54,O54,Q54,S54,U54,W54,Y54,AA54,AC54,AE54)</f>
        <v>0</v>
      </c>
      <c r="F54" s="23">
        <f t="shared" si="29"/>
        <v>0</v>
      </c>
      <c r="G54" s="23">
        <f t="shared" si="30"/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48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48">
        <v>0</v>
      </c>
      <c r="U54" s="26">
        <v>0</v>
      </c>
      <c r="V54" s="48">
        <v>0</v>
      </c>
      <c r="W54" s="26">
        <v>0</v>
      </c>
      <c r="X54" s="48">
        <v>0</v>
      </c>
      <c r="Y54" s="48">
        <v>0</v>
      </c>
      <c r="Z54" s="48">
        <v>0</v>
      </c>
      <c r="AA54" s="26">
        <v>0</v>
      </c>
      <c r="AB54" s="48">
        <v>0</v>
      </c>
      <c r="AC54" s="26">
        <v>0</v>
      </c>
      <c r="AD54" s="48">
        <v>0</v>
      </c>
      <c r="AE54" s="26">
        <v>0</v>
      </c>
      <c r="AF54" s="99"/>
      <c r="AG54" s="38"/>
      <c r="AH54" s="38"/>
      <c r="AI54" s="38"/>
    </row>
    <row r="55" spans="1:35" ht="24.95" customHeight="1" x14ac:dyDescent="0.25">
      <c r="A55" s="53" t="s">
        <v>39</v>
      </c>
      <c r="B55" s="74">
        <f>B56+B57</f>
        <v>27963.600000000002</v>
      </c>
      <c r="C55" s="74">
        <f>C56+C57</f>
        <v>27963.600000000002</v>
      </c>
      <c r="D55" s="92">
        <f>D56+D57</f>
        <v>24954.47</v>
      </c>
      <c r="E55" s="92">
        <f>E56+E57</f>
        <v>24954.47</v>
      </c>
      <c r="F55" s="55">
        <f t="shared" si="29"/>
        <v>89.239117996252276</v>
      </c>
      <c r="G55" s="55">
        <f t="shared" si="30"/>
        <v>89.239117996252276</v>
      </c>
      <c r="H55" s="54">
        <f>H56+H57</f>
        <v>164.49</v>
      </c>
      <c r="I55" s="54">
        <f t="shared" ref="I55:AE55" si="35">I56+I57</f>
        <v>164.49</v>
      </c>
      <c r="J55" s="54">
        <f t="shared" si="35"/>
        <v>287.11</v>
      </c>
      <c r="K55" s="54">
        <f t="shared" si="35"/>
        <v>195.48</v>
      </c>
      <c r="L55" s="54">
        <f t="shared" si="35"/>
        <v>257.33000000000004</v>
      </c>
      <c r="M55" s="54">
        <f t="shared" si="35"/>
        <v>258.95999999999998</v>
      </c>
      <c r="N55" s="92">
        <f>N56+N57</f>
        <v>1301.3100000000002</v>
      </c>
      <c r="O55" s="54">
        <f t="shared" si="35"/>
        <v>1301.3100000000002</v>
      </c>
      <c r="P55" s="91">
        <f t="shared" si="35"/>
        <v>624.42999999999995</v>
      </c>
      <c r="Q55" s="54">
        <f t="shared" si="35"/>
        <v>714.43</v>
      </c>
      <c r="R55" s="91">
        <f t="shared" si="35"/>
        <v>381.81</v>
      </c>
      <c r="S55" s="54">
        <f t="shared" si="35"/>
        <v>381.81</v>
      </c>
      <c r="T55" s="93">
        <f t="shared" si="35"/>
        <v>2810.5699999999997</v>
      </c>
      <c r="U55" s="54">
        <f t="shared" si="35"/>
        <v>2810.5699999999997</v>
      </c>
      <c r="V55" s="91">
        <f t="shared" si="35"/>
        <v>3212.02</v>
      </c>
      <c r="W55" s="54">
        <f t="shared" si="35"/>
        <v>3173.63</v>
      </c>
      <c r="X55" s="91">
        <f t="shared" si="35"/>
        <v>4567.1499999999996</v>
      </c>
      <c r="Y55" s="54">
        <f t="shared" si="35"/>
        <v>4605.54</v>
      </c>
      <c r="Z55" s="91">
        <f t="shared" si="35"/>
        <v>700.21</v>
      </c>
      <c r="AA55" s="54">
        <f t="shared" si="35"/>
        <v>700.21</v>
      </c>
      <c r="AB55" s="93">
        <f>AB56+AB57</f>
        <v>3167.9136099999996</v>
      </c>
      <c r="AC55" s="55">
        <f t="shared" si="35"/>
        <v>3167.9136099999996</v>
      </c>
      <c r="AD55" s="92">
        <f>AD56+AD57</f>
        <v>10489.25639</v>
      </c>
      <c r="AE55" s="54">
        <f t="shared" si="35"/>
        <v>7480.1263900000004</v>
      </c>
      <c r="AF55" s="49"/>
      <c r="AG55" s="50"/>
      <c r="AH55" s="51"/>
      <c r="AI55" s="51"/>
    </row>
    <row r="56" spans="1:35" ht="24.95" customHeight="1" x14ac:dyDescent="0.25">
      <c r="A56" s="25" t="s">
        <v>27</v>
      </c>
      <c r="B56" s="23">
        <f>B11+B27+B35+B43</f>
        <v>1953.7000000000003</v>
      </c>
      <c r="C56" s="23">
        <f>C11+C27+C35+C43</f>
        <v>1953.7000000000003</v>
      </c>
      <c r="D56" s="23">
        <f>D11+D27+D35+D43</f>
        <v>1953.7000000000003</v>
      </c>
      <c r="E56" s="23">
        <f>E11+E27+E35+E43</f>
        <v>1953.7000000000003</v>
      </c>
      <c r="F56" s="23">
        <f t="shared" si="29"/>
        <v>100</v>
      </c>
      <c r="G56" s="23">
        <f t="shared" si="30"/>
        <v>100</v>
      </c>
      <c r="H56" s="23">
        <f>H11+H27+H35+H43</f>
        <v>164.49</v>
      </c>
      <c r="I56" s="23">
        <f>I11+I27+I35+I43</f>
        <v>164.49</v>
      </c>
      <c r="J56" s="23">
        <f t="shared" ref="J56:AE56" si="36">J11+J27+J35+J43</f>
        <v>197.11</v>
      </c>
      <c r="K56" s="23">
        <f t="shared" si="36"/>
        <v>195.48</v>
      </c>
      <c r="L56" s="23">
        <f t="shared" si="36"/>
        <v>257.33000000000004</v>
      </c>
      <c r="M56" s="23">
        <f t="shared" si="36"/>
        <v>258.95999999999998</v>
      </c>
      <c r="N56" s="83">
        <f>N11+N27+N35+N43</f>
        <v>1199.8700000000001</v>
      </c>
      <c r="O56" s="23">
        <f t="shared" si="36"/>
        <v>1199.8700000000001</v>
      </c>
      <c r="P56" s="23">
        <f t="shared" si="36"/>
        <v>7.6</v>
      </c>
      <c r="Q56" s="23">
        <f t="shared" si="36"/>
        <v>7.6</v>
      </c>
      <c r="R56" s="23">
        <f t="shared" si="36"/>
        <v>15.9</v>
      </c>
      <c r="S56" s="23">
        <f t="shared" si="36"/>
        <v>15.9</v>
      </c>
      <c r="T56" s="23">
        <f t="shared" si="36"/>
        <v>0</v>
      </c>
      <c r="U56" s="23">
        <f t="shared" si="36"/>
        <v>0</v>
      </c>
      <c r="V56" s="23">
        <f t="shared" si="36"/>
        <v>0</v>
      </c>
      <c r="W56" s="23">
        <f t="shared" si="36"/>
        <v>0</v>
      </c>
      <c r="X56" s="23">
        <f t="shared" si="36"/>
        <v>0</v>
      </c>
      <c r="Y56" s="23">
        <f t="shared" si="36"/>
        <v>0</v>
      </c>
      <c r="Z56" s="23">
        <f t="shared" si="36"/>
        <v>0</v>
      </c>
      <c r="AA56" s="23">
        <f t="shared" si="36"/>
        <v>0</v>
      </c>
      <c r="AB56" s="23">
        <f>AB11+AB27+AB35+AB43</f>
        <v>101.55361000000001</v>
      </c>
      <c r="AC56" s="23">
        <f t="shared" si="36"/>
        <v>101.55361000000001</v>
      </c>
      <c r="AD56" s="23">
        <f t="shared" si="36"/>
        <v>9.8463900000000013</v>
      </c>
      <c r="AE56" s="23">
        <f t="shared" si="36"/>
        <v>9.8463900000000013</v>
      </c>
      <c r="AF56" s="49"/>
      <c r="AG56" s="35"/>
      <c r="AH56" s="35"/>
      <c r="AI56" s="36"/>
    </row>
    <row r="57" spans="1:35" ht="24.95" customHeight="1" x14ac:dyDescent="0.25">
      <c r="A57" s="25" t="s">
        <v>28</v>
      </c>
      <c r="B57" s="23">
        <f>B12+B28+B36+B44</f>
        <v>26009.9</v>
      </c>
      <c r="C57" s="23">
        <f t="shared" ref="C57" si="37">C12+C28+C36+C44</f>
        <v>26009.9</v>
      </c>
      <c r="D57" s="83">
        <f>D12+D28+D36+D44</f>
        <v>23000.77</v>
      </c>
      <c r="E57" s="23">
        <f t="shared" ref="E57" si="38">E12+E28+E36+E44</f>
        <v>23000.77</v>
      </c>
      <c r="F57" s="23">
        <f t="shared" si="29"/>
        <v>88.430828261546552</v>
      </c>
      <c r="G57" s="23">
        <f t="shared" si="30"/>
        <v>88.430828261546552</v>
      </c>
      <c r="H57" s="23">
        <f>H12+H28+H36+H44</f>
        <v>0</v>
      </c>
      <c r="I57" s="23">
        <f t="shared" ref="I57:AE57" si="39">I12+I28+I36+I44</f>
        <v>0</v>
      </c>
      <c r="J57" s="23">
        <f t="shared" si="39"/>
        <v>90</v>
      </c>
      <c r="K57" s="23">
        <f t="shared" si="39"/>
        <v>0</v>
      </c>
      <c r="L57" s="23">
        <f t="shared" si="39"/>
        <v>0</v>
      </c>
      <c r="M57" s="23">
        <f t="shared" si="39"/>
        <v>0</v>
      </c>
      <c r="N57" s="83">
        <f>N12+N28+N36+N44</f>
        <v>101.44</v>
      </c>
      <c r="O57" s="23">
        <f t="shared" si="39"/>
        <v>101.44</v>
      </c>
      <c r="P57" s="23">
        <f>P12+P28+P36+P44</f>
        <v>616.82999999999993</v>
      </c>
      <c r="Q57" s="23">
        <f t="shared" si="39"/>
        <v>706.82999999999993</v>
      </c>
      <c r="R57" s="23">
        <f t="shared" si="39"/>
        <v>365.91</v>
      </c>
      <c r="S57" s="23">
        <f t="shared" si="39"/>
        <v>365.91</v>
      </c>
      <c r="T57" s="23">
        <f t="shared" si="39"/>
        <v>2810.5699999999997</v>
      </c>
      <c r="U57" s="23">
        <f>U12+U28+U36+U44</f>
        <v>2810.5699999999997</v>
      </c>
      <c r="V57" s="23">
        <f t="shared" si="39"/>
        <v>3212.02</v>
      </c>
      <c r="W57" s="23">
        <f t="shared" si="39"/>
        <v>3173.63</v>
      </c>
      <c r="X57" s="23">
        <f t="shared" si="39"/>
        <v>4567.1499999999996</v>
      </c>
      <c r="Y57" s="23">
        <f t="shared" si="39"/>
        <v>4605.54</v>
      </c>
      <c r="Z57" s="23">
        <f t="shared" si="39"/>
        <v>700.21</v>
      </c>
      <c r="AA57" s="23">
        <f t="shared" si="39"/>
        <v>700.21</v>
      </c>
      <c r="AB57" s="23">
        <f t="shared" si="39"/>
        <v>3066.3599999999997</v>
      </c>
      <c r="AC57" s="23">
        <f t="shared" si="39"/>
        <v>3066.3599999999997</v>
      </c>
      <c r="AD57" s="23">
        <f>AD12+AD28+AD36+AD44</f>
        <v>10479.41</v>
      </c>
      <c r="AE57" s="23">
        <f t="shared" si="39"/>
        <v>7470.2800000000007</v>
      </c>
      <c r="AF57" s="52"/>
      <c r="AG57" s="38"/>
      <c r="AH57" s="38"/>
      <c r="AI57" s="38"/>
    </row>
    <row r="58" spans="1:35" ht="24.95" customHeight="1" x14ac:dyDescent="0.25">
      <c r="A58" s="53" t="s">
        <v>40</v>
      </c>
      <c r="B58" s="74">
        <f>B59+B60</f>
        <v>27963.600000000002</v>
      </c>
      <c r="C58" s="92">
        <f>C59+C60</f>
        <v>27963.600000000002</v>
      </c>
      <c r="D58" s="74">
        <f>D59+D60</f>
        <v>24954.470000000005</v>
      </c>
      <c r="E58" s="74">
        <f>E59+E60</f>
        <v>24954.470000000005</v>
      </c>
      <c r="F58" s="55">
        <f t="shared" si="29"/>
        <v>89.239117996252276</v>
      </c>
      <c r="G58" s="55">
        <f t="shared" si="30"/>
        <v>89.239117996252276</v>
      </c>
      <c r="H58" s="54">
        <f t="shared" ref="H58:AE58" si="40">H59+H60</f>
        <v>164.49</v>
      </c>
      <c r="I58" s="54">
        <f t="shared" si="40"/>
        <v>164.49</v>
      </c>
      <c r="J58" s="54">
        <f t="shared" si="40"/>
        <v>287.11</v>
      </c>
      <c r="K58" s="54">
        <f t="shared" si="40"/>
        <v>195.48</v>
      </c>
      <c r="L58" s="54">
        <f t="shared" si="40"/>
        <v>257.33000000000004</v>
      </c>
      <c r="M58" s="54">
        <f t="shared" si="40"/>
        <v>258.95999999999998</v>
      </c>
      <c r="N58" s="54">
        <f t="shared" si="40"/>
        <v>1301.3100000000002</v>
      </c>
      <c r="O58" s="54">
        <f t="shared" si="40"/>
        <v>1301.3100000000002</v>
      </c>
      <c r="P58" s="54">
        <f t="shared" si="40"/>
        <v>624.42999999999995</v>
      </c>
      <c r="Q58" s="54">
        <f t="shared" si="40"/>
        <v>714.43</v>
      </c>
      <c r="R58" s="54">
        <f t="shared" si="40"/>
        <v>381.81</v>
      </c>
      <c r="S58" s="54">
        <f t="shared" si="40"/>
        <v>381.81</v>
      </c>
      <c r="T58" s="93">
        <f>T59+T60</f>
        <v>2810.5699999999997</v>
      </c>
      <c r="U58" s="54">
        <f t="shared" si="40"/>
        <v>2810.5699999999997</v>
      </c>
      <c r="V58" s="54">
        <f t="shared" si="40"/>
        <v>3212.02</v>
      </c>
      <c r="W58" s="54">
        <f t="shared" si="40"/>
        <v>3173.63</v>
      </c>
      <c r="X58" s="54">
        <f t="shared" si="40"/>
        <v>4567.1499999999996</v>
      </c>
      <c r="Y58" s="54">
        <f t="shared" si="40"/>
        <v>4605.54</v>
      </c>
      <c r="Z58" s="54">
        <f t="shared" si="40"/>
        <v>700.21</v>
      </c>
      <c r="AA58" s="54">
        <f t="shared" si="40"/>
        <v>700.21</v>
      </c>
      <c r="AB58" s="55">
        <f t="shared" si="40"/>
        <v>3167.9136099999996</v>
      </c>
      <c r="AC58" s="55">
        <f t="shared" si="40"/>
        <v>3167.9136099999996</v>
      </c>
      <c r="AD58" s="55">
        <f t="shared" si="40"/>
        <v>10489.25639</v>
      </c>
      <c r="AE58" s="54">
        <f t="shared" si="40"/>
        <v>7480.1263900000004</v>
      </c>
      <c r="AF58" s="49"/>
      <c r="AG58" s="50"/>
      <c r="AH58" s="51"/>
      <c r="AI58" s="51"/>
    </row>
    <row r="59" spans="1:35" ht="24.95" customHeight="1" x14ac:dyDescent="0.25">
      <c r="A59" s="25" t="s">
        <v>27</v>
      </c>
      <c r="B59" s="23">
        <f>H59+J59+L59+N59+P59+R59+T59+V59+X59+Z59+AB59+AD59</f>
        <v>1953.7</v>
      </c>
      <c r="C59" s="20">
        <f>H59+J59+L59+N59+P59+R59+T59+V59+X59+Z59+AB59+AD59</f>
        <v>1953.7</v>
      </c>
      <c r="D59" s="20">
        <f>E59</f>
        <v>1953.7</v>
      </c>
      <c r="E59" s="20">
        <f>SUM(I59,K59,M59,O59,Q59,S59,U59,W59,Y59,AA59,AC59,AE59)</f>
        <v>1953.7</v>
      </c>
      <c r="F59" s="23">
        <f>IFERROR(E59/B59*100,0)</f>
        <v>100</v>
      </c>
      <c r="G59" s="23">
        <f>IFERROR(E59/C59*100,0)</f>
        <v>100</v>
      </c>
      <c r="H59" s="26">
        <f>H15+H19+H23+H31+H39+H51+H47</f>
        <v>164.49</v>
      </c>
      <c r="I59" s="26">
        <f>I15+I19+I23+I31+I39+I51+I47</f>
        <v>164.49</v>
      </c>
      <c r="J59" s="26">
        <f>J15+J19+J23+J31+J39+J51+J47</f>
        <v>197.11</v>
      </c>
      <c r="K59" s="26">
        <f t="shared" ref="K59:AC59" si="41">K15+K19+K23+K31+K39+K51+K47</f>
        <v>195.48</v>
      </c>
      <c r="L59" s="26">
        <f t="shared" si="41"/>
        <v>257.33000000000004</v>
      </c>
      <c r="M59" s="26">
        <f t="shared" si="41"/>
        <v>258.95999999999998</v>
      </c>
      <c r="N59" s="48">
        <f>N15+N19+N23+N31+N39+N51+N47</f>
        <v>1199.8700000000001</v>
      </c>
      <c r="O59" s="26">
        <f>O15+O19+O23+O31+O39+O51+O47</f>
        <v>1199.8700000000001</v>
      </c>
      <c r="P59" s="26">
        <f>P15+P19+P23+P31+P39+P51+P47</f>
        <v>7.6</v>
      </c>
      <c r="Q59" s="26">
        <f t="shared" si="41"/>
        <v>7.6</v>
      </c>
      <c r="R59" s="26">
        <f t="shared" si="41"/>
        <v>15.9</v>
      </c>
      <c r="S59" s="26">
        <f t="shared" si="41"/>
        <v>15.9</v>
      </c>
      <c r="T59" s="26">
        <f t="shared" si="41"/>
        <v>0</v>
      </c>
      <c r="U59" s="26">
        <f t="shared" si="41"/>
        <v>0</v>
      </c>
      <c r="V59" s="26">
        <f t="shared" si="41"/>
        <v>0</v>
      </c>
      <c r="W59" s="26">
        <f t="shared" si="41"/>
        <v>0</v>
      </c>
      <c r="X59" s="26">
        <f t="shared" si="41"/>
        <v>0</v>
      </c>
      <c r="Y59" s="26">
        <f t="shared" si="41"/>
        <v>0</v>
      </c>
      <c r="Z59" s="26">
        <f t="shared" si="41"/>
        <v>0</v>
      </c>
      <c r="AA59" s="26">
        <f t="shared" si="41"/>
        <v>0</v>
      </c>
      <c r="AB59" s="26">
        <f>AB15+AB19+AB23+AB31+AB39+AB51+AB47</f>
        <v>101.55361000000001</v>
      </c>
      <c r="AC59" s="26">
        <f t="shared" si="41"/>
        <v>101.55361000000001</v>
      </c>
      <c r="AD59" s="26">
        <f>AD15+AD19+AD23+AD31+AD39+AD51+AD47</f>
        <v>9.8463900000000013</v>
      </c>
      <c r="AE59" s="26">
        <f>AE15+AE19+AE23+AE31+AE39+AE51</f>
        <v>9.8463900000000013</v>
      </c>
      <c r="AF59" s="49"/>
      <c r="AG59" s="35"/>
      <c r="AH59" s="35"/>
      <c r="AI59" s="36"/>
    </row>
    <row r="60" spans="1:35" ht="24.95" customHeight="1" x14ac:dyDescent="0.25">
      <c r="A60" s="25" t="s">
        <v>28</v>
      </c>
      <c r="B60" s="23">
        <f>H60+J60+L60+N60+P60+R60+T60+V60+X60+Z60+AB60+AD60</f>
        <v>26009.9</v>
      </c>
      <c r="C60" s="20">
        <f>H60+J60+L60+N60+P60+R60+T60+V60+X60+Z60+AB60+AD60</f>
        <v>26009.9</v>
      </c>
      <c r="D60" s="20">
        <f>E60</f>
        <v>23000.770000000004</v>
      </c>
      <c r="E60" s="20">
        <f>SUM(I60,K60,M60,O60,Q60,S60,U60,W60,Y60,AA60,AC60,AE60)</f>
        <v>23000.770000000004</v>
      </c>
      <c r="F60" s="23">
        <f>IFERROR(E60/B60*100,0)</f>
        <v>88.43082826154658</v>
      </c>
      <c r="G60" s="23">
        <f>IFERROR(E60/C60*100,0)</f>
        <v>88.43082826154658</v>
      </c>
      <c r="H60" s="26">
        <f>H16+H20+H24+H32+H40+H52+H48</f>
        <v>0</v>
      </c>
      <c r="I60" s="26">
        <f t="shared" ref="I60:AC60" si="42">I16+I20+I24+I32+I40+I52+I48</f>
        <v>0</v>
      </c>
      <c r="J60" s="26">
        <f t="shared" si="42"/>
        <v>90</v>
      </c>
      <c r="K60" s="26">
        <f t="shared" si="42"/>
        <v>0</v>
      </c>
      <c r="L60" s="26">
        <f t="shared" si="42"/>
        <v>0</v>
      </c>
      <c r="M60" s="26">
        <f t="shared" si="42"/>
        <v>0</v>
      </c>
      <c r="N60" s="48">
        <f t="shared" si="42"/>
        <v>101.44</v>
      </c>
      <c r="O60" s="26">
        <f t="shared" si="42"/>
        <v>101.44</v>
      </c>
      <c r="P60" s="26">
        <f>P16+P20+P24+P32+P40+P52+P48</f>
        <v>616.82999999999993</v>
      </c>
      <c r="Q60" s="26">
        <f t="shared" si="42"/>
        <v>706.82999999999993</v>
      </c>
      <c r="R60" s="26">
        <f t="shared" si="42"/>
        <v>365.91</v>
      </c>
      <c r="S60" s="26">
        <f t="shared" si="42"/>
        <v>365.91</v>
      </c>
      <c r="T60" s="26">
        <f t="shared" si="42"/>
        <v>2810.5699999999997</v>
      </c>
      <c r="U60" s="26">
        <f>U16+U20+U24+U32+U40+U52+U48</f>
        <v>2810.5699999999997</v>
      </c>
      <c r="V60" s="26">
        <f t="shared" si="42"/>
        <v>3212.02</v>
      </c>
      <c r="W60" s="26">
        <f t="shared" si="42"/>
        <v>3173.63</v>
      </c>
      <c r="X60" s="26">
        <f t="shared" si="42"/>
        <v>4567.1499999999996</v>
      </c>
      <c r="Y60" s="26">
        <f t="shared" si="42"/>
        <v>4605.54</v>
      </c>
      <c r="Z60" s="26">
        <f t="shared" si="42"/>
        <v>700.21</v>
      </c>
      <c r="AA60" s="26">
        <f t="shared" si="42"/>
        <v>700.21</v>
      </c>
      <c r="AB60" s="26">
        <f>AB16+AB20+AB24+AB32+AB40+AB52+AB48</f>
        <v>3066.3599999999997</v>
      </c>
      <c r="AC60" s="26">
        <f t="shared" si="42"/>
        <v>3066.3599999999997</v>
      </c>
      <c r="AD60" s="26">
        <f>AD16+AD20+AD24+AD32+AD40+AD52+AD48</f>
        <v>10479.41</v>
      </c>
      <c r="AE60" s="26">
        <f>AE16+AE20+AE24+AE32+AE40+AE52+AE48</f>
        <v>7470.2800000000007</v>
      </c>
      <c r="AF60" s="52"/>
      <c r="AG60" s="38"/>
      <c r="AH60" s="38"/>
      <c r="AI60" s="38"/>
    </row>
    <row r="61" spans="1:35" ht="18.75" x14ac:dyDescent="0.3">
      <c r="A61" s="56"/>
      <c r="B61" s="12"/>
      <c r="C61" s="12"/>
      <c r="D61" s="12"/>
      <c r="E61" s="12"/>
      <c r="F61" s="12"/>
      <c r="G61" s="12"/>
      <c r="H61" s="57"/>
      <c r="I61" s="57"/>
      <c r="J61" s="57"/>
      <c r="K61" s="57"/>
      <c r="L61" s="57"/>
      <c r="M61" s="57"/>
      <c r="N61" s="86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8"/>
      <c r="AA61" s="58"/>
      <c r="AB61" s="58"/>
      <c r="AC61" s="58"/>
      <c r="AD61" s="58"/>
      <c r="AE61" s="58"/>
      <c r="AF61" s="59"/>
      <c r="AG61" s="38"/>
      <c r="AH61" s="38"/>
      <c r="AI61" s="38"/>
    </row>
    <row r="62" spans="1:35" ht="18.75" x14ac:dyDescent="0.3">
      <c r="A62" s="60"/>
      <c r="B62" s="78"/>
      <c r="C62" s="12"/>
      <c r="D62" s="12"/>
      <c r="E62" s="12"/>
      <c r="F62" s="12"/>
      <c r="G62" s="12"/>
      <c r="H62" s="61"/>
      <c r="I62" s="61"/>
      <c r="J62" s="61"/>
      <c r="K62" s="61"/>
      <c r="L62" s="61"/>
      <c r="M62" s="61"/>
      <c r="N62" s="87"/>
      <c r="O62" s="61"/>
      <c r="P62" s="61"/>
      <c r="Q62" s="61"/>
      <c r="R62" s="61"/>
      <c r="S62" s="61"/>
      <c r="T62" s="61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3"/>
      <c r="AF62" s="64"/>
      <c r="AG62" s="38"/>
      <c r="AH62" s="38"/>
      <c r="AI62" s="38"/>
    </row>
    <row r="63" spans="1:35" ht="18.75" x14ac:dyDescent="0.3">
      <c r="A63" s="56"/>
      <c r="B63" s="12"/>
      <c r="C63" s="65"/>
      <c r="D63" s="65"/>
      <c r="E63" s="65"/>
      <c r="F63" s="57"/>
      <c r="G63" s="61"/>
      <c r="H63" s="61"/>
      <c r="I63" s="61"/>
      <c r="J63" s="61"/>
      <c r="K63" s="61"/>
      <c r="L63" s="61"/>
      <c r="M63" s="61"/>
      <c r="N63" s="87"/>
      <c r="O63" s="61"/>
      <c r="P63" s="61"/>
      <c r="Q63" s="61"/>
      <c r="R63" s="61"/>
      <c r="S63" s="61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7"/>
      <c r="AF63" s="64"/>
      <c r="AG63" s="68"/>
      <c r="AH63" s="68"/>
      <c r="AI63" s="68"/>
    </row>
    <row r="64" spans="1:35" ht="37.5" x14ac:dyDescent="0.3">
      <c r="A64" s="56"/>
      <c r="B64" s="57" t="s">
        <v>47</v>
      </c>
      <c r="C64" s="122"/>
      <c r="D64" s="122"/>
      <c r="E64" s="123" t="s">
        <v>48</v>
      </c>
      <c r="F64" s="123"/>
      <c r="G64" s="64"/>
      <c r="H64" s="64"/>
      <c r="I64" s="64"/>
      <c r="J64" s="64"/>
      <c r="K64" s="64"/>
      <c r="L64" s="64"/>
      <c r="M64" s="64"/>
      <c r="N64" s="88"/>
      <c r="O64" s="64"/>
      <c r="P64" s="64"/>
      <c r="Q64" s="64"/>
      <c r="R64" s="64"/>
      <c r="S64" s="64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6"/>
      <c r="AE64" s="66"/>
      <c r="AF64" s="59"/>
      <c r="AG64" s="68"/>
      <c r="AH64" s="68"/>
      <c r="AI64" s="68"/>
    </row>
    <row r="65" spans="1:32" ht="25.5" x14ac:dyDescent="0.3">
      <c r="A65" s="69"/>
      <c r="B65" s="61"/>
      <c r="C65" s="124" t="s">
        <v>41</v>
      </c>
      <c r="D65" s="124"/>
      <c r="E65" s="70"/>
      <c r="F65" s="70"/>
      <c r="G65" s="57"/>
      <c r="H65" s="57"/>
      <c r="I65" s="57"/>
      <c r="J65" s="57"/>
      <c r="K65" s="57"/>
      <c r="L65" s="57"/>
      <c r="M65" s="57"/>
      <c r="N65" s="86"/>
      <c r="O65" s="57"/>
      <c r="P65" s="57"/>
      <c r="Q65" s="57"/>
      <c r="R65" s="57"/>
      <c r="S65" s="57"/>
      <c r="T65" s="125"/>
      <c r="U65" s="125"/>
      <c r="V65" s="125"/>
      <c r="W65" s="125"/>
      <c r="X65" s="71"/>
      <c r="Y65" s="71"/>
      <c r="Z65" s="71"/>
      <c r="AA65" s="71"/>
      <c r="AB65" s="72"/>
      <c r="AC65" s="72"/>
      <c r="AD65" s="72"/>
      <c r="AE65" s="73"/>
      <c r="AF65" s="64"/>
    </row>
    <row r="66" spans="1:32" ht="18.75" x14ac:dyDescent="0.3">
      <c r="A66" s="12"/>
      <c r="B66" s="120" t="s">
        <v>42</v>
      </c>
      <c r="C66" s="120"/>
      <c r="D66" s="120"/>
      <c r="E66" s="61"/>
      <c r="F66" s="61"/>
      <c r="G66" s="12"/>
      <c r="H66" s="12"/>
      <c r="I66" s="12"/>
      <c r="J66" s="12"/>
      <c r="K66" s="12"/>
      <c r="L66" s="12"/>
      <c r="M66" s="12"/>
      <c r="N66" s="89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42" customHeight="1" x14ac:dyDescent="0.25">
      <c r="A67" s="12"/>
      <c r="B67" s="120" t="s">
        <v>43</v>
      </c>
      <c r="C67" s="120"/>
      <c r="D67" s="120"/>
      <c r="E67" s="12"/>
      <c r="F67" s="12"/>
      <c r="G67" s="12"/>
      <c r="H67" s="12"/>
      <c r="I67" s="12"/>
      <c r="J67" s="12"/>
      <c r="K67" s="12"/>
      <c r="L67" s="12"/>
      <c r="M67" s="12"/>
      <c r="N67" s="89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89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89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89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89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89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89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89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89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89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</sheetData>
  <mergeCells count="38">
    <mergeCell ref="A33:AE33"/>
    <mergeCell ref="B66:D66"/>
    <mergeCell ref="B67:D67"/>
    <mergeCell ref="A41:AE41"/>
    <mergeCell ref="A49:AD49"/>
    <mergeCell ref="C64:D64"/>
    <mergeCell ref="E64:F64"/>
    <mergeCell ref="C65:D65"/>
    <mergeCell ref="T65:W65"/>
    <mergeCell ref="A37:AE37"/>
    <mergeCell ref="A45:AD45"/>
    <mergeCell ref="A9:AE9"/>
    <mergeCell ref="A29:AE29"/>
    <mergeCell ref="R4:S5"/>
    <mergeCell ref="T4:U5"/>
    <mergeCell ref="V4:W5"/>
    <mergeCell ref="X4:Y5"/>
    <mergeCell ref="Z4:AA5"/>
    <mergeCell ref="A17:AE17"/>
    <mergeCell ref="A21:AE21"/>
    <mergeCell ref="A25:AD25"/>
    <mergeCell ref="A13:AE13"/>
    <mergeCell ref="AF52:AF54"/>
    <mergeCell ref="A1:AF1"/>
    <mergeCell ref="A4:A6"/>
    <mergeCell ref="B4:B5"/>
    <mergeCell ref="C4:C5"/>
    <mergeCell ref="D4:D5"/>
    <mergeCell ref="E4:E5"/>
    <mergeCell ref="F4:G5"/>
    <mergeCell ref="H4:I5"/>
    <mergeCell ref="J4:K5"/>
    <mergeCell ref="L4:M5"/>
    <mergeCell ref="N4:O5"/>
    <mergeCell ref="P4:Q5"/>
    <mergeCell ref="AB4:AC5"/>
    <mergeCell ref="AD4:AE5"/>
    <mergeCell ref="AF4:AF6"/>
  </mergeCells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АПК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2024-01-15T09:57:29Z</dcterms:modified>
</cp:coreProperties>
</file>